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15690" windowHeight="10305" tabRatio="816" activeTab="0"/>
  </bookViews>
  <sheets>
    <sheet name="OUTPUT" sheetId="1" r:id="rId1"/>
    <sheet name="INPUT" sheetId="2" r:id="rId2"/>
    <sheet name="lum vs date" sheetId="3" r:id="rId3"/>
    <sheet name="lum lifetime vs store" sheetId="4" r:id="rId4"/>
    <sheet name="prot vs date" sheetId="5" r:id="rId5"/>
    <sheet name="pbar vs date" sheetId="6" r:id="rId6"/>
    <sheet name="ang vs lum" sheetId="7" r:id="rId7"/>
    <sheet name="lum vs (png)X(ang)" sheetId="8" r:id="rId8"/>
    <sheet name="emm vs store" sheetId="9" r:id="rId9"/>
    <sheet name="emm vs store (2)" sheetId="10" r:id="rId10"/>
    <sheet name="lum vs stack" sheetId="11" r:id="rId11"/>
    <sheet name="pbars vs stack" sheetId="12" r:id="rId12"/>
    <sheet name="Notes" sheetId="13" r:id="rId13"/>
    <sheet name="Top stores" sheetId="14" r:id="rId14"/>
  </sheets>
  <definedNames>
    <definedName name="_xlnm.Print_Area" localSheetId="0">'OUTPUT'!$A$447:$X$470</definedName>
    <definedName name="_xlnm.Print_Titles" localSheetId="0">'OUTPUT'!$1:$2</definedName>
    <definedName name="stores">#REF!</definedName>
  </definedNames>
  <calcPr fullCalcOnLoad="1"/>
</workbook>
</file>

<file path=xl/sharedStrings.xml><?xml version="1.0" encoding="utf-8"?>
<sst xmlns="http://schemas.openxmlformats.org/spreadsheetml/2006/main" count="665" uniqueCount="304">
  <si>
    <t>Sync Light</t>
  </si>
  <si>
    <t>SBD</t>
  </si>
  <si>
    <t>Date</t>
  </si>
  <si>
    <t>Store</t>
  </si>
  <si>
    <t>DC beam (e12)</t>
  </si>
  <si>
    <t>DC beam life time (hr)</t>
  </si>
  <si>
    <t>Prot bunch intens (e9)</t>
  </si>
  <si>
    <t>Prot bunch life time (hr)</t>
  </si>
  <si>
    <t>Pbar bunch intens (e9)</t>
  </si>
  <si>
    <t xml:space="preserve">Pbar bunch life time (hr) </t>
  </si>
  <si>
    <t>Avg lumi (e30)</t>
  </si>
  <si>
    <t>Lumi life time (hr)</t>
  </si>
  <si>
    <t>Eff emit (pi mm mr)</t>
  </si>
  <si>
    <t>Eff emit life time (hr)</t>
  </si>
  <si>
    <t>Prot horz emit (pi mm mr)</t>
  </si>
  <si>
    <t>Prot horz emit life time (hr)</t>
  </si>
  <si>
    <t>Prot vert emit (pi mm mr)</t>
  </si>
  <si>
    <t>Prot vert emit life time (hr)</t>
  </si>
  <si>
    <t>Pbar horz emit (pi mm mr)</t>
  </si>
  <si>
    <t>Pbar horz emit life time (hr)</t>
  </si>
  <si>
    <t>Pbar vert emit (pi mm mr)</t>
  </si>
  <si>
    <t>Pbar vert emit life time (hr)</t>
  </si>
  <si>
    <t>Prot bunch length (ns)</t>
  </si>
  <si>
    <t>Prot bunch length life time (hr)</t>
  </si>
  <si>
    <t>Pbar bunch length (ns)</t>
  </si>
  <si>
    <t>Pbar bunch length life time (hr)</t>
  </si>
  <si>
    <t>Don't copy this row for new entries!</t>
  </si>
  <si>
    <t>-</t>
  </si>
  <si>
    <t>Don't copy this row for new entries!</t>
  </si>
  <si>
    <t>-</t>
  </si>
  <si>
    <t>-</t>
  </si>
  <si>
    <t>-</t>
  </si>
  <si>
    <t>-</t>
  </si>
  <si>
    <t>Don't copy this row for new entries!</t>
  </si>
  <si>
    <t>-</t>
  </si>
  <si>
    <t>-</t>
  </si>
  <si>
    <t>-</t>
  </si>
  <si>
    <t>-</t>
  </si>
  <si>
    <t>Don't copy this row for new entries!</t>
  </si>
  <si>
    <t>-</t>
  </si>
  <si>
    <t>-</t>
  </si>
  <si>
    <t>-</t>
  </si>
  <si>
    <t>-</t>
  </si>
  <si>
    <t>Don't copy this row for new entries!</t>
  </si>
  <si>
    <t>-</t>
  </si>
  <si>
    <t>-</t>
  </si>
  <si>
    <t>-</t>
  </si>
  <si>
    <t>-</t>
  </si>
  <si>
    <t>Don't copy this row for new entries!</t>
  </si>
  <si>
    <t>-</t>
  </si>
  <si>
    <t>-</t>
  </si>
  <si>
    <t>-</t>
  </si>
  <si>
    <t>-</t>
  </si>
  <si>
    <t>Don't copy this row for new entries!</t>
  </si>
  <si>
    <t>-</t>
  </si>
  <si>
    <t>-</t>
  </si>
  <si>
    <t>-</t>
  </si>
  <si>
    <t>-</t>
  </si>
  <si>
    <t>Don't copy this row for new entries!</t>
  </si>
  <si>
    <t>-</t>
  </si>
  <si>
    <t>-</t>
  </si>
  <si>
    <t>-</t>
  </si>
  <si>
    <t>-</t>
  </si>
  <si>
    <t>Don't copy this row for new entries!</t>
  </si>
  <si>
    <t>-</t>
  </si>
  <si>
    <t>-</t>
  </si>
  <si>
    <t>-</t>
  </si>
  <si>
    <t>-</t>
  </si>
  <si>
    <t>Don't copy this row for new entries!</t>
  </si>
  <si>
    <t>-</t>
  </si>
  <si>
    <t>-</t>
  </si>
  <si>
    <t>-</t>
  </si>
  <si>
    <t>-</t>
  </si>
  <si>
    <t>-</t>
  </si>
  <si>
    <t>-</t>
  </si>
  <si>
    <t>-</t>
  </si>
  <si>
    <t>-</t>
  </si>
  <si>
    <t>-</t>
  </si>
  <si>
    <t>-</t>
  </si>
  <si>
    <t>-</t>
  </si>
  <si>
    <t>-</t>
  </si>
  <si>
    <t>-</t>
  </si>
  <si>
    <t>-</t>
  </si>
  <si>
    <t>-</t>
  </si>
  <si>
    <t>-</t>
  </si>
  <si>
    <t>-</t>
  </si>
  <si>
    <t>-</t>
  </si>
  <si>
    <t>Sync Light</t>
  </si>
  <si>
    <t>SBD</t>
  </si>
  <si>
    <t>Date</t>
  </si>
  <si>
    <t>store</t>
  </si>
  <si>
    <t>Ibeam e12</t>
  </si>
  <si>
    <t xml:space="preserve">DC beam lifetime ^ -1 (1/hr) </t>
  </si>
  <si>
    <t>Png e9</t>
  </si>
  <si>
    <t xml:space="preserve">Prot bunch lifetime ^ -1 (1/hr) </t>
  </si>
  <si>
    <t>Ang e9</t>
  </si>
  <si>
    <t xml:space="preserve">Pbar bunch lifetime ^ -1 (1/hr) </t>
  </si>
  <si>
    <t>Lumcdf e30</t>
  </si>
  <si>
    <t xml:space="preserve">CDF lumi lifetime ^ -1 (1/hr) </t>
  </si>
  <si>
    <t>Lumd0 e30</t>
  </si>
  <si>
    <t xml:space="preserve">D0 lumi lifetime ^ -1 (1/hr) </t>
  </si>
  <si>
    <t>Prot horz emit (pi mm mr)</t>
  </si>
  <si>
    <t xml:space="preserve">Prot horz emit  lifetime ^ -1 (1/hr) </t>
  </si>
  <si>
    <t>Prot vert emit (pi mm mr)</t>
  </si>
  <si>
    <t xml:space="preserve">Prot vert emit  lifetime ^ -1 (1/hr) </t>
  </si>
  <si>
    <t>Pbar horz emit (pi mm mr)</t>
  </si>
  <si>
    <t xml:space="preserve">Pbar horz emit  lifetime ^ -1 (1/hr) </t>
  </si>
  <si>
    <t>Pbar vert emit (pi mm mr)</t>
  </si>
  <si>
    <t xml:space="preserve">Pbar vert emit  lifetime ^ -1 (1/hr) </t>
  </si>
  <si>
    <t>Prot bunch length (ns)</t>
  </si>
  <si>
    <t>Prot bunch length lifetime  ^-1 (1/hr)</t>
  </si>
  <si>
    <t>Pbar bunch length (ns)</t>
  </si>
  <si>
    <t>Pbar bunch length lifetime ^-1 (1/hr)</t>
  </si>
  <si>
    <t>Comments</t>
  </si>
  <si>
    <t>Longitudinal blow up at start of store.  Sync lite fits over 11:40 to 13:40.  SBD fits done from 12:00 to 14:00.</t>
  </si>
  <si>
    <t>Emittances from SBD fit begin ~20 min after HEP began.</t>
  </si>
  <si>
    <t>D0 lumi not working during first 2 hours, so I didn't use it.  I fit CDF's lumi only over first 35 min.</t>
  </si>
  <si>
    <t>Lumi fits over first 30 minutes.  Bad losses in first 90 min?</t>
  </si>
  <si>
    <t>Lumi fits only over first 15 min because of kink in lumi.  (Associated with P12?)  Also, D0 lumi not working for two periods.  Prot bunch fit over first 15 min, because P12 blow-up caused SBD average to jump badly.  Pbar FBI calibrated upward ~12%, so it looks like we have that much more pbars in the Tev.</t>
  </si>
  <si>
    <t>Lumi fits began 10 min into store.</t>
  </si>
  <si>
    <t>Prot bunch fit over first 40 min, because P12 blow-up caused SBD average to jump badly.  Lumi fits over first 40 min, too, because of kink possibly associated with P12.</t>
  </si>
  <si>
    <t>Operator mistakenly skipped the cogging command, so we cogged after reaching collisions, then rescraped.  All fits done over 2nd and 3rd hours of store (after cog and rescrape).</t>
  </si>
  <si>
    <t>Lumis falling fast in first 20 min, then flattens out.  Initial values from fit of first 20 min.  Lumi lifetimes from fit over 2 hours after the first 20 min.  This lumi behavior correlated with pbar horz emittance increasing more quickly over first 20 min, then flattening out.  The proton bunch length has a kink ~20 min into store, too.</t>
  </si>
  <si>
    <t>Again, lumi falling fast initially, then flattens out.  Sync light not working until 40 min into store.  Proton bunch length jumps up a couple minutes into store.</t>
  </si>
  <si>
    <t>Again, lumi falling fast initially, then flattens out.</t>
  </si>
  <si>
    <t>Again, lumi falling fast initially, then flattens out.  There is also a step in lumi correlated with a step up in prot bunch length.  There are actually 2 steps in T:SBDMS, but only 1 is correlated to step in lumi.  Init lumi from fit over first 15 min, lifetime from 72 min to 195 min.  Prot bunch length initial value from fit over first 15 min, and growth time fit from 1 hr to 3 hr.</t>
  </si>
  <si>
    <t>Again, lumi falling fast initially, then flattens out.  Step down in lumi 2.5 hrs into store.  Init value from first 30 min; lifetime from 90 min to 150 min.  Lumi step again correlated with step up in prot bunch length.</t>
  </si>
  <si>
    <t>Same operator cogging mistake as in store 1023.  Rescraped after cogging.  Fits done from 75 min to 135 min after store initially went in.</t>
  </si>
  <si>
    <t>Many bad things happened.  Several pbar transfers made it into tev.  Lost first 11 proton bunches while during (extended) pbar injection attempts.</t>
  </si>
  <si>
    <t>Lumis falling fast in first 20 min, then flattens out.  Initial values from fit of first 20 min.  Lumi lifetimes from fit over 2 hours after the first 50 min.  Pbar horz emittance increasing more quickly over first few min, then flattening out.  The proton bunch length has a kink &lt;5 min into store, too.</t>
  </si>
  <si>
    <t>Over first 30 min, lumi lifetime only ~4hr.  From 1 – 3 hr, lumi lifetimes ~ 7 hrs.</t>
  </si>
  <si>
    <t>~50</t>
  </si>
  <si>
    <t>~30</t>
  </si>
  <si>
    <t>~23</t>
  </si>
  <si>
    <t>~15</t>
  </si>
  <si>
    <t>No D0 lumi data.  Lumi lifetime = 5.5 hours over first 30 min.  From 60-120 min, lumi lifetime = 8.2 hrs.  Sync light not working much.</t>
  </si>
  <si>
    <t>Lumi lifetime ~5hr over first 20 min.  Reported lumi lifetime comes from 1 hr – 2hr range.  Sync light not working at all.</t>
  </si>
  <si>
    <t xml:space="preserve">Lumi lifetime ~4hr over first 30 min.  Reported lumi lifetime comes from 1 hr – 2hr range. </t>
  </si>
  <si>
    <t xml:space="preserve">Lumi lifetime ~5hr over first 30 min.  Reported lumi lifetime comes from 1 hr – 2hr range. </t>
  </si>
  <si>
    <t xml:space="preserve">Lumi lifetime ~7hr over first 30 min.  Reported lumi lifetime comes from 1 hr – 2hr range. </t>
  </si>
  <si>
    <t xml:space="preserve">Lumi lifetime ~9hr over first 30 min.  Reported lumi lifetime comes from 1 hr – 2hr range. </t>
  </si>
  <si>
    <t xml:space="preserve">Lumi lifetime ~13.5 hr over first 30 min.  Reported lumi lifetime comes from 1 hr – 2hr range. </t>
  </si>
  <si>
    <t xml:space="preserve">Lumi lifetime ~7.5 hr over first 30 min.  Reported lumi lifetime comes from 1 hr – 2hr range. </t>
  </si>
  <si>
    <t xml:space="preserve">Lumi lifetime ~7 hr over first 30 min.  Reported lumi lifetime comes from 1 hr – 2hr range. </t>
  </si>
  <si>
    <t xml:space="preserve">Lumi lifetime ~6.5 hr over first 30 min.  Reported lumi lifetime comes from 1 hr – 2hr range. </t>
  </si>
  <si>
    <t xml:space="preserve">Lumi lifetime ~3.5 hr over first 30 min.  Reported lumi lifetime comes from 1 hr – 2hr range. </t>
  </si>
  <si>
    <t xml:space="preserve">Lumi lifetime ~3.5 hr over first 30 min.  Reported lumi lifetime comes from 1 hr – 2hr range. </t>
  </si>
  <si>
    <t xml:space="preserve">Lumi lifetime ~7.5 hr over first 30 min.  Reported lumi lifetime comes from 1 hr – 2hr range. </t>
  </si>
  <si>
    <t xml:space="preserve">Lumi lifetime ~6 hr over first 30 min.  Reported lumi lifetime comes from 1 hr – 2hr range. </t>
  </si>
  <si>
    <t xml:space="preserve">Lumi lifetime ~12 hr over first 30 min.  Reported lumi lifetime comes from 1 hr – 2hr range. </t>
  </si>
  <si>
    <t>Lumi lifetime ~14 hr over first 30 min.  Reported lumi lifetime comes from 1 hr – 2hr range.  Lost beam up ramp; TRF1 was off, but no one had noticed.</t>
  </si>
  <si>
    <t>Lumi lifetime ~6.5 hr over first 30 min.  Reported lumi lifetime comes from 1 hr – 2hr range. I don't believe the Sync Light measurements.</t>
  </si>
  <si>
    <t>Lumi lifetime ~10.5 hr over first 30 min.  Reported lumi lifetime comes from 1 hr – 2hr range.  I don't believe the Sync Light measurements.</t>
  </si>
  <si>
    <t>Lumi lifetime ~7.5 hr over first 30 min.  Reported lumi lifetime comes from 1 hr – 2hr range. I don't believe the Sync Light measurements.  Change made to SBD algorithm?</t>
  </si>
  <si>
    <t>Lumi lifetime ~6 hr over first 30 min.  Reported lumi lifetime comes from 1 hr – 2hr range.  I don't believe the Sync Light measurements.</t>
  </si>
  <si>
    <t>~1.86</t>
  </si>
  <si>
    <t>Lumi lifetime ~6 hr over first 30 min.  Reported lumi lifetime comes from 1 hr – 2hr range. Pbar emittances from Sync Light come from first hour only.  Proton bunch length jumped up a couple min into store.  Proton bunch length growth time from after the jump.</t>
  </si>
  <si>
    <t xml:space="preserve">Lumi lifetime ~4.3 hr over first 30 min.  Reported lumi lifetime comes from 1 hr – 2hr range. </t>
  </si>
  <si>
    <t>Lumi lifetime ~3 hr over first 30 min.  Reported lumi lifetime comes from 1 hr – 2 hr range.  Pbar bunch length does not fall off exponentially; has two components like lumi.  Lifetime comes from 1 hr -2 hr range.</t>
  </si>
  <si>
    <t>Lumi lifetime ~16.5 hr over first 30 min and 60-120 min!  / Lowered Horizontal Pbar tune at collisions.</t>
  </si>
  <si>
    <t>Store only lasted 80 minutes so lifetimes are calculated early, and are lower as a result</t>
  </si>
  <si>
    <t>Separator spark at flattop cost us luminosity.  Lumi lifetimes over first 2 hours.</t>
  </si>
  <si>
    <t>Lumi lifetimes calculated over first 2 hours of store.</t>
  </si>
  <si>
    <t xml:space="preserve">Lumi lifetime ~13.5 hr over first 30 min.  Reported lumi lifetime comes from 1 hr – 2hr range. </t>
  </si>
  <si>
    <t>Lumi lifetimes calculated over first 2 hours of store.</t>
  </si>
  <si>
    <t xml:space="preserve">Lumi lifetime ~14 hr over first 30 min.  Reported lumi lifetime comes from 1 hr – 2hr range. </t>
  </si>
  <si>
    <t xml:space="preserve">Lumi lifetime ~14 hr over first 30 min.  Reported lumi lifetime comes from 1 hr – 2hr range. </t>
  </si>
  <si>
    <t>2/28/02 – I scaled the pbar intensities by 1.12 for stores 889-1002 to correct an FBI miscalibration.</t>
  </si>
  <si>
    <t>New SBD fitting algorithm beginning store 1140.  Proton bunch length, growth rate different.</t>
  </si>
  <si>
    <t>D0 lumi not working during first 2 hours. It looks like there is just a 2 hour delay in the value on Acnet.</t>
  </si>
  <si>
    <t>best</t>
  </si>
  <si>
    <t>2nd</t>
  </si>
  <si>
    <t>3rd</t>
  </si>
  <si>
    <t>4th</t>
  </si>
  <si>
    <t>5th</t>
  </si>
  <si>
    <t>6th</t>
  </si>
  <si>
    <t>7th</t>
  </si>
  <si>
    <t>8th</t>
  </si>
  <si>
    <t>9th</t>
  </si>
  <si>
    <t>10th</t>
  </si>
  <si>
    <t>A4SHM at 25% of voltage</t>
  </si>
  <si>
    <t>A4SHM at 25% of voltage - Pos supply turned up to 122% during first hour of store</t>
  </si>
  <si>
    <t>CDF lum extrapolated back from the 30 min point.  HV probs prevented their luminosity readbacks for firs 1/2 hour.</t>
  </si>
  <si>
    <t>D0 lum extrapolated back from the 30 min point.  HV probs prevented their luminosity readbacks for firs 1/2 hour.</t>
  </si>
  <si>
    <t>Separator error corrected 20 minutes into store.</t>
  </si>
  <si>
    <t>No Octupoles/New Helix</t>
  </si>
  <si>
    <t>Bunch length blew up 1/2 hour into store / We stopped dropping chromaticities at initiate collisions starting on this store.</t>
  </si>
  <si>
    <t>D0 lum extrapolated back from the 30 min point.  HV probs prevented their luminosity readbacks for firs 1/2 hour. Octupoles on and extra breakpoint added at 153 GeV.</t>
  </si>
  <si>
    <t>Helix version 3 / Beam went coherent on ramp - Pbars blew up</t>
  </si>
  <si>
    <t>B11 Vert sep broken causing Lum to seesaw.  Lum and Lum lifetimes screwed up from this.</t>
  </si>
  <si>
    <t>Instability on ramp - both Protons and Pbars blew up.</t>
  </si>
  <si>
    <t>Store only lasted 30 minutes so lifetimes are calculated early, and are lower as a result bunch length blowup occurred in this span</t>
  </si>
  <si>
    <t>TEL down</t>
  </si>
  <si>
    <t>SyncLite back 4hrs later</t>
  </si>
  <si>
    <t>with 0.6e30 D0 lum correction</t>
  </si>
  <si>
    <t>TRF6 tripped</t>
  </si>
  <si>
    <t>TEL timing wrong @ beginning</t>
  </si>
  <si>
    <t>Hor damper on</t>
  </si>
  <si>
    <t>No pbar closure</t>
  </si>
  <si>
    <t>NA</t>
  </si>
  <si>
    <t>Hor damper on;a17-20 off by one bucket</t>
  </si>
  <si>
    <t>5 bunch proton coalescing</t>
  </si>
  <si>
    <t>SqA4 card wrong table</t>
  </si>
  <si>
    <t>lost protons on A25 inj</t>
  </si>
  <si>
    <t>na</t>
  </si>
  <si>
    <t>dampers on; retune 150gev</t>
  </si>
  <si>
    <t>damper off</t>
  </si>
  <si>
    <t>damper on</t>
  </si>
  <si>
    <t>dampers on; cv -2</t>
  </si>
  <si>
    <t>dampers on to init collisions</t>
  </si>
  <si>
    <t>dropped Qvcoll -001</t>
  </si>
  <si>
    <t>down -2 Ch,Cv lbseq0&amp;153gev</t>
  </si>
  <si>
    <t>down -2 Ch,Cv 153gev</t>
  </si>
  <si>
    <t>SyncLite scaling change *3.24</t>
  </si>
  <si>
    <t>separator spark</t>
  </si>
  <si>
    <t>pbars blow up in squeeze</t>
  </si>
  <si>
    <t>dampers off, Ch &amp; Cv increased</t>
  </si>
  <si>
    <t>small blowup in sbdms</t>
  </si>
  <si>
    <t>poor MI pbar coalescing</t>
  </si>
  <si>
    <t>pbar beam falling out of MI</t>
  </si>
  <si>
    <t>No transverse dampers</t>
  </si>
  <si>
    <t>stacksize</t>
  </si>
  <si>
    <t>kink in sbdms</t>
  </si>
  <si>
    <t>small kink in sbdms</t>
  </si>
  <si>
    <t>sbdms blew up from long. dampers</t>
  </si>
  <si>
    <t>lifetime problem on p helix, dampers on</t>
  </si>
  <si>
    <t>4 min store</t>
  </si>
  <si>
    <t>lost 2.3% of pbars at 150GeV</t>
  </si>
  <si>
    <t>sync light and flying wires disagree</t>
  </si>
  <si>
    <t xml:space="preserve"> </t>
  </si>
  <si>
    <t>no pbar data</t>
  </si>
  <si>
    <t>bad tunes up ramp</t>
  </si>
  <si>
    <t>No pbar closure for 4 transfers</t>
  </si>
  <si>
    <t>&gt;4</t>
  </si>
  <si>
    <t>long. Damps on. Blew up sbdms</t>
  </si>
  <si>
    <t>lost store after 1 hr from A3 VFC</t>
  </si>
  <si>
    <t>sbd intensity cal changed. Lost 9th pbar transfer. Lost 20% 1st pbar transfer</t>
  </si>
  <si>
    <t>Store died of abort kicker pre-fire within the first hour.</t>
  </si>
  <si>
    <t>first store to use FBIPNG rather than Ibeam for Eff Emit lifetime</t>
  </si>
  <si>
    <t>separator spark in first 10 minutes of HEP trashed lifetimes</t>
  </si>
  <si>
    <t>store lasted less than 2 hours so lum lifetime is based on first hour.</t>
  </si>
  <si>
    <t>??</t>
  </si>
  <si>
    <t>2 maintenance shifts of smoothing and tune adjustments (smoothed @ 150 GeV only); dampers off</t>
  </si>
  <si>
    <t>T:SF ripple fixed; dampers off (by mistake) giving poor 150 GeV lifetime; pbar beam went coherent at 980 GeV; collimators fixed --&gt; CDF losses low at start of store</t>
  </si>
  <si>
    <t>A1-A4 not injected into Tevatron; 1 MI RF cavity down; high CDF proton losses at start of store; bad MI RF cavity -- poor coalescing</t>
  </si>
  <si>
    <t>bad MI RF cavity -- poor coalescing</t>
  </si>
  <si>
    <t>Used 5 bunch coalescing</t>
  </si>
  <si>
    <t>Tev dampers still off; smoothed on squeeze; used 5 bunch coalescing</t>
  </si>
  <si>
    <t>dampers still off; tune change at start of store to reduce LOSTP; A:R4MIPS off by 1/2 bucket; used 5 bunch coalescing</t>
  </si>
  <si>
    <t>dampers off; A:R4MIPS off by 1/2 bucket; used 5 bunch coalescing</t>
  </si>
  <si>
    <t>dampers off; EOS; 5 bunch coalescing</t>
  </si>
  <si>
    <t>Horz transverse dampers on only; no vertical damper.</t>
  </si>
  <si>
    <t>Used both horz and vertical damper; adjusterd T:SQE0; smoothed orbits up ramp prior to store</t>
  </si>
  <si>
    <t>Lowered horz tune 0.002 at end of squeeze</t>
  </si>
  <si>
    <t>Separator spark during scraping</t>
  </si>
  <si>
    <t>Sync light data from 3 hours into the store.</t>
  </si>
  <si>
    <t>T:HE11 tripped at start of store. Increased vert tune 0.002 at low beta shortly after store.</t>
  </si>
  <si>
    <t>Separator spark on acceleration</t>
  </si>
  <si>
    <t>CQ0 polarity did not switch during the squeeze</t>
  </si>
  <si>
    <t>HE17 tripped during scraping</t>
  </si>
  <si>
    <t>Spectrumeter error, tune wrong</t>
  </si>
  <si>
    <t>RF5 trip, sigL blownup</t>
  </si>
  <si>
    <t>tune ramp and squeeze</t>
  </si>
  <si>
    <t>QFA4 ramp table corruption</t>
  </si>
  <si>
    <t>Orbit smoothing</t>
  </si>
  <si>
    <t>Lower Ch from ramp to lowbeta by 2</t>
  </si>
  <si>
    <t>Lower Ch from ramp to lowbeta by 1</t>
  </si>
  <si>
    <t>Orbit smoothing, increase Ch by 3 for squeeze</t>
  </si>
  <si>
    <t>1.99.9</t>
  </si>
  <si>
    <t>Chrom changes for ramp.</t>
  </si>
  <si>
    <t>Bad Coalesing large long emmit.</t>
  </si>
  <si>
    <t>Bad Coalesing large Long Em.</t>
  </si>
  <si>
    <t>Too long at 150 GeV</t>
  </si>
  <si>
    <t>Horz orbit smooth at 150GeV</t>
  </si>
  <si>
    <t>raised Ch by 5 units @ inj</t>
  </si>
  <si>
    <t>raised Ch by 2 units @ inj</t>
  </si>
  <si>
    <t>sparks across seperators</t>
  </si>
  <si>
    <t>Changed S6 feed-downs</t>
  </si>
  <si>
    <t>Lost Pbar bunches at inj.</t>
  </si>
  <si>
    <t xml:space="preserve">  2.021 ,  1.885</t>
  </si>
  <si>
    <t>1.994 , 1.900</t>
  </si>
  <si>
    <t>2.039 ,  1.782</t>
  </si>
  <si>
    <t xml:space="preserve"> 2.116 , 1.944</t>
  </si>
  <si>
    <t>N/A</t>
  </si>
  <si>
    <t>2.320 , 1.821</t>
  </si>
  <si>
    <t>2.190 , 1.975</t>
  </si>
  <si>
    <t>n/a</t>
  </si>
  <si>
    <t>DEF: LIFETIME POSITIVE</t>
  </si>
  <si>
    <t>12/31/203</t>
  </si>
  <si>
    <t>14.68</t>
  </si>
  <si>
    <t>2.36</t>
  </si>
  <si>
    <t>1.9</t>
  </si>
  <si>
    <t>1.67</t>
  </si>
  <si>
    <t>1.77</t>
  </si>
  <si>
    <t>7671</t>
  </si>
  <si>
    <t>381</t>
  </si>
  <si>
    <t>C17 Vert sep spark @ 840 GeV</t>
  </si>
  <si>
    <t>COM</t>
  </si>
  <si>
    <t>Lifetimes after rescrape…approx 90-210 min after HEP declared</t>
  </si>
  <si>
    <t>Lifetimes after rescrape…approx 60-180 min after HEP declared</t>
  </si>
  <si>
    <t>Seperator Spark, Life time calculate from second scraping</t>
  </si>
  <si>
    <t>separator spark, lifetime after  rescraping</t>
  </si>
  <si>
    <t>P32 blow-up at open helix</t>
  </si>
  <si>
    <t>P32 blow-up at open helix, Pbar blow-up at HEP, New optics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</si>
</sst>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dd/yy"/>
    <numFmt numFmtId="173" formatCode="0.0"/>
    <numFmt numFmtId="174" formatCode="0.0000"/>
    <numFmt numFmtId="175" formatCode="0.000"/>
    <numFmt numFmtId="176" formatCode="[$$-409]#,##0.00"/>
    <numFmt numFmtId="177" formatCode="0.000000"/>
    <numFmt numFmtId="178" formatCode="0.E+00"/>
    <numFmt numFmtId="179" formatCode="0.0E+00"/>
    <numFmt numFmtId="180" formatCode="m/d"/>
    <numFmt numFmtId="181" formatCode="m/d/yy"/>
  </numFmts>
  <fonts count="49">
    <font>
      <sz val="10"/>
      <name val="Arial"/>
      <family val="0"/>
    </font>
    <font>
      <sz val="10"/>
      <color indexed="8"/>
      <name val="Arial"/>
      <family val="0"/>
    </font>
    <font>
      <sz val="10"/>
      <color indexed="9"/>
      <name val="Arial"/>
      <family val="0"/>
    </font>
    <font>
      <i/>
      <sz val="10"/>
      <color indexed="9"/>
      <name val="Arial"/>
      <family val="0"/>
    </font>
    <font>
      <sz val="10"/>
      <color indexed="10"/>
      <name val="Arial"/>
      <family val="0"/>
    </font>
    <font>
      <i/>
      <sz val="10"/>
      <color indexed="10"/>
      <name val="Arial"/>
      <family val="0"/>
    </font>
    <font>
      <i/>
      <sz val="10"/>
      <color indexed="8"/>
      <name val="Arial"/>
      <family val="0"/>
    </font>
    <font>
      <sz val="10"/>
      <color indexed="9"/>
      <name val="Albany"/>
      <family val="2"/>
    </font>
    <font>
      <b/>
      <sz val="10"/>
      <color indexed="8"/>
      <name val="Arial"/>
      <family val="0"/>
    </font>
    <font>
      <sz val="10"/>
      <color indexed="8"/>
      <name val="Albany"/>
      <family val="2"/>
    </font>
    <font>
      <i/>
      <sz val="10"/>
      <color indexed="8"/>
      <name val="Albany"/>
      <family val="2"/>
    </font>
    <font>
      <b/>
      <sz val="10"/>
      <color indexed="8"/>
      <name val="Albany"/>
      <family val="2"/>
    </font>
    <font>
      <b/>
      <i/>
      <sz val="10"/>
      <color indexed="8"/>
      <name val="Arial"/>
      <family val="2"/>
    </font>
    <font>
      <b/>
      <i/>
      <sz val="10"/>
      <name val="Arial"/>
      <family val="2"/>
    </font>
    <font>
      <i/>
      <sz val="10"/>
      <name val="Arial"/>
      <family val="2"/>
    </font>
    <font>
      <sz val="8"/>
      <name val="Arial"/>
      <family val="2"/>
    </font>
    <font>
      <sz val="8.25"/>
      <name val="Arial"/>
      <family val="0"/>
    </font>
    <font>
      <sz val="8"/>
      <color indexed="8"/>
      <name val="Times"/>
      <family val="1"/>
    </font>
    <font>
      <sz val="8.5"/>
      <name val="Arial"/>
      <family val="0"/>
    </font>
    <font>
      <sz val="12"/>
      <name val="Arial"/>
      <family val="2"/>
    </font>
    <font>
      <b/>
      <sz val="12"/>
      <name val="Arial"/>
      <family val="2"/>
    </font>
    <font>
      <b/>
      <sz val="15.5"/>
      <name val="Arial"/>
      <family val="2"/>
    </font>
    <font>
      <u val="single"/>
      <sz val="10"/>
      <color indexed="12"/>
      <name val="Arial"/>
      <family val="0"/>
    </font>
    <font>
      <u val="single"/>
      <sz val="10"/>
      <color indexed="36"/>
      <name val="Arial"/>
      <family val="0"/>
    </font>
    <font>
      <b/>
      <sz val="8.5"/>
      <name val="Arial"/>
      <family val="0"/>
    </font>
    <font>
      <b/>
      <sz val="8"/>
      <name val="Arial"/>
      <family val="0"/>
    </font>
    <font>
      <sz val="11"/>
      <color indexed="10"/>
      <name val="Comic Sans MS"/>
      <family val="4"/>
    </font>
    <font>
      <sz val="11.5"/>
      <color indexed="10"/>
      <name val="Comic Sans MS"/>
      <family val="4"/>
    </font>
    <font>
      <sz val="9"/>
      <name val="Arial"/>
      <family val="0"/>
    </font>
    <font>
      <sz val="8"/>
      <name val="Comic Sans MS"/>
      <family val="4"/>
    </font>
    <font>
      <sz val="9.25"/>
      <color indexed="62"/>
      <name val="Comic Sans MS"/>
      <family val="4"/>
    </font>
    <font>
      <sz val="10.5"/>
      <color indexed="62"/>
      <name val="Comic Sans MS"/>
      <family val="4"/>
    </font>
    <font>
      <sz val="8.75"/>
      <name val="Comic Sans MS"/>
      <family val="4"/>
    </font>
    <font>
      <sz val="9.25"/>
      <name val="Comic Sans MS"/>
      <family val="4"/>
    </font>
    <font>
      <sz val="11"/>
      <color indexed="14"/>
      <name val="Comic Sans MS"/>
      <family val="4"/>
    </font>
    <font>
      <sz val="9.25"/>
      <color indexed="14"/>
      <name val="Comic Sans MS"/>
      <family val="4"/>
    </font>
    <font>
      <sz val="9.25"/>
      <color indexed="10"/>
      <name val="Comic Sans MS"/>
      <family val="4"/>
    </font>
    <font>
      <sz val="9.75"/>
      <color indexed="10"/>
      <name val="Comic Sans MS"/>
      <family val="4"/>
    </font>
    <font>
      <sz val="8.25"/>
      <name val="Comic Sans MS"/>
      <family val="4"/>
    </font>
    <font>
      <sz val="12.75"/>
      <color indexed="62"/>
      <name val="Comic Sans MS"/>
      <family val="4"/>
    </font>
    <font>
      <sz val="9.5"/>
      <name val="Comic Sans MS"/>
      <family val="4"/>
    </font>
    <font>
      <sz val="11.25"/>
      <color indexed="62"/>
      <name val="Comic Sans MS"/>
      <family val="4"/>
    </font>
    <font>
      <sz val="9.5"/>
      <color indexed="62"/>
      <name val="Comic Sans MS"/>
      <family val="4"/>
    </font>
    <font>
      <sz val="12.5"/>
      <color indexed="62"/>
      <name val="Comic Sans MS"/>
      <family val="4"/>
    </font>
    <font>
      <sz val="10.75"/>
      <color indexed="62"/>
      <name val="Comic Sans MS"/>
      <family val="4"/>
    </font>
    <font>
      <sz val="9"/>
      <name val="Comic Sans MS"/>
      <family val="4"/>
    </font>
    <font>
      <sz val="11"/>
      <color indexed="62"/>
      <name val="Comic Sans MS"/>
      <family val="4"/>
    </font>
    <font>
      <sz val="12.5"/>
      <color indexed="10"/>
      <name val="Comic Sans MS"/>
      <family val="4"/>
    </font>
    <font>
      <b/>
      <sz val="10"/>
      <name val="Arial"/>
      <family val="2"/>
    </font>
  </fonts>
  <fills count="9">
    <fill>
      <patternFill/>
    </fill>
    <fill>
      <patternFill patternType="gray125"/>
    </fill>
    <fill>
      <patternFill patternType="solid">
        <fgColor indexed="17"/>
        <bgColor indexed="64"/>
      </patternFill>
    </fill>
    <fill>
      <patternFill patternType="solid">
        <fgColor indexed="16"/>
        <bgColor indexed="64"/>
      </patternFill>
    </fill>
    <fill>
      <patternFill patternType="solid">
        <fgColor indexed="15"/>
        <bgColor indexed="64"/>
      </patternFill>
    </fill>
    <fill>
      <patternFill patternType="solid">
        <fgColor indexed="16"/>
        <bgColor indexed="64"/>
      </patternFill>
    </fill>
    <fill>
      <patternFill patternType="solid">
        <fgColor indexed="16"/>
        <bgColor indexed="64"/>
      </patternFill>
    </fill>
    <fill>
      <patternFill patternType="solid">
        <fgColor indexed="16"/>
        <bgColor indexed="64"/>
      </patternFill>
    </fill>
    <fill>
      <patternFill patternType="solid">
        <fgColor indexed="14"/>
        <bgColor indexed="64"/>
      </patternFill>
    </fill>
  </fills>
  <borders count="16">
    <border>
      <left/>
      <right/>
      <top/>
      <bottom/>
      <diagonal/>
    </border>
    <border>
      <left>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516">
    <xf numFmtId="0" fontId="0" fillId="0" borderId="0" xfId="0" applyAlignment="1">
      <alignment/>
    </xf>
    <xf numFmtId="2" fontId="1" fillId="2" borderId="1" xfId="0" applyAlignment="1">
      <alignment horizontal="center" vertical="center" wrapText="1"/>
    </xf>
    <xf numFmtId="1" fontId="1" fillId="2" borderId="1" xfId="0" applyAlignment="1">
      <alignment horizontal="center" vertical="center" wrapText="1"/>
    </xf>
    <xf numFmtId="1" fontId="2" fillId="2" borderId="1" xfId="0" applyAlignment="1">
      <alignment horizontal="center" vertical="center" wrapText="1"/>
    </xf>
    <xf numFmtId="1" fontId="4" fillId="2" borderId="1" xfId="0" applyAlignment="1">
      <alignment horizontal="center" vertical="center" wrapText="1"/>
    </xf>
    <xf numFmtId="173" fontId="1" fillId="2" borderId="1" xfId="0" applyAlignment="1">
      <alignment horizontal="center" vertical="center" wrapText="1"/>
    </xf>
    <xf numFmtId="173" fontId="1" fillId="2" borderId="2" xfId="0" applyAlignment="1">
      <alignment horizontal="center" vertical="center" wrapText="1"/>
    </xf>
    <xf numFmtId="2" fontId="1" fillId="2" borderId="2" xfId="0" applyAlignment="1">
      <alignment horizontal="center" vertical="center" wrapText="1"/>
    </xf>
    <xf numFmtId="0" fontId="7" fillId="0" borderId="3" xfId="0" applyAlignment="1">
      <alignment horizontal="center" vertical="center"/>
    </xf>
    <xf numFmtId="0" fontId="1" fillId="0" borderId="0" xfId="0" applyAlignment="1">
      <alignment/>
    </xf>
    <xf numFmtId="172" fontId="1" fillId="2" borderId="2" xfId="0" applyAlignment="1">
      <alignment horizontal="center" vertical="center"/>
    </xf>
    <xf numFmtId="0" fontId="1" fillId="2" borderId="2" xfId="0" applyAlignment="1">
      <alignment horizontal="center" vertical="center"/>
    </xf>
    <xf numFmtId="1" fontId="1" fillId="2" borderId="2" xfId="0" applyAlignment="1">
      <alignment horizontal="center" vertical="center" wrapText="1"/>
    </xf>
    <xf numFmtId="1" fontId="2" fillId="2" borderId="2" xfId="0" applyAlignment="1">
      <alignment horizontal="center" vertical="center" wrapText="1"/>
    </xf>
    <xf numFmtId="1" fontId="4" fillId="2" borderId="2" xfId="0" applyAlignment="1">
      <alignment horizontal="center" vertical="center" wrapText="1"/>
    </xf>
    <xf numFmtId="1" fontId="5" fillId="2" borderId="2" xfId="0" applyAlignment="1">
      <alignment horizontal="center" vertical="center" wrapText="1"/>
    </xf>
    <xf numFmtId="1" fontId="6" fillId="2" borderId="2" xfId="0" applyAlignment="1">
      <alignment horizontal="center" vertical="center" wrapText="1"/>
    </xf>
    <xf numFmtId="173" fontId="2" fillId="2" borderId="2" xfId="0" applyAlignment="1">
      <alignment horizontal="center" vertical="center" wrapText="1"/>
    </xf>
    <xf numFmtId="173" fontId="4" fillId="2" borderId="2" xfId="0" applyAlignment="1">
      <alignment horizontal="center" vertical="center" wrapText="1"/>
    </xf>
    <xf numFmtId="2" fontId="2" fillId="2" borderId="2" xfId="0" applyAlignment="1">
      <alignment horizontal="center" vertical="center" wrapText="1"/>
    </xf>
    <xf numFmtId="2" fontId="4" fillId="2" borderId="2" xfId="0" applyAlignment="1">
      <alignment horizontal="center" vertical="center" wrapText="1"/>
    </xf>
    <xf numFmtId="2" fontId="1" fillId="3" borderId="2" xfId="0" applyAlignment="1">
      <alignment vertical="center"/>
    </xf>
    <xf numFmtId="1" fontId="9" fillId="3" borderId="2" xfId="0" applyAlignment="1">
      <alignment vertical="center" wrapText="1"/>
    </xf>
    <xf numFmtId="1" fontId="1" fillId="3" borderId="2" xfId="0" applyAlignment="1">
      <alignment vertical="center"/>
    </xf>
    <xf numFmtId="173" fontId="9" fillId="3" borderId="2" xfId="0" applyAlignment="1">
      <alignment vertical="center"/>
    </xf>
    <xf numFmtId="173" fontId="1" fillId="3" borderId="2" xfId="0" applyAlignment="1">
      <alignment vertical="center" wrapText="1"/>
    </xf>
    <xf numFmtId="2" fontId="1" fillId="3" borderId="2" xfId="0" applyAlignment="1">
      <alignment vertical="center" wrapText="1"/>
    </xf>
    <xf numFmtId="0" fontId="8" fillId="2" borderId="4" xfId="0" applyFont="1" applyFill="1" applyBorder="1" applyAlignment="1">
      <alignment horizontal="center"/>
    </xf>
    <xf numFmtId="0" fontId="1" fillId="2" borderId="4" xfId="0" applyFont="1" applyFill="1" applyBorder="1" applyAlignment="1">
      <alignment/>
    </xf>
    <xf numFmtId="174" fontId="1" fillId="2" borderId="4" xfId="0" applyNumberFormat="1" applyFont="1" applyFill="1" applyBorder="1" applyAlignment="1">
      <alignment/>
    </xf>
    <xf numFmtId="0" fontId="9" fillId="0" borderId="0" xfId="0" applyAlignment="1">
      <alignment vertical="center"/>
    </xf>
    <xf numFmtId="0" fontId="8" fillId="2" borderId="2" xfId="0" applyAlignment="1">
      <alignment horizontal="center" vertical="center"/>
    </xf>
    <xf numFmtId="2" fontId="1" fillId="2" borderId="2" xfId="0" applyAlignment="1">
      <alignment vertical="center"/>
    </xf>
    <xf numFmtId="1" fontId="1" fillId="0" borderId="2" xfId="0" applyAlignment="1">
      <alignment vertical="center" wrapText="1"/>
    </xf>
    <xf numFmtId="1" fontId="1" fillId="2" borderId="2" xfId="0" applyAlignment="1">
      <alignment vertical="center"/>
    </xf>
    <xf numFmtId="173" fontId="9" fillId="2" borderId="2" xfId="0" applyAlignment="1">
      <alignment vertical="center"/>
    </xf>
    <xf numFmtId="173" fontId="1" fillId="2" borderId="2" xfId="0" applyAlignment="1">
      <alignment vertical="center" wrapText="1"/>
    </xf>
    <xf numFmtId="2" fontId="1" fillId="2" borderId="2" xfId="0" applyAlignment="1">
      <alignment vertical="center" wrapText="1"/>
    </xf>
    <xf numFmtId="1" fontId="1" fillId="3" borderId="2" xfId="0" applyAlignment="1">
      <alignment vertical="center" wrapText="1"/>
    </xf>
    <xf numFmtId="1" fontId="9" fillId="0" borderId="2" xfId="0" applyAlignment="1">
      <alignment vertical="center" wrapText="1"/>
    </xf>
    <xf numFmtId="1" fontId="1" fillId="2" borderId="2" xfId="0" applyAlignment="1">
      <alignment vertical="center" wrapText="1"/>
    </xf>
    <xf numFmtId="1" fontId="6" fillId="3" borderId="2" xfId="0" applyAlignment="1">
      <alignment horizontal="center" vertical="center" wrapText="1"/>
    </xf>
    <xf numFmtId="173" fontId="1" fillId="3" borderId="2" xfId="0" applyAlignment="1">
      <alignment horizontal="center" vertical="center" wrapText="1"/>
    </xf>
    <xf numFmtId="2" fontId="1" fillId="3" borderId="2" xfId="0" applyAlignment="1">
      <alignment horizontal="right" vertical="center" wrapText="1"/>
    </xf>
    <xf numFmtId="173" fontId="1" fillId="2" borderId="2" xfId="0" applyAlignment="1">
      <alignment horizontal="right" vertical="center" wrapText="1"/>
    </xf>
    <xf numFmtId="173" fontId="1" fillId="3" borderId="2" xfId="0" applyAlignment="1">
      <alignment horizontal="right" vertical="center" wrapText="1"/>
    </xf>
    <xf numFmtId="0" fontId="1" fillId="3" borderId="0" xfId="0" applyAlignment="1">
      <alignment/>
    </xf>
    <xf numFmtId="2" fontId="1" fillId="0" borderId="2" xfId="0" applyAlignment="1">
      <alignment vertical="center"/>
    </xf>
    <xf numFmtId="1" fontId="1" fillId="0" borderId="2" xfId="0" applyAlignment="1">
      <alignment vertical="center"/>
    </xf>
    <xf numFmtId="173" fontId="9" fillId="0" borderId="2" xfId="0" applyAlignment="1">
      <alignment vertical="center"/>
    </xf>
    <xf numFmtId="173" fontId="1" fillId="0" borderId="2" xfId="0" applyAlignment="1">
      <alignment horizontal="right" vertical="center" wrapText="1"/>
    </xf>
    <xf numFmtId="173" fontId="1" fillId="0" borderId="2" xfId="0" applyAlignment="1">
      <alignment vertical="center" wrapText="1"/>
    </xf>
    <xf numFmtId="2" fontId="1" fillId="0" borderId="2" xfId="0" applyAlignment="1">
      <alignment vertical="center" wrapText="1"/>
    </xf>
    <xf numFmtId="172" fontId="8" fillId="2" borderId="2" xfId="0" applyAlignment="1">
      <alignment horizontal="center" vertical="center"/>
    </xf>
    <xf numFmtId="2" fontId="8" fillId="2" borderId="2" xfId="0" applyAlignment="1">
      <alignment horizontal="center" vertical="center" wrapText="1"/>
    </xf>
    <xf numFmtId="174" fontId="8" fillId="2" borderId="2" xfId="0" applyAlignment="1">
      <alignment horizontal="center" vertical="center" wrapText="1"/>
    </xf>
    <xf numFmtId="1" fontId="8" fillId="2" borderId="2" xfId="0" applyAlignment="1">
      <alignment horizontal="center" vertical="center" wrapText="1"/>
    </xf>
    <xf numFmtId="173" fontId="8" fillId="2" borderId="2" xfId="0" applyAlignment="1">
      <alignment horizontal="center" vertical="center" wrapText="1"/>
    </xf>
    <xf numFmtId="175" fontId="8" fillId="2" borderId="2" xfId="0" applyAlignment="1">
      <alignment horizontal="center" vertical="center" wrapText="1"/>
    </xf>
    <xf numFmtId="0" fontId="11" fillId="2" borderId="2" xfId="0" applyAlignment="1">
      <alignment horizontal="center"/>
    </xf>
    <xf numFmtId="0" fontId="9" fillId="2" borderId="0" xfId="0" applyAlignment="1">
      <alignment/>
    </xf>
    <xf numFmtId="172" fontId="1" fillId="3" borderId="2" xfId="0" applyAlignment="1">
      <alignment horizontal="center"/>
    </xf>
    <xf numFmtId="0" fontId="8" fillId="3" borderId="2" xfId="0" applyAlignment="1">
      <alignment horizontal="center"/>
    </xf>
    <xf numFmtId="2" fontId="9" fillId="3" borderId="2" xfId="0" applyAlignment="1">
      <alignment/>
    </xf>
    <xf numFmtId="174" fontId="9" fillId="3" borderId="2" xfId="0" applyAlignment="1">
      <alignment/>
    </xf>
    <xf numFmtId="1" fontId="9" fillId="3" borderId="2" xfId="0" applyAlignment="1">
      <alignment/>
    </xf>
    <xf numFmtId="1" fontId="1" fillId="3" borderId="2" xfId="0" applyAlignment="1">
      <alignment/>
    </xf>
    <xf numFmtId="173" fontId="1" fillId="3" borderId="2" xfId="0" applyAlignment="1">
      <alignment/>
    </xf>
    <xf numFmtId="174" fontId="1" fillId="3" borderId="2" xfId="0" applyAlignment="1">
      <alignment wrapText="1"/>
    </xf>
    <xf numFmtId="173" fontId="1" fillId="3" borderId="2" xfId="0" applyAlignment="1">
      <alignment wrapText="1"/>
    </xf>
    <xf numFmtId="2" fontId="1" fillId="3" borderId="2" xfId="0" applyAlignment="1">
      <alignment wrapText="1"/>
    </xf>
    <xf numFmtId="175" fontId="1" fillId="3" borderId="2" xfId="0" applyAlignment="1">
      <alignment wrapText="1"/>
    </xf>
    <xf numFmtId="0" fontId="9" fillId="3" borderId="2" xfId="0" applyAlignment="1">
      <alignment/>
    </xf>
    <xf numFmtId="0" fontId="9" fillId="3" borderId="0" xfId="0" applyAlignment="1">
      <alignment/>
    </xf>
    <xf numFmtId="1" fontId="0" fillId="0" borderId="0" xfId="0" applyNumberFormat="1" applyAlignment="1">
      <alignment/>
    </xf>
    <xf numFmtId="1" fontId="5" fillId="2" borderId="2" xfId="0" applyNumberFormat="1" applyAlignment="1">
      <alignment horizontal="center" vertical="center" wrapText="1"/>
    </xf>
    <xf numFmtId="2" fontId="1" fillId="2" borderId="2" xfId="0" applyNumberFormat="1" applyAlignment="1">
      <alignment horizontal="center" vertical="center" wrapText="1"/>
    </xf>
    <xf numFmtId="2" fontId="6" fillId="2" borderId="2" xfId="0" applyNumberFormat="1" applyAlignment="1">
      <alignment horizontal="center" vertical="center" wrapText="1"/>
    </xf>
    <xf numFmtId="2" fontId="0" fillId="0" borderId="0" xfId="0" applyNumberFormat="1" applyAlignment="1">
      <alignment/>
    </xf>
    <xf numFmtId="2" fontId="3" fillId="2" borderId="2" xfId="0" applyNumberFormat="1" applyAlignment="1">
      <alignment horizontal="center" vertical="center" wrapText="1"/>
    </xf>
    <xf numFmtId="2" fontId="2" fillId="2" borderId="2" xfId="0" applyNumberFormat="1" applyAlignment="1">
      <alignment horizontal="center" vertical="center" wrapText="1"/>
    </xf>
    <xf numFmtId="2" fontId="4" fillId="2" borderId="2" xfId="0" applyNumberFormat="1" applyAlignment="1">
      <alignment horizontal="center" vertical="center" wrapText="1"/>
    </xf>
    <xf numFmtId="2" fontId="5" fillId="2" borderId="2" xfId="0" applyNumberFormat="1" applyAlignment="1">
      <alignment horizontal="center" vertical="center" wrapText="1"/>
    </xf>
    <xf numFmtId="172" fontId="1" fillId="2" borderId="2" xfId="0" applyAlignment="1">
      <alignment horizontal="center"/>
    </xf>
    <xf numFmtId="0" fontId="8" fillId="2" borderId="2" xfId="0" applyAlignment="1">
      <alignment horizontal="center"/>
    </xf>
    <xf numFmtId="2" fontId="1" fillId="2" borderId="2" xfId="0" applyAlignment="1">
      <alignment/>
    </xf>
    <xf numFmtId="174" fontId="1" fillId="2" borderId="2" xfId="0" applyAlignment="1">
      <alignment/>
    </xf>
    <xf numFmtId="1" fontId="9" fillId="2" borderId="2" xfId="0" applyAlignment="1">
      <alignment/>
    </xf>
    <xf numFmtId="1" fontId="1" fillId="2" borderId="2" xfId="0" applyAlignment="1">
      <alignment/>
    </xf>
    <xf numFmtId="173" fontId="1" fillId="2" borderId="2" xfId="0" applyAlignment="1">
      <alignment/>
    </xf>
    <xf numFmtId="174" fontId="1" fillId="2" borderId="2" xfId="0" applyAlignment="1">
      <alignment wrapText="1"/>
    </xf>
    <xf numFmtId="173" fontId="1" fillId="2" borderId="2" xfId="0" applyAlignment="1">
      <alignment wrapText="1"/>
    </xf>
    <xf numFmtId="2" fontId="1" fillId="2" borderId="2" xfId="0" applyAlignment="1">
      <alignment wrapText="1"/>
    </xf>
    <xf numFmtId="175" fontId="1" fillId="2" borderId="2" xfId="0" applyAlignment="1">
      <alignment wrapText="1"/>
    </xf>
    <xf numFmtId="0" fontId="9" fillId="2" borderId="2" xfId="0" applyAlignment="1">
      <alignment/>
    </xf>
    <xf numFmtId="2" fontId="1" fillId="3" borderId="2" xfId="0" applyAlignment="1">
      <alignment/>
    </xf>
    <xf numFmtId="174" fontId="1" fillId="3" borderId="2" xfId="0" applyAlignment="1">
      <alignment/>
    </xf>
    <xf numFmtId="173" fontId="9" fillId="2" borderId="2" xfId="0" applyAlignment="1">
      <alignment wrapText="1"/>
    </xf>
    <xf numFmtId="2" fontId="9" fillId="2" borderId="2" xfId="0" applyAlignment="1">
      <alignment wrapText="1"/>
    </xf>
    <xf numFmtId="174" fontId="9" fillId="2" borderId="2" xfId="0" applyAlignment="1">
      <alignment wrapText="1"/>
    </xf>
    <xf numFmtId="175" fontId="9" fillId="2" borderId="2" xfId="0" applyAlignment="1">
      <alignment wrapText="1"/>
    </xf>
    <xf numFmtId="173" fontId="9" fillId="3" borderId="2" xfId="0" applyAlignment="1">
      <alignment wrapText="1"/>
    </xf>
    <xf numFmtId="2" fontId="9" fillId="3" borderId="2" xfId="0" applyAlignment="1">
      <alignment wrapText="1"/>
    </xf>
    <xf numFmtId="174" fontId="9" fillId="3" borderId="2" xfId="0" applyAlignment="1">
      <alignment wrapText="1"/>
    </xf>
    <xf numFmtId="175" fontId="9" fillId="3" borderId="2" xfId="0" applyAlignment="1">
      <alignment wrapText="1"/>
    </xf>
    <xf numFmtId="173" fontId="9" fillId="2" borderId="2" xfId="0" applyAlignment="1">
      <alignment/>
    </xf>
    <xf numFmtId="173" fontId="9" fillId="3" borderId="2" xfId="0" applyAlignment="1">
      <alignment/>
    </xf>
    <xf numFmtId="174" fontId="9" fillId="2" borderId="2" xfId="0" applyAlignment="1">
      <alignment/>
    </xf>
    <xf numFmtId="172" fontId="9" fillId="2" borderId="2" xfId="0" applyAlignment="1">
      <alignment horizontal="center"/>
    </xf>
    <xf numFmtId="2" fontId="9" fillId="2" borderId="2" xfId="0" applyAlignment="1">
      <alignment/>
    </xf>
    <xf numFmtId="172" fontId="9" fillId="3" borderId="2" xfId="0" applyAlignment="1">
      <alignment horizontal="center"/>
    </xf>
    <xf numFmtId="0" fontId="11" fillId="3" borderId="2" xfId="0" applyAlignment="1">
      <alignment horizontal="center"/>
    </xf>
    <xf numFmtId="0" fontId="9" fillId="4" borderId="0" xfId="0" applyAlignment="1">
      <alignment/>
    </xf>
    <xf numFmtId="174" fontId="9" fillId="4" borderId="0" xfId="0" applyAlignment="1">
      <alignment/>
    </xf>
    <xf numFmtId="1" fontId="3" fillId="2" borderId="2" xfId="0" applyNumberFormat="1" applyAlignment="1">
      <alignment horizontal="center" vertical="center" wrapText="1"/>
    </xf>
    <xf numFmtId="173" fontId="9" fillId="0" borderId="2" xfId="0" applyAlignment="1">
      <alignment/>
    </xf>
    <xf numFmtId="174" fontId="9" fillId="0" borderId="2" xfId="0" applyAlignment="1">
      <alignment/>
    </xf>
    <xf numFmtId="0" fontId="9" fillId="0" borderId="2" xfId="0" applyAlignment="1">
      <alignment/>
    </xf>
    <xf numFmtId="2" fontId="9" fillId="3" borderId="2" xfId="0" applyAlignment="1">
      <alignment horizontal="right" wrapText="1"/>
    </xf>
    <xf numFmtId="172" fontId="9" fillId="2" borderId="5" xfId="0" applyAlignment="1">
      <alignment horizontal="center"/>
    </xf>
    <xf numFmtId="0" fontId="11" fillId="2" borderId="5" xfId="0" applyAlignment="1">
      <alignment horizontal="center"/>
    </xf>
    <xf numFmtId="2" fontId="9" fillId="2" borderId="5" xfId="0" applyAlignment="1">
      <alignment/>
    </xf>
    <xf numFmtId="174" fontId="9" fillId="2" borderId="5" xfId="0" applyAlignment="1">
      <alignment/>
    </xf>
    <xf numFmtId="1" fontId="9" fillId="2" borderId="5" xfId="0" applyAlignment="1">
      <alignment/>
    </xf>
    <xf numFmtId="173" fontId="9" fillId="2" borderId="5" xfId="0" applyAlignment="1">
      <alignment/>
    </xf>
    <xf numFmtId="173" fontId="9" fillId="0" borderId="5" xfId="0" applyAlignment="1">
      <alignment/>
    </xf>
    <xf numFmtId="174" fontId="9" fillId="0" borderId="5" xfId="0" applyAlignment="1">
      <alignment/>
    </xf>
    <xf numFmtId="173" fontId="1" fillId="2" borderId="5" xfId="0" applyAlignment="1">
      <alignment wrapText="1"/>
    </xf>
    <xf numFmtId="2" fontId="1" fillId="2" borderId="5" xfId="0" applyAlignment="1">
      <alignment wrapText="1"/>
    </xf>
    <xf numFmtId="174" fontId="1" fillId="2" borderId="5" xfId="0" applyAlignment="1">
      <alignment wrapText="1"/>
    </xf>
    <xf numFmtId="175" fontId="1" fillId="2" borderId="5" xfId="0" applyAlignment="1">
      <alignment wrapText="1"/>
    </xf>
    <xf numFmtId="0" fontId="9" fillId="2" borderId="5" xfId="0" applyAlignment="1">
      <alignment/>
    </xf>
    <xf numFmtId="172" fontId="1" fillId="0" borderId="2" xfId="0" applyAlignment="1">
      <alignment horizontal="center"/>
    </xf>
    <xf numFmtId="0" fontId="1" fillId="0" borderId="2" xfId="0" applyAlignment="1">
      <alignment/>
    </xf>
    <xf numFmtId="0" fontId="8" fillId="0" borderId="2" xfId="0" applyAlignment="1">
      <alignment horizontal="center"/>
    </xf>
    <xf numFmtId="174" fontId="1" fillId="0" borderId="2" xfId="0" applyAlignment="1">
      <alignment/>
    </xf>
    <xf numFmtId="175" fontId="1" fillId="0" borderId="2" xfId="0" applyAlignment="1">
      <alignment/>
    </xf>
    <xf numFmtId="0" fontId="1" fillId="3" borderId="2" xfId="0" applyAlignment="1">
      <alignment/>
    </xf>
    <xf numFmtId="175" fontId="1" fillId="3" borderId="2" xfId="0" applyAlignment="1">
      <alignment/>
    </xf>
    <xf numFmtId="0" fontId="1" fillId="4" borderId="2" xfId="0" applyAlignment="1">
      <alignment/>
    </xf>
    <xf numFmtId="173" fontId="1" fillId="4" borderId="2" xfId="0" applyAlignment="1">
      <alignment wrapText="1"/>
    </xf>
    <xf numFmtId="174" fontId="9" fillId="4" borderId="2" xfId="0" applyAlignment="1">
      <alignment/>
    </xf>
    <xf numFmtId="0" fontId="1" fillId="2" borderId="2" xfId="0" applyAlignment="1">
      <alignment/>
    </xf>
    <xf numFmtId="175" fontId="1" fillId="2" borderId="2" xfId="0" applyAlignment="1">
      <alignment/>
    </xf>
    <xf numFmtId="2" fontId="1" fillId="5" borderId="2" xfId="0" applyFill="1" applyAlignment="1">
      <alignment vertical="center" wrapText="1"/>
    </xf>
    <xf numFmtId="173" fontId="1" fillId="5" borderId="2" xfId="0" applyFill="1" applyAlignment="1">
      <alignment vertical="center" wrapText="1"/>
    </xf>
    <xf numFmtId="0" fontId="1" fillId="2" borderId="2" xfId="0" applyFont="1" applyAlignment="1">
      <alignment/>
    </xf>
    <xf numFmtId="0" fontId="9" fillId="0" borderId="0" xfId="0" applyAlignment="1">
      <alignment horizontal="left"/>
    </xf>
    <xf numFmtId="172" fontId="1" fillId="5" borderId="2" xfId="0" applyFill="1" applyAlignment="1">
      <alignment horizontal="center"/>
    </xf>
    <xf numFmtId="0" fontId="8" fillId="5" borderId="2" xfId="0" applyFill="1" applyAlignment="1">
      <alignment horizontal="center"/>
    </xf>
    <xf numFmtId="0" fontId="1" fillId="5" borderId="2" xfId="0" applyFill="1" applyAlignment="1">
      <alignment/>
    </xf>
    <xf numFmtId="174" fontId="1" fillId="5" borderId="2" xfId="0" applyFill="1" applyAlignment="1">
      <alignment/>
    </xf>
    <xf numFmtId="0" fontId="1" fillId="6" borderId="2" xfId="0" applyFill="1" applyAlignment="1">
      <alignment/>
    </xf>
    <xf numFmtId="175" fontId="1" fillId="5" borderId="2" xfId="0" applyFill="1" applyAlignment="1">
      <alignment/>
    </xf>
    <xf numFmtId="0" fontId="0" fillId="7" borderId="0" xfId="0" applyFill="1" applyAlignment="1">
      <alignment/>
    </xf>
    <xf numFmtId="174" fontId="1" fillId="2" borderId="4" xfId="0" applyBorder="1" applyAlignment="1">
      <alignment/>
    </xf>
    <xf numFmtId="0" fontId="1" fillId="2" borderId="4" xfId="0" applyBorder="1" applyAlignment="1">
      <alignment/>
    </xf>
    <xf numFmtId="0" fontId="1" fillId="0" borderId="2" xfId="0" applyFill="1" applyAlignment="1">
      <alignment/>
    </xf>
    <xf numFmtId="0" fontId="1" fillId="0" borderId="4" xfId="0" applyFill="1" applyBorder="1" applyAlignment="1">
      <alignment/>
    </xf>
    <xf numFmtId="0" fontId="1" fillId="0" borderId="4" xfId="0" applyNumberFormat="1" applyFill="1" applyBorder="1" applyAlignment="1">
      <alignment/>
    </xf>
    <xf numFmtId="2" fontId="1" fillId="5" borderId="2" xfId="0" applyFill="1" applyAlignment="1">
      <alignment vertical="center"/>
    </xf>
    <xf numFmtId="1" fontId="1" fillId="5" borderId="2" xfId="0" applyFill="1" applyAlignment="1">
      <alignment vertical="center" wrapText="1"/>
    </xf>
    <xf numFmtId="1" fontId="1" fillId="5" borderId="2" xfId="0" applyFill="1" applyAlignment="1">
      <alignment vertical="center"/>
    </xf>
    <xf numFmtId="173" fontId="9" fillId="5" borderId="2" xfId="0" applyFill="1" applyAlignment="1">
      <alignment vertical="center"/>
    </xf>
    <xf numFmtId="1" fontId="6" fillId="5" borderId="2" xfId="0" applyFill="1" applyAlignment="1">
      <alignment horizontal="center" vertical="center" wrapText="1"/>
    </xf>
    <xf numFmtId="173" fontId="1" fillId="5" borderId="2" xfId="0" applyFill="1" applyAlignment="1">
      <alignment horizontal="center" vertical="center" wrapText="1"/>
    </xf>
    <xf numFmtId="0" fontId="1" fillId="2" borderId="6" xfId="0" applyFont="1" applyFill="1" applyBorder="1" applyAlignment="1">
      <alignment/>
    </xf>
    <xf numFmtId="174" fontId="1" fillId="2" borderId="7" xfId="0" applyNumberFormat="1" applyFont="1" applyFill="1" applyBorder="1" applyAlignment="1">
      <alignment/>
    </xf>
    <xf numFmtId="14" fontId="0" fillId="0" borderId="0" xfId="0" applyNumberFormat="1" applyAlignment="1">
      <alignment/>
    </xf>
    <xf numFmtId="174" fontId="1" fillId="2" borderId="0" xfId="0" applyNumberFormat="1" applyFont="1" applyFill="1" applyBorder="1" applyAlignment="1">
      <alignment/>
    </xf>
    <xf numFmtId="0" fontId="1" fillId="2" borderId="0" xfId="0" applyFont="1" applyFill="1" applyBorder="1" applyAlignment="1">
      <alignment/>
    </xf>
    <xf numFmtId="2" fontId="1" fillId="0" borderId="2" xfId="0" applyFill="1" applyAlignment="1">
      <alignment vertical="center"/>
    </xf>
    <xf numFmtId="1" fontId="1" fillId="0" borderId="2" xfId="0" applyFill="1" applyAlignment="1">
      <alignment vertical="center" wrapText="1"/>
    </xf>
    <xf numFmtId="1" fontId="1" fillId="0" borderId="2" xfId="0" applyFill="1" applyAlignment="1">
      <alignment vertical="center"/>
    </xf>
    <xf numFmtId="173" fontId="9" fillId="0" borderId="2" xfId="0" applyFill="1" applyAlignment="1">
      <alignment vertical="center"/>
    </xf>
    <xf numFmtId="1" fontId="6" fillId="0" borderId="2" xfId="0" applyFill="1" applyAlignment="1">
      <alignment horizontal="center" vertical="center" wrapText="1"/>
    </xf>
    <xf numFmtId="173" fontId="1" fillId="0" borderId="2" xfId="0" applyFill="1" applyAlignment="1">
      <alignment horizontal="center" vertical="center" wrapText="1"/>
    </xf>
    <xf numFmtId="173" fontId="1" fillId="0" borderId="2" xfId="0" applyFill="1" applyAlignment="1">
      <alignment vertical="center" wrapText="1"/>
    </xf>
    <xf numFmtId="2" fontId="1" fillId="0" borderId="2" xfId="0" applyFill="1" applyAlignment="1">
      <alignment vertical="center" wrapText="1"/>
    </xf>
    <xf numFmtId="0" fontId="0" fillId="0" borderId="0" xfId="0" applyFill="1" applyAlignment="1">
      <alignment/>
    </xf>
    <xf numFmtId="2" fontId="1" fillId="7" borderId="2" xfId="0" applyFill="1" applyAlignment="1">
      <alignment vertical="center"/>
    </xf>
    <xf numFmtId="1" fontId="1" fillId="7" borderId="2" xfId="0" applyFill="1" applyAlignment="1">
      <alignment vertical="center" wrapText="1"/>
    </xf>
    <xf numFmtId="1" fontId="1" fillId="7" borderId="2" xfId="0" applyFill="1" applyAlignment="1">
      <alignment vertical="center"/>
    </xf>
    <xf numFmtId="173" fontId="9" fillId="7" borderId="2" xfId="0" applyFill="1" applyAlignment="1">
      <alignment vertical="center"/>
    </xf>
    <xf numFmtId="173" fontId="1" fillId="5" borderId="2" xfId="0" applyFill="1" applyAlignment="1">
      <alignment horizontal="right" vertical="center" wrapText="1"/>
    </xf>
    <xf numFmtId="173" fontId="1" fillId="7" borderId="2" xfId="0" applyFill="1" applyAlignment="1">
      <alignment vertical="center" wrapText="1"/>
    </xf>
    <xf numFmtId="2" fontId="1" fillId="7" borderId="2" xfId="0" applyFill="1" applyAlignment="1">
      <alignment vertical="center" wrapText="1"/>
    </xf>
    <xf numFmtId="173" fontId="1" fillId="0" borderId="2" xfId="0" applyFill="1" applyAlignment="1">
      <alignment horizontal="right" vertical="center" wrapText="1"/>
    </xf>
    <xf numFmtId="173" fontId="1" fillId="7" borderId="2" xfId="0" applyFill="1" applyAlignment="1">
      <alignment horizontal="right" vertical="center" wrapText="1"/>
    </xf>
    <xf numFmtId="0" fontId="0" fillId="0" borderId="0" xfId="0" applyAlignment="1">
      <alignment wrapText="1"/>
    </xf>
    <xf numFmtId="1" fontId="0" fillId="0" borderId="0" xfId="0" applyNumberFormat="1" applyAlignment="1">
      <alignment wrapText="1"/>
    </xf>
    <xf numFmtId="2" fontId="0" fillId="0" borderId="0" xfId="0" applyNumberFormat="1" applyAlignment="1">
      <alignment wrapText="1"/>
    </xf>
    <xf numFmtId="0" fontId="12" fillId="0" borderId="2" xfId="0" applyFont="1" applyFill="1" applyAlignment="1">
      <alignment horizontal="center" vertical="center"/>
    </xf>
    <xf numFmtId="0" fontId="12" fillId="7" borderId="2" xfId="0" applyFont="1" applyFill="1" applyAlignment="1">
      <alignment horizontal="center" vertical="center"/>
    </xf>
    <xf numFmtId="0" fontId="0" fillId="7" borderId="8" xfId="0" applyFill="1" applyBorder="1" applyAlignment="1">
      <alignment/>
    </xf>
    <xf numFmtId="0" fontId="0" fillId="7" borderId="8" xfId="0" applyFill="1" applyBorder="1" applyAlignment="1">
      <alignment horizontal="center" vertical="center"/>
    </xf>
    <xf numFmtId="0" fontId="0" fillId="0" borderId="8" xfId="0" applyBorder="1" applyAlignment="1">
      <alignment horizontal="center" vertical="center"/>
    </xf>
    <xf numFmtId="0" fontId="13" fillId="7" borderId="8" xfId="0" applyFont="1" applyFill="1" applyBorder="1" applyAlignment="1">
      <alignment horizontal="center" vertical="center"/>
    </xf>
    <xf numFmtId="173" fontId="1" fillId="0" borderId="2" xfId="0" applyFill="1" applyAlignment="1">
      <alignment horizontal="center" vertical="center" wrapText="1"/>
    </xf>
    <xf numFmtId="173" fontId="1" fillId="7" borderId="2" xfId="0" applyFill="1" applyAlignment="1">
      <alignment horizontal="center" vertical="center" wrapText="1"/>
    </xf>
    <xf numFmtId="2" fontId="1" fillId="0" borderId="2" xfId="0" applyFill="1" applyAlignment="1">
      <alignment horizontal="center" vertical="center"/>
    </xf>
    <xf numFmtId="1" fontId="1" fillId="0" borderId="2" xfId="0" applyFill="1" applyAlignment="1">
      <alignment horizontal="center" vertical="center" wrapText="1"/>
    </xf>
    <xf numFmtId="1" fontId="1" fillId="0" borderId="2" xfId="0" applyFill="1" applyAlignment="1">
      <alignment horizontal="center" vertical="center"/>
    </xf>
    <xf numFmtId="173" fontId="9" fillId="0" borderId="2" xfId="0" applyFill="1" applyAlignment="1">
      <alignment horizontal="center" vertical="center"/>
    </xf>
    <xf numFmtId="2" fontId="1" fillId="0" borderId="2" xfId="0" applyFill="1" applyAlignment="1">
      <alignment horizontal="center" vertical="center" wrapText="1"/>
    </xf>
    <xf numFmtId="2" fontId="1" fillId="7" borderId="2" xfId="0" applyFill="1" applyAlignment="1">
      <alignment horizontal="center" vertical="center"/>
    </xf>
    <xf numFmtId="1" fontId="1" fillId="7" borderId="2" xfId="0" applyFill="1" applyAlignment="1">
      <alignment horizontal="center" vertical="center" wrapText="1"/>
    </xf>
    <xf numFmtId="1" fontId="1" fillId="7" borderId="2" xfId="0" applyFill="1" applyAlignment="1">
      <alignment horizontal="center" vertical="center"/>
    </xf>
    <xf numFmtId="173" fontId="9" fillId="7" borderId="2" xfId="0" applyFill="1" applyAlignment="1">
      <alignment horizontal="center" vertical="center"/>
    </xf>
    <xf numFmtId="2" fontId="1" fillId="7" borderId="2" xfId="0" applyFill="1" applyAlignment="1">
      <alignment horizontal="center" vertical="center" wrapText="1"/>
    </xf>
    <xf numFmtId="172" fontId="0" fillId="0" borderId="0" xfId="0" applyNumberFormat="1" applyAlignment="1">
      <alignment/>
    </xf>
    <xf numFmtId="1" fontId="6" fillId="7" borderId="8" xfId="0" applyFont="1" applyFill="1" applyBorder="1" applyAlignment="1">
      <alignment horizontal="center" vertical="center" wrapText="1"/>
    </xf>
    <xf numFmtId="1" fontId="6" fillId="0" borderId="8" xfId="0" applyFont="1" applyFill="1" applyBorder="1" applyAlignment="1">
      <alignment horizontal="center" vertical="center" wrapText="1"/>
    </xf>
    <xf numFmtId="1" fontId="6" fillId="0" borderId="2" xfId="0" applyFont="1" applyFill="1" applyAlignment="1">
      <alignment horizontal="center" vertical="center" wrapText="1"/>
    </xf>
    <xf numFmtId="1" fontId="6" fillId="7" borderId="2" xfId="0" applyFont="1" applyFill="1" applyAlignment="1">
      <alignment horizontal="center" vertical="center" wrapText="1"/>
    </xf>
    <xf numFmtId="0" fontId="14" fillId="7" borderId="8" xfId="0" applyFont="1" applyFill="1" applyBorder="1" applyAlignment="1">
      <alignment horizontal="center" vertical="center"/>
    </xf>
    <xf numFmtId="173" fontId="10" fillId="0" borderId="2" xfId="0" applyFont="1" applyFill="1" applyAlignment="1">
      <alignment horizontal="center" vertical="center" wrapText="1"/>
    </xf>
    <xf numFmtId="173" fontId="10" fillId="7" borderId="2" xfId="0" applyFont="1" applyFill="1" applyAlignment="1">
      <alignment horizontal="center" vertical="center" wrapText="1"/>
    </xf>
    <xf numFmtId="172" fontId="1" fillId="2" borderId="9" xfId="0" applyNumberFormat="1" applyAlignment="1">
      <alignment horizontal="center" vertical="center"/>
    </xf>
    <xf numFmtId="172" fontId="1" fillId="2" borderId="2" xfId="0" applyNumberFormat="1" applyAlignment="1">
      <alignment horizontal="center" vertical="center"/>
    </xf>
    <xf numFmtId="172" fontId="1" fillId="3" borderId="2" xfId="0" applyNumberFormat="1" applyAlignment="1">
      <alignment horizontal="center" vertical="center"/>
    </xf>
    <xf numFmtId="172" fontId="1" fillId="0" borderId="2" xfId="0" applyNumberFormat="1" applyAlignment="1">
      <alignment horizontal="center" vertical="center"/>
    </xf>
    <xf numFmtId="172" fontId="1" fillId="5" borderId="2" xfId="0" applyNumberFormat="1" applyFill="1" applyAlignment="1">
      <alignment horizontal="center" vertical="center"/>
    </xf>
    <xf numFmtId="172" fontId="1" fillId="0" borderId="2" xfId="0" applyNumberFormat="1" applyFill="1" applyAlignment="1">
      <alignment horizontal="center" vertical="center"/>
    </xf>
    <xf numFmtId="172" fontId="1" fillId="7" borderId="2" xfId="0" applyNumberFormat="1" applyFill="1" applyAlignment="1">
      <alignment horizontal="center" vertical="center"/>
    </xf>
    <xf numFmtId="172" fontId="1" fillId="0" borderId="2" xfId="0" applyNumberFormat="1" applyFill="1" applyAlignment="1">
      <alignment horizontal="center" vertical="center"/>
    </xf>
    <xf numFmtId="172" fontId="1" fillId="7" borderId="2" xfId="0" applyNumberFormat="1" applyFill="1" applyAlignment="1">
      <alignment horizontal="center" vertical="center"/>
    </xf>
    <xf numFmtId="0" fontId="13" fillId="0" borderId="8" xfId="0" applyFont="1" applyFill="1" applyBorder="1" applyAlignment="1">
      <alignment horizontal="center" vertical="center"/>
    </xf>
    <xf numFmtId="0" fontId="0" fillId="0" borderId="8" xfId="0" applyFill="1" applyBorder="1" applyAlignment="1">
      <alignment horizontal="center" vertical="center"/>
    </xf>
    <xf numFmtId="1" fontId="5" fillId="2" borderId="1" xfId="0" applyFont="1" applyAlignment="1">
      <alignment horizontal="center" vertical="center" wrapText="1"/>
    </xf>
    <xf numFmtId="1" fontId="5" fillId="2" borderId="2" xfId="0" applyFont="1" applyAlignment="1">
      <alignment horizontal="center" vertical="center" wrapText="1"/>
    </xf>
    <xf numFmtId="1" fontId="6" fillId="3" borderId="2" xfId="0" applyFont="1" applyAlignment="1">
      <alignment vertical="center" wrapText="1"/>
    </xf>
    <xf numFmtId="1" fontId="6" fillId="0" borderId="2" xfId="0" applyFont="1" applyAlignment="1">
      <alignment vertical="center" wrapText="1"/>
    </xf>
    <xf numFmtId="1" fontId="10" fillId="0" borderId="2" xfId="0" applyFont="1" applyAlignment="1">
      <alignment vertical="center" wrapText="1"/>
    </xf>
    <xf numFmtId="1" fontId="10" fillId="3" borderId="2" xfId="0" applyFont="1" applyAlignment="1">
      <alignment vertical="center" wrapText="1"/>
    </xf>
    <xf numFmtId="1" fontId="6" fillId="2" borderId="2" xfId="0" applyFont="1" applyAlignment="1">
      <alignment vertical="center" wrapText="1"/>
    </xf>
    <xf numFmtId="1" fontId="6" fillId="5" borderId="2" xfId="0" applyFont="1" applyFill="1" applyAlignment="1">
      <alignment vertical="center" wrapText="1"/>
    </xf>
    <xf numFmtId="1" fontId="6" fillId="0" borderId="2" xfId="0" applyFont="1" applyFill="1" applyAlignment="1">
      <alignment vertical="center" wrapText="1"/>
    </xf>
    <xf numFmtId="1" fontId="6" fillId="7" borderId="2" xfId="0" applyFont="1" applyFill="1" applyAlignment="1">
      <alignment vertical="center" wrapText="1"/>
    </xf>
    <xf numFmtId="0" fontId="14" fillId="0" borderId="0" xfId="0" applyFont="1" applyAlignment="1">
      <alignment/>
    </xf>
    <xf numFmtId="173" fontId="6" fillId="2" borderId="1" xfId="0" applyFont="1" applyAlignment="1">
      <alignment horizontal="center" vertical="center" wrapText="1"/>
    </xf>
    <xf numFmtId="173" fontId="6" fillId="2" borderId="2" xfId="0" applyFont="1" applyAlignment="1">
      <alignment horizontal="center" vertical="center" wrapText="1"/>
    </xf>
    <xf numFmtId="173" fontId="10" fillId="3" borderId="2" xfId="0" applyFont="1" applyAlignment="1">
      <alignment vertical="center" wrapText="1"/>
    </xf>
    <xf numFmtId="173" fontId="10" fillId="2" borderId="2" xfId="0" applyFont="1" applyAlignment="1">
      <alignment vertical="center" wrapText="1"/>
    </xf>
    <xf numFmtId="173" fontId="10" fillId="0" borderId="2" xfId="0" applyFont="1" applyAlignment="1">
      <alignment vertical="center" wrapText="1"/>
    </xf>
    <xf numFmtId="173" fontId="10" fillId="5" borderId="2" xfId="0" applyFont="1" applyFill="1" applyAlignment="1">
      <alignment vertical="center" wrapText="1"/>
    </xf>
    <xf numFmtId="173" fontId="10" fillId="0" borderId="2" xfId="0" applyFont="1" applyFill="1" applyAlignment="1">
      <alignment vertical="center" wrapText="1"/>
    </xf>
    <xf numFmtId="173" fontId="10" fillId="7" borderId="2" xfId="0" applyFont="1" applyFill="1" applyAlignment="1">
      <alignment vertical="center" wrapText="1"/>
    </xf>
    <xf numFmtId="1" fontId="6" fillId="2" borderId="10" xfId="0" applyFont="1" applyAlignment="1">
      <alignment horizontal="center" vertical="center" wrapText="1"/>
    </xf>
    <xf numFmtId="1" fontId="6" fillId="2" borderId="2" xfId="0" applyFont="1" applyAlignment="1">
      <alignment horizontal="center" vertical="center" wrapText="1"/>
    </xf>
    <xf numFmtId="1" fontId="6" fillId="3" borderId="2" xfId="0" applyFont="1" applyAlignment="1">
      <alignment vertical="center" wrapText="1"/>
    </xf>
    <xf numFmtId="1" fontId="6" fillId="2" borderId="2" xfId="0" applyFont="1" applyAlignment="1">
      <alignment vertical="center" wrapText="1"/>
    </xf>
    <xf numFmtId="1" fontId="6" fillId="0" borderId="2" xfId="0" applyFont="1" applyAlignment="1">
      <alignment vertical="center" wrapText="1"/>
    </xf>
    <xf numFmtId="1" fontId="6" fillId="5" borderId="2" xfId="0" applyFont="1" applyFill="1" applyAlignment="1">
      <alignment vertical="center" wrapText="1"/>
    </xf>
    <xf numFmtId="1" fontId="6" fillId="0" borderId="2" xfId="0" applyFont="1" applyFill="1" applyAlignment="1">
      <alignment vertical="center" wrapText="1"/>
    </xf>
    <xf numFmtId="1" fontId="6" fillId="7" borderId="2" xfId="0" applyFont="1" applyFill="1" applyAlignment="1">
      <alignment vertical="center" wrapText="1"/>
    </xf>
    <xf numFmtId="0" fontId="14" fillId="0" borderId="0" xfId="0" applyFont="1" applyAlignment="1">
      <alignment/>
    </xf>
    <xf numFmtId="1" fontId="3" fillId="2" borderId="2" xfId="0" applyFont="1" applyAlignment="1">
      <alignment horizontal="center" vertical="center" wrapText="1"/>
    </xf>
    <xf numFmtId="1" fontId="6" fillId="3" borderId="2" xfId="0" applyFont="1" applyAlignment="1">
      <alignment horizontal="center" vertical="center" wrapText="1"/>
    </xf>
    <xf numFmtId="1" fontId="6" fillId="5" borderId="2" xfId="0" applyFont="1" applyFill="1" applyAlignment="1">
      <alignment horizontal="center" vertical="center" wrapText="1"/>
    </xf>
    <xf numFmtId="1" fontId="6" fillId="0" borderId="2" xfId="0" applyFont="1" applyFill="1" applyAlignment="1">
      <alignment horizontal="center" vertical="center" wrapText="1"/>
    </xf>
    <xf numFmtId="0" fontId="14" fillId="0" borderId="8" xfId="0" applyFont="1" applyFill="1" applyBorder="1" applyAlignment="1">
      <alignment horizontal="center" vertical="center"/>
    </xf>
    <xf numFmtId="1" fontId="5" fillId="2" borderId="2" xfId="0" applyFont="1" applyAlignment="1">
      <alignment horizontal="center" vertical="center" wrapText="1"/>
    </xf>
    <xf numFmtId="1" fontId="3" fillId="2" borderId="1" xfId="0" applyFont="1" applyAlignment="1">
      <alignment horizontal="center" vertical="center" wrapText="1"/>
    </xf>
    <xf numFmtId="1" fontId="3" fillId="2" borderId="2" xfId="0" applyFont="1" applyAlignment="1">
      <alignment horizontal="center" vertical="center" wrapText="1"/>
    </xf>
    <xf numFmtId="0" fontId="0" fillId="7" borderId="0" xfId="0" applyFill="1" applyAlignment="1">
      <alignment horizontal="center" vertical="center"/>
    </xf>
    <xf numFmtId="0" fontId="0" fillId="0" borderId="0" xfId="0" applyAlignment="1">
      <alignment horizontal="center" vertical="center"/>
    </xf>
    <xf numFmtId="0" fontId="0" fillId="0" borderId="8" xfId="0" applyFill="1" applyBorder="1" applyAlignment="1">
      <alignment/>
    </xf>
    <xf numFmtId="0" fontId="12" fillId="2" borderId="1" xfId="0" applyFont="1" applyAlignment="1">
      <alignment horizontal="center" vertical="center"/>
    </xf>
    <xf numFmtId="0" fontId="12" fillId="2" borderId="2" xfId="0" applyFont="1" applyAlignment="1">
      <alignment horizontal="center" vertical="center"/>
    </xf>
    <xf numFmtId="0" fontId="12" fillId="3" borderId="2" xfId="0" applyFont="1" applyAlignment="1">
      <alignment horizontal="center" vertical="center"/>
    </xf>
    <xf numFmtId="0" fontId="12" fillId="0" borderId="2" xfId="0" applyFont="1" applyAlignment="1">
      <alignment horizontal="center" vertical="center"/>
    </xf>
    <xf numFmtId="0" fontId="12" fillId="5" borderId="2" xfId="0" applyFont="1" applyFill="1" applyAlignment="1">
      <alignment horizontal="center" vertical="center"/>
    </xf>
    <xf numFmtId="0" fontId="13" fillId="0" borderId="0" xfId="0" applyFont="1" applyAlignment="1">
      <alignment/>
    </xf>
    <xf numFmtId="0" fontId="1" fillId="2" borderId="2" xfId="0" applyFont="1" applyAlignment="1">
      <alignment horizontal="center" vertical="center"/>
    </xf>
    <xf numFmtId="0" fontId="0" fillId="0" borderId="8" xfId="0" applyFont="1" applyFill="1" applyBorder="1" applyAlignment="1">
      <alignment horizontal="center" vertical="center"/>
    </xf>
    <xf numFmtId="172" fontId="0" fillId="7" borderId="8" xfId="0" applyNumberFormat="1" applyFont="1" applyFill="1" applyBorder="1" applyAlignment="1">
      <alignment horizontal="center" vertical="center"/>
    </xf>
    <xf numFmtId="172" fontId="0" fillId="0" borderId="8" xfId="0" applyNumberFormat="1" applyFont="1" applyFill="1" applyBorder="1" applyAlignment="1">
      <alignment horizontal="center" vertical="center"/>
    </xf>
    <xf numFmtId="0" fontId="0" fillId="7" borderId="8" xfId="0" applyFont="1" applyFill="1" applyBorder="1" applyAlignment="1">
      <alignment horizontal="center" vertical="center"/>
    </xf>
    <xf numFmtId="0" fontId="15" fillId="0" borderId="8" xfId="0" applyFont="1" applyFill="1" applyBorder="1" applyAlignment="1">
      <alignment vertical="center"/>
    </xf>
    <xf numFmtId="0" fontId="15" fillId="7" borderId="8" xfId="0" applyFont="1" applyFill="1" applyBorder="1" applyAlignment="1">
      <alignment vertical="center"/>
    </xf>
    <xf numFmtId="0" fontId="7" fillId="0" borderId="3" xfId="0" applyFont="1" applyAlignment="1">
      <alignment horizontal="center" vertical="center"/>
    </xf>
    <xf numFmtId="0" fontId="0" fillId="0" borderId="11" xfId="0" applyFont="1" applyFill="1" applyBorder="1" applyAlignment="1">
      <alignment horizontal="center" vertical="center"/>
    </xf>
    <xf numFmtId="0" fontId="14" fillId="0" borderId="11" xfId="0" applyFont="1" applyFill="1" applyBorder="1" applyAlignment="1">
      <alignment horizontal="center" vertical="center"/>
    </xf>
    <xf numFmtId="1" fontId="17" fillId="0" borderId="0" xfId="0" applyNumberFormat="1" applyFont="1" applyFill="1" applyBorder="1" applyAlignment="1">
      <alignment horizontal="left" vertical="center" wrapText="1"/>
    </xf>
    <xf numFmtId="0" fontId="8" fillId="2" borderId="2" xfId="0" applyNumberFormat="1" applyAlignment="1">
      <alignment horizontal="center" vertical="center"/>
    </xf>
    <xf numFmtId="0" fontId="15" fillId="0" borderId="0" xfId="0" applyFont="1" applyFill="1" applyAlignment="1">
      <alignment/>
    </xf>
    <xf numFmtId="0" fontId="15" fillId="7" borderId="0" xfId="0" applyFont="1" applyFill="1" applyAlignment="1">
      <alignment/>
    </xf>
    <xf numFmtId="0" fontId="48" fillId="0" borderId="0" xfId="0" applyFont="1" applyAlignment="1">
      <alignment/>
    </xf>
    <xf numFmtId="0" fontId="0" fillId="0" borderId="0" xfId="0" applyFont="1" applyAlignment="1">
      <alignment/>
    </xf>
    <xf numFmtId="1" fontId="8" fillId="0" borderId="2" xfId="0" applyFont="1" applyFill="1" applyAlignment="1">
      <alignment horizontal="center" vertical="center"/>
    </xf>
    <xf numFmtId="2" fontId="8" fillId="0" borderId="2" xfId="0" applyFont="1" applyFill="1" applyAlignment="1">
      <alignment horizontal="center" vertical="center" wrapText="1"/>
    </xf>
    <xf numFmtId="173" fontId="11" fillId="0" borderId="2" xfId="0" applyFont="1" applyFill="1" applyAlignment="1">
      <alignment horizontal="center" vertical="center"/>
    </xf>
    <xf numFmtId="0" fontId="0" fillId="0" borderId="0" xfId="0" applyAlignment="1">
      <alignment vertical="top" wrapText="1"/>
    </xf>
    <xf numFmtId="0" fontId="0" fillId="0" borderId="0" xfId="0" applyFont="1" applyAlignment="1">
      <alignment vertical="top" wrapText="1"/>
    </xf>
    <xf numFmtId="49" fontId="0" fillId="0" borderId="0" xfId="0" applyNumberFormat="1" applyAlignment="1">
      <alignment horizontal="right"/>
    </xf>
    <xf numFmtId="0" fontId="0" fillId="0" borderId="0" xfId="0" applyAlignment="1">
      <alignment horizontal="right"/>
    </xf>
    <xf numFmtId="0" fontId="0" fillId="0" borderId="0" xfId="0" applyNumberFormat="1" applyAlignment="1">
      <alignment horizontal="right"/>
    </xf>
    <xf numFmtId="1" fontId="8" fillId="7" borderId="2" xfId="0" applyFont="1" applyFill="1" applyAlignment="1">
      <alignment horizontal="center" vertical="center"/>
    </xf>
    <xf numFmtId="173" fontId="11" fillId="7" borderId="2" xfId="0" applyFont="1" applyFill="1" applyAlignment="1">
      <alignment horizontal="center" vertical="center"/>
    </xf>
    <xf numFmtId="2" fontId="8" fillId="7" borderId="2" xfId="0" applyFont="1" applyFill="1" applyAlignment="1">
      <alignment horizontal="center" vertical="center" wrapText="1"/>
    </xf>
    <xf numFmtId="0" fontId="0" fillId="0" borderId="0" xfId="0" applyNumberFormat="1" applyAlignment="1">
      <alignment/>
    </xf>
    <xf numFmtId="14" fontId="0" fillId="0" borderId="0" xfId="0" applyNumberFormat="1" applyAlignment="1">
      <alignment horizontal="center"/>
    </xf>
    <xf numFmtId="2" fontId="0" fillId="0" borderId="0" xfId="0" applyNumberFormat="1" applyAlignment="1">
      <alignment horizontal="center"/>
    </xf>
    <xf numFmtId="0" fontId="1" fillId="7" borderId="2" xfId="0" applyNumberFormat="1" applyFill="1" applyAlignment="1">
      <alignment horizontal="center" vertical="center"/>
    </xf>
    <xf numFmtId="0" fontId="12" fillId="7" borderId="2" xfId="0" applyNumberFormat="1" applyFont="1" applyFill="1" applyAlignment="1">
      <alignment horizontal="center" vertical="center"/>
    </xf>
    <xf numFmtId="0" fontId="1" fillId="7" borderId="2" xfId="0" applyNumberFormat="1" applyFill="1" applyAlignment="1">
      <alignment horizontal="center" vertical="center" wrapText="1"/>
    </xf>
    <xf numFmtId="0" fontId="8" fillId="7" borderId="2" xfId="0" applyNumberFormat="1" applyFont="1" applyFill="1" applyAlignment="1">
      <alignment horizontal="center" vertical="center"/>
    </xf>
    <xf numFmtId="0" fontId="6" fillId="7" borderId="2" xfId="0" applyNumberFormat="1" applyFont="1" applyFill="1" applyAlignment="1">
      <alignment horizontal="center" vertical="center" wrapText="1"/>
    </xf>
    <xf numFmtId="0" fontId="8" fillId="7" borderId="2" xfId="0" applyNumberFormat="1" applyFont="1" applyFill="1" applyAlignment="1">
      <alignment horizontal="center" vertical="center" wrapText="1"/>
    </xf>
    <xf numFmtId="0" fontId="1" fillId="0" borderId="2" xfId="0" applyNumberFormat="1" applyFill="1" applyAlignment="1">
      <alignment horizontal="center" vertical="center"/>
    </xf>
    <xf numFmtId="0" fontId="12" fillId="0" borderId="2" xfId="0" applyNumberFormat="1" applyFont="1" applyFill="1" applyAlignment="1">
      <alignment horizontal="center" vertical="center"/>
    </xf>
    <xf numFmtId="0" fontId="1" fillId="0" borderId="2" xfId="0" applyNumberFormat="1" applyFill="1" applyAlignment="1">
      <alignment horizontal="center" vertical="center" wrapText="1"/>
    </xf>
    <xf numFmtId="0" fontId="8" fillId="0" borderId="2" xfId="0" applyNumberFormat="1" applyFont="1" applyFill="1" applyAlignment="1">
      <alignment horizontal="center" vertical="center"/>
    </xf>
    <xf numFmtId="0" fontId="6" fillId="0" borderId="2" xfId="0" applyNumberFormat="1" applyFont="1" applyFill="1" applyAlignment="1">
      <alignment horizontal="center" vertical="center" wrapText="1"/>
    </xf>
    <xf numFmtId="0" fontId="8" fillId="0" borderId="2" xfId="0" applyNumberFormat="1" applyFont="1" applyFill="1" applyAlignment="1">
      <alignment horizontal="center" vertical="center" wrapText="1"/>
    </xf>
    <xf numFmtId="181" fontId="1" fillId="7" borderId="2" xfId="0" applyNumberFormat="1" applyFill="1" applyAlignment="1">
      <alignment horizontal="center" vertical="center"/>
    </xf>
    <xf numFmtId="181" fontId="1" fillId="0" borderId="2" xfId="0" applyNumberFormat="1" applyFill="1" applyAlignment="1">
      <alignment horizontal="center" vertical="center"/>
    </xf>
    <xf numFmtId="173" fontId="10" fillId="0" borderId="2" xfId="0" applyNumberFormat="1" applyFont="1" applyFill="1" applyAlignment="1">
      <alignment horizontal="center" vertical="center" wrapText="1"/>
    </xf>
    <xf numFmtId="1" fontId="8" fillId="0" borderId="2" xfId="0" applyNumberFormat="1" applyFont="1" applyFill="1" applyAlignment="1">
      <alignment horizontal="center" vertical="center"/>
    </xf>
    <xf numFmtId="1" fontId="8" fillId="7" borderId="2" xfId="0" applyNumberFormat="1" applyFont="1" applyFill="1" applyAlignment="1">
      <alignment horizontal="center" vertical="center"/>
    </xf>
    <xf numFmtId="173" fontId="11" fillId="7" borderId="2" xfId="0" applyNumberFormat="1" applyFont="1" applyFill="1" applyAlignment="1">
      <alignment horizontal="center" vertical="center"/>
    </xf>
    <xf numFmtId="173" fontId="11" fillId="0" borderId="2" xfId="0" applyNumberFormat="1" applyFont="1" applyFill="1" applyAlignment="1">
      <alignment horizontal="center" vertical="center"/>
    </xf>
    <xf numFmtId="173" fontId="10" fillId="7" borderId="2" xfId="0" applyNumberFormat="1" applyFont="1" applyFill="1" applyAlignment="1">
      <alignment horizontal="center" vertical="center" wrapText="1"/>
    </xf>
    <xf numFmtId="1" fontId="6" fillId="7" borderId="2" xfId="0" applyNumberFormat="1" applyFont="1" applyFill="1" applyAlignment="1">
      <alignment horizontal="center" vertical="center" wrapText="1"/>
    </xf>
    <xf numFmtId="1" fontId="6" fillId="0" borderId="2" xfId="0" applyNumberFormat="1" applyFont="1" applyFill="1" applyAlignment="1">
      <alignment horizontal="center" vertical="center" wrapText="1"/>
    </xf>
    <xf numFmtId="173" fontId="1" fillId="0" borderId="2" xfId="0" applyNumberFormat="1" applyFill="1" applyAlignment="1">
      <alignment horizontal="center" vertical="center" wrapText="1"/>
    </xf>
    <xf numFmtId="1" fontId="1" fillId="0" borderId="2" xfId="0" applyNumberFormat="1" applyFill="1" applyAlignment="1">
      <alignment horizontal="center" vertical="center" wrapText="1"/>
    </xf>
    <xf numFmtId="1" fontId="1" fillId="7" borderId="2" xfId="0" applyNumberFormat="1" applyFill="1" applyAlignment="1">
      <alignment horizontal="center" vertical="center" wrapText="1"/>
    </xf>
    <xf numFmtId="181" fontId="1" fillId="7" borderId="2" xfId="0" applyNumberFormat="1" applyFont="1" applyFill="1" applyAlignment="1">
      <alignment horizontal="center" vertical="center"/>
    </xf>
    <xf numFmtId="2" fontId="1" fillId="7" borderId="2" xfId="0" applyFont="1" applyFill="1" applyAlignment="1">
      <alignment horizontal="center" vertical="center"/>
    </xf>
    <xf numFmtId="1" fontId="1" fillId="7" borderId="2" xfId="0" applyFont="1" applyFill="1" applyAlignment="1">
      <alignment horizontal="center" vertical="center" wrapText="1"/>
    </xf>
    <xf numFmtId="173" fontId="1" fillId="7" borderId="2" xfId="0" applyFont="1" applyFill="1" applyAlignment="1">
      <alignment horizontal="center" vertical="center" wrapText="1"/>
    </xf>
    <xf numFmtId="0" fontId="11" fillId="2" borderId="2" xfId="0" applyFont="1" applyAlignment="1">
      <alignment horizontal="center"/>
    </xf>
    <xf numFmtId="0" fontId="48" fillId="0" borderId="8" xfId="0" applyFont="1" applyFill="1" applyBorder="1" applyAlignment="1">
      <alignment horizontal="center" vertical="center"/>
    </xf>
    <xf numFmtId="1" fontId="8" fillId="2" borderId="1" xfId="0" applyFont="1" applyAlignment="1">
      <alignment horizontal="center" vertical="center" wrapText="1"/>
    </xf>
    <xf numFmtId="1" fontId="11" fillId="3" borderId="2" xfId="0" applyFont="1" applyAlignment="1">
      <alignment vertical="center"/>
    </xf>
    <xf numFmtId="1" fontId="11" fillId="2" borderId="2" xfId="0" applyFont="1" applyAlignment="1">
      <alignment vertical="center"/>
    </xf>
    <xf numFmtId="1" fontId="11" fillId="0" borderId="2" xfId="0" applyFont="1" applyAlignment="1">
      <alignment vertical="center"/>
    </xf>
    <xf numFmtId="1" fontId="11" fillId="5" borderId="2" xfId="0" applyFont="1" applyFill="1" applyAlignment="1">
      <alignment vertical="center"/>
    </xf>
    <xf numFmtId="1" fontId="11" fillId="0" borderId="2" xfId="0" applyFont="1" applyFill="1" applyAlignment="1">
      <alignment vertical="center"/>
    </xf>
    <xf numFmtId="1" fontId="11" fillId="7" borderId="2" xfId="0" applyFont="1" applyFill="1" applyAlignment="1">
      <alignment vertical="center"/>
    </xf>
    <xf numFmtId="1" fontId="11" fillId="0" borderId="2" xfId="0" applyFont="1" applyFill="1" applyAlignment="1">
      <alignment horizontal="center" vertical="center"/>
    </xf>
    <xf numFmtId="1" fontId="11" fillId="7" borderId="2" xfId="0" applyFont="1" applyFill="1" applyAlignment="1">
      <alignment horizontal="center" vertical="center"/>
    </xf>
    <xf numFmtId="0" fontId="48" fillId="7" borderId="8" xfId="0" applyFont="1" applyFill="1" applyBorder="1" applyAlignment="1">
      <alignment horizontal="center" vertical="center"/>
    </xf>
    <xf numFmtId="1" fontId="11" fillId="7" borderId="2" xfId="0" applyNumberFormat="1" applyFont="1" applyFill="1" applyAlignment="1">
      <alignment horizontal="center" vertical="center"/>
    </xf>
    <xf numFmtId="1" fontId="11" fillId="0" borderId="2" xfId="0" applyNumberFormat="1" applyFont="1" applyFill="1" applyAlignment="1">
      <alignment horizontal="center" vertical="center"/>
    </xf>
    <xf numFmtId="1" fontId="11" fillId="0" borderId="12" xfId="0" applyFont="1" applyFill="1" applyBorder="1" applyAlignment="1">
      <alignment horizontal="center" vertical="center"/>
    </xf>
    <xf numFmtId="0" fontId="48" fillId="0" borderId="0" xfId="0" applyFont="1" applyAlignment="1">
      <alignment/>
    </xf>
    <xf numFmtId="1" fontId="1" fillId="2" borderId="2" xfId="0" applyFont="1" applyAlignment="1">
      <alignment horizontal="center" vertical="center" wrapText="1"/>
    </xf>
    <xf numFmtId="172" fontId="1" fillId="3" borderId="12" xfId="0" applyNumberFormat="1" applyBorder="1" applyAlignment="1">
      <alignment horizontal="center" vertical="center"/>
    </xf>
    <xf numFmtId="172" fontId="1" fillId="2" borderId="12" xfId="0" applyNumberFormat="1" applyBorder="1" applyAlignment="1">
      <alignment horizontal="center" vertical="center"/>
    </xf>
    <xf numFmtId="172" fontId="0" fillId="7" borderId="2" xfId="0" applyNumberFormat="1" applyFill="1" applyAlignment="1">
      <alignment vertical="center"/>
    </xf>
    <xf numFmtId="172" fontId="1" fillId="0" borderId="8" xfId="0" applyNumberFormat="1" applyFill="1" applyBorder="1" applyAlignment="1">
      <alignment horizontal="center" vertical="center"/>
    </xf>
    <xf numFmtId="172" fontId="0" fillId="0" borderId="2" xfId="0" applyNumberFormat="1" applyFill="1" applyAlignment="1">
      <alignment vertical="center"/>
    </xf>
    <xf numFmtId="172" fontId="1" fillId="7" borderId="8" xfId="0" applyNumberFormat="1" applyFill="1" applyBorder="1" applyAlignment="1">
      <alignment horizontal="center" vertical="center"/>
    </xf>
    <xf numFmtId="172" fontId="0" fillId="0" borderId="2" xfId="0" applyNumberFormat="1" applyFill="1" applyAlignment="1">
      <alignment horizontal="center" vertical="center"/>
    </xf>
    <xf numFmtId="172" fontId="0" fillId="7" borderId="2" xfId="0" applyNumberFormat="1" applyFill="1" applyAlignment="1">
      <alignment horizontal="center" vertical="center"/>
    </xf>
    <xf numFmtId="172" fontId="0" fillId="0" borderId="2" xfId="0" applyNumberFormat="1" applyAlignment="1">
      <alignment horizontal="center" vertical="center"/>
    </xf>
    <xf numFmtId="172" fontId="1" fillId="7" borderId="13" xfId="0" applyNumberFormat="1" applyFill="1" applyBorder="1" applyAlignment="1">
      <alignment horizontal="center" vertical="center"/>
    </xf>
    <xf numFmtId="172" fontId="1" fillId="0" borderId="13" xfId="0" applyNumberFormat="1" applyFill="1" applyBorder="1" applyAlignment="1">
      <alignment horizontal="center" vertical="center"/>
    </xf>
    <xf numFmtId="172" fontId="0" fillId="0" borderId="2" xfId="0" applyNumberFormat="1" applyFont="1" applyFill="1" applyAlignment="1">
      <alignment horizontal="center" vertical="center"/>
    </xf>
    <xf numFmtId="172" fontId="0" fillId="7" borderId="2" xfId="0" applyNumberFormat="1" applyFont="1" applyFill="1" applyAlignment="1">
      <alignment horizontal="center" vertical="center"/>
    </xf>
    <xf numFmtId="0" fontId="12" fillId="3" borderId="12" xfId="0" applyFont="1" applyBorder="1" applyAlignment="1">
      <alignment horizontal="center" vertical="center"/>
    </xf>
    <xf numFmtId="0" fontId="12" fillId="2" borderId="12" xfId="0" applyFont="1" applyBorder="1" applyAlignment="1">
      <alignment horizontal="center" vertical="center"/>
    </xf>
    <xf numFmtId="0" fontId="13" fillId="7" borderId="2" xfId="0" applyFont="1" applyFill="1" applyAlignment="1">
      <alignment vertical="center"/>
    </xf>
    <xf numFmtId="0" fontId="12" fillId="0" borderId="8" xfId="0" applyFont="1" applyFill="1" applyBorder="1" applyAlignment="1">
      <alignment horizontal="center" vertical="center"/>
    </xf>
    <xf numFmtId="0" fontId="13" fillId="0" borderId="2" xfId="0" applyFont="1" applyFill="1" applyAlignment="1">
      <alignment vertical="center"/>
    </xf>
    <xf numFmtId="0" fontId="12" fillId="7" borderId="8" xfId="0" applyFont="1" applyFill="1" applyBorder="1" applyAlignment="1">
      <alignment horizontal="center" vertical="center"/>
    </xf>
    <xf numFmtId="0" fontId="13" fillId="7" borderId="2" xfId="0" applyFont="1" applyFill="1" applyAlignment="1">
      <alignment horizontal="center" vertical="center"/>
    </xf>
    <xf numFmtId="0" fontId="13" fillId="0" borderId="2" xfId="0" applyFont="1" applyFill="1" applyAlignment="1">
      <alignment horizontal="center" vertical="center"/>
    </xf>
    <xf numFmtId="0" fontId="13" fillId="0" borderId="2" xfId="0" applyFont="1" applyAlignment="1">
      <alignment horizontal="center" vertical="center"/>
    </xf>
    <xf numFmtId="0" fontId="12" fillId="7" borderId="13" xfId="0" applyFont="1" applyFill="1" applyBorder="1" applyAlignment="1">
      <alignment horizontal="center" vertical="center"/>
    </xf>
    <xf numFmtId="0" fontId="12" fillId="0" borderId="13" xfId="0" applyFont="1" applyFill="1" applyBorder="1" applyAlignment="1">
      <alignment horizontal="center" vertical="center"/>
    </xf>
    <xf numFmtId="2" fontId="1" fillId="3" borderId="12" xfId="0" applyBorder="1" applyAlignment="1">
      <alignment vertical="center"/>
    </xf>
    <xf numFmtId="2" fontId="1" fillId="2" borderId="12" xfId="0" applyBorder="1" applyAlignment="1">
      <alignment vertical="center"/>
    </xf>
    <xf numFmtId="0" fontId="0" fillId="7" borderId="2" xfId="0" applyFill="1" applyAlignment="1">
      <alignment horizontal="center" vertical="center"/>
    </xf>
    <xf numFmtId="2" fontId="1" fillId="0" borderId="8" xfId="0" applyFill="1" applyBorder="1" applyAlignment="1">
      <alignment horizontal="center" vertical="center"/>
    </xf>
    <xf numFmtId="0" fontId="0" fillId="0" borderId="2" xfId="0" applyFill="1" applyAlignment="1">
      <alignment horizontal="center" vertical="center"/>
    </xf>
    <xf numFmtId="2" fontId="1" fillId="7" borderId="8" xfId="0" applyFill="1" applyBorder="1" applyAlignment="1">
      <alignment horizontal="center" vertical="center"/>
    </xf>
    <xf numFmtId="0" fontId="0" fillId="0" borderId="2" xfId="0" applyAlignment="1">
      <alignment horizontal="center" vertical="center"/>
    </xf>
    <xf numFmtId="2" fontId="1" fillId="7" borderId="13" xfId="0" applyFill="1" applyBorder="1" applyAlignment="1">
      <alignment horizontal="center" vertical="center"/>
    </xf>
    <xf numFmtId="2" fontId="1" fillId="0" borderId="13" xfId="0" applyFill="1" applyBorder="1" applyAlignment="1">
      <alignment horizontal="center" vertical="center"/>
    </xf>
    <xf numFmtId="0" fontId="0" fillId="0" borderId="2" xfId="0" applyFont="1" applyFill="1" applyAlignment="1">
      <alignment horizontal="center" vertical="center"/>
    </xf>
    <xf numFmtId="0" fontId="0" fillId="7" borderId="2" xfId="0" applyFont="1" applyFill="1" applyAlignment="1">
      <alignment horizontal="center" vertical="center"/>
    </xf>
    <xf numFmtId="1" fontId="9" fillId="3" borderId="12" xfId="0" applyBorder="1" applyAlignment="1">
      <alignment vertical="center" wrapText="1"/>
    </xf>
    <xf numFmtId="1" fontId="1" fillId="0" borderId="12" xfId="0" applyBorder="1" applyAlignment="1">
      <alignment vertical="center" wrapText="1"/>
    </xf>
    <xf numFmtId="1" fontId="1" fillId="3" borderId="12" xfId="0" applyBorder="1" applyAlignment="1">
      <alignment vertical="center" wrapText="1"/>
    </xf>
    <xf numFmtId="1" fontId="1" fillId="0" borderId="8" xfId="0" applyFill="1" applyBorder="1" applyAlignment="1">
      <alignment horizontal="center" vertical="center" wrapText="1"/>
    </xf>
    <xf numFmtId="1" fontId="1" fillId="7" borderId="8" xfId="0" applyFill="1" applyBorder="1" applyAlignment="1">
      <alignment horizontal="center" vertical="center" wrapText="1"/>
    </xf>
    <xf numFmtId="1" fontId="1" fillId="7" borderId="13" xfId="0" applyFill="1" applyBorder="1" applyAlignment="1">
      <alignment horizontal="center" vertical="center" wrapText="1"/>
    </xf>
    <xf numFmtId="1" fontId="1" fillId="0" borderId="13" xfId="0" applyFill="1" applyBorder="1" applyAlignment="1">
      <alignment horizontal="center" vertical="center" wrapText="1"/>
    </xf>
    <xf numFmtId="1" fontId="1" fillId="3" borderId="12" xfId="0" applyBorder="1" applyAlignment="1">
      <alignment vertical="center"/>
    </xf>
    <xf numFmtId="1" fontId="1" fillId="2" borderId="12" xfId="0" applyBorder="1" applyAlignment="1">
      <alignment vertical="center"/>
    </xf>
    <xf numFmtId="1" fontId="1" fillId="0" borderId="8" xfId="0" applyFill="1" applyBorder="1" applyAlignment="1">
      <alignment horizontal="center" vertical="center"/>
    </xf>
    <xf numFmtId="1" fontId="1" fillId="7" borderId="8" xfId="0" applyFill="1" applyBorder="1" applyAlignment="1">
      <alignment horizontal="center" vertical="center"/>
    </xf>
    <xf numFmtId="1" fontId="1" fillId="7" borderId="13" xfId="0" applyFill="1" applyBorder="1" applyAlignment="1">
      <alignment horizontal="center" vertical="center"/>
    </xf>
    <xf numFmtId="1" fontId="1" fillId="0" borderId="13" xfId="0" applyFill="1" applyBorder="1" applyAlignment="1">
      <alignment horizontal="center" vertical="center"/>
    </xf>
    <xf numFmtId="1" fontId="10" fillId="3" borderId="12" xfId="0" applyFont="1" applyBorder="1" applyAlignment="1">
      <alignment vertical="center" wrapText="1"/>
    </xf>
    <xf numFmtId="1" fontId="10" fillId="0" borderId="12" xfId="0" applyFont="1" applyBorder="1" applyAlignment="1">
      <alignment vertical="center" wrapText="1"/>
    </xf>
    <xf numFmtId="0" fontId="14" fillId="7" borderId="2" xfId="0" applyFont="1" applyFill="1" applyAlignment="1">
      <alignment horizontal="center" vertical="center"/>
    </xf>
    <xf numFmtId="1" fontId="6" fillId="0" borderId="8" xfId="0" applyFont="1" applyFill="1" applyBorder="1" applyAlignment="1">
      <alignment horizontal="center" vertical="center" wrapText="1"/>
    </xf>
    <xf numFmtId="0" fontId="14" fillId="0" borderId="2" xfId="0" applyFont="1" applyFill="1" applyAlignment="1">
      <alignment horizontal="center" vertical="center"/>
    </xf>
    <xf numFmtId="1" fontId="6" fillId="7" borderId="8" xfId="0" applyFont="1" applyFill="1" applyBorder="1" applyAlignment="1">
      <alignment horizontal="center" vertical="center" wrapText="1"/>
    </xf>
    <xf numFmtId="0" fontId="14" fillId="0" borderId="2" xfId="0" applyFont="1" applyFill="1" applyAlignment="1">
      <alignment horizontal="center" vertical="center"/>
    </xf>
    <xf numFmtId="0" fontId="14" fillId="7" borderId="2" xfId="0" applyFont="1" applyFill="1" applyAlignment="1">
      <alignment horizontal="center" vertical="center"/>
    </xf>
    <xf numFmtId="0" fontId="14" fillId="0" borderId="2" xfId="0" applyFont="1" applyAlignment="1">
      <alignment horizontal="center" vertical="center"/>
    </xf>
    <xf numFmtId="1" fontId="6" fillId="7" borderId="13" xfId="0" applyFont="1" applyFill="1" applyBorder="1" applyAlignment="1">
      <alignment horizontal="center" vertical="center" wrapText="1"/>
    </xf>
    <xf numFmtId="1" fontId="6" fillId="0" borderId="13" xfId="0" applyFont="1" applyFill="1" applyBorder="1" applyAlignment="1">
      <alignment horizontal="center" vertical="center" wrapText="1"/>
    </xf>
    <xf numFmtId="1" fontId="6" fillId="3" borderId="12" xfId="0" applyFont="1" applyBorder="1" applyAlignment="1">
      <alignment vertical="center" wrapText="1"/>
    </xf>
    <xf numFmtId="1" fontId="6" fillId="0" borderId="12" xfId="0" applyFont="1" applyBorder="1" applyAlignment="1">
      <alignment vertical="center" wrapText="1"/>
    </xf>
    <xf numFmtId="173" fontId="9" fillId="3" borderId="12" xfId="0" applyBorder="1" applyAlignment="1">
      <alignment vertical="center"/>
    </xf>
    <xf numFmtId="173" fontId="9" fillId="2" borderId="12" xfId="0" applyBorder="1" applyAlignment="1">
      <alignment vertical="center"/>
    </xf>
    <xf numFmtId="173" fontId="9" fillId="0" borderId="8" xfId="0" applyFill="1" applyBorder="1" applyAlignment="1">
      <alignment horizontal="center" vertical="center"/>
    </xf>
    <xf numFmtId="173" fontId="9" fillId="7" borderId="8" xfId="0" applyFill="1" applyBorder="1" applyAlignment="1">
      <alignment horizontal="center" vertical="center"/>
    </xf>
    <xf numFmtId="173" fontId="9" fillId="7" borderId="13" xfId="0" applyFill="1" applyBorder="1" applyAlignment="1">
      <alignment horizontal="center" vertical="center"/>
    </xf>
    <xf numFmtId="173" fontId="9" fillId="0" borderId="13" xfId="0" applyFill="1" applyBorder="1" applyAlignment="1">
      <alignment horizontal="center" vertical="center"/>
    </xf>
    <xf numFmtId="173" fontId="10" fillId="3" borderId="12" xfId="0" applyFont="1" applyBorder="1" applyAlignment="1">
      <alignment vertical="center" wrapText="1"/>
    </xf>
    <xf numFmtId="173" fontId="10" fillId="2" borderId="12" xfId="0" applyFont="1" applyBorder="1" applyAlignment="1">
      <alignment vertical="center" wrapText="1"/>
    </xf>
    <xf numFmtId="173" fontId="10" fillId="0" borderId="8" xfId="0" applyFont="1" applyFill="1" applyBorder="1" applyAlignment="1">
      <alignment horizontal="center" vertical="center" wrapText="1"/>
    </xf>
    <xf numFmtId="173" fontId="10" fillId="7" borderId="8" xfId="0" applyFont="1" applyFill="1" applyBorder="1" applyAlignment="1">
      <alignment horizontal="center" vertical="center" wrapText="1"/>
    </xf>
    <xf numFmtId="173" fontId="10" fillId="7" borderId="13" xfId="0" applyFont="1" applyFill="1" applyBorder="1" applyAlignment="1">
      <alignment horizontal="center" vertical="center" wrapText="1"/>
    </xf>
    <xf numFmtId="173" fontId="10" fillId="0" borderId="13" xfId="0" applyFont="1" applyFill="1" applyBorder="1" applyAlignment="1">
      <alignment horizontal="center" vertical="center" wrapText="1"/>
    </xf>
    <xf numFmtId="1" fontId="11" fillId="3" borderId="12" xfId="0" applyFont="1" applyBorder="1" applyAlignment="1">
      <alignment vertical="center"/>
    </xf>
    <xf numFmtId="1" fontId="11" fillId="2" borderId="12" xfId="0" applyFont="1" applyBorder="1" applyAlignment="1">
      <alignment vertical="center"/>
    </xf>
    <xf numFmtId="1" fontId="11" fillId="0" borderId="8" xfId="0" applyFont="1" applyFill="1" applyBorder="1" applyAlignment="1">
      <alignment horizontal="center" vertical="center"/>
    </xf>
    <xf numFmtId="1" fontId="11" fillId="0" borderId="13" xfId="0" applyFont="1" applyFill="1" applyBorder="1" applyAlignment="1">
      <alignment horizontal="center" vertical="center"/>
    </xf>
    <xf numFmtId="0" fontId="48" fillId="7" borderId="2" xfId="0" applyFont="1" applyFill="1" applyAlignment="1">
      <alignment horizontal="center" vertical="center"/>
    </xf>
    <xf numFmtId="1" fontId="11" fillId="0" borderId="8" xfId="0" applyFont="1" applyFill="1" applyBorder="1" applyAlignment="1">
      <alignment horizontal="center" vertical="center"/>
    </xf>
    <xf numFmtId="0" fontId="48" fillId="0" borderId="2" xfId="0" applyFont="1" applyFill="1" applyAlignment="1">
      <alignment horizontal="center" vertical="center"/>
    </xf>
    <xf numFmtId="0" fontId="48" fillId="0" borderId="2" xfId="0" applyFont="1" applyAlignment="1">
      <alignment horizontal="center" vertical="center"/>
    </xf>
    <xf numFmtId="1" fontId="11" fillId="0" borderId="13" xfId="0" applyFont="1" applyFill="1" applyBorder="1" applyAlignment="1">
      <alignment horizontal="center" vertical="center"/>
    </xf>
    <xf numFmtId="0" fontId="48" fillId="0" borderId="2" xfId="0" applyFont="1" applyFill="1" applyAlignment="1">
      <alignment horizontal="center" vertical="center"/>
    </xf>
    <xf numFmtId="0" fontId="48" fillId="7" borderId="2" xfId="0" applyFont="1" applyFill="1" applyAlignment="1">
      <alignment horizontal="center" vertical="center"/>
    </xf>
    <xf numFmtId="1" fontId="11" fillId="7" borderId="8" xfId="0" applyFont="1" applyFill="1" applyBorder="1" applyAlignment="1">
      <alignment horizontal="center" vertical="center"/>
    </xf>
    <xf numFmtId="1" fontId="6" fillId="3" borderId="12" xfId="0" applyFont="1" applyBorder="1" applyAlignment="1">
      <alignment vertical="center" wrapText="1"/>
    </xf>
    <xf numFmtId="1" fontId="6" fillId="2" borderId="12" xfId="0" applyFont="1" applyBorder="1" applyAlignment="1">
      <alignment vertical="center" wrapText="1"/>
    </xf>
    <xf numFmtId="0" fontId="14" fillId="0" borderId="2" xfId="0" applyFont="1" applyAlignment="1">
      <alignment horizontal="center" vertical="center"/>
    </xf>
    <xf numFmtId="173" fontId="1" fillId="3" borderId="12" xfId="0" applyBorder="1" applyAlignment="1">
      <alignment vertical="center" wrapText="1"/>
    </xf>
    <xf numFmtId="173" fontId="1" fillId="2" borderId="12" xfId="0" applyBorder="1" applyAlignment="1">
      <alignment vertical="center" wrapText="1"/>
    </xf>
    <xf numFmtId="173" fontId="1" fillId="0" borderId="2" xfId="0" applyFont="1" applyFill="1" applyAlignment="1">
      <alignment horizontal="center" vertical="center" wrapText="1"/>
    </xf>
    <xf numFmtId="173" fontId="1" fillId="0" borderId="8" xfId="0" applyFill="1" applyBorder="1" applyAlignment="1">
      <alignment horizontal="center" vertical="center" wrapText="1"/>
    </xf>
    <xf numFmtId="173" fontId="1" fillId="7" borderId="8" xfId="0" applyFill="1" applyBorder="1" applyAlignment="1">
      <alignment horizontal="center" vertical="center" wrapText="1"/>
    </xf>
    <xf numFmtId="173" fontId="1" fillId="7" borderId="13" xfId="0" applyFill="1" applyBorder="1" applyAlignment="1">
      <alignment horizontal="center" vertical="center" wrapText="1"/>
    </xf>
    <xf numFmtId="173" fontId="1" fillId="0" borderId="13" xfId="0" applyFill="1" applyBorder="1" applyAlignment="1">
      <alignment horizontal="center" vertical="center" wrapText="1"/>
    </xf>
    <xf numFmtId="0" fontId="14" fillId="7" borderId="2" xfId="0" applyFont="1" applyFill="1" applyAlignment="1" applyProtection="1">
      <alignment horizontal="center" vertical="center"/>
      <protection/>
    </xf>
    <xf numFmtId="2" fontId="1" fillId="3" borderId="12" xfId="0" applyBorder="1" applyAlignment="1">
      <alignment vertical="center" wrapText="1"/>
    </xf>
    <xf numFmtId="2" fontId="1" fillId="2" borderId="12" xfId="0" applyBorder="1" applyAlignment="1">
      <alignment vertical="center" wrapText="1"/>
    </xf>
    <xf numFmtId="2" fontId="1" fillId="0" borderId="8" xfId="0" applyFill="1" applyBorder="1" applyAlignment="1">
      <alignment horizontal="center" vertical="center" wrapText="1"/>
    </xf>
    <xf numFmtId="2" fontId="1" fillId="7" borderId="8" xfId="0" applyFill="1" applyBorder="1" applyAlignment="1">
      <alignment horizontal="center" vertical="center" wrapText="1"/>
    </xf>
    <xf numFmtId="2" fontId="1" fillId="7" borderId="13" xfId="0" applyFill="1" applyBorder="1" applyAlignment="1">
      <alignment horizontal="center" vertical="center" wrapText="1"/>
    </xf>
    <xf numFmtId="2" fontId="1" fillId="0" borderId="13" xfId="0" applyFill="1" applyBorder="1" applyAlignment="1">
      <alignment horizontal="center" vertical="center" wrapText="1"/>
    </xf>
    <xf numFmtId="0" fontId="9" fillId="0" borderId="0" xfId="0" applyAlignment="1">
      <alignment vertical="center"/>
    </xf>
    <xf numFmtId="0" fontId="0" fillId="0" borderId="0" xfId="0" applyAlignment="1">
      <alignment/>
    </xf>
    <xf numFmtId="0" fontId="9" fillId="0" borderId="2" xfId="0" applyAlignment="1">
      <alignment vertical="center"/>
    </xf>
    <xf numFmtId="1" fontId="6" fillId="0" borderId="0" xfId="0" applyFont="1" applyFill="1" applyAlignment="1">
      <alignment horizontal="center" vertical="center" wrapText="1"/>
    </xf>
    <xf numFmtId="1" fontId="6" fillId="7" borderId="0" xfId="0" applyFont="1" applyFill="1" applyAlignment="1">
      <alignment horizontal="center" vertical="center" wrapText="1"/>
    </xf>
    <xf numFmtId="0" fontId="0" fillId="0" borderId="0" xfId="0" applyFill="1" applyAlignment="1">
      <alignment/>
    </xf>
    <xf numFmtId="0" fontId="9" fillId="0" borderId="0" xfId="0" applyFont="1" applyAlignment="1">
      <alignment vertical="center"/>
    </xf>
    <xf numFmtId="0" fontId="9" fillId="8" borderId="0" xfId="0" applyAlignment="1">
      <alignment vertical="center"/>
    </xf>
    <xf numFmtId="0" fontId="0" fillId="7" borderId="0" xfId="0" applyFill="1" applyAlignment="1">
      <alignment/>
    </xf>
    <xf numFmtId="0" fontId="1" fillId="3" borderId="0" xfId="0" applyAlignment="1">
      <alignment/>
    </xf>
    <xf numFmtId="0" fontId="1" fillId="0" borderId="0" xfId="0" applyAlignment="1">
      <alignment/>
    </xf>
    <xf numFmtId="0" fontId="15" fillId="0" borderId="8" xfId="0" applyFont="1" applyFill="1" applyBorder="1" applyAlignment="1">
      <alignment/>
    </xf>
    <xf numFmtId="0" fontId="0" fillId="0" borderId="0" xfId="0" applyFill="1" applyAlignment="1">
      <alignment horizontal="center" vertical="center"/>
    </xf>
    <xf numFmtId="0" fontId="0" fillId="0" borderId="8" xfId="0" applyBorder="1" applyAlignment="1">
      <alignment/>
    </xf>
    <xf numFmtId="0" fontId="15" fillId="7"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5" fillId="7" borderId="0" xfId="0" applyFont="1" applyFill="1" applyAlignment="1">
      <alignment horizontal="left" vertical="center"/>
    </xf>
    <xf numFmtId="0" fontId="15" fillId="0" borderId="0" xfId="0" applyFont="1" applyFill="1" applyAlignment="1">
      <alignment vertical="center"/>
    </xf>
    <xf numFmtId="0" fontId="15" fillId="7" borderId="0" xfId="0" applyFont="1" applyFill="1" applyAlignment="1">
      <alignment vertical="center"/>
    </xf>
    <xf numFmtId="0" fontId="9" fillId="5" borderId="0" xfId="0" applyFill="1" applyAlignment="1">
      <alignment vertical="center"/>
    </xf>
    <xf numFmtId="173" fontId="1" fillId="2" borderId="2" xfId="0" applyAlignment="1">
      <alignment horizontal="center" vertical="center" wrapText="1"/>
    </xf>
    <xf numFmtId="2" fontId="1" fillId="2" borderId="2" xfId="0" applyAlignment="1">
      <alignment horizontal="center" vertical="center" wrapText="1"/>
    </xf>
    <xf numFmtId="173" fontId="8" fillId="2" borderId="2" xfId="0" applyAlignment="1">
      <alignment horizontal="center" vertical="center" wrapText="1"/>
    </xf>
    <xf numFmtId="2" fontId="8" fillId="2" borderId="2" xfId="0" applyAlignment="1">
      <alignment horizontal="center" vertical="center" wrapText="1"/>
    </xf>
    <xf numFmtId="172" fontId="1" fillId="0" borderId="12" xfId="0" applyNumberFormat="1" applyFill="1" applyBorder="1" applyAlignment="1">
      <alignment horizontal="center" vertical="center"/>
    </xf>
    <xf numFmtId="0" fontId="12" fillId="0" borderId="12" xfId="0" applyFont="1" applyFill="1" applyBorder="1" applyAlignment="1">
      <alignment horizontal="center" vertical="center"/>
    </xf>
    <xf numFmtId="2" fontId="1" fillId="0" borderId="12" xfId="0" applyFill="1" applyBorder="1" applyAlignment="1">
      <alignment horizontal="center" vertical="center"/>
    </xf>
    <xf numFmtId="1" fontId="1" fillId="0" borderId="12" xfId="0" applyFill="1" applyBorder="1" applyAlignment="1">
      <alignment horizontal="center" vertical="center" wrapText="1"/>
    </xf>
    <xf numFmtId="1" fontId="1" fillId="0" borderId="12" xfId="0" applyFill="1" applyBorder="1" applyAlignment="1">
      <alignment horizontal="center" vertical="center"/>
    </xf>
    <xf numFmtId="1" fontId="6" fillId="0" borderId="12" xfId="0" applyFont="1" applyFill="1" applyBorder="1" applyAlignment="1">
      <alignment horizontal="center" vertical="center" wrapText="1"/>
    </xf>
    <xf numFmtId="173" fontId="9" fillId="0" borderId="12" xfId="0" applyFill="1" applyBorder="1" applyAlignment="1">
      <alignment horizontal="center" vertical="center"/>
    </xf>
    <xf numFmtId="173" fontId="10" fillId="0" borderId="12" xfId="0" applyFont="1" applyFill="1" applyBorder="1" applyAlignment="1">
      <alignment horizontal="center" vertical="center" wrapText="1"/>
    </xf>
    <xf numFmtId="1" fontId="6" fillId="0" borderId="13" xfId="0" applyFont="1" applyFill="1" applyBorder="1" applyAlignment="1">
      <alignment horizontal="center" vertical="center" wrapText="1"/>
    </xf>
    <xf numFmtId="173" fontId="1" fillId="0" borderId="12" xfId="0" applyFill="1" applyBorder="1" applyAlignment="1">
      <alignment horizontal="center" vertical="center" wrapText="1"/>
    </xf>
    <xf numFmtId="2" fontId="1" fillId="0" borderId="12" xfId="0" applyFill="1" applyBorder="1" applyAlignment="1">
      <alignment horizontal="center" vertical="center" wrapText="1"/>
    </xf>
    <xf numFmtId="172" fontId="1" fillId="2" borderId="14" xfId="0" applyNumberFormat="1" applyBorder="1" applyAlignment="1">
      <alignment horizontal="center" vertical="center"/>
    </xf>
    <xf numFmtId="172" fontId="1" fillId="3" borderId="15" xfId="0" applyNumberFormat="1" applyBorder="1" applyAlignment="1">
      <alignment horizontal="center" vertical="center"/>
    </xf>
    <xf numFmtId="0" fontId="12" fillId="2" borderId="14" xfId="0" applyFont="1" applyBorder="1" applyAlignment="1">
      <alignment horizontal="center" vertical="center"/>
    </xf>
    <xf numFmtId="0" fontId="12" fillId="3" borderId="15" xfId="0" applyFont="1" applyBorder="1" applyAlignment="1">
      <alignment horizontal="center" vertical="center"/>
    </xf>
    <xf numFmtId="2" fontId="1" fillId="2" borderId="14" xfId="0" applyBorder="1" applyAlignment="1">
      <alignment vertical="center"/>
    </xf>
    <xf numFmtId="2" fontId="1" fillId="3" borderId="15" xfId="0" applyBorder="1" applyAlignment="1">
      <alignment vertical="center"/>
    </xf>
    <xf numFmtId="1" fontId="1" fillId="2" borderId="14" xfId="0" applyBorder="1" applyAlignment="1">
      <alignment vertical="center" wrapText="1"/>
    </xf>
    <xf numFmtId="1" fontId="1" fillId="3" borderId="15" xfId="0" applyBorder="1" applyAlignment="1">
      <alignment vertical="center" wrapText="1"/>
    </xf>
    <xf numFmtId="1" fontId="1" fillId="2" borderId="14" xfId="0" applyBorder="1" applyAlignment="1">
      <alignment vertical="center"/>
    </xf>
    <xf numFmtId="1" fontId="1" fillId="3" borderId="15" xfId="0" applyBorder="1" applyAlignment="1">
      <alignment vertical="center"/>
    </xf>
    <xf numFmtId="1" fontId="6" fillId="2" borderId="14" xfId="0" applyFont="1" applyBorder="1" applyAlignment="1">
      <alignment vertical="center" wrapText="1"/>
    </xf>
    <xf numFmtId="1" fontId="6" fillId="3" borderId="15" xfId="0" applyFont="1" applyBorder="1" applyAlignment="1">
      <alignment vertical="center" wrapText="1"/>
    </xf>
    <xf numFmtId="173" fontId="9" fillId="2" borderId="14" xfId="0" applyBorder="1" applyAlignment="1">
      <alignment vertical="center"/>
    </xf>
    <xf numFmtId="173" fontId="9" fillId="3" borderId="15" xfId="0" applyBorder="1" applyAlignment="1">
      <alignment vertical="center"/>
    </xf>
    <xf numFmtId="173" fontId="10" fillId="2" borderId="14" xfId="0" applyFont="1" applyBorder="1" applyAlignment="1">
      <alignment vertical="center" wrapText="1"/>
    </xf>
    <xf numFmtId="173" fontId="10" fillId="3" borderId="15" xfId="0" applyFont="1" applyBorder="1" applyAlignment="1">
      <alignment vertical="center" wrapText="1"/>
    </xf>
    <xf numFmtId="1" fontId="11" fillId="2" borderId="14" xfId="0" applyFont="1" applyBorder="1" applyAlignment="1">
      <alignment vertical="center"/>
    </xf>
    <xf numFmtId="1" fontId="11" fillId="3" borderId="15" xfId="0" applyFont="1" applyBorder="1" applyAlignment="1">
      <alignment vertical="center"/>
    </xf>
    <xf numFmtId="1" fontId="6" fillId="2" borderId="14" xfId="0" applyFont="1" applyBorder="1" applyAlignment="1">
      <alignment vertical="center" wrapText="1"/>
    </xf>
    <xf numFmtId="1" fontId="6" fillId="3" borderId="15" xfId="0" applyFont="1" applyBorder="1" applyAlignment="1">
      <alignment vertical="center" wrapText="1"/>
    </xf>
    <xf numFmtId="173" fontId="1" fillId="2" borderId="14" xfId="0" applyBorder="1" applyAlignment="1">
      <alignment horizontal="right" vertical="center" wrapText="1"/>
    </xf>
    <xf numFmtId="173" fontId="1" fillId="3" borderId="15" xfId="0" applyBorder="1" applyAlignment="1">
      <alignment horizontal="right" vertical="center" wrapText="1"/>
    </xf>
    <xf numFmtId="173" fontId="1" fillId="2" borderId="14" xfId="0" applyBorder="1" applyAlignment="1">
      <alignment vertical="center" wrapText="1"/>
    </xf>
    <xf numFmtId="173" fontId="1" fillId="3" borderId="15" xfId="0" applyBorder="1" applyAlignment="1">
      <alignment vertical="center" wrapText="1"/>
    </xf>
    <xf numFmtId="2" fontId="1" fillId="2" borderId="14" xfId="0" applyBorder="1" applyAlignment="1">
      <alignment vertical="center" wrapText="1"/>
    </xf>
    <xf numFmtId="2" fontId="1" fillId="3" borderId="15" xfId="0" applyBorder="1" applyAlignment="1">
      <alignment vertical="center" wrapText="1"/>
    </xf>
    <xf numFmtId="0" fontId="15" fillId="7" borderId="8" xfId="0" applyFont="1" applyFill="1" applyBorder="1" applyAlignment="1">
      <alignment/>
    </xf>
    <xf numFmtId="0" fontId="0" fillId="7" borderId="11" xfId="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0000FF"/>
      <rgbColor rgb="0000AE00"/>
      <rgbColor rgb="0000B8FF"/>
      <rgbColor rgb="00993366"/>
      <rgbColor rgb="00E6E6E6"/>
      <rgbColor rgb="00FF0000"/>
      <rgbColor rgb="00FF3366"/>
      <rgbColor rgb="00FFFFCC"/>
      <rgbColor rgb="00FFFFFF"/>
      <rgbColor rgb="00FFFF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worksheet" Target="worksheets/sheet3.xml" /><Relationship Id="rId14" Type="http://schemas.openxmlformats.org/officeDocument/2006/relationships/worksheet" Target="worksheets/sheet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75" b="0" i="0" u="none" baseline="0">
                <a:solidFill>
                  <a:srgbClr val="333399"/>
                </a:solidFill>
              </a:rPr>
              <a:t>Peak Luminosity
</a:t>
            </a:r>
            <a:r>
              <a:rPr lang="en-US" cap="none" sz="950" b="0" i="0" u="none" baseline="0">
                <a:solidFill>
                  <a:srgbClr val="333399"/>
                </a:solidFill>
              </a:rPr>
              <a:t>Average of</a:t>
            </a:r>
            <a:r>
              <a:rPr lang="en-US" cap="none" sz="1275" b="0" i="0" u="none" baseline="0">
                <a:solidFill>
                  <a:srgbClr val="333399"/>
                </a:solidFill>
              </a:rPr>
              <a:t> </a:t>
            </a:r>
            <a:r>
              <a:rPr lang="en-US" cap="none" sz="950" b="0" i="0" u="none" baseline="0">
                <a:solidFill>
                  <a:srgbClr val="333399"/>
                </a:solidFill>
              </a:rPr>
              <a:t>CDF and Dzero at start of store</a:t>
            </a:r>
          </a:p>
        </c:rich>
      </c:tx>
      <c:layout/>
      <c:spPr>
        <a:noFill/>
        <a:ln>
          <a:noFill/>
        </a:ln>
      </c:spPr>
    </c:title>
    <c:plotArea>
      <c:layout>
        <c:manualLayout>
          <c:xMode val="edge"/>
          <c:yMode val="edge"/>
          <c:x val="0.225"/>
          <c:y val="0.12625"/>
          <c:w val="0.75675"/>
          <c:h val="0.4405"/>
        </c:manualLayout>
      </c:layout>
      <c:scatterChart>
        <c:scatterStyle val="lineMarker"/>
        <c:varyColors val="0"/>
        <c:ser>
          <c:idx val="0"/>
          <c:order val="0"/>
          <c:tx>
            <c:strRef>
              <c:f>OUTPUT!$I$2</c:f>
              <c:strCache>
                <c:ptCount val="1"/>
                <c:pt idx="0">
                  <c:v>Avg lumi (e30)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333399"/>
              </a:solidFill>
              <a:ln>
                <a:solidFill>
                  <a:srgbClr val="333399"/>
                </a:solidFill>
              </a:ln>
            </c:spPr>
          </c:marker>
          <c:xVal>
            <c:strRef>
              <c:f>OUTPUT!$A$3:$A$434</c:f>
              <c:strCache>
                <c:ptCount val="432"/>
                <c:pt idx="0">
                  <c:v>37232</c:v>
                </c:pt>
                <c:pt idx="1">
                  <c:v>37234</c:v>
                </c:pt>
                <c:pt idx="2">
                  <c:v>37234</c:v>
                </c:pt>
                <c:pt idx="3">
                  <c:v>37235</c:v>
                </c:pt>
                <c:pt idx="4">
                  <c:v>37238</c:v>
                </c:pt>
                <c:pt idx="5">
                  <c:v>37239</c:v>
                </c:pt>
                <c:pt idx="6">
                  <c:v>37243</c:v>
                </c:pt>
                <c:pt idx="7">
                  <c:v>37245</c:v>
                </c:pt>
                <c:pt idx="8">
                  <c:v>37247</c:v>
                </c:pt>
                <c:pt idx="9">
                  <c:v>37247</c:v>
                </c:pt>
                <c:pt idx="10">
                  <c:v>37248</c:v>
                </c:pt>
                <c:pt idx="11">
                  <c:v>37251</c:v>
                </c:pt>
                <c:pt idx="12">
                  <c:v>37253</c:v>
                </c:pt>
                <c:pt idx="13">
                  <c:v>37254</c:v>
                </c:pt>
                <c:pt idx="14">
                  <c:v>37255</c:v>
                </c:pt>
                <c:pt idx="15">
                  <c:v>37257</c:v>
                </c:pt>
                <c:pt idx="16">
                  <c:v>37258</c:v>
                </c:pt>
                <c:pt idx="17">
                  <c:v>37260</c:v>
                </c:pt>
                <c:pt idx="18">
                  <c:v>37261</c:v>
                </c:pt>
                <c:pt idx="19">
                  <c:v>37263</c:v>
                </c:pt>
                <c:pt idx="20">
                  <c:v>37269</c:v>
                </c:pt>
                <c:pt idx="21">
                  <c:v>37270</c:v>
                </c:pt>
                <c:pt idx="22">
                  <c:v>37273</c:v>
                </c:pt>
                <c:pt idx="23">
                  <c:v>37273</c:v>
                </c:pt>
                <c:pt idx="24">
                  <c:v>37274</c:v>
                </c:pt>
                <c:pt idx="25">
                  <c:v>37287</c:v>
                </c:pt>
                <c:pt idx="26">
                  <c:v>37288</c:v>
                </c:pt>
                <c:pt idx="27">
                  <c:v>37289</c:v>
                </c:pt>
                <c:pt idx="28">
                  <c:v>37289</c:v>
                </c:pt>
                <c:pt idx="29">
                  <c:v>37290</c:v>
                </c:pt>
                <c:pt idx="30">
                  <c:v>37290</c:v>
                </c:pt>
                <c:pt idx="31">
                  <c:v>37294</c:v>
                </c:pt>
                <c:pt idx="32">
                  <c:v>37294</c:v>
                </c:pt>
                <c:pt idx="33">
                  <c:v>37296</c:v>
                </c:pt>
                <c:pt idx="34">
                  <c:v>37296</c:v>
                </c:pt>
                <c:pt idx="35">
                  <c:v>37297</c:v>
                </c:pt>
                <c:pt idx="36">
                  <c:v>37301</c:v>
                </c:pt>
                <c:pt idx="37">
                  <c:v>37302</c:v>
                </c:pt>
                <c:pt idx="38">
                  <c:v>37302</c:v>
                </c:pt>
                <c:pt idx="39">
                  <c:v>37303</c:v>
                </c:pt>
                <c:pt idx="40">
                  <c:v>37304</c:v>
                </c:pt>
                <c:pt idx="41">
                  <c:v>37304</c:v>
                </c:pt>
                <c:pt idx="42">
                  <c:v>37305</c:v>
                </c:pt>
                <c:pt idx="43">
                  <c:v>37310</c:v>
                </c:pt>
                <c:pt idx="44">
                  <c:v>37311</c:v>
                </c:pt>
                <c:pt idx="45">
                  <c:v>37311</c:v>
                </c:pt>
                <c:pt idx="46">
                  <c:v>37313</c:v>
                </c:pt>
                <c:pt idx="47">
                  <c:v>37315</c:v>
                </c:pt>
                <c:pt idx="48">
                  <c:v>37316</c:v>
                </c:pt>
                <c:pt idx="49">
                  <c:v>37317</c:v>
                </c:pt>
                <c:pt idx="50">
                  <c:v>37317</c:v>
                </c:pt>
                <c:pt idx="51">
                  <c:v>37318</c:v>
                </c:pt>
                <c:pt idx="52">
                  <c:v>37319</c:v>
                </c:pt>
                <c:pt idx="53">
                  <c:v>37319</c:v>
                </c:pt>
                <c:pt idx="54">
                  <c:v>37325</c:v>
                </c:pt>
                <c:pt idx="55">
                  <c:v>37326</c:v>
                </c:pt>
                <c:pt idx="56">
                  <c:v>37327</c:v>
                </c:pt>
                <c:pt idx="57">
                  <c:v>37328</c:v>
                </c:pt>
                <c:pt idx="58">
                  <c:v>37328</c:v>
                </c:pt>
                <c:pt idx="59">
                  <c:v>37329</c:v>
                </c:pt>
                <c:pt idx="60">
                  <c:v>37330</c:v>
                </c:pt>
                <c:pt idx="61">
                  <c:v>37331</c:v>
                </c:pt>
                <c:pt idx="62">
                  <c:v>37332</c:v>
                </c:pt>
                <c:pt idx="63">
                  <c:v>37332</c:v>
                </c:pt>
                <c:pt idx="64">
                  <c:v>37333</c:v>
                </c:pt>
                <c:pt idx="65">
                  <c:v>37333</c:v>
                </c:pt>
                <c:pt idx="66">
                  <c:v>37336</c:v>
                </c:pt>
                <c:pt idx="67">
                  <c:v>37337</c:v>
                </c:pt>
                <c:pt idx="68">
                  <c:v>37338</c:v>
                </c:pt>
                <c:pt idx="69">
                  <c:v>37338</c:v>
                </c:pt>
                <c:pt idx="70">
                  <c:v>37339</c:v>
                </c:pt>
                <c:pt idx="71">
                  <c:v>37339</c:v>
                </c:pt>
                <c:pt idx="72">
                  <c:v>37340</c:v>
                </c:pt>
                <c:pt idx="73">
                  <c:v>37343</c:v>
                </c:pt>
                <c:pt idx="74">
                  <c:v>37344</c:v>
                </c:pt>
                <c:pt idx="75">
                  <c:v>37344</c:v>
                </c:pt>
                <c:pt idx="76">
                  <c:v>37345</c:v>
                </c:pt>
                <c:pt idx="77">
                  <c:v>37346</c:v>
                </c:pt>
                <c:pt idx="78">
                  <c:v>37346</c:v>
                </c:pt>
                <c:pt idx="79">
                  <c:v>37347</c:v>
                </c:pt>
                <c:pt idx="80">
                  <c:v>37351</c:v>
                </c:pt>
                <c:pt idx="81">
                  <c:v>37351</c:v>
                </c:pt>
                <c:pt idx="82">
                  <c:v>37352</c:v>
                </c:pt>
                <c:pt idx="83">
                  <c:v>37353</c:v>
                </c:pt>
                <c:pt idx="84">
                  <c:v>37354</c:v>
                </c:pt>
                <c:pt idx="85">
                  <c:v>37354</c:v>
                </c:pt>
                <c:pt idx="86">
                  <c:v>37359</c:v>
                </c:pt>
                <c:pt idx="87">
                  <c:v>37360</c:v>
                </c:pt>
                <c:pt idx="88">
                  <c:v>37365</c:v>
                </c:pt>
                <c:pt idx="89">
                  <c:v>37366</c:v>
                </c:pt>
                <c:pt idx="90">
                  <c:v>37367</c:v>
                </c:pt>
                <c:pt idx="91">
                  <c:v>37368</c:v>
                </c:pt>
                <c:pt idx="92">
                  <c:v>37368</c:v>
                </c:pt>
                <c:pt idx="93">
                  <c:v>37370</c:v>
                </c:pt>
                <c:pt idx="94">
                  <c:v>37371</c:v>
                </c:pt>
                <c:pt idx="95">
                  <c:v>37372</c:v>
                </c:pt>
                <c:pt idx="96">
                  <c:v>37372</c:v>
                </c:pt>
                <c:pt idx="97">
                  <c:v>37374</c:v>
                </c:pt>
                <c:pt idx="98">
                  <c:v>37374</c:v>
                </c:pt>
                <c:pt idx="99">
                  <c:v>37375</c:v>
                </c:pt>
                <c:pt idx="100">
                  <c:v>37378</c:v>
                </c:pt>
                <c:pt idx="101">
                  <c:v>37379</c:v>
                </c:pt>
                <c:pt idx="102">
                  <c:v>37380</c:v>
                </c:pt>
                <c:pt idx="103">
                  <c:v>37381</c:v>
                </c:pt>
                <c:pt idx="104">
                  <c:v>37382</c:v>
                </c:pt>
                <c:pt idx="105">
                  <c:v>37382</c:v>
                </c:pt>
                <c:pt idx="106">
                  <c:v>37384</c:v>
                </c:pt>
                <c:pt idx="107">
                  <c:v>37385</c:v>
                </c:pt>
                <c:pt idx="108">
                  <c:v>37386</c:v>
                </c:pt>
                <c:pt idx="109">
                  <c:v>37387</c:v>
                </c:pt>
                <c:pt idx="110">
                  <c:v>37388</c:v>
                </c:pt>
                <c:pt idx="111">
                  <c:v>0</c:v>
                </c:pt>
                <c:pt idx="112">
                  <c:v>37392</c:v>
                </c:pt>
                <c:pt idx="113">
                  <c:v>37392</c:v>
                </c:pt>
                <c:pt idx="114">
                  <c:v>37393</c:v>
                </c:pt>
                <c:pt idx="115">
                  <c:v>37395</c:v>
                </c:pt>
                <c:pt idx="116">
                  <c:v>37396</c:v>
                </c:pt>
                <c:pt idx="117">
                  <c:v>37397</c:v>
                </c:pt>
                <c:pt idx="118">
                  <c:v>37399</c:v>
                </c:pt>
                <c:pt idx="119">
                  <c:v>37402</c:v>
                </c:pt>
                <c:pt idx="120">
                  <c:v>37403</c:v>
                </c:pt>
                <c:pt idx="121">
                  <c:v>37404</c:v>
                </c:pt>
                <c:pt idx="122">
                  <c:v>37404</c:v>
                </c:pt>
                <c:pt idx="123">
                  <c:v>37406</c:v>
                </c:pt>
                <c:pt idx="124">
                  <c:v>37407</c:v>
                </c:pt>
                <c:pt idx="125">
                  <c:v>37408</c:v>
                </c:pt>
                <c:pt idx="126">
                  <c:v>37409</c:v>
                </c:pt>
                <c:pt idx="127">
                  <c:v>37425</c:v>
                </c:pt>
                <c:pt idx="128">
                  <c:v>37426</c:v>
                </c:pt>
                <c:pt idx="129">
                  <c:v>37428</c:v>
                </c:pt>
                <c:pt idx="130">
                  <c:v>37432</c:v>
                </c:pt>
                <c:pt idx="131">
                  <c:v>37432</c:v>
                </c:pt>
                <c:pt idx="132">
                  <c:v>37436</c:v>
                </c:pt>
                <c:pt idx="133">
                  <c:v>37437</c:v>
                </c:pt>
                <c:pt idx="134">
                  <c:v>37438</c:v>
                </c:pt>
                <c:pt idx="135">
                  <c:v>37440</c:v>
                </c:pt>
                <c:pt idx="136">
                  <c:v>37441</c:v>
                </c:pt>
                <c:pt idx="137">
                  <c:v>37443</c:v>
                </c:pt>
                <c:pt idx="138">
                  <c:v>37444</c:v>
                </c:pt>
                <c:pt idx="139">
                  <c:v>37445</c:v>
                </c:pt>
                <c:pt idx="140">
                  <c:v>37448</c:v>
                </c:pt>
                <c:pt idx="141">
                  <c:v>37451</c:v>
                </c:pt>
                <c:pt idx="142">
                  <c:v>37452</c:v>
                </c:pt>
                <c:pt idx="143">
                  <c:v>37456</c:v>
                </c:pt>
                <c:pt idx="144">
                  <c:v>37457</c:v>
                </c:pt>
                <c:pt idx="145">
                  <c:v>37459</c:v>
                </c:pt>
                <c:pt idx="146">
                  <c:v>37460</c:v>
                </c:pt>
                <c:pt idx="147">
                  <c:v>37461</c:v>
                </c:pt>
                <c:pt idx="148">
                  <c:v>37462</c:v>
                </c:pt>
                <c:pt idx="149">
                  <c:v>37463</c:v>
                </c:pt>
                <c:pt idx="150">
                  <c:v>37465</c:v>
                </c:pt>
                <c:pt idx="151">
                  <c:v>37468</c:v>
                </c:pt>
                <c:pt idx="152">
                  <c:v>37470</c:v>
                </c:pt>
                <c:pt idx="153">
                  <c:v>37471</c:v>
                </c:pt>
                <c:pt idx="154">
                  <c:v>37474</c:v>
                </c:pt>
                <c:pt idx="155">
                  <c:v>37477</c:v>
                </c:pt>
                <c:pt idx="156">
                  <c:v>37478</c:v>
                </c:pt>
                <c:pt idx="157">
                  <c:v>37479</c:v>
                </c:pt>
                <c:pt idx="158">
                  <c:v>37481</c:v>
                </c:pt>
                <c:pt idx="159">
                  <c:v>37483</c:v>
                </c:pt>
                <c:pt idx="160">
                  <c:v>37483</c:v>
                </c:pt>
                <c:pt idx="161">
                  <c:v>37484</c:v>
                </c:pt>
                <c:pt idx="162">
                  <c:v>37485</c:v>
                </c:pt>
                <c:pt idx="163">
                  <c:v>37486</c:v>
                </c:pt>
                <c:pt idx="164">
                  <c:v>37487</c:v>
                </c:pt>
                <c:pt idx="165">
                  <c:v>37489</c:v>
                </c:pt>
                <c:pt idx="166">
                  <c:v>37490</c:v>
                </c:pt>
                <c:pt idx="167">
                  <c:v>37491</c:v>
                </c:pt>
                <c:pt idx="168">
                  <c:v>37492</c:v>
                </c:pt>
                <c:pt idx="169">
                  <c:v>37493</c:v>
                </c:pt>
                <c:pt idx="170">
                  <c:v>37494</c:v>
                </c:pt>
                <c:pt idx="171">
                  <c:v>37498</c:v>
                </c:pt>
                <c:pt idx="172">
                  <c:v>37499</c:v>
                </c:pt>
                <c:pt idx="173">
                  <c:v>37501</c:v>
                </c:pt>
                <c:pt idx="174">
                  <c:v>37501</c:v>
                </c:pt>
                <c:pt idx="175">
                  <c:v>37502</c:v>
                </c:pt>
                <c:pt idx="176">
                  <c:v>37503</c:v>
                </c:pt>
                <c:pt idx="177">
                  <c:v>37505</c:v>
                </c:pt>
                <c:pt idx="178">
                  <c:v>37505</c:v>
                </c:pt>
                <c:pt idx="179">
                  <c:v>37507</c:v>
                </c:pt>
                <c:pt idx="180">
                  <c:v>37508</c:v>
                </c:pt>
                <c:pt idx="181">
                  <c:v>37511</c:v>
                </c:pt>
                <c:pt idx="182">
                  <c:v>37511</c:v>
                </c:pt>
                <c:pt idx="183">
                  <c:v>37512</c:v>
                </c:pt>
                <c:pt idx="184">
                  <c:v>37513</c:v>
                </c:pt>
                <c:pt idx="185">
                  <c:v>37514</c:v>
                </c:pt>
                <c:pt idx="186">
                  <c:v>37515</c:v>
                </c:pt>
                <c:pt idx="187">
                  <c:v>37516</c:v>
                </c:pt>
                <c:pt idx="188">
                  <c:v>37518</c:v>
                </c:pt>
                <c:pt idx="189">
                  <c:v>37518</c:v>
                </c:pt>
                <c:pt idx="190">
                  <c:v>37520</c:v>
                </c:pt>
                <c:pt idx="191">
                  <c:v>37521</c:v>
                </c:pt>
                <c:pt idx="192">
                  <c:v>37522</c:v>
                </c:pt>
                <c:pt idx="193">
                  <c:v>37523</c:v>
                </c:pt>
                <c:pt idx="194">
                  <c:v>37525</c:v>
                </c:pt>
                <c:pt idx="195">
                  <c:v>37526</c:v>
                </c:pt>
                <c:pt idx="196">
                  <c:v>37529</c:v>
                </c:pt>
                <c:pt idx="197">
                  <c:v>37532</c:v>
                </c:pt>
                <c:pt idx="198">
                  <c:v>37533</c:v>
                </c:pt>
                <c:pt idx="199">
                  <c:v>37534</c:v>
                </c:pt>
                <c:pt idx="200">
                  <c:v>37535</c:v>
                </c:pt>
                <c:pt idx="201">
                  <c:v>37535</c:v>
                </c:pt>
                <c:pt idx="202">
                  <c:v>37536</c:v>
                </c:pt>
                <c:pt idx="203">
                  <c:v>37537</c:v>
                </c:pt>
                <c:pt idx="204">
                  <c:v>37538</c:v>
                </c:pt>
                <c:pt idx="205">
                  <c:v>37537</c:v>
                </c:pt>
                <c:pt idx="206">
                  <c:v>37540</c:v>
                </c:pt>
                <c:pt idx="207">
                  <c:v>37541</c:v>
                </c:pt>
                <c:pt idx="208">
                  <c:v>37543</c:v>
                </c:pt>
                <c:pt idx="209">
                  <c:v>37545</c:v>
                </c:pt>
                <c:pt idx="210">
                  <c:v>37546</c:v>
                </c:pt>
                <c:pt idx="211">
                  <c:v>37548</c:v>
                </c:pt>
                <c:pt idx="212">
                  <c:v>37550</c:v>
                </c:pt>
                <c:pt idx="213">
                  <c:v>37553</c:v>
                </c:pt>
                <c:pt idx="214">
                  <c:v>37554</c:v>
                </c:pt>
                <c:pt idx="215">
                  <c:v>37555</c:v>
                </c:pt>
                <c:pt idx="216">
                  <c:v>37555</c:v>
                </c:pt>
                <c:pt idx="217">
                  <c:v>37556</c:v>
                </c:pt>
                <c:pt idx="218">
                  <c:v>37557</c:v>
                </c:pt>
                <c:pt idx="219">
                  <c:v>37558</c:v>
                </c:pt>
                <c:pt idx="220">
                  <c:v>37560</c:v>
                </c:pt>
                <c:pt idx="221">
                  <c:v>37561</c:v>
                </c:pt>
                <c:pt idx="222">
                  <c:v>37562</c:v>
                </c:pt>
                <c:pt idx="223">
                  <c:v>37563</c:v>
                </c:pt>
                <c:pt idx="224">
                  <c:v>37564</c:v>
                </c:pt>
                <c:pt idx="225">
                  <c:v>37566</c:v>
                </c:pt>
                <c:pt idx="226">
                  <c:v>37567</c:v>
                </c:pt>
                <c:pt idx="227">
                  <c:v>37568</c:v>
                </c:pt>
                <c:pt idx="228">
                  <c:v>37570</c:v>
                </c:pt>
                <c:pt idx="229">
                  <c:v>37571</c:v>
                </c:pt>
                <c:pt idx="230">
                  <c:v>37573</c:v>
                </c:pt>
                <c:pt idx="231">
                  <c:v>37574</c:v>
                </c:pt>
                <c:pt idx="232">
                  <c:v>37576</c:v>
                </c:pt>
                <c:pt idx="233">
                  <c:v>37580</c:v>
                </c:pt>
                <c:pt idx="234">
                  <c:v>37582</c:v>
                </c:pt>
                <c:pt idx="235">
                  <c:v>37583</c:v>
                </c:pt>
                <c:pt idx="236">
                  <c:v>37583</c:v>
                </c:pt>
                <c:pt idx="237">
                  <c:v>37584</c:v>
                </c:pt>
                <c:pt idx="238">
                  <c:v>37586</c:v>
                </c:pt>
                <c:pt idx="239">
                  <c:v>37587</c:v>
                </c:pt>
                <c:pt idx="240">
                  <c:v>37587</c:v>
                </c:pt>
                <c:pt idx="241">
                  <c:v>37588</c:v>
                </c:pt>
                <c:pt idx="242">
                  <c:v>37589</c:v>
                </c:pt>
                <c:pt idx="243">
                  <c:v>37590</c:v>
                </c:pt>
                <c:pt idx="244">
                  <c:v>37591</c:v>
                </c:pt>
                <c:pt idx="245">
                  <c:v>37592</c:v>
                </c:pt>
                <c:pt idx="246">
                  <c:v>37596</c:v>
                </c:pt>
                <c:pt idx="247">
                  <c:v>37596</c:v>
                </c:pt>
                <c:pt idx="248">
                  <c:v>37598</c:v>
                </c:pt>
                <c:pt idx="249">
                  <c:v>37598</c:v>
                </c:pt>
                <c:pt idx="250">
                  <c:v>37602</c:v>
                </c:pt>
                <c:pt idx="251">
                  <c:v>37603</c:v>
                </c:pt>
                <c:pt idx="252">
                  <c:v>37604</c:v>
                </c:pt>
                <c:pt idx="253">
                  <c:v>37605</c:v>
                </c:pt>
                <c:pt idx="254">
                  <c:v>37606</c:v>
                </c:pt>
                <c:pt idx="255">
                  <c:v>37609</c:v>
                </c:pt>
                <c:pt idx="256">
                  <c:v>37610</c:v>
                </c:pt>
                <c:pt idx="257">
                  <c:v>37610</c:v>
                </c:pt>
                <c:pt idx="258">
                  <c:v>37612</c:v>
                </c:pt>
                <c:pt idx="259">
                  <c:v>37613</c:v>
                </c:pt>
                <c:pt idx="260">
                  <c:v>37614</c:v>
                </c:pt>
                <c:pt idx="261">
                  <c:v>37615</c:v>
                </c:pt>
                <c:pt idx="262">
                  <c:v>37616</c:v>
                </c:pt>
                <c:pt idx="263">
                  <c:v>37619</c:v>
                </c:pt>
                <c:pt idx="264">
                  <c:v>37620</c:v>
                </c:pt>
                <c:pt idx="265">
                  <c:v>37622</c:v>
                </c:pt>
                <c:pt idx="266">
                  <c:v>37622</c:v>
                </c:pt>
                <c:pt idx="267">
                  <c:v>37624</c:v>
                </c:pt>
                <c:pt idx="268">
                  <c:v>37625</c:v>
                </c:pt>
                <c:pt idx="269">
                  <c:v>37626</c:v>
                </c:pt>
                <c:pt idx="270">
                  <c:v>37629</c:v>
                </c:pt>
                <c:pt idx="271">
                  <c:v>37630</c:v>
                </c:pt>
                <c:pt idx="272">
                  <c:v>37631</c:v>
                </c:pt>
                <c:pt idx="273">
                  <c:v>37632</c:v>
                </c:pt>
                <c:pt idx="274">
                  <c:v>37662</c:v>
                </c:pt>
                <c:pt idx="275">
                  <c:v>37663</c:v>
                </c:pt>
                <c:pt idx="276">
                  <c:v>37665</c:v>
                </c:pt>
                <c:pt idx="277">
                  <c:v>37666</c:v>
                </c:pt>
                <c:pt idx="278">
                  <c:v>37667</c:v>
                </c:pt>
                <c:pt idx="279">
                  <c:v>37668</c:v>
                </c:pt>
                <c:pt idx="280">
                  <c:v>37668</c:v>
                </c:pt>
                <c:pt idx="281">
                  <c:v>37669</c:v>
                </c:pt>
                <c:pt idx="282">
                  <c:v>37672</c:v>
                </c:pt>
                <c:pt idx="283">
                  <c:v>37672</c:v>
                </c:pt>
                <c:pt idx="284">
                  <c:v>37673</c:v>
                </c:pt>
                <c:pt idx="285">
                  <c:v>37674</c:v>
                </c:pt>
                <c:pt idx="286">
                  <c:v>37675</c:v>
                </c:pt>
                <c:pt idx="287">
                  <c:v>37676</c:v>
                </c:pt>
                <c:pt idx="288">
                  <c:v>37680</c:v>
                </c:pt>
                <c:pt idx="289">
                  <c:v>37692</c:v>
                </c:pt>
                <c:pt idx="290">
                  <c:v>37692</c:v>
                </c:pt>
                <c:pt idx="291">
                  <c:v>37693</c:v>
                </c:pt>
                <c:pt idx="292">
                  <c:v>37694</c:v>
                </c:pt>
                <c:pt idx="293">
                  <c:v>37696</c:v>
                </c:pt>
                <c:pt idx="294">
                  <c:v>37697</c:v>
                </c:pt>
                <c:pt idx="295">
                  <c:v>37698</c:v>
                </c:pt>
                <c:pt idx="296">
                  <c:v>37699</c:v>
                </c:pt>
                <c:pt idx="297">
                  <c:v>37700</c:v>
                </c:pt>
                <c:pt idx="298">
                  <c:v>37703</c:v>
                </c:pt>
                <c:pt idx="299">
                  <c:v>37704</c:v>
                </c:pt>
                <c:pt idx="300">
                  <c:v>37706</c:v>
                </c:pt>
                <c:pt idx="301">
                  <c:v>37707</c:v>
                </c:pt>
                <c:pt idx="302">
                  <c:v>37709</c:v>
                </c:pt>
                <c:pt idx="303">
                  <c:v>37711</c:v>
                </c:pt>
                <c:pt idx="304">
                  <c:v>37711</c:v>
                </c:pt>
                <c:pt idx="305">
                  <c:v>37713</c:v>
                </c:pt>
                <c:pt idx="306">
                  <c:v>37716</c:v>
                </c:pt>
                <c:pt idx="307">
                  <c:v>37717</c:v>
                </c:pt>
                <c:pt idx="308">
                  <c:v>37717</c:v>
                </c:pt>
                <c:pt idx="309">
                  <c:v>37720</c:v>
                </c:pt>
                <c:pt idx="310">
                  <c:v>37722</c:v>
                </c:pt>
                <c:pt idx="311">
                  <c:v>37723</c:v>
                </c:pt>
                <c:pt idx="312">
                  <c:v>37724</c:v>
                </c:pt>
                <c:pt idx="313">
                  <c:v>37725</c:v>
                </c:pt>
                <c:pt idx="314">
                  <c:v>37726</c:v>
                </c:pt>
                <c:pt idx="315">
                  <c:v>37728</c:v>
                </c:pt>
                <c:pt idx="316">
                  <c:v>37728</c:v>
                </c:pt>
                <c:pt idx="317">
                  <c:v>37729</c:v>
                </c:pt>
                <c:pt idx="318">
                  <c:v>37730</c:v>
                </c:pt>
                <c:pt idx="319">
                  <c:v>37731</c:v>
                </c:pt>
                <c:pt idx="320">
                  <c:v>37732</c:v>
                </c:pt>
                <c:pt idx="321">
                  <c:v>37737</c:v>
                </c:pt>
                <c:pt idx="322">
                  <c:v>37738</c:v>
                </c:pt>
                <c:pt idx="323">
                  <c:v>37738</c:v>
                </c:pt>
                <c:pt idx="324">
                  <c:v>37739</c:v>
                </c:pt>
                <c:pt idx="325">
                  <c:v>37741</c:v>
                </c:pt>
                <c:pt idx="326">
                  <c:v>37742</c:v>
                </c:pt>
                <c:pt idx="327">
                  <c:v>37743</c:v>
                </c:pt>
                <c:pt idx="328">
                  <c:v>37744</c:v>
                </c:pt>
                <c:pt idx="329">
                  <c:v>37745</c:v>
                </c:pt>
                <c:pt idx="330">
                  <c:v>37745</c:v>
                </c:pt>
                <c:pt idx="331">
                  <c:v>37746</c:v>
                </c:pt>
                <c:pt idx="332">
                  <c:v>37747</c:v>
                </c:pt>
                <c:pt idx="333">
                  <c:v>37748</c:v>
                </c:pt>
                <c:pt idx="334">
                  <c:v>37749</c:v>
                </c:pt>
                <c:pt idx="335">
                  <c:v>37750</c:v>
                </c:pt>
                <c:pt idx="336">
                  <c:v>37752</c:v>
                </c:pt>
                <c:pt idx="337">
                  <c:v>37753</c:v>
                </c:pt>
                <c:pt idx="338">
                  <c:v>37754</c:v>
                </c:pt>
                <c:pt idx="339">
                  <c:v>37754</c:v>
                </c:pt>
                <c:pt idx="340">
                  <c:v>37755</c:v>
                </c:pt>
                <c:pt idx="341">
                  <c:v>37756</c:v>
                </c:pt>
                <c:pt idx="342">
                  <c:v>37757</c:v>
                </c:pt>
                <c:pt idx="343">
                  <c:v>37758</c:v>
                </c:pt>
                <c:pt idx="344">
                  <c:v>37760</c:v>
                </c:pt>
                <c:pt idx="345">
                  <c:v>37763</c:v>
                </c:pt>
                <c:pt idx="346">
                  <c:v>37764</c:v>
                </c:pt>
                <c:pt idx="347">
                  <c:v>37765</c:v>
                </c:pt>
                <c:pt idx="348">
                  <c:v>37766</c:v>
                </c:pt>
                <c:pt idx="349">
                  <c:v>37767</c:v>
                </c:pt>
                <c:pt idx="350">
                  <c:v>37774</c:v>
                </c:pt>
                <c:pt idx="351">
                  <c:v>37775</c:v>
                </c:pt>
                <c:pt idx="352">
                  <c:v>37776</c:v>
                </c:pt>
                <c:pt idx="353">
                  <c:v>37777</c:v>
                </c:pt>
                <c:pt idx="354">
                  <c:v>37778</c:v>
                </c:pt>
                <c:pt idx="355">
                  <c:v>37779</c:v>
                </c:pt>
                <c:pt idx="356">
                  <c:v>37780</c:v>
                </c:pt>
                <c:pt idx="357">
                  <c:v>37781</c:v>
                </c:pt>
                <c:pt idx="358">
                  <c:v>37782</c:v>
                </c:pt>
                <c:pt idx="359">
                  <c:v>37783</c:v>
                </c:pt>
                <c:pt idx="360">
                  <c:v>37784</c:v>
                </c:pt>
                <c:pt idx="361">
                  <c:v>37786</c:v>
                </c:pt>
                <c:pt idx="362">
                  <c:v>37787</c:v>
                </c:pt>
                <c:pt idx="363">
                  <c:v>37788</c:v>
                </c:pt>
                <c:pt idx="364">
                  <c:v>37788</c:v>
                </c:pt>
                <c:pt idx="365">
                  <c:v>37789</c:v>
                </c:pt>
                <c:pt idx="366">
                  <c:v>37790</c:v>
                </c:pt>
                <c:pt idx="367">
                  <c:v>37791</c:v>
                </c:pt>
                <c:pt idx="368">
                  <c:v>37792</c:v>
                </c:pt>
                <c:pt idx="369">
                  <c:v>37792</c:v>
                </c:pt>
                <c:pt idx="370">
                  <c:v>37793</c:v>
                </c:pt>
                <c:pt idx="371">
                  <c:v>37794</c:v>
                </c:pt>
                <c:pt idx="372">
                  <c:v>37796</c:v>
                </c:pt>
                <c:pt idx="373">
                  <c:v>37797</c:v>
                </c:pt>
                <c:pt idx="374">
                  <c:v>37798</c:v>
                </c:pt>
                <c:pt idx="375">
                  <c:v>37799</c:v>
                </c:pt>
                <c:pt idx="376">
                  <c:v>37800</c:v>
                </c:pt>
                <c:pt idx="377">
                  <c:v>37801</c:v>
                </c:pt>
                <c:pt idx="378">
                  <c:v>37802</c:v>
                </c:pt>
                <c:pt idx="379">
                  <c:v>37802</c:v>
                </c:pt>
                <c:pt idx="380">
                  <c:v>37804</c:v>
                </c:pt>
                <c:pt idx="381">
                  <c:v>37809</c:v>
                </c:pt>
                <c:pt idx="382">
                  <c:v>37810</c:v>
                </c:pt>
                <c:pt idx="383">
                  <c:v>37811</c:v>
                </c:pt>
                <c:pt idx="384">
                  <c:v>37812</c:v>
                </c:pt>
                <c:pt idx="385">
                  <c:v>37813</c:v>
                </c:pt>
                <c:pt idx="386">
                  <c:v>37815</c:v>
                </c:pt>
                <c:pt idx="387">
                  <c:v>37816</c:v>
                </c:pt>
                <c:pt idx="388">
                  <c:v>37818</c:v>
                </c:pt>
                <c:pt idx="389">
                  <c:v>37819</c:v>
                </c:pt>
                <c:pt idx="390">
                  <c:v>37820</c:v>
                </c:pt>
                <c:pt idx="391">
                  <c:v>37821</c:v>
                </c:pt>
                <c:pt idx="392">
                  <c:v>37822</c:v>
                </c:pt>
                <c:pt idx="393">
                  <c:v>37822</c:v>
                </c:pt>
                <c:pt idx="394">
                  <c:v>37823</c:v>
                </c:pt>
                <c:pt idx="395">
                  <c:v>37824</c:v>
                </c:pt>
                <c:pt idx="396">
                  <c:v>37825</c:v>
                </c:pt>
                <c:pt idx="397">
                  <c:v>37826</c:v>
                </c:pt>
                <c:pt idx="398">
                  <c:v>37828</c:v>
                </c:pt>
                <c:pt idx="399">
                  <c:v>37829</c:v>
                </c:pt>
                <c:pt idx="400">
                  <c:v>37830</c:v>
                </c:pt>
                <c:pt idx="401">
                  <c:v>37831</c:v>
                </c:pt>
                <c:pt idx="402">
                  <c:v>37832</c:v>
                </c:pt>
                <c:pt idx="403">
                  <c:v>37834</c:v>
                </c:pt>
                <c:pt idx="404">
                  <c:v>37836</c:v>
                </c:pt>
                <c:pt idx="405">
                  <c:v>37837</c:v>
                </c:pt>
                <c:pt idx="406">
                  <c:v>37839</c:v>
                </c:pt>
                <c:pt idx="407">
                  <c:v>37839</c:v>
                </c:pt>
                <c:pt idx="408">
                  <c:v>37841</c:v>
                </c:pt>
                <c:pt idx="409">
                  <c:v>37842</c:v>
                </c:pt>
                <c:pt idx="410">
                  <c:v>37843</c:v>
                </c:pt>
                <c:pt idx="411">
                  <c:v>37845</c:v>
                </c:pt>
                <c:pt idx="412">
                  <c:v>37847</c:v>
                </c:pt>
                <c:pt idx="413">
                  <c:v>37847</c:v>
                </c:pt>
                <c:pt idx="414">
                  <c:v>37848</c:v>
                </c:pt>
                <c:pt idx="415">
                  <c:v>37849</c:v>
                </c:pt>
                <c:pt idx="416">
                  <c:v>37850</c:v>
                </c:pt>
                <c:pt idx="417">
                  <c:v>37851</c:v>
                </c:pt>
                <c:pt idx="418">
                  <c:v>37852</c:v>
                </c:pt>
                <c:pt idx="419">
                  <c:v>37853</c:v>
                </c:pt>
                <c:pt idx="420">
                  <c:v>37854</c:v>
                </c:pt>
                <c:pt idx="421">
                  <c:v>37855</c:v>
                </c:pt>
                <c:pt idx="422">
                  <c:v>37856</c:v>
                </c:pt>
                <c:pt idx="423">
                  <c:v>37857</c:v>
                </c:pt>
                <c:pt idx="424">
                  <c:v>37858</c:v>
                </c:pt>
                <c:pt idx="425">
                  <c:v>37859</c:v>
                </c:pt>
                <c:pt idx="426">
                  <c:v>37860</c:v>
                </c:pt>
                <c:pt idx="427">
                  <c:v>37864</c:v>
                </c:pt>
                <c:pt idx="428">
                  <c:v>37865</c:v>
                </c:pt>
                <c:pt idx="429">
                  <c:v>37866</c:v>
                </c:pt>
                <c:pt idx="430">
                  <c:v>37867</c:v>
                </c:pt>
                <c:pt idx="431">
                  <c:v>37868</c:v>
                </c:pt>
              </c:strCache>
            </c:strRef>
          </c:xVal>
          <c:yVal>
            <c:numRef>
              <c:f>OUTPUT!$I$3:$I$434</c:f>
              <c:numCache>
                <c:ptCount val="432"/>
                <c:pt idx="0">
                  <c:v>7.050000000000001</c:v>
                </c:pt>
                <c:pt idx="1">
                  <c:v>6.300000000000001</c:v>
                </c:pt>
                <c:pt idx="2">
                  <c:v>4.85</c:v>
                </c:pt>
                <c:pt idx="3">
                  <c:v>5.35</c:v>
                </c:pt>
                <c:pt idx="4">
                  <c:v>7.8</c:v>
                </c:pt>
                <c:pt idx="5">
                  <c:v>8.1</c:v>
                </c:pt>
                <c:pt idx="6">
                  <c:v>7.4</c:v>
                </c:pt>
                <c:pt idx="7">
                  <c:v>6.9</c:v>
                </c:pt>
                <c:pt idx="8">
                  <c:v>9</c:v>
                </c:pt>
                <c:pt idx="9">
                  <c:v>10.9</c:v>
                </c:pt>
                <c:pt idx="10">
                  <c:v>8.65</c:v>
                </c:pt>
                <c:pt idx="11">
                  <c:v>6</c:v>
                </c:pt>
                <c:pt idx="12">
                  <c:v>8.75</c:v>
                </c:pt>
                <c:pt idx="13">
                  <c:v>8.9</c:v>
                </c:pt>
                <c:pt idx="14">
                  <c:v>7.7</c:v>
                </c:pt>
                <c:pt idx="15">
                  <c:v>8.8</c:v>
                </c:pt>
                <c:pt idx="16">
                  <c:v>7.3</c:v>
                </c:pt>
                <c:pt idx="17">
                  <c:v>6.8</c:v>
                </c:pt>
                <c:pt idx="18">
                  <c:v>7.8</c:v>
                </c:pt>
                <c:pt idx="19">
                  <c:v>7.4</c:v>
                </c:pt>
                <c:pt idx="20">
                  <c:v>6.699999999999999</c:v>
                </c:pt>
                <c:pt idx="21">
                  <c:v>4.5</c:v>
                </c:pt>
                <c:pt idx="22">
                  <c:v>2.7</c:v>
                </c:pt>
                <c:pt idx="23">
                  <c:v>4.449999999999999</c:v>
                </c:pt>
                <c:pt idx="24">
                  <c:v>4.550000000000001</c:v>
                </c:pt>
                <c:pt idx="25">
                  <c:v>10.155000000000001</c:v>
                </c:pt>
                <c:pt idx="26">
                  <c:v>9.95</c:v>
                </c:pt>
                <c:pt idx="27">
                  <c:v>11.75</c:v>
                </c:pt>
                <c:pt idx="28">
                  <c:v>9.58</c:v>
                </c:pt>
                <c:pt idx="29">
                  <c:v>10.8</c:v>
                </c:pt>
                <c:pt idx="30">
                  <c:v>8.41</c:v>
                </c:pt>
                <c:pt idx="31">
                  <c:v>9.175</c:v>
                </c:pt>
                <c:pt idx="32">
                  <c:v>9.7</c:v>
                </c:pt>
                <c:pt idx="33">
                  <c:v>8.305</c:v>
                </c:pt>
                <c:pt idx="34">
                  <c:v>10.965</c:v>
                </c:pt>
                <c:pt idx="35">
                  <c:v>9.434999999999999</c:v>
                </c:pt>
                <c:pt idx="36">
                  <c:v>5.59</c:v>
                </c:pt>
                <c:pt idx="37">
                  <c:v>5.965</c:v>
                </c:pt>
                <c:pt idx="38">
                  <c:v>11.5</c:v>
                </c:pt>
                <c:pt idx="39">
                  <c:v>10.42</c:v>
                </c:pt>
                <c:pt idx="40">
                  <c:v>7.505</c:v>
                </c:pt>
                <c:pt idx="41">
                  <c:v>9.89</c:v>
                </c:pt>
                <c:pt idx="42">
                  <c:v>11.399999999999999</c:v>
                </c:pt>
                <c:pt idx="43">
                  <c:v>11</c:v>
                </c:pt>
                <c:pt idx="44">
                  <c:v>7.635</c:v>
                </c:pt>
                <c:pt idx="45">
                  <c:v>6.24</c:v>
                </c:pt>
                <c:pt idx="46">
                  <c:v>7.7</c:v>
                </c:pt>
                <c:pt idx="47">
                  <c:v>11.3</c:v>
                </c:pt>
                <c:pt idx="48">
                  <c:v>11.405000000000001</c:v>
                </c:pt>
                <c:pt idx="49">
                  <c:v>8.850000000000001</c:v>
                </c:pt>
                <c:pt idx="50">
                  <c:v>9.524999999999999</c:v>
                </c:pt>
                <c:pt idx="51">
                  <c:v>10.07</c:v>
                </c:pt>
                <c:pt idx="52">
                  <c:v>4.38</c:v>
                </c:pt>
                <c:pt idx="53">
                  <c:v>4.895</c:v>
                </c:pt>
                <c:pt idx="54">
                  <c:v>9.399999999999999</c:v>
                </c:pt>
                <c:pt idx="55">
                  <c:v>11.649999999999999</c:v>
                </c:pt>
                <c:pt idx="56">
                  <c:v>8.5</c:v>
                </c:pt>
                <c:pt idx="57">
                  <c:v>8.100000000000001</c:v>
                </c:pt>
                <c:pt idx="58">
                  <c:v>10.65</c:v>
                </c:pt>
                <c:pt idx="59">
                  <c:v>10.2</c:v>
                </c:pt>
                <c:pt idx="60">
                  <c:v>9.600000000000001</c:v>
                </c:pt>
                <c:pt idx="61">
                  <c:v>8.7</c:v>
                </c:pt>
                <c:pt idx="62">
                  <c:v>6.449999999999999</c:v>
                </c:pt>
                <c:pt idx="63">
                  <c:v>8.55</c:v>
                </c:pt>
                <c:pt idx="64">
                  <c:v>10.100000000000001</c:v>
                </c:pt>
                <c:pt idx="65">
                  <c:v>10.7</c:v>
                </c:pt>
                <c:pt idx="66">
                  <c:v>8.05</c:v>
                </c:pt>
                <c:pt idx="67">
                  <c:v>8.65</c:v>
                </c:pt>
                <c:pt idx="68">
                  <c:v>9.32</c:v>
                </c:pt>
                <c:pt idx="69">
                  <c:v>9.315</c:v>
                </c:pt>
                <c:pt idx="70">
                  <c:v>9.305</c:v>
                </c:pt>
                <c:pt idx="71">
                  <c:v>9.8</c:v>
                </c:pt>
                <c:pt idx="72">
                  <c:v>7.859999999999999</c:v>
                </c:pt>
                <c:pt idx="73">
                  <c:v>9.649999999999999</c:v>
                </c:pt>
                <c:pt idx="74">
                  <c:v>12.19</c:v>
                </c:pt>
                <c:pt idx="75">
                  <c:v>12.2</c:v>
                </c:pt>
                <c:pt idx="76">
                  <c:v>13.75</c:v>
                </c:pt>
                <c:pt idx="77">
                  <c:v>11.19</c:v>
                </c:pt>
                <c:pt idx="78">
                  <c:v>11.245000000000001</c:v>
                </c:pt>
                <c:pt idx="79">
                  <c:v>11.690000000000001</c:v>
                </c:pt>
                <c:pt idx="80">
                  <c:v>9.09</c:v>
                </c:pt>
                <c:pt idx="81">
                  <c:v>13.445</c:v>
                </c:pt>
                <c:pt idx="82">
                  <c:v>14.655000000000001</c:v>
                </c:pt>
                <c:pt idx="83">
                  <c:v>11.745000000000001</c:v>
                </c:pt>
                <c:pt idx="84">
                  <c:v>12.945</c:v>
                </c:pt>
                <c:pt idx="85">
                  <c:v>12.085</c:v>
                </c:pt>
                <c:pt idx="86">
                  <c:v>12.25</c:v>
                </c:pt>
                <c:pt idx="87">
                  <c:v>10.79</c:v>
                </c:pt>
                <c:pt idx="88">
                  <c:v>7.08</c:v>
                </c:pt>
                <c:pt idx="89">
                  <c:v>15.899999999999999</c:v>
                </c:pt>
                <c:pt idx="90">
                  <c:v>12.27</c:v>
                </c:pt>
                <c:pt idx="91">
                  <c:v>14.129999999999999</c:v>
                </c:pt>
                <c:pt idx="92">
                  <c:v>11.95</c:v>
                </c:pt>
                <c:pt idx="93">
                  <c:v>16.375</c:v>
                </c:pt>
                <c:pt idx="94">
                  <c:v>12.25</c:v>
                </c:pt>
                <c:pt idx="95">
                  <c:v>12.985</c:v>
                </c:pt>
                <c:pt idx="96">
                  <c:v>16.97</c:v>
                </c:pt>
                <c:pt idx="97">
                  <c:v>5.8</c:v>
                </c:pt>
                <c:pt idx="98">
                  <c:v>11.850000000000001</c:v>
                </c:pt>
                <c:pt idx="99">
                  <c:v>16.330000000000002</c:v>
                </c:pt>
                <c:pt idx="100">
                  <c:v>18.1</c:v>
                </c:pt>
                <c:pt idx="101">
                  <c:v>15.625</c:v>
                </c:pt>
                <c:pt idx="102">
                  <c:v>13.4</c:v>
                </c:pt>
                <c:pt idx="103">
                  <c:v>16.795</c:v>
                </c:pt>
                <c:pt idx="104">
                  <c:v>19.485</c:v>
                </c:pt>
                <c:pt idx="105">
                  <c:v>12.45</c:v>
                </c:pt>
                <c:pt idx="106">
                  <c:v>19.515</c:v>
                </c:pt>
                <c:pt idx="107">
                  <c:v>16.29</c:v>
                </c:pt>
                <c:pt idx="108">
                  <c:v>18.34</c:v>
                </c:pt>
                <c:pt idx="109">
                  <c:v>15.73</c:v>
                </c:pt>
                <c:pt idx="110">
                  <c:v>18.155</c:v>
                </c:pt>
                <c:pt idx="112">
                  <c:v>17.81</c:v>
                </c:pt>
                <c:pt idx="113">
                  <c:v>16.76</c:v>
                </c:pt>
                <c:pt idx="114">
                  <c:v>18.92</c:v>
                </c:pt>
                <c:pt idx="115">
                  <c:v>19.115000000000002</c:v>
                </c:pt>
                <c:pt idx="116">
                  <c:v>18.895000000000003</c:v>
                </c:pt>
                <c:pt idx="117">
                  <c:v>16.59</c:v>
                </c:pt>
                <c:pt idx="118">
                  <c:v>10.535</c:v>
                </c:pt>
                <c:pt idx="119">
                  <c:v>14.795</c:v>
                </c:pt>
                <c:pt idx="120">
                  <c:v>14.22</c:v>
                </c:pt>
                <c:pt idx="121">
                  <c:v>11.765</c:v>
                </c:pt>
                <c:pt idx="122">
                  <c:v>6.215</c:v>
                </c:pt>
                <c:pt idx="123">
                  <c:v>7.1</c:v>
                </c:pt>
                <c:pt idx="124">
                  <c:v>11.105</c:v>
                </c:pt>
                <c:pt idx="125">
                  <c:v>10.065</c:v>
                </c:pt>
                <c:pt idx="126">
                  <c:v>13.77</c:v>
                </c:pt>
                <c:pt idx="127">
                  <c:v>2</c:v>
                </c:pt>
                <c:pt idx="128">
                  <c:v>5</c:v>
                </c:pt>
                <c:pt idx="129">
                  <c:v>6.42</c:v>
                </c:pt>
                <c:pt idx="130">
                  <c:v>6.98</c:v>
                </c:pt>
                <c:pt idx="131">
                  <c:v>5.3</c:v>
                </c:pt>
                <c:pt idx="132">
                  <c:v>12.95</c:v>
                </c:pt>
                <c:pt idx="133">
                  <c:v>5.83</c:v>
                </c:pt>
                <c:pt idx="134">
                  <c:v>6.75</c:v>
                </c:pt>
                <c:pt idx="135">
                  <c:v>14.7</c:v>
                </c:pt>
                <c:pt idx="136">
                  <c:v>16.64</c:v>
                </c:pt>
                <c:pt idx="137">
                  <c:v>21.28</c:v>
                </c:pt>
                <c:pt idx="138">
                  <c:v>19.66</c:v>
                </c:pt>
                <c:pt idx="139">
                  <c:v>18.59</c:v>
                </c:pt>
                <c:pt idx="140">
                  <c:v>17.4</c:v>
                </c:pt>
                <c:pt idx="141">
                  <c:v>16.44</c:v>
                </c:pt>
                <c:pt idx="142">
                  <c:v>11.15</c:v>
                </c:pt>
                <c:pt idx="143">
                  <c:v>16.27</c:v>
                </c:pt>
                <c:pt idx="144">
                  <c:v>15</c:v>
                </c:pt>
                <c:pt idx="145">
                  <c:v>19.5</c:v>
                </c:pt>
                <c:pt idx="146">
                  <c:v>19.7</c:v>
                </c:pt>
                <c:pt idx="147">
                  <c:v>20.75</c:v>
                </c:pt>
                <c:pt idx="148">
                  <c:v>21.99</c:v>
                </c:pt>
                <c:pt idx="149">
                  <c:v>26.41</c:v>
                </c:pt>
                <c:pt idx="150">
                  <c:v>23.7</c:v>
                </c:pt>
                <c:pt idx="151">
                  <c:v>13.4</c:v>
                </c:pt>
                <c:pt idx="152">
                  <c:v>19.38</c:v>
                </c:pt>
                <c:pt idx="153">
                  <c:v>18</c:v>
                </c:pt>
                <c:pt idx="154">
                  <c:v>16.69</c:v>
                </c:pt>
                <c:pt idx="155">
                  <c:v>13.3</c:v>
                </c:pt>
                <c:pt idx="156">
                  <c:v>13.2</c:v>
                </c:pt>
                <c:pt idx="157">
                  <c:v>18.12</c:v>
                </c:pt>
                <c:pt idx="158">
                  <c:v>22.48</c:v>
                </c:pt>
                <c:pt idx="159">
                  <c:v>19.54</c:v>
                </c:pt>
                <c:pt idx="160">
                  <c:v>18.2</c:v>
                </c:pt>
                <c:pt idx="161">
                  <c:v>18.32</c:v>
                </c:pt>
                <c:pt idx="162">
                  <c:v>24.3</c:v>
                </c:pt>
                <c:pt idx="163">
                  <c:v>19.24</c:v>
                </c:pt>
                <c:pt idx="164">
                  <c:v>16.82</c:v>
                </c:pt>
                <c:pt idx="165">
                  <c:v>20.2</c:v>
                </c:pt>
                <c:pt idx="166">
                  <c:v>15.97</c:v>
                </c:pt>
                <c:pt idx="167">
                  <c:v>13.02</c:v>
                </c:pt>
                <c:pt idx="168">
                  <c:v>20.6</c:v>
                </c:pt>
                <c:pt idx="169">
                  <c:v>20.9</c:v>
                </c:pt>
                <c:pt idx="170">
                  <c:v>24.3</c:v>
                </c:pt>
                <c:pt idx="171">
                  <c:v>23.1</c:v>
                </c:pt>
                <c:pt idx="172">
                  <c:v>24.3</c:v>
                </c:pt>
                <c:pt idx="173">
                  <c:v>24.7</c:v>
                </c:pt>
                <c:pt idx="174">
                  <c:v>23</c:v>
                </c:pt>
                <c:pt idx="175">
                  <c:v>21.07</c:v>
                </c:pt>
                <c:pt idx="176">
                  <c:v>18.2</c:v>
                </c:pt>
                <c:pt idx="177">
                  <c:v>12.58</c:v>
                </c:pt>
                <c:pt idx="178">
                  <c:v>22.9</c:v>
                </c:pt>
                <c:pt idx="179">
                  <c:v>20.55</c:v>
                </c:pt>
                <c:pt idx="180">
                  <c:v>19.79</c:v>
                </c:pt>
                <c:pt idx="181">
                  <c:v>21.4</c:v>
                </c:pt>
                <c:pt idx="182">
                  <c:v>25.67</c:v>
                </c:pt>
                <c:pt idx="183">
                  <c:v>19.25</c:v>
                </c:pt>
                <c:pt idx="184">
                  <c:v>19.59</c:v>
                </c:pt>
                <c:pt idx="185">
                  <c:v>19.13</c:v>
                </c:pt>
                <c:pt idx="186">
                  <c:v>18.89</c:v>
                </c:pt>
                <c:pt idx="187">
                  <c:v>19.04</c:v>
                </c:pt>
                <c:pt idx="188">
                  <c:v>14.25</c:v>
                </c:pt>
                <c:pt idx="189">
                  <c:v>24.05</c:v>
                </c:pt>
                <c:pt idx="190">
                  <c:v>28.51</c:v>
                </c:pt>
                <c:pt idx="191">
                  <c:v>27.9</c:v>
                </c:pt>
                <c:pt idx="192">
                  <c:v>28.09</c:v>
                </c:pt>
                <c:pt idx="193">
                  <c:v>30.15</c:v>
                </c:pt>
                <c:pt idx="194">
                  <c:v>23.57</c:v>
                </c:pt>
                <c:pt idx="195">
                  <c:v>22.95</c:v>
                </c:pt>
                <c:pt idx="196">
                  <c:v>27.61</c:v>
                </c:pt>
                <c:pt idx="197">
                  <c:v>27</c:v>
                </c:pt>
                <c:pt idx="198">
                  <c:v>28.74</c:v>
                </c:pt>
                <c:pt idx="199">
                  <c:v>28.73</c:v>
                </c:pt>
                <c:pt idx="200">
                  <c:v>26.14</c:v>
                </c:pt>
                <c:pt idx="201">
                  <c:v>23.68</c:v>
                </c:pt>
                <c:pt idx="202">
                  <c:v>29.95</c:v>
                </c:pt>
                <c:pt idx="203">
                  <c:v>33.6</c:v>
                </c:pt>
                <c:pt idx="204">
                  <c:v>36.1</c:v>
                </c:pt>
                <c:pt idx="205">
                  <c:v>29.66</c:v>
                </c:pt>
                <c:pt idx="206">
                  <c:v>32.45</c:v>
                </c:pt>
                <c:pt idx="207">
                  <c:v>34.7</c:v>
                </c:pt>
                <c:pt idx="208">
                  <c:v>30.8</c:v>
                </c:pt>
                <c:pt idx="209">
                  <c:v>33.6</c:v>
                </c:pt>
                <c:pt idx="210">
                  <c:v>33.6</c:v>
                </c:pt>
                <c:pt idx="211">
                  <c:v>35</c:v>
                </c:pt>
                <c:pt idx="212">
                  <c:v>24.95</c:v>
                </c:pt>
                <c:pt idx="213">
                  <c:v>14.95</c:v>
                </c:pt>
                <c:pt idx="214">
                  <c:v>24.9</c:v>
                </c:pt>
                <c:pt idx="215">
                  <c:v>31</c:v>
                </c:pt>
                <c:pt idx="216">
                  <c:v>23.4</c:v>
                </c:pt>
                <c:pt idx="217">
                  <c:v>29.3</c:v>
                </c:pt>
                <c:pt idx="218">
                  <c:v>33</c:v>
                </c:pt>
                <c:pt idx="219">
                  <c:v>8</c:v>
                </c:pt>
                <c:pt idx="220">
                  <c:v>15.5</c:v>
                </c:pt>
                <c:pt idx="221">
                  <c:v>22</c:v>
                </c:pt>
                <c:pt idx="222">
                  <c:v>26</c:v>
                </c:pt>
                <c:pt idx="223">
                  <c:v>24</c:v>
                </c:pt>
                <c:pt idx="224">
                  <c:v>22.1</c:v>
                </c:pt>
                <c:pt idx="225">
                  <c:v>23</c:v>
                </c:pt>
                <c:pt idx="226">
                  <c:v>22.7</c:v>
                </c:pt>
                <c:pt idx="227">
                  <c:v>36.6</c:v>
                </c:pt>
                <c:pt idx="228">
                  <c:v>35</c:v>
                </c:pt>
                <c:pt idx="229">
                  <c:v>32.4</c:v>
                </c:pt>
                <c:pt idx="230">
                  <c:v>33.3</c:v>
                </c:pt>
                <c:pt idx="231">
                  <c:v>21</c:v>
                </c:pt>
                <c:pt idx="232">
                  <c:v>29</c:v>
                </c:pt>
                <c:pt idx="233">
                  <c:v>29</c:v>
                </c:pt>
                <c:pt idx="234">
                  <c:v>28</c:v>
                </c:pt>
                <c:pt idx="235">
                  <c:v>24</c:v>
                </c:pt>
                <c:pt idx="236">
                  <c:v>27</c:v>
                </c:pt>
                <c:pt idx="237">
                  <c:v>28</c:v>
                </c:pt>
                <c:pt idx="238">
                  <c:v>32</c:v>
                </c:pt>
                <c:pt idx="239">
                  <c:v>26</c:v>
                </c:pt>
                <c:pt idx="240">
                  <c:v>18.5</c:v>
                </c:pt>
                <c:pt idx="241">
                  <c:v>17.1</c:v>
                </c:pt>
                <c:pt idx="242">
                  <c:v>29.3</c:v>
                </c:pt>
                <c:pt idx="243">
                  <c:v>31.09</c:v>
                </c:pt>
                <c:pt idx="244">
                  <c:v>16</c:v>
                </c:pt>
                <c:pt idx="245">
                  <c:v>29.5</c:v>
                </c:pt>
                <c:pt idx="246">
                  <c:v>25.5</c:v>
                </c:pt>
                <c:pt idx="247">
                  <c:v>29.9</c:v>
                </c:pt>
                <c:pt idx="248">
                  <c:v>23.5</c:v>
                </c:pt>
                <c:pt idx="249">
                  <c:v>24.9</c:v>
                </c:pt>
                <c:pt idx="250">
                  <c:v>33.2</c:v>
                </c:pt>
                <c:pt idx="251">
                  <c:v>31.4</c:v>
                </c:pt>
                <c:pt idx="252">
                  <c:v>27</c:v>
                </c:pt>
                <c:pt idx="253">
                  <c:v>31.5</c:v>
                </c:pt>
                <c:pt idx="254">
                  <c:v>28.4</c:v>
                </c:pt>
                <c:pt idx="255">
                  <c:v>23.13</c:v>
                </c:pt>
                <c:pt idx="256">
                  <c:v>28</c:v>
                </c:pt>
                <c:pt idx="257">
                  <c:v>24.85</c:v>
                </c:pt>
                <c:pt idx="258">
                  <c:v>32.73</c:v>
                </c:pt>
                <c:pt idx="259">
                  <c:v>29.46</c:v>
                </c:pt>
                <c:pt idx="260">
                  <c:v>26.72</c:v>
                </c:pt>
                <c:pt idx="261">
                  <c:v>32.92</c:v>
                </c:pt>
                <c:pt idx="262">
                  <c:v>23.84</c:v>
                </c:pt>
                <c:pt idx="263">
                  <c:v>31.58</c:v>
                </c:pt>
                <c:pt idx="264">
                  <c:v>30.7</c:v>
                </c:pt>
                <c:pt idx="265">
                  <c:v>21.84</c:v>
                </c:pt>
                <c:pt idx="266">
                  <c:v>25.48</c:v>
                </c:pt>
                <c:pt idx="267">
                  <c:v>28.93</c:v>
                </c:pt>
                <c:pt idx="268">
                  <c:v>30.58</c:v>
                </c:pt>
                <c:pt idx="269">
                  <c:v>29.97</c:v>
                </c:pt>
                <c:pt idx="270">
                  <c:v>19</c:v>
                </c:pt>
                <c:pt idx="271">
                  <c:v>28.61</c:v>
                </c:pt>
                <c:pt idx="272">
                  <c:v>26.49</c:v>
                </c:pt>
                <c:pt idx="273">
                  <c:v>29.74</c:v>
                </c:pt>
                <c:pt idx="274">
                  <c:v>2.2575</c:v>
                </c:pt>
                <c:pt idx="275">
                  <c:v>17.185000000000002</c:v>
                </c:pt>
                <c:pt idx="276">
                  <c:v>20.9</c:v>
                </c:pt>
                <c:pt idx="277">
                  <c:v>18.4</c:v>
                </c:pt>
                <c:pt idx="278">
                  <c:v>18.83</c:v>
                </c:pt>
                <c:pt idx="279">
                  <c:v>17</c:v>
                </c:pt>
                <c:pt idx="280">
                  <c:v>15.7</c:v>
                </c:pt>
                <c:pt idx="281">
                  <c:v>18.155</c:v>
                </c:pt>
                <c:pt idx="282">
                  <c:v>30.1</c:v>
                </c:pt>
                <c:pt idx="283">
                  <c:v>23.415</c:v>
                </c:pt>
                <c:pt idx="284">
                  <c:v>27.86</c:v>
                </c:pt>
                <c:pt idx="285">
                  <c:v>31.7</c:v>
                </c:pt>
                <c:pt idx="286">
                  <c:v>18.305</c:v>
                </c:pt>
                <c:pt idx="287">
                  <c:v>22.5</c:v>
                </c:pt>
                <c:pt idx="288">
                  <c:v>12.56</c:v>
                </c:pt>
                <c:pt idx="289">
                  <c:v>31.585</c:v>
                </c:pt>
                <c:pt idx="290">
                  <c:v>29.06</c:v>
                </c:pt>
                <c:pt idx="291">
                  <c:v>18.35</c:v>
                </c:pt>
                <c:pt idx="292">
                  <c:v>35.08</c:v>
                </c:pt>
                <c:pt idx="293">
                  <c:v>40.55</c:v>
                </c:pt>
                <c:pt idx="294">
                  <c:v>34.3</c:v>
                </c:pt>
                <c:pt idx="295">
                  <c:v>37.3</c:v>
                </c:pt>
                <c:pt idx="296">
                  <c:v>34.22</c:v>
                </c:pt>
                <c:pt idx="297">
                  <c:v>40.46</c:v>
                </c:pt>
                <c:pt idx="298">
                  <c:v>21.96</c:v>
                </c:pt>
                <c:pt idx="299">
                  <c:v>31.615000000000002</c:v>
                </c:pt>
                <c:pt idx="300">
                  <c:v>28.384999999999998</c:v>
                </c:pt>
                <c:pt idx="301">
                  <c:v>17.689999999999998</c:v>
                </c:pt>
                <c:pt idx="302">
                  <c:v>29.240000000000002</c:v>
                </c:pt>
                <c:pt idx="303">
                  <c:v>19.9</c:v>
                </c:pt>
                <c:pt idx="304">
                  <c:v>26.56</c:v>
                </c:pt>
                <c:pt idx="305">
                  <c:v>31.575</c:v>
                </c:pt>
                <c:pt idx="306">
                  <c:v>29.735</c:v>
                </c:pt>
                <c:pt idx="307">
                  <c:v>27.4</c:v>
                </c:pt>
                <c:pt idx="308">
                  <c:v>30.97</c:v>
                </c:pt>
                <c:pt idx="309">
                  <c:v>30.21</c:v>
                </c:pt>
                <c:pt idx="310">
                  <c:v>26.42</c:v>
                </c:pt>
                <c:pt idx="311">
                  <c:v>29.6</c:v>
                </c:pt>
                <c:pt idx="312">
                  <c:v>34.735</c:v>
                </c:pt>
                <c:pt idx="313">
                  <c:v>36.505</c:v>
                </c:pt>
                <c:pt idx="314">
                  <c:v>33.245000000000005</c:v>
                </c:pt>
                <c:pt idx="315">
                  <c:v>32.42</c:v>
                </c:pt>
                <c:pt idx="316">
                  <c:v>31.64</c:v>
                </c:pt>
                <c:pt idx="317">
                  <c:v>33.84</c:v>
                </c:pt>
                <c:pt idx="318">
                  <c:v>21.415</c:v>
                </c:pt>
                <c:pt idx="319">
                  <c:v>34</c:v>
                </c:pt>
                <c:pt idx="320">
                  <c:v>37.6</c:v>
                </c:pt>
                <c:pt idx="321">
                  <c:v>19.049999999999997</c:v>
                </c:pt>
                <c:pt idx="322">
                  <c:v>31.375</c:v>
                </c:pt>
                <c:pt idx="323">
                  <c:v>33.685</c:v>
                </c:pt>
                <c:pt idx="324">
                  <c:v>28.28</c:v>
                </c:pt>
                <c:pt idx="325">
                  <c:v>33.724999999999994</c:v>
                </c:pt>
                <c:pt idx="326">
                  <c:v>16.4</c:v>
                </c:pt>
                <c:pt idx="327">
                  <c:v>41.75</c:v>
                </c:pt>
                <c:pt idx="328">
                  <c:v>39.25</c:v>
                </c:pt>
                <c:pt idx="329">
                  <c:v>40.565</c:v>
                </c:pt>
                <c:pt idx="330">
                  <c:v>37.235</c:v>
                </c:pt>
                <c:pt idx="331">
                  <c:v>37.8</c:v>
                </c:pt>
                <c:pt idx="332">
                  <c:v>41.150000000000006</c:v>
                </c:pt>
                <c:pt idx="333">
                  <c:v>38.8</c:v>
                </c:pt>
                <c:pt idx="334">
                  <c:v>41.150000000000006</c:v>
                </c:pt>
                <c:pt idx="335">
                  <c:v>41</c:v>
                </c:pt>
                <c:pt idx="336">
                  <c:v>29.8</c:v>
                </c:pt>
                <c:pt idx="337">
                  <c:v>43.900000000000006</c:v>
                </c:pt>
                <c:pt idx="338">
                  <c:v>42.28</c:v>
                </c:pt>
                <c:pt idx="339">
                  <c:v>0</c:v>
                </c:pt>
                <c:pt idx="340">
                  <c:v>40</c:v>
                </c:pt>
                <c:pt idx="341">
                  <c:v>43.75</c:v>
                </c:pt>
                <c:pt idx="342">
                  <c:v>42.230000000000004</c:v>
                </c:pt>
                <c:pt idx="343">
                  <c:v>44.815</c:v>
                </c:pt>
                <c:pt idx="344">
                  <c:v>29.490000000000002</c:v>
                </c:pt>
                <c:pt idx="345">
                  <c:v>5.45</c:v>
                </c:pt>
                <c:pt idx="346">
                  <c:v>19.045</c:v>
                </c:pt>
                <c:pt idx="347">
                  <c:v>34.13</c:v>
                </c:pt>
                <c:pt idx="348">
                  <c:v>31.095</c:v>
                </c:pt>
                <c:pt idx="349">
                  <c:v>29.68</c:v>
                </c:pt>
                <c:pt idx="350">
                  <c:v>20.775</c:v>
                </c:pt>
                <c:pt idx="351">
                  <c:v>31.175</c:v>
                </c:pt>
                <c:pt idx="352">
                  <c:v>28.715</c:v>
                </c:pt>
                <c:pt idx="353">
                  <c:v>26.525</c:v>
                </c:pt>
                <c:pt idx="354">
                  <c:v>28.175</c:v>
                </c:pt>
                <c:pt idx="355">
                  <c:v>24.21</c:v>
                </c:pt>
                <c:pt idx="356">
                  <c:v>29.9</c:v>
                </c:pt>
                <c:pt idx="357">
                  <c:v>27.450000000000003</c:v>
                </c:pt>
                <c:pt idx="358">
                  <c:v>28.04</c:v>
                </c:pt>
                <c:pt idx="359">
                  <c:v>30.64</c:v>
                </c:pt>
                <c:pt idx="360">
                  <c:v>27.195999999999998</c:v>
                </c:pt>
                <c:pt idx="361">
                  <c:v>29.526</c:v>
                </c:pt>
                <c:pt idx="362">
                  <c:v>32.26085</c:v>
                </c:pt>
                <c:pt idx="363">
                  <c:v>27.289499999999997</c:v>
                </c:pt>
                <c:pt idx="364">
                  <c:v>25.814999999999998</c:v>
                </c:pt>
                <c:pt idx="365">
                  <c:v>29.2065</c:v>
                </c:pt>
                <c:pt idx="366">
                  <c:v>28.235</c:v>
                </c:pt>
                <c:pt idx="367">
                  <c:v>21.472499999999997</c:v>
                </c:pt>
                <c:pt idx="368">
                  <c:v>27.384999999999998</c:v>
                </c:pt>
                <c:pt idx="369">
                  <c:v>23.55</c:v>
                </c:pt>
                <c:pt idx="370">
                  <c:v>29.335</c:v>
                </c:pt>
                <c:pt idx="371">
                  <c:v>34.845</c:v>
                </c:pt>
                <c:pt idx="372">
                  <c:v>38.665000000000006</c:v>
                </c:pt>
                <c:pt idx="373">
                  <c:v>30.075000000000003</c:v>
                </c:pt>
                <c:pt idx="374">
                  <c:v>33.845</c:v>
                </c:pt>
                <c:pt idx="375">
                  <c:v>34.355000000000004</c:v>
                </c:pt>
                <c:pt idx="376">
                  <c:v>34.525</c:v>
                </c:pt>
                <c:pt idx="377">
                  <c:v>29.58</c:v>
                </c:pt>
                <c:pt idx="378">
                  <c:v>29.805</c:v>
                </c:pt>
                <c:pt idx="379">
                  <c:v>25.015</c:v>
                </c:pt>
                <c:pt idx="380">
                  <c:v>21.525</c:v>
                </c:pt>
                <c:pt idx="381">
                  <c:v>30.569000000000003</c:v>
                </c:pt>
                <c:pt idx="382">
                  <c:v>31.674999999999997</c:v>
                </c:pt>
                <c:pt idx="383">
                  <c:v>33.2335</c:v>
                </c:pt>
                <c:pt idx="384">
                  <c:v>34.754999999999995</c:v>
                </c:pt>
                <c:pt idx="385">
                  <c:v>36.454499999999996</c:v>
                </c:pt>
                <c:pt idx="386">
                  <c:v>31.380000000000003</c:v>
                </c:pt>
                <c:pt idx="387">
                  <c:v>30.16</c:v>
                </c:pt>
                <c:pt idx="388">
                  <c:v>30.12</c:v>
                </c:pt>
                <c:pt idx="389">
                  <c:v>22.4435</c:v>
                </c:pt>
                <c:pt idx="390">
                  <c:v>29.97</c:v>
                </c:pt>
                <c:pt idx="391">
                  <c:v>25.231</c:v>
                </c:pt>
                <c:pt idx="392">
                  <c:v>29.924999999999997</c:v>
                </c:pt>
                <c:pt idx="393">
                  <c:v>8.309999999999999</c:v>
                </c:pt>
                <c:pt idx="394">
                  <c:v>30.75725</c:v>
                </c:pt>
                <c:pt idx="395">
                  <c:v>31.102000000000004</c:v>
                </c:pt>
                <c:pt idx="396">
                  <c:v>37.797</c:v>
                </c:pt>
                <c:pt idx="397">
                  <c:v>41.163185</c:v>
                </c:pt>
                <c:pt idx="398">
                  <c:v>39.63565</c:v>
                </c:pt>
                <c:pt idx="399">
                  <c:v>44.144949999999994</c:v>
                </c:pt>
                <c:pt idx="400">
                  <c:v>36.47</c:v>
                </c:pt>
                <c:pt idx="401">
                  <c:v>36.91168999999999</c:v>
                </c:pt>
                <c:pt idx="402">
                  <c:v>34.789500000000004</c:v>
                </c:pt>
                <c:pt idx="403">
                  <c:v>33.8585</c:v>
                </c:pt>
                <c:pt idx="404">
                  <c:v>31.509999999999998</c:v>
                </c:pt>
                <c:pt idx="405">
                  <c:v>40.075</c:v>
                </c:pt>
                <c:pt idx="406">
                  <c:v>34.66</c:v>
                </c:pt>
                <c:pt idx="407">
                  <c:v>37.06</c:v>
                </c:pt>
                <c:pt idx="408">
                  <c:v>38.41</c:v>
                </c:pt>
                <c:pt idx="409">
                  <c:v>41.129999999999995</c:v>
                </c:pt>
                <c:pt idx="410">
                  <c:v>47.349999999999994</c:v>
                </c:pt>
                <c:pt idx="411">
                  <c:v>37.84</c:v>
                </c:pt>
                <c:pt idx="412">
                  <c:v>40.305</c:v>
                </c:pt>
                <c:pt idx="413">
                  <c:v>38.455</c:v>
                </c:pt>
                <c:pt idx="414">
                  <c:v>38.575</c:v>
                </c:pt>
                <c:pt idx="415">
                  <c:v>38.305</c:v>
                </c:pt>
                <c:pt idx="416">
                  <c:v>36.075</c:v>
                </c:pt>
                <c:pt idx="417">
                  <c:v>40.370000000000005</c:v>
                </c:pt>
                <c:pt idx="418">
                  <c:v>41.895</c:v>
                </c:pt>
                <c:pt idx="419">
                  <c:v>27.630000000000003</c:v>
                </c:pt>
                <c:pt idx="420">
                  <c:v>40.09</c:v>
                </c:pt>
                <c:pt idx="421">
                  <c:v>41.425</c:v>
                </c:pt>
                <c:pt idx="422">
                  <c:v>41.59</c:v>
                </c:pt>
                <c:pt idx="423">
                  <c:v>39.815</c:v>
                </c:pt>
                <c:pt idx="424">
                  <c:v>39.5</c:v>
                </c:pt>
                <c:pt idx="425">
                  <c:v>35.965</c:v>
                </c:pt>
                <c:pt idx="426">
                  <c:v>40.82</c:v>
                </c:pt>
                <c:pt idx="427">
                  <c:v>28.17</c:v>
                </c:pt>
                <c:pt idx="428">
                  <c:v>41.8</c:v>
                </c:pt>
                <c:pt idx="429">
                  <c:v>41.855000000000004</c:v>
                </c:pt>
                <c:pt idx="430">
                  <c:v>33.894999999999996</c:v>
                </c:pt>
                <c:pt idx="431">
                  <c:v>32.67</c:v>
                </c:pt>
              </c:numCache>
            </c:numRef>
          </c:yVal>
          <c:smooth val="0"/>
        </c:ser>
        <c:ser>
          <c:idx val="1"/>
          <c:order val="1"/>
          <c:tx>
            <c:v>Last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strRef>
              <c:f>OUTPUT!$A$424:$A$433</c:f>
              <c:strCache>
                <c:ptCount val="10"/>
                <c:pt idx="0">
                  <c:v>37855</c:v>
                </c:pt>
                <c:pt idx="1">
                  <c:v>37856</c:v>
                </c:pt>
                <c:pt idx="2">
                  <c:v>37857</c:v>
                </c:pt>
                <c:pt idx="3">
                  <c:v>37858</c:v>
                </c:pt>
                <c:pt idx="4">
                  <c:v>37859</c:v>
                </c:pt>
                <c:pt idx="5">
                  <c:v>37860</c:v>
                </c:pt>
                <c:pt idx="6">
                  <c:v>37864</c:v>
                </c:pt>
                <c:pt idx="7">
                  <c:v>37865</c:v>
                </c:pt>
                <c:pt idx="8">
                  <c:v>37866</c:v>
                </c:pt>
                <c:pt idx="9">
                  <c:v>37867</c:v>
                </c:pt>
              </c:strCache>
            </c:strRef>
          </c:xVal>
          <c:yVal>
            <c:numRef>
              <c:f>OUTPUT!$I$424:$I$433</c:f>
              <c:numCache>
                <c:ptCount val="10"/>
                <c:pt idx="0">
                  <c:v>41.425</c:v>
                </c:pt>
                <c:pt idx="1">
                  <c:v>41.59</c:v>
                </c:pt>
                <c:pt idx="2">
                  <c:v>39.815</c:v>
                </c:pt>
                <c:pt idx="3">
                  <c:v>39.5</c:v>
                </c:pt>
                <c:pt idx="4">
                  <c:v>35.965</c:v>
                </c:pt>
                <c:pt idx="5">
                  <c:v>40.82</c:v>
                </c:pt>
                <c:pt idx="6">
                  <c:v>28.17</c:v>
                </c:pt>
                <c:pt idx="7">
                  <c:v>41.8</c:v>
                </c:pt>
                <c:pt idx="8">
                  <c:v>41.855000000000004</c:v>
                </c:pt>
                <c:pt idx="9">
                  <c:v>33.894999999999996</c:v>
                </c:pt>
              </c:numCache>
            </c:numRef>
          </c:yVal>
          <c:smooth val="0"/>
        </c:ser>
        <c:axId val="26239406"/>
        <c:axId val="34828063"/>
      </c:scatterChart>
      <c:valAx>
        <c:axId val="26239406"/>
        <c:scaling>
          <c:orientation val="minMax"/>
          <c:max val="37870"/>
          <c:min val="37622"/>
        </c:scaling>
        <c:axPos val="b"/>
        <c:title>
          <c:tx>
            <c:rich>
              <a:bodyPr vert="horz" rot="0" anchor="ctr"/>
              <a:lstStyle/>
              <a:p>
                <a:pPr algn="ctr">
                  <a:defRPr/>
                </a:pPr>
                <a:r>
                  <a:rPr lang="en-US" cap="none" sz="1125" b="0" i="0" u="none" baseline="0">
                    <a:solidFill>
                      <a:srgbClr val="333399"/>
                    </a:solidFill>
                  </a:rPr>
                  <a:t>Date</a:t>
                </a:r>
              </a:p>
            </c:rich>
          </c:tx>
          <c:layout/>
          <c:overlay val="0"/>
          <c:spPr>
            <a:noFill/>
            <a:ln>
              <a:noFill/>
            </a:ln>
          </c:spPr>
        </c:title>
        <c:delete val="0"/>
        <c:numFmt formatCode="mmm-yy" sourceLinked="0"/>
        <c:majorTickMark val="out"/>
        <c:minorTickMark val="none"/>
        <c:tickLblPos val="nextTo"/>
        <c:txPr>
          <a:bodyPr/>
          <a:lstStyle/>
          <a:p>
            <a:pPr>
              <a:defRPr lang="en-US" cap="none" sz="800" b="0" i="0" u="none" baseline="0">
                <a:solidFill>
                  <a:srgbClr val="333399"/>
                </a:solidFill>
              </a:defRPr>
            </a:pPr>
          </a:p>
        </c:txPr>
        <c:crossAx val="34828063"/>
        <c:crosses val="autoZero"/>
        <c:crossBetween val="midCat"/>
        <c:dispUnits/>
        <c:majorUnit val="31"/>
      </c:valAx>
      <c:valAx>
        <c:axId val="34828063"/>
        <c:scaling>
          <c:orientation val="minMax"/>
        </c:scaling>
        <c:axPos val="l"/>
        <c:title>
          <c:tx>
            <c:rich>
              <a:bodyPr vert="horz" rot="-5400000" anchor="ctr"/>
              <a:lstStyle/>
              <a:p>
                <a:pPr algn="ctr">
                  <a:defRPr/>
                </a:pPr>
                <a:r>
                  <a:rPr lang="en-US" cap="none" sz="1125" b="0" i="0" u="none" baseline="0">
                    <a:solidFill>
                      <a:srgbClr val="333399"/>
                    </a:solidFill>
                  </a:rPr>
                  <a:t>Peak Lum (e30)</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solidFill>
                  <a:srgbClr val="333399"/>
                </a:solidFill>
              </a:defRPr>
            </a:pPr>
          </a:p>
        </c:txPr>
        <c:crossAx val="26239406"/>
        <c:crosses val="autoZero"/>
        <c:crossBetween val="midCat"/>
        <c:dispUnits/>
        <c:majorUnit val="10"/>
        <c:minorUnit val="5"/>
      </c:valAx>
      <c:spPr>
        <a:noFill/>
      </c:spPr>
    </c:plotArea>
    <c:legend>
      <c:legendPos val="r"/>
      <c:layout>
        <c:manualLayout>
          <c:xMode val="edge"/>
          <c:yMode val="edge"/>
          <c:x val="0.27825"/>
          <c:y val="0.17475"/>
        </c:manualLayout>
      </c:layout>
      <c:overlay val="0"/>
      <c:txPr>
        <a:bodyPr vert="horz" rot="0"/>
        <a:lstStyle/>
        <a:p>
          <a:pPr>
            <a:defRPr lang="en-US" cap="none" sz="950" b="0" i="0" u="none" baseline="0">
              <a:solidFill>
                <a:srgbClr val="333399"/>
              </a:solidFil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FF0000"/>
                </a:solidFill>
              </a:rPr>
              <a:t>Pbars to lowbeta versus stack size</a:t>
            </a:r>
          </a:p>
        </c:rich>
      </c:tx>
      <c:layout/>
      <c:spPr>
        <a:noFill/>
        <a:ln>
          <a:noFill/>
        </a:ln>
      </c:spPr>
    </c:title>
    <c:plotArea>
      <c:layout>
        <c:manualLayout>
          <c:xMode val="edge"/>
          <c:yMode val="edge"/>
          <c:x val="0.1225"/>
          <c:y val="0.1225"/>
          <c:w val="0.09625"/>
          <c:h val="0.48"/>
        </c:manualLayout>
      </c:layout>
      <c:scatterChart>
        <c:scatterStyle val="lineMarker"/>
        <c:varyColors val="0"/>
        <c:ser>
          <c:idx val="2"/>
          <c:order val="0"/>
          <c:tx>
            <c:strRef>
              <c:f>OUTPUT!$G$2</c:f>
              <c:strCache>
                <c:ptCount val="1"/>
                <c:pt idx="0">
                  <c:v>Pbar bunch intens (e9)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trendline>
            <c:trendlineType val="linear"/>
            <c:dispEq val="0"/>
            <c:dispRSqr val="0"/>
          </c:trendline>
          <c:xVal>
            <c:numRef>
              <c:f>OUTPUT!$Z$152:$Z$420</c:f>
              <c:numCache>
                <c:ptCount val="269"/>
                <c:pt idx="81">
                  <c:v>160</c:v>
                </c:pt>
                <c:pt idx="82">
                  <c:v>168</c:v>
                </c:pt>
                <c:pt idx="90">
                  <c:v>147</c:v>
                </c:pt>
                <c:pt idx="91">
                  <c:v>74</c:v>
                </c:pt>
                <c:pt idx="92">
                  <c:v>132</c:v>
                </c:pt>
                <c:pt idx="93">
                  <c:v>129</c:v>
                </c:pt>
                <c:pt idx="94">
                  <c:v>165</c:v>
                </c:pt>
                <c:pt idx="95">
                  <c:v>90</c:v>
                </c:pt>
                <c:pt idx="96">
                  <c:v>120</c:v>
                </c:pt>
                <c:pt idx="98">
                  <c:v>138</c:v>
                </c:pt>
                <c:pt idx="99">
                  <c:v>135</c:v>
                </c:pt>
                <c:pt idx="100">
                  <c:v>138</c:v>
                </c:pt>
                <c:pt idx="101">
                  <c:v>213</c:v>
                </c:pt>
                <c:pt idx="102">
                  <c:v>164.6</c:v>
                </c:pt>
                <c:pt idx="103">
                  <c:v>146.2</c:v>
                </c:pt>
                <c:pt idx="104">
                  <c:v>164</c:v>
                </c:pt>
                <c:pt idx="105">
                  <c:v>155</c:v>
                </c:pt>
                <c:pt idx="106">
                  <c:v>131</c:v>
                </c:pt>
                <c:pt idx="107">
                  <c:v>133</c:v>
                </c:pt>
                <c:pt idx="108">
                  <c:v>105</c:v>
                </c:pt>
                <c:pt idx="109">
                  <c:v>164</c:v>
                </c:pt>
                <c:pt idx="110">
                  <c:v>142</c:v>
                </c:pt>
                <c:pt idx="111">
                  <c:v>141</c:v>
                </c:pt>
                <c:pt idx="112">
                  <c:v>156.5</c:v>
                </c:pt>
                <c:pt idx="113">
                  <c:v>141</c:v>
                </c:pt>
                <c:pt idx="114">
                  <c:v>156.4</c:v>
                </c:pt>
                <c:pt idx="115">
                  <c:v>145.7</c:v>
                </c:pt>
                <c:pt idx="116">
                  <c:v>108</c:v>
                </c:pt>
                <c:pt idx="117">
                  <c:v>118</c:v>
                </c:pt>
                <c:pt idx="118">
                  <c:v>133</c:v>
                </c:pt>
                <c:pt idx="119">
                  <c:v>140</c:v>
                </c:pt>
                <c:pt idx="120">
                  <c:v>149.5</c:v>
                </c:pt>
                <c:pt idx="121">
                  <c:v>156</c:v>
                </c:pt>
                <c:pt idx="122">
                  <c:v>131</c:v>
                </c:pt>
                <c:pt idx="123">
                  <c:v>127.8</c:v>
                </c:pt>
                <c:pt idx="124">
                  <c:v>133.4</c:v>
                </c:pt>
                <c:pt idx="125">
                  <c:v>105.4</c:v>
                </c:pt>
                <c:pt idx="126">
                  <c:v>111.8</c:v>
                </c:pt>
                <c:pt idx="127">
                  <c:v>103.2</c:v>
                </c:pt>
                <c:pt idx="128">
                  <c:v>130</c:v>
                </c:pt>
                <c:pt idx="129">
                  <c:v>120.4</c:v>
                </c:pt>
                <c:pt idx="130">
                  <c:v>119.8</c:v>
                </c:pt>
                <c:pt idx="131">
                  <c:v>121</c:v>
                </c:pt>
                <c:pt idx="132">
                  <c:v>116</c:v>
                </c:pt>
                <c:pt idx="133">
                  <c:v>131</c:v>
                </c:pt>
                <c:pt idx="134">
                  <c:v>100.4</c:v>
                </c:pt>
                <c:pt idx="135">
                  <c:v>144.2</c:v>
                </c:pt>
                <c:pt idx="136">
                  <c:v>143</c:v>
                </c:pt>
                <c:pt idx="137">
                  <c:v>100</c:v>
                </c:pt>
                <c:pt idx="138">
                  <c:v>142.8</c:v>
                </c:pt>
                <c:pt idx="139">
                  <c:v>72.4</c:v>
                </c:pt>
                <c:pt idx="140">
                  <c:v>134.6</c:v>
                </c:pt>
                <c:pt idx="141">
                  <c:v>122.8</c:v>
                </c:pt>
                <c:pt idx="142">
                  <c:v>130</c:v>
                </c:pt>
                <c:pt idx="143">
                  <c:v>119.6</c:v>
                </c:pt>
                <c:pt idx="144">
                  <c:v>149</c:v>
                </c:pt>
                <c:pt idx="145">
                  <c:v>132.6</c:v>
                </c:pt>
                <c:pt idx="146">
                  <c:v>142.2</c:v>
                </c:pt>
                <c:pt idx="147">
                  <c:v>131.4</c:v>
                </c:pt>
                <c:pt idx="148">
                  <c:v>166.3</c:v>
                </c:pt>
                <c:pt idx="149">
                  <c:v>85</c:v>
                </c:pt>
                <c:pt idx="150">
                  <c:v>120</c:v>
                </c:pt>
                <c:pt idx="151">
                  <c:v>101</c:v>
                </c:pt>
                <c:pt idx="152">
                  <c:v>82</c:v>
                </c:pt>
                <c:pt idx="153">
                  <c:v>143</c:v>
                </c:pt>
                <c:pt idx="154">
                  <c:v>108</c:v>
                </c:pt>
                <c:pt idx="155">
                  <c:v>101</c:v>
                </c:pt>
                <c:pt idx="156">
                  <c:v>163</c:v>
                </c:pt>
                <c:pt idx="157">
                  <c:v>150</c:v>
                </c:pt>
                <c:pt idx="158">
                  <c:v>140</c:v>
                </c:pt>
                <c:pt idx="159">
                  <c:v>140</c:v>
                </c:pt>
                <c:pt idx="160">
                  <c:v>150</c:v>
                </c:pt>
                <c:pt idx="161">
                  <c:v>130</c:v>
                </c:pt>
                <c:pt idx="162">
                  <c:v>128</c:v>
                </c:pt>
                <c:pt idx="163">
                  <c:v>150</c:v>
                </c:pt>
                <c:pt idx="164">
                  <c:v>150</c:v>
                </c:pt>
                <c:pt idx="165">
                  <c:v>160</c:v>
                </c:pt>
                <c:pt idx="166">
                  <c:v>131</c:v>
                </c:pt>
                <c:pt idx="167">
                  <c:v>150</c:v>
                </c:pt>
                <c:pt idx="168">
                  <c:v>149</c:v>
                </c:pt>
                <c:pt idx="169">
                  <c:v>151</c:v>
                </c:pt>
                <c:pt idx="170">
                  <c:v>152</c:v>
                </c:pt>
                <c:pt idx="171">
                  <c:v>130</c:v>
                </c:pt>
                <c:pt idx="172">
                  <c:v>109</c:v>
                </c:pt>
                <c:pt idx="173">
                  <c:v>154</c:v>
                </c:pt>
                <c:pt idx="174">
                  <c:v>130</c:v>
                </c:pt>
                <c:pt idx="175">
                  <c:v>130</c:v>
                </c:pt>
                <c:pt idx="176">
                  <c:v>143</c:v>
                </c:pt>
                <c:pt idx="177">
                  <c:v>155</c:v>
                </c:pt>
                <c:pt idx="178">
                  <c:v>143</c:v>
                </c:pt>
                <c:pt idx="179">
                  <c:v>154</c:v>
                </c:pt>
                <c:pt idx="180">
                  <c:v>172</c:v>
                </c:pt>
                <c:pt idx="181">
                  <c:v>151</c:v>
                </c:pt>
                <c:pt idx="182">
                  <c:v>150.8</c:v>
                </c:pt>
                <c:pt idx="183">
                  <c:v>159</c:v>
                </c:pt>
                <c:pt idx="184">
                  <c:v>150.6</c:v>
                </c:pt>
                <c:pt idx="185">
                  <c:v>151</c:v>
                </c:pt>
                <c:pt idx="186">
                  <c:v>153.2</c:v>
                </c:pt>
                <c:pt idx="187">
                  <c:v>115.2</c:v>
                </c:pt>
                <c:pt idx="188">
                  <c:v>149.2</c:v>
                </c:pt>
                <c:pt idx="189">
                  <c:v>158</c:v>
                </c:pt>
                <c:pt idx="190">
                  <c:v>151</c:v>
                </c:pt>
                <c:pt idx="191">
                  <c:v>142.8</c:v>
                </c:pt>
                <c:pt idx="192">
                  <c:v>161.6</c:v>
                </c:pt>
                <c:pt idx="193">
                  <c:v>165</c:v>
                </c:pt>
                <c:pt idx="194">
                  <c:v>173</c:v>
                </c:pt>
                <c:pt idx="195">
                  <c:v>112</c:v>
                </c:pt>
                <c:pt idx="196">
                  <c:v>99</c:v>
                </c:pt>
                <c:pt idx="197">
                  <c:v>154</c:v>
                </c:pt>
                <c:pt idx="198">
                  <c:v>112</c:v>
                </c:pt>
                <c:pt idx="199">
                  <c:v>106</c:v>
                </c:pt>
                <c:pt idx="200">
                  <c:v>115</c:v>
                </c:pt>
                <c:pt idx="201">
                  <c:v>106</c:v>
                </c:pt>
                <c:pt idx="202">
                  <c:v>175</c:v>
                </c:pt>
                <c:pt idx="203">
                  <c:v>159</c:v>
                </c:pt>
                <c:pt idx="204">
                  <c:v>100</c:v>
                </c:pt>
                <c:pt idx="205">
                  <c:v>159</c:v>
                </c:pt>
                <c:pt idx="206">
                  <c:v>100</c:v>
                </c:pt>
                <c:pt idx="207">
                  <c:v>159</c:v>
                </c:pt>
                <c:pt idx="208">
                  <c:v>100</c:v>
                </c:pt>
                <c:pt idx="209">
                  <c:v>159</c:v>
                </c:pt>
                <c:pt idx="210">
                  <c:v>146</c:v>
                </c:pt>
                <c:pt idx="211">
                  <c:v>151</c:v>
                </c:pt>
                <c:pt idx="212">
                  <c:v>106</c:v>
                </c:pt>
                <c:pt idx="213">
                  <c:v>138</c:v>
                </c:pt>
                <c:pt idx="214">
                  <c:v>133</c:v>
                </c:pt>
                <c:pt idx="215">
                  <c:v>122</c:v>
                </c:pt>
                <c:pt idx="216">
                  <c:v>118</c:v>
                </c:pt>
                <c:pt idx="217">
                  <c:v>141</c:v>
                </c:pt>
                <c:pt idx="218">
                  <c:v>107</c:v>
                </c:pt>
                <c:pt idx="219">
                  <c:v>123</c:v>
                </c:pt>
                <c:pt idx="220">
                  <c:v>107</c:v>
                </c:pt>
                <c:pt idx="221">
                  <c:v>123</c:v>
                </c:pt>
                <c:pt idx="222">
                  <c:v>157</c:v>
                </c:pt>
                <c:pt idx="223">
                  <c:v>180</c:v>
                </c:pt>
                <c:pt idx="224">
                  <c:v>118</c:v>
                </c:pt>
                <c:pt idx="225">
                  <c:v>143.8</c:v>
                </c:pt>
                <c:pt idx="226">
                  <c:v>159</c:v>
                </c:pt>
                <c:pt idx="227">
                  <c:v>164</c:v>
                </c:pt>
                <c:pt idx="228">
                  <c:v>127</c:v>
                </c:pt>
                <c:pt idx="229">
                  <c:v>136</c:v>
                </c:pt>
                <c:pt idx="230">
                  <c:v>138</c:v>
                </c:pt>
                <c:pt idx="231">
                  <c:v>140</c:v>
                </c:pt>
                <c:pt idx="232">
                  <c:v>172</c:v>
                </c:pt>
                <c:pt idx="233">
                  <c:v>139</c:v>
                </c:pt>
                <c:pt idx="234">
                  <c:v>139</c:v>
                </c:pt>
                <c:pt idx="235">
                  <c:v>187</c:v>
                </c:pt>
                <c:pt idx="236">
                  <c:v>158</c:v>
                </c:pt>
                <c:pt idx="237">
                  <c:v>149</c:v>
                </c:pt>
                <c:pt idx="238">
                  <c:v>140</c:v>
                </c:pt>
                <c:pt idx="239">
                  <c:v>157</c:v>
                </c:pt>
                <c:pt idx="240">
                  <c:v>108</c:v>
                </c:pt>
                <c:pt idx="241">
                  <c:v>123</c:v>
                </c:pt>
                <c:pt idx="242">
                  <c:v>122</c:v>
                </c:pt>
                <c:pt idx="243">
                  <c:v>149</c:v>
                </c:pt>
                <c:pt idx="244">
                  <c:v>164</c:v>
                </c:pt>
                <c:pt idx="245">
                  <c:v>129</c:v>
                </c:pt>
                <c:pt idx="246">
                  <c:v>136</c:v>
                </c:pt>
                <c:pt idx="247">
                  <c:v>169</c:v>
                </c:pt>
                <c:pt idx="248">
                  <c:v>160</c:v>
                </c:pt>
                <c:pt idx="249">
                  <c:v>162</c:v>
                </c:pt>
                <c:pt idx="250">
                  <c:v>172</c:v>
                </c:pt>
                <c:pt idx="251">
                  <c:v>164</c:v>
                </c:pt>
                <c:pt idx="252">
                  <c:v>194</c:v>
                </c:pt>
                <c:pt idx="253">
                  <c:v>165</c:v>
                </c:pt>
                <c:pt idx="254">
                  <c:v>143</c:v>
                </c:pt>
                <c:pt idx="255">
                  <c:v>120</c:v>
                </c:pt>
                <c:pt idx="256">
                  <c:v>151</c:v>
                </c:pt>
                <c:pt idx="257">
                  <c:v>166</c:v>
                </c:pt>
                <c:pt idx="258">
                  <c:v>134</c:v>
                </c:pt>
                <c:pt idx="259">
                  <c:v>121</c:v>
                </c:pt>
                <c:pt idx="260">
                  <c:v>125</c:v>
                </c:pt>
                <c:pt idx="261">
                  <c:v>163</c:v>
                </c:pt>
                <c:pt idx="262">
                  <c:v>145</c:v>
                </c:pt>
                <c:pt idx="263">
                  <c:v>174</c:v>
                </c:pt>
                <c:pt idx="264">
                  <c:v>155</c:v>
                </c:pt>
              </c:numCache>
            </c:numRef>
          </c:xVal>
          <c:yVal>
            <c:numRef>
              <c:f>OUTPUT!$G$152:$G$420</c:f>
              <c:numCache>
                <c:ptCount val="269"/>
                <c:pt idx="0">
                  <c:v>530</c:v>
                </c:pt>
                <c:pt idx="1">
                  <c:v>465</c:v>
                </c:pt>
                <c:pt idx="2">
                  <c:v>304</c:v>
                </c:pt>
                <c:pt idx="3">
                  <c:v>405</c:v>
                </c:pt>
                <c:pt idx="4">
                  <c:v>377</c:v>
                </c:pt>
                <c:pt idx="5">
                  <c:v>396</c:v>
                </c:pt>
                <c:pt idx="6">
                  <c:v>289</c:v>
                </c:pt>
                <c:pt idx="7">
                  <c:v>344</c:v>
                </c:pt>
                <c:pt idx="8">
                  <c:v>432</c:v>
                </c:pt>
                <c:pt idx="9">
                  <c:v>548</c:v>
                </c:pt>
                <c:pt idx="10">
                  <c:v>453</c:v>
                </c:pt>
                <c:pt idx="11">
                  <c:v>400</c:v>
                </c:pt>
                <c:pt idx="12">
                  <c:v>438</c:v>
                </c:pt>
                <c:pt idx="13">
                  <c:v>506</c:v>
                </c:pt>
                <c:pt idx="14">
                  <c:v>465</c:v>
                </c:pt>
                <c:pt idx="15">
                  <c:v>432</c:v>
                </c:pt>
                <c:pt idx="16">
                  <c:v>483</c:v>
                </c:pt>
                <c:pt idx="17">
                  <c:v>412</c:v>
                </c:pt>
                <c:pt idx="18">
                  <c:v>363</c:v>
                </c:pt>
                <c:pt idx="19">
                  <c:v>445</c:v>
                </c:pt>
                <c:pt idx="20">
                  <c:v>491</c:v>
                </c:pt>
                <c:pt idx="21">
                  <c:v>485</c:v>
                </c:pt>
                <c:pt idx="22">
                  <c:v>500</c:v>
                </c:pt>
                <c:pt idx="23">
                  <c:v>502</c:v>
                </c:pt>
                <c:pt idx="24">
                  <c:v>511</c:v>
                </c:pt>
                <c:pt idx="25">
                  <c:v>459</c:v>
                </c:pt>
                <c:pt idx="26">
                  <c:v>416</c:v>
                </c:pt>
                <c:pt idx="27">
                  <c:v>410</c:v>
                </c:pt>
                <c:pt idx="28">
                  <c:v>329</c:v>
                </c:pt>
                <c:pt idx="29">
                  <c:v>479</c:v>
                </c:pt>
                <c:pt idx="30">
                  <c:v>471</c:v>
                </c:pt>
                <c:pt idx="31">
                  <c:v>495</c:v>
                </c:pt>
                <c:pt idx="32">
                  <c:v>458</c:v>
                </c:pt>
                <c:pt idx="33">
                  <c:v>572</c:v>
                </c:pt>
                <c:pt idx="34">
                  <c:v>426</c:v>
                </c:pt>
                <c:pt idx="35">
                  <c:v>436</c:v>
                </c:pt>
                <c:pt idx="36">
                  <c:v>417</c:v>
                </c:pt>
                <c:pt idx="37">
                  <c:v>401</c:v>
                </c:pt>
                <c:pt idx="38">
                  <c:v>404</c:v>
                </c:pt>
                <c:pt idx="39">
                  <c:v>295</c:v>
                </c:pt>
                <c:pt idx="40">
                  <c:v>457</c:v>
                </c:pt>
                <c:pt idx="41">
                  <c:v>571</c:v>
                </c:pt>
                <c:pt idx="42">
                  <c:v>538</c:v>
                </c:pt>
                <c:pt idx="43">
                  <c:v>584</c:v>
                </c:pt>
                <c:pt idx="44">
                  <c:v>613</c:v>
                </c:pt>
                <c:pt idx="45">
                  <c:v>516</c:v>
                </c:pt>
                <c:pt idx="46">
                  <c:v>456</c:v>
                </c:pt>
                <c:pt idx="47">
                  <c:v>576</c:v>
                </c:pt>
                <c:pt idx="48">
                  <c:v>580</c:v>
                </c:pt>
                <c:pt idx="49">
                  <c:v>712</c:v>
                </c:pt>
                <c:pt idx="50">
                  <c:v>715</c:v>
                </c:pt>
                <c:pt idx="51">
                  <c:v>593</c:v>
                </c:pt>
                <c:pt idx="52">
                  <c:v>582</c:v>
                </c:pt>
                <c:pt idx="53">
                  <c:v>703</c:v>
                </c:pt>
                <c:pt idx="54">
                  <c:v>767</c:v>
                </c:pt>
                <c:pt idx="55">
                  <c:v>855</c:v>
                </c:pt>
                <c:pt idx="56">
                  <c:v>721</c:v>
                </c:pt>
                <c:pt idx="57">
                  <c:v>824</c:v>
                </c:pt>
                <c:pt idx="58">
                  <c:v>892</c:v>
                </c:pt>
                <c:pt idx="59">
                  <c:v>773</c:v>
                </c:pt>
                <c:pt idx="60">
                  <c:v>555</c:v>
                </c:pt>
                <c:pt idx="61">
                  <c:v>734</c:v>
                </c:pt>
                <c:pt idx="62">
                  <c:v>794</c:v>
                </c:pt>
                <c:pt idx="63">
                  <c:v>634</c:v>
                </c:pt>
                <c:pt idx="64">
                  <c:v>401</c:v>
                </c:pt>
                <c:pt idx="65">
                  <c:v>698</c:v>
                </c:pt>
                <c:pt idx="66">
                  <c:v>714</c:v>
                </c:pt>
                <c:pt idx="67">
                  <c:v>554</c:v>
                </c:pt>
                <c:pt idx="68">
                  <c:v>722</c:v>
                </c:pt>
                <c:pt idx="69">
                  <c:v>786</c:v>
                </c:pt>
                <c:pt idx="70">
                  <c:v>402</c:v>
                </c:pt>
                <c:pt idx="71">
                  <c:v>516</c:v>
                </c:pt>
                <c:pt idx="72">
                  <c:v>635</c:v>
                </c:pt>
                <c:pt idx="73">
                  <c:v>858</c:v>
                </c:pt>
                <c:pt idx="74">
                  <c:v>751</c:v>
                </c:pt>
                <c:pt idx="75">
                  <c:v>638</c:v>
                </c:pt>
                <c:pt idx="76">
                  <c:v>748</c:v>
                </c:pt>
                <c:pt idx="77">
                  <c:v>728</c:v>
                </c:pt>
                <c:pt idx="78">
                  <c:v>906</c:v>
                </c:pt>
                <c:pt idx="79">
                  <c:v>912</c:v>
                </c:pt>
                <c:pt idx="80">
                  <c:v>948</c:v>
                </c:pt>
                <c:pt idx="81">
                  <c:v>915</c:v>
                </c:pt>
                <c:pt idx="82">
                  <c:v>687</c:v>
                </c:pt>
                <c:pt idx="83">
                  <c:v>920</c:v>
                </c:pt>
                <c:pt idx="84">
                  <c:v>761</c:v>
                </c:pt>
                <c:pt idx="85">
                  <c:v>836</c:v>
                </c:pt>
                <c:pt idx="86">
                  <c:v>708</c:v>
                </c:pt>
                <c:pt idx="87">
                  <c:v>795</c:v>
                </c:pt>
                <c:pt idx="88">
                  <c:v>890</c:v>
                </c:pt>
                <c:pt idx="89">
                  <c:v>950</c:v>
                </c:pt>
                <c:pt idx="90">
                  <c:v>924</c:v>
                </c:pt>
                <c:pt idx="91">
                  <c:v>524</c:v>
                </c:pt>
                <c:pt idx="92">
                  <c:v>785</c:v>
                </c:pt>
                <c:pt idx="93">
                  <c:v>822</c:v>
                </c:pt>
                <c:pt idx="94">
                  <c:v>944</c:v>
                </c:pt>
                <c:pt idx="95">
                  <c:v>597</c:v>
                </c:pt>
                <c:pt idx="96">
                  <c:v>837</c:v>
                </c:pt>
                <c:pt idx="97">
                  <c:v>658</c:v>
                </c:pt>
                <c:pt idx="98">
                  <c:v>829</c:v>
                </c:pt>
                <c:pt idx="99">
                  <c:v>679</c:v>
                </c:pt>
                <c:pt idx="100">
                  <c:v>697</c:v>
                </c:pt>
                <c:pt idx="101">
                  <c:v>889</c:v>
                </c:pt>
                <c:pt idx="102">
                  <c:v>790</c:v>
                </c:pt>
                <c:pt idx="103">
                  <c:v>714</c:v>
                </c:pt>
                <c:pt idx="104">
                  <c:v>830</c:v>
                </c:pt>
                <c:pt idx="105">
                  <c:v>821</c:v>
                </c:pt>
                <c:pt idx="106">
                  <c:v>609</c:v>
                </c:pt>
                <c:pt idx="107">
                  <c:v>728</c:v>
                </c:pt>
                <c:pt idx="108">
                  <c:v>594</c:v>
                </c:pt>
                <c:pt idx="109">
                  <c:v>835</c:v>
                </c:pt>
                <c:pt idx="110">
                  <c:v>747</c:v>
                </c:pt>
                <c:pt idx="111">
                  <c:v>711</c:v>
                </c:pt>
                <c:pt idx="112">
                  <c:v>821</c:v>
                </c:pt>
                <c:pt idx="113">
                  <c:v>617</c:v>
                </c:pt>
                <c:pt idx="114">
                  <c:v>809</c:v>
                </c:pt>
                <c:pt idx="115">
                  <c:v>780</c:v>
                </c:pt>
                <c:pt idx="116">
                  <c:v>574</c:v>
                </c:pt>
                <c:pt idx="117">
                  <c:v>694</c:v>
                </c:pt>
                <c:pt idx="118">
                  <c:v>784</c:v>
                </c:pt>
                <c:pt idx="119">
                  <c:v>795</c:v>
                </c:pt>
                <c:pt idx="120">
                  <c:v>807</c:v>
                </c:pt>
                <c:pt idx="121">
                  <c:v>745</c:v>
                </c:pt>
                <c:pt idx="122">
                  <c:v>713</c:v>
                </c:pt>
                <c:pt idx="123">
                  <c:v>690</c:v>
                </c:pt>
                <c:pt idx="124">
                  <c:v>792</c:v>
                </c:pt>
                <c:pt idx="125">
                  <c:v>385</c:v>
                </c:pt>
                <c:pt idx="126">
                  <c:v>422</c:v>
                </c:pt>
                <c:pt idx="127">
                  <c:v>509.6</c:v>
                </c:pt>
                <c:pt idx="128">
                  <c:v>539</c:v>
                </c:pt>
                <c:pt idx="129">
                  <c:v>584</c:v>
                </c:pt>
                <c:pt idx="130">
                  <c:v>515</c:v>
                </c:pt>
                <c:pt idx="131">
                  <c:v>502</c:v>
                </c:pt>
                <c:pt idx="132">
                  <c:v>573</c:v>
                </c:pt>
                <c:pt idx="133">
                  <c:v>694</c:v>
                </c:pt>
                <c:pt idx="134">
                  <c:v>629</c:v>
                </c:pt>
                <c:pt idx="135">
                  <c:v>712</c:v>
                </c:pt>
                <c:pt idx="136">
                  <c:v>787</c:v>
                </c:pt>
                <c:pt idx="137">
                  <c:v>490.5</c:v>
                </c:pt>
                <c:pt idx="138">
                  <c:v>628.8</c:v>
                </c:pt>
                <c:pt idx="139">
                  <c:v>399</c:v>
                </c:pt>
                <c:pt idx="140">
                  <c:v>742</c:v>
                </c:pt>
                <c:pt idx="141">
                  <c:v>717.1</c:v>
                </c:pt>
                <c:pt idx="142">
                  <c:v>511</c:v>
                </c:pt>
                <c:pt idx="143">
                  <c:v>767.8</c:v>
                </c:pt>
                <c:pt idx="144">
                  <c:v>901.7</c:v>
                </c:pt>
                <c:pt idx="145">
                  <c:v>771.5</c:v>
                </c:pt>
                <c:pt idx="146">
                  <c:v>832.5</c:v>
                </c:pt>
                <c:pt idx="147">
                  <c:v>792</c:v>
                </c:pt>
                <c:pt idx="148">
                  <c:v>891</c:v>
                </c:pt>
                <c:pt idx="149">
                  <c:v>567</c:v>
                </c:pt>
                <c:pt idx="150">
                  <c:v>701.6</c:v>
                </c:pt>
                <c:pt idx="151">
                  <c:v>634.5</c:v>
                </c:pt>
                <c:pt idx="152">
                  <c:v>522.4</c:v>
                </c:pt>
                <c:pt idx="153">
                  <c:v>788.9</c:v>
                </c:pt>
                <c:pt idx="154">
                  <c:v>461</c:v>
                </c:pt>
                <c:pt idx="155">
                  <c:v>636.6</c:v>
                </c:pt>
                <c:pt idx="156">
                  <c:v>892.6</c:v>
                </c:pt>
                <c:pt idx="157">
                  <c:v>744.1</c:v>
                </c:pt>
                <c:pt idx="158">
                  <c:v>711.5</c:v>
                </c:pt>
                <c:pt idx="159">
                  <c:v>768</c:v>
                </c:pt>
                <c:pt idx="160">
                  <c:v>687</c:v>
                </c:pt>
                <c:pt idx="161">
                  <c:v>602</c:v>
                </c:pt>
                <c:pt idx="162">
                  <c:v>721</c:v>
                </c:pt>
                <c:pt idx="163">
                  <c:v>881.7</c:v>
                </c:pt>
                <c:pt idx="164">
                  <c:v>857.3</c:v>
                </c:pt>
                <c:pt idx="165">
                  <c:v>823.37</c:v>
                </c:pt>
                <c:pt idx="166">
                  <c:v>753.9</c:v>
                </c:pt>
                <c:pt idx="167">
                  <c:v>771</c:v>
                </c:pt>
                <c:pt idx="168">
                  <c:v>817</c:v>
                </c:pt>
                <c:pt idx="169">
                  <c:v>800</c:v>
                </c:pt>
                <c:pt idx="170">
                  <c:v>821</c:v>
                </c:pt>
                <c:pt idx="171">
                  <c:v>876</c:v>
                </c:pt>
                <c:pt idx="172">
                  <c:v>353</c:v>
                </c:pt>
                <c:pt idx="173">
                  <c:v>770</c:v>
                </c:pt>
                <c:pt idx="174">
                  <c:v>744</c:v>
                </c:pt>
                <c:pt idx="175">
                  <c:v>717.6</c:v>
                </c:pt>
                <c:pt idx="176">
                  <c:v>770</c:v>
                </c:pt>
                <c:pt idx="177">
                  <c:v>439</c:v>
                </c:pt>
                <c:pt idx="178">
                  <c:v>886.5</c:v>
                </c:pt>
                <c:pt idx="179">
                  <c:v>883</c:v>
                </c:pt>
                <c:pt idx="180">
                  <c:v>891</c:v>
                </c:pt>
                <c:pt idx="181">
                  <c:v>888</c:v>
                </c:pt>
                <c:pt idx="182">
                  <c:v>932.6</c:v>
                </c:pt>
                <c:pt idx="183">
                  <c:v>931.7</c:v>
                </c:pt>
                <c:pt idx="184">
                  <c:v>899.4</c:v>
                </c:pt>
                <c:pt idx="185">
                  <c:v>881.2</c:v>
                </c:pt>
                <c:pt idx="186">
                  <c:v>889.2</c:v>
                </c:pt>
                <c:pt idx="187">
                  <c:v>734.3</c:v>
                </c:pt>
                <c:pt idx="188">
                  <c:v>915.5</c:v>
                </c:pt>
                <c:pt idx="189">
                  <c:v>894</c:v>
                </c:pt>
                <c:pt idx="190">
                  <c:v>0</c:v>
                </c:pt>
                <c:pt idx="191">
                  <c:v>818</c:v>
                </c:pt>
                <c:pt idx="192">
                  <c:v>912.4</c:v>
                </c:pt>
                <c:pt idx="193">
                  <c:v>897.6</c:v>
                </c:pt>
                <c:pt idx="194">
                  <c:v>918</c:v>
                </c:pt>
                <c:pt idx="195">
                  <c:v>668.2</c:v>
                </c:pt>
                <c:pt idx="196">
                  <c:v>275.7</c:v>
                </c:pt>
                <c:pt idx="197">
                  <c:v>546</c:v>
                </c:pt>
                <c:pt idx="198">
                  <c:v>670</c:v>
                </c:pt>
                <c:pt idx="199">
                  <c:v>634</c:v>
                </c:pt>
                <c:pt idx="200">
                  <c:v>642</c:v>
                </c:pt>
                <c:pt idx="201">
                  <c:v>487</c:v>
                </c:pt>
                <c:pt idx="202">
                  <c:v>764</c:v>
                </c:pt>
                <c:pt idx="203">
                  <c:v>794</c:v>
                </c:pt>
                <c:pt idx="204">
                  <c:v>662.3</c:v>
                </c:pt>
                <c:pt idx="205">
                  <c:v>648</c:v>
                </c:pt>
                <c:pt idx="206">
                  <c:v>541.7</c:v>
                </c:pt>
                <c:pt idx="207">
                  <c:v>675.5</c:v>
                </c:pt>
                <c:pt idx="208">
                  <c:v>583.2</c:v>
                </c:pt>
                <c:pt idx="209">
                  <c:v>597.65</c:v>
                </c:pt>
                <c:pt idx="210">
                  <c:v>702.14</c:v>
                </c:pt>
                <c:pt idx="211">
                  <c:v>702.75</c:v>
                </c:pt>
                <c:pt idx="212">
                  <c:v>607.67</c:v>
                </c:pt>
                <c:pt idx="213">
                  <c:v>746.41</c:v>
                </c:pt>
                <c:pt idx="214">
                  <c:v>694.73</c:v>
                </c:pt>
                <c:pt idx="215">
                  <c:v>689.11</c:v>
                </c:pt>
                <c:pt idx="216">
                  <c:v>659.19</c:v>
                </c:pt>
                <c:pt idx="217">
                  <c:v>683.51</c:v>
                </c:pt>
                <c:pt idx="218">
                  <c:v>418.95</c:v>
                </c:pt>
                <c:pt idx="219">
                  <c:v>605.83</c:v>
                </c:pt>
                <c:pt idx="220">
                  <c:v>605.3</c:v>
                </c:pt>
                <c:pt idx="221">
                  <c:v>639.9</c:v>
                </c:pt>
                <c:pt idx="222">
                  <c:v>851.91</c:v>
                </c:pt>
                <c:pt idx="223">
                  <c:v>897.18</c:v>
                </c:pt>
                <c:pt idx="224">
                  <c:v>650.48</c:v>
                </c:pt>
                <c:pt idx="225">
                  <c:v>736.3</c:v>
                </c:pt>
                <c:pt idx="226">
                  <c:v>826.0023</c:v>
                </c:pt>
                <c:pt idx="227">
                  <c:v>768.55</c:v>
                </c:pt>
                <c:pt idx="228">
                  <c:v>646.48</c:v>
                </c:pt>
                <c:pt idx="229">
                  <c:v>717.98</c:v>
                </c:pt>
                <c:pt idx="230">
                  <c:v>650.9</c:v>
                </c:pt>
                <c:pt idx="231">
                  <c:v>519.12</c:v>
                </c:pt>
                <c:pt idx="232">
                  <c:v>697.75</c:v>
                </c:pt>
                <c:pt idx="233">
                  <c:v>762.8</c:v>
                </c:pt>
                <c:pt idx="234">
                  <c:v>755.53</c:v>
                </c:pt>
                <c:pt idx="235">
                  <c:v>786</c:v>
                </c:pt>
                <c:pt idx="236">
                  <c:v>827.99</c:v>
                </c:pt>
                <c:pt idx="237">
                  <c:v>765.56</c:v>
                </c:pt>
                <c:pt idx="238">
                  <c:v>741.36</c:v>
                </c:pt>
                <c:pt idx="239">
                  <c:v>709.16</c:v>
                </c:pt>
                <c:pt idx="240">
                  <c:v>527.45</c:v>
                </c:pt>
                <c:pt idx="241">
                  <c:v>676.42</c:v>
                </c:pt>
                <c:pt idx="242">
                  <c:v>617</c:v>
                </c:pt>
                <c:pt idx="243">
                  <c:v>744.51</c:v>
                </c:pt>
                <c:pt idx="244">
                  <c:v>713.266</c:v>
                </c:pt>
                <c:pt idx="245">
                  <c:v>718.1</c:v>
                </c:pt>
                <c:pt idx="246">
                  <c:v>719.51</c:v>
                </c:pt>
                <c:pt idx="247">
                  <c:v>916.98</c:v>
                </c:pt>
                <c:pt idx="248">
                  <c:v>940.6651</c:v>
                </c:pt>
                <c:pt idx="249">
                  <c:v>907.9767</c:v>
                </c:pt>
                <c:pt idx="250">
                  <c:v>948.35</c:v>
                </c:pt>
                <c:pt idx="251">
                  <c:v>868.002</c:v>
                </c:pt>
                <c:pt idx="252">
                  <c:v>834.2</c:v>
                </c:pt>
                <c:pt idx="253">
                  <c:v>777.26</c:v>
                </c:pt>
                <c:pt idx="254">
                  <c:v>768.34</c:v>
                </c:pt>
                <c:pt idx="255">
                  <c:v>743.25</c:v>
                </c:pt>
                <c:pt idx="256">
                  <c:v>902.66</c:v>
                </c:pt>
                <c:pt idx="257">
                  <c:v>746.86</c:v>
                </c:pt>
                <c:pt idx="258">
                  <c:v>787.35</c:v>
                </c:pt>
                <c:pt idx="259">
                  <c:v>791.73</c:v>
                </c:pt>
                <c:pt idx="260">
                  <c:v>841.7</c:v>
                </c:pt>
                <c:pt idx="261">
                  <c:v>1009.03</c:v>
                </c:pt>
                <c:pt idx="262">
                  <c:v>811.5</c:v>
                </c:pt>
                <c:pt idx="263">
                  <c:v>863.81</c:v>
                </c:pt>
                <c:pt idx="264">
                  <c:v>797.45</c:v>
                </c:pt>
                <c:pt idx="265">
                  <c:v>768.46</c:v>
                </c:pt>
                <c:pt idx="266">
                  <c:v>782.79</c:v>
                </c:pt>
                <c:pt idx="267">
                  <c:v>766.37</c:v>
                </c:pt>
                <c:pt idx="268">
                  <c:v>811.78</c:v>
                </c:pt>
              </c:numCache>
            </c:numRef>
          </c:yVal>
          <c:smooth val="0"/>
        </c:ser>
        <c:ser>
          <c:idx val="0"/>
          <c:order val="1"/>
          <c:tx>
            <c:v>Latest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solidFill>
                  <a:srgbClr val="000080"/>
                </a:solidFill>
              </a:ln>
            </c:spPr>
          </c:marker>
          <c:xVal>
            <c:numRef>
              <c:f>OUTPUT!$Z$400:$Z$410</c:f>
              <c:numCache>
                <c:ptCount val="11"/>
                <c:pt idx="0">
                  <c:v>160</c:v>
                </c:pt>
                <c:pt idx="1">
                  <c:v>162</c:v>
                </c:pt>
                <c:pt idx="2">
                  <c:v>172</c:v>
                </c:pt>
                <c:pt idx="3">
                  <c:v>164</c:v>
                </c:pt>
                <c:pt idx="4">
                  <c:v>194</c:v>
                </c:pt>
                <c:pt idx="5">
                  <c:v>165</c:v>
                </c:pt>
                <c:pt idx="6">
                  <c:v>143</c:v>
                </c:pt>
                <c:pt idx="7">
                  <c:v>120</c:v>
                </c:pt>
                <c:pt idx="8">
                  <c:v>151</c:v>
                </c:pt>
                <c:pt idx="9">
                  <c:v>166</c:v>
                </c:pt>
                <c:pt idx="10">
                  <c:v>134</c:v>
                </c:pt>
              </c:numCache>
            </c:numRef>
          </c:xVal>
          <c:yVal>
            <c:numRef>
              <c:f>OUTPUT!$G$400:$G$410</c:f>
              <c:numCache>
                <c:ptCount val="11"/>
                <c:pt idx="0">
                  <c:v>940.6651</c:v>
                </c:pt>
                <c:pt idx="1">
                  <c:v>907.9767</c:v>
                </c:pt>
                <c:pt idx="2">
                  <c:v>948.35</c:v>
                </c:pt>
                <c:pt idx="3">
                  <c:v>868.002</c:v>
                </c:pt>
                <c:pt idx="4">
                  <c:v>834.2</c:v>
                </c:pt>
                <c:pt idx="5">
                  <c:v>777.26</c:v>
                </c:pt>
                <c:pt idx="6">
                  <c:v>768.34</c:v>
                </c:pt>
                <c:pt idx="7">
                  <c:v>743.25</c:v>
                </c:pt>
                <c:pt idx="8">
                  <c:v>902.66</c:v>
                </c:pt>
                <c:pt idx="9">
                  <c:v>746.86</c:v>
                </c:pt>
                <c:pt idx="10">
                  <c:v>787.35</c:v>
                </c:pt>
              </c:numCache>
            </c:numRef>
          </c:yVal>
          <c:smooth val="0"/>
        </c:ser>
        <c:ser>
          <c:idx val="1"/>
          <c:order val="2"/>
          <c:tx>
            <c:v>Latest store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xVal>
            <c:numRef>
              <c:f>OUTPUT!$Z$410:$Z$410</c:f>
              <c:numCache>
                <c:ptCount val="1"/>
                <c:pt idx="0">
                  <c:v>134</c:v>
                </c:pt>
              </c:numCache>
            </c:numRef>
          </c:xVal>
          <c:yVal>
            <c:numRef>
              <c:f>OUTPUT!$G$410:$G$410</c:f>
              <c:numCache>
                <c:ptCount val="1"/>
                <c:pt idx="0">
                  <c:v>787.35</c:v>
                </c:pt>
              </c:numCache>
            </c:numRef>
          </c:yVal>
          <c:smooth val="0"/>
        </c:ser>
        <c:axId val="23890920"/>
        <c:axId val="13691689"/>
      </c:scatterChart>
      <c:valAx>
        <c:axId val="23890920"/>
        <c:scaling>
          <c:orientation val="minMax"/>
        </c:scaling>
        <c:axPos val="b"/>
        <c:title>
          <c:tx>
            <c:rich>
              <a:bodyPr vert="horz" rot="0" anchor="ctr"/>
              <a:lstStyle/>
              <a:p>
                <a:pPr algn="ctr">
                  <a:defRPr/>
                </a:pPr>
                <a:r>
                  <a:rPr lang="en-US" cap="none" sz="925" b="0" i="0" u="none" baseline="0">
                    <a:solidFill>
                      <a:srgbClr val="FF0000"/>
                    </a:solidFill>
                  </a:rPr>
                  <a:t>Stack size(ma)</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solidFill>
                  <a:srgbClr val="FF0000"/>
                </a:solidFill>
              </a:defRPr>
            </a:pPr>
          </a:p>
        </c:txPr>
        <c:crossAx val="13691689"/>
        <c:crosses val="autoZero"/>
        <c:crossBetween val="midCat"/>
        <c:dispUnits/>
      </c:valAx>
      <c:valAx>
        <c:axId val="13691689"/>
        <c:scaling>
          <c:orientation val="minMax"/>
        </c:scaling>
        <c:axPos val="l"/>
        <c:title>
          <c:tx>
            <c:rich>
              <a:bodyPr vert="horz" rot="-5400000" anchor="ctr"/>
              <a:lstStyle/>
              <a:p>
                <a:pPr algn="ctr">
                  <a:defRPr/>
                </a:pPr>
                <a:r>
                  <a:rPr lang="en-US" cap="none" sz="1100" b="0" i="0" u="none" baseline="0">
                    <a:solidFill>
                      <a:srgbClr val="FF0000"/>
                    </a:solidFill>
                  </a:rPr>
                  <a:t>Total Pbars at HEP (E9)</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solidFill>
                  <a:srgbClr val="FF0000"/>
                </a:solidFill>
              </a:defRPr>
            </a:pPr>
          </a:p>
        </c:txPr>
        <c:crossAx val="23890920"/>
        <c:crosses val="autoZero"/>
        <c:crossBetween val="midCat"/>
        <c:dispUnits/>
        <c:majorUnit val="200"/>
      </c:valAx>
      <c:spPr>
        <a:noFill/>
      </c:spPr>
    </c:plotArea>
    <c:legend>
      <c:legendPos val="r"/>
      <c:layout>
        <c:manualLayout>
          <c:xMode val="edge"/>
          <c:yMode val="edge"/>
          <c:x val="0.68725"/>
          <c:y val="0.238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Luminosity Lifetime</a:t>
            </a:r>
          </a:p>
        </c:rich>
      </c:tx>
      <c:layout/>
      <c:spPr>
        <a:noFill/>
        <a:ln>
          <a:noFill/>
        </a:ln>
      </c:spPr>
    </c:title>
    <c:plotArea>
      <c:layout/>
      <c:scatterChart>
        <c:scatterStyle val="lineMarker"/>
        <c:varyColors val="0"/>
        <c:ser>
          <c:idx val="0"/>
          <c:order val="0"/>
          <c:tx>
            <c:strRef>
              <c:f>OUTPUT!$I$2</c:f>
              <c:strCache>
                <c:ptCount val="1"/>
                <c:pt idx="0">
                  <c:v>Avg lumi (e30)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OUTPUT!$B$200:$B$430</c:f>
              <c:numCache>
                <c:ptCount val="231"/>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pt idx="221">
                  <c:v>2928</c:v>
                </c:pt>
                <c:pt idx="222">
                  <c:v>2932</c:v>
                </c:pt>
                <c:pt idx="223">
                  <c:v>2934</c:v>
                </c:pt>
                <c:pt idx="224">
                  <c:v>2937</c:v>
                </c:pt>
                <c:pt idx="225">
                  <c:v>2939</c:v>
                </c:pt>
                <c:pt idx="226">
                  <c:v>2941</c:v>
                </c:pt>
                <c:pt idx="227">
                  <c:v>2943</c:v>
                </c:pt>
                <c:pt idx="228">
                  <c:v>2953</c:v>
                </c:pt>
                <c:pt idx="229">
                  <c:v>2956</c:v>
                </c:pt>
                <c:pt idx="230">
                  <c:v>2975</c:v>
                </c:pt>
              </c:numCache>
            </c:numRef>
          </c:xVal>
          <c:yVal>
            <c:numRef>
              <c:f>OUTPUT!$J$200:$J$430</c:f>
              <c:numCache>
                <c:ptCount val="231"/>
                <c:pt idx="0">
                  <c:v>0</c:v>
                </c:pt>
                <c:pt idx="1">
                  <c:v>6.6</c:v>
                </c:pt>
                <c:pt idx="2">
                  <c:v>6.2</c:v>
                </c:pt>
                <c:pt idx="3">
                  <c:v>8.6</c:v>
                </c:pt>
                <c:pt idx="4">
                  <c:v>7.7</c:v>
                </c:pt>
                <c:pt idx="5">
                  <c:v>8.3</c:v>
                </c:pt>
                <c:pt idx="6">
                  <c:v>8</c:v>
                </c:pt>
                <c:pt idx="7">
                  <c:v>7.5</c:v>
                </c:pt>
                <c:pt idx="8">
                  <c:v>5.7</c:v>
                </c:pt>
                <c:pt idx="9">
                  <c:v>7.2</c:v>
                </c:pt>
                <c:pt idx="10">
                  <c:v>9.6</c:v>
                </c:pt>
                <c:pt idx="11">
                  <c:v>8.8</c:v>
                </c:pt>
                <c:pt idx="12">
                  <c:v>9.3</c:v>
                </c:pt>
                <c:pt idx="13">
                  <c:v>10</c:v>
                </c:pt>
                <c:pt idx="14">
                  <c:v>8.8</c:v>
                </c:pt>
                <c:pt idx="15">
                  <c:v>12.2</c:v>
                </c:pt>
                <c:pt idx="16">
                  <c:v>12.4</c:v>
                </c:pt>
                <c:pt idx="17">
                  <c:v>11.5</c:v>
                </c:pt>
                <c:pt idx="18">
                  <c:v>10.3</c:v>
                </c:pt>
                <c:pt idx="19">
                  <c:v>10.8</c:v>
                </c:pt>
                <c:pt idx="20">
                  <c:v>11.3</c:v>
                </c:pt>
                <c:pt idx="21">
                  <c:v>10.8</c:v>
                </c:pt>
                <c:pt idx="22">
                  <c:v>16</c:v>
                </c:pt>
                <c:pt idx="23">
                  <c:v>11.6</c:v>
                </c:pt>
                <c:pt idx="24">
                  <c:v>8.12</c:v>
                </c:pt>
                <c:pt idx="25">
                  <c:v>10</c:v>
                </c:pt>
                <c:pt idx="26">
                  <c:v>7.8</c:v>
                </c:pt>
                <c:pt idx="27">
                  <c:v>11.1</c:v>
                </c:pt>
                <c:pt idx="28">
                  <c:v>8.7</c:v>
                </c:pt>
                <c:pt idx="29">
                  <c:v>5</c:v>
                </c:pt>
                <c:pt idx="30">
                  <c:v>10.4</c:v>
                </c:pt>
                <c:pt idx="31">
                  <c:v>11</c:v>
                </c:pt>
                <c:pt idx="32">
                  <c:v>11</c:v>
                </c:pt>
                <c:pt idx="33">
                  <c:v>10</c:v>
                </c:pt>
                <c:pt idx="34">
                  <c:v>11.7</c:v>
                </c:pt>
                <c:pt idx="35">
                  <c:v>11.6</c:v>
                </c:pt>
                <c:pt idx="36">
                  <c:v>13</c:v>
                </c:pt>
                <c:pt idx="37">
                  <c:v>15</c:v>
                </c:pt>
                <c:pt idx="38">
                  <c:v>14.2</c:v>
                </c:pt>
                <c:pt idx="39">
                  <c:v>12</c:v>
                </c:pt>
                <c:pt idx="40">
                  <c:v>18</c:v>
                </c:pt>
                <c:pt idx="41">
                  <c:v>14</c:v>
                </c:pt>
                <c:pt idx="42">
                  <c:v>14</c:v>
                </c:pt>
                <c:pt idx="43">
                  <c:v>12.6</c:v>
                </c:pt>
                <c:pt idx="44">
                  <c:v>20</c:v>
                </c:pt>
                <c:pt idx="45">
                  <c:v>13</c:v>
                </c:pt>
                <c:pt idx="46">
                  <c:v>15</c:v>
                </c:pt>
                <c:pt idx="47">
                  <c:v>19</c:v>
                </c:pt>
                <c:pt idx="48">
                  <c:v>13</c:v>
                </c:pt>
                <c:pt idx="49">
                  <c:v>12</c:v>
                </c:pt>
                <c:pt idx="50">
                  <c:v>13</c:v>
                </c:pt>
                <c:pt idx="51">
                  <c:v>15</c:v>
                </c:pt>
                <c:pt idx="52">
                  <c:v>14</c:v>
                </c:pt>
                <c:pt idx="53">
                  <c:v>12</c:v>
                </c:pt>
                <c:pt idx="54">
                  <c:v>11</c:v>
                </c:pt>
                <c:pt idx="55">
                  <c:v>12.5</c:v>
                </c:pt>
                <c:pt idx="56">
                  <c:v>12.5</c:v>
                </c:pt>
                <c:pt idx="57">
                  <c:v>14</c:v>
                </c:pt>
                <c:pt idx="58">
                  <c:v>14</c:v>
                </c:pt>
                <c:pt idx="60">
                  <c:v>12</c:v>
                </c:pt>
                <c:pt idx="61">
                  <c:v>12.4</c:v>
                </c:pt>
                <c:pt idx="62">
                  <c:v>13</c:v>
                </c:pt>
                <c:pt idx="63">
                  <c:v>14</c:v>
                </c:pt>
                <c:pt idx="64">
                  <c:v>13</c:v>
                </c:pt>
                <c:pt idx="65">
                  <c:v>18</c:v>
                </c:pt>
                <c:pt idx="66">
                  <c:v>13</c:v>
                </c:pt>
                <c:pt idx="67">
                  <c:v>13</c:v>
                </c:pt>
                <c:pt idx="68">
                  <c:v>12</c:v>
                </c:pt>
                <c:pt idx="69">
                  <c:v>13</c:v>
                </c:pt>
                <c:pt idx="70">
                  <c:v>14</c:v>
                </c:pt>
                <c:pt idx="71">
                  <c:v>13</c:v>
                </c:pt>
                <c:pt idx="72">
                  <c:v>14</c:v>
                </c:pt>
                <c:pt idx="73">
                  <c:v>14</c:v>
                </c:pt>
                <c:pt idx="74">
                  <c:v>14</c:v>
                </c:pt>
                <c:pt idx="75">
                  <c:v>14</c:v>
                </c:pt>
                <c:pt idx="76">
                  <c:v>15</c:v>
                </c:pt>
                <c:pt idx="77">
                  <c:v>16.7</c:v>
                </c:pt>
                <c:pt idx="78">
                  <c:v>13.85</c:v>
                </c:pt>
                <c:pt idx="79">
                  <c:v>14.5</c:v>
                </c:pt>
                <c:pt idx="80">
                  <c:v>15.1</c:v>
                </c:pt>
                <c:pt idx="81">
                  <c:v>15.15</c:v>
                </c:pt>
                <c:pt idx="82">
                  <c:v>15.850000000000001</c:v>
                </c:pt>
                <c:pt idx="83">
                  <c:v>15.2</c:v>
                </c:pt>
                <c:pt idx="84">
                  <c:v>13.815</c:v>
                </c:pt>
                <c:pt idx="85">
                  <c:v>0</c:v>
                </c:pt>
                <c:pt idx="86">
                  <c:v>14.6</c:v>
                </c:pt>
                <c:pt idx="87">
                  <c:v>15.149999999999999</c:v>
                </c:pt>
                <c:pt idx="88">
                  <c:v>13.91</c:v>
                </c:pt>
                <c:pt idx="89">
                  <c:v>14.335</c:v>
                </c:pt>
                <c:pt idx="90">
                  <c:v>13.55</c:v>
                </c:pt>
                <c:pt idx="91">
                  <c:v>14.620000000000001</c:v>
                </c:pt>
                <c:pt idx="92">
                  <c:v>1.1900000000000004</c:v>
                </c:pt>
                <c:pt idx="93">
                  <c:v>11.225</c:v>
                </c:pt>
                <c:pt idx="94">
                  <c:v>8.48</c:v>
                </c:pt>
                <c:pt idx="95">
                  <c:v>12.24</c:v>
                </c:pt>
                <c:pt idx="96">
                  <c:v>10.350000000000001</c:v>
                </c:pt>
                <c:pt idx="97">
                  <c:v>12.995000000000001</c:v>
                </c:pt>
                <c:pt idx="98">
                  <c:v>12.515</c:v>
                </c:pt>
                <c:pt idx="99">
                  <c:v>12.75</c:v>
                </c:pt>
                <c:pt idx="100">
                  <c:v>12.5</c:v>
                </c:pt>
                <c:pt idx="101">
                  <c:v>13.83</c:v>
                </c:pt>
                <c:pt idx="102">
                  <c:v>10.629999999999999</c:v>
                </c:pt>
                <c:pt idx="103">
                  <c:v>12.335</c:v>
                </c:pt>
                <c:pt idx="104">
                  <c:v>15.07</c:v>
                </c:pt>
                <c:pt idx="105">
                  <c:v>14.02</c:v>
                </c:pt>
                <c:pt idx="106">
                  <c:v>16.22</c:v>
                </c:pt>
                <c:pt idx="107">
                  <c:v>13.8</c:v>
                </c:pt>
                <c:pt idx="108">
                  <c:v>14.35</c:v>
                </c:pt>
                <c:pt idx="109">
                  <c:v>13.010000000000002</c:v>
                </c:pt>
                <c:pt idx="110">
                  <c:v>16.75</c:v>
                </c:pt>
                <c:pt idx="111">
                  <c:v>13.625</c:v>
                </c:pt>
                <c:pt idx="112">
                  <c:v>12.26</c:v>
                </c:pt>
                <c:pt idx="113">
                  <c:v>13.45</c:v>
                </c:pt>
                <c:pt idx="114">
                  <c:v>15.3</c:v>
                </c:pt>
                <c:pt idx="115">
                  <c:v>14.86</c:v>
                </c:pt>
                <c:pt idx="116">
                  <c:v>13.155000000000001</c:v>
                </c:pt>
                <c:pt idx="117">
                  <c:v>13.5</c:v>
                </c:pt>
                <c:pt idx="118">
                  <c:v>11.51</c:v>
                </c:pt>
                <c:pt idx="119">
                  <c:v>12.11</c:v>
                </c:pt>
                <c:pt idx="120">
                  <c:v>11.8</c:v>
                </c:pt>
                <c:pt idx="121">
                  <c:v>20</c:v>
                </c:pt>
                <c:pt idx="122">
                  <c:v>13.18</c:v>
                </c:pt>
                <c:pt idx="123">
                  <c:v>12.68</c:v>
                </c:pt>
                <c:pt idx="124">
                  <c:v>15.5</c:v>
                </c:pt>
                <c:pt idx="125">
                  <c:v>13.6</c:v>
                </c:pt>
                <c:pt idx="126">
                  <c:v>12.4</c:v>
                </c:pt>
                <c:pt idx="127">
                  <c:v>13.7</c:v>
                </c:pt>
                <c:pt idx="128">
                  <c:v>12.295</c:v>
                </c:pt>
                <c:pt idx="129">
                  <c:v>2</c:v>
                </c:pt>
                <c:pt idx="130">
                  <c:v>12.05</c:v>
                </c:pt>
                <c:pt idx="131">
                  <c:v>13</c:v>
                </c:pt>
                <c:pt idx="132">
                  <c:v>13.1</c:v>
                </c:pt>
                <c:pt idx="133">
                  <c:v>14.2</c:v>
                </c:pt>
                <c:pt idx="134">
                  <c:v>13.23</c:v>
                </c:pt>
                <c:pt idx="135">
                  <c:v>12.25</c:v>
                </c:pt>
                <c:pt idx="136">
                  <c:v>12.35</c:v>
                </c:pt>
                <c:pt idx="137">
                  <c:v>12.1</c:v>
                </c:pt>
                <c:pt idx="138">
                  <c:v>11.805</c:v>
                </c:pt>
                <c:pt idx="139">
                  <c:v>13.65</c:v>
                </c:pt>
                <c:pt idx="140">
                  <c:v>11.149999999999999</c:v>
                </c:pt>
                <c:pt idx="141">
                  <c:v>11.245000000000001</c:v>
                </c:pt>
                <c:pt idx="142">
                  <c:v>0</c:v>
                </c:pt>
                <c:pt idx="143">
                  <c:v>10.96</c:v>
                </c:pt>
                <c:pt idx="144">
                  <c:v>11.3</c:v>
                </c:pt>
                <c:pt idx="145">
                  <c:v>11.825</c:v>
                </c:pt>
                <c:pt idx="146">
                  <c:v>11.25</c:v>
                </c:pt>
                <c:pt idx="147">
                  <c:v>14.8</c:v>
                </c:pt>
                <c:pt idx="148">
                  <c:v>23.9</c:v>
                </c:pt>
                <c:pt idx="149">
                  <c:v>15.15</c:v>
                </c:pt>
                <c:pt idx="150">
                  <c:v>10.95</c:v>
                </c:pt>
                <c:pt idx="151">
                  <c:v>11.399999999999999</c:v>
                </c:pt>
                <c:pt idx="152">
                  <c:v>11.85</c:v>
                </c:pt>
                <c:pt idx="153">
                  <c:v>3.1999999999999997</c:v>
                </c:pt>
                <c:pt idx="154">
                  <c:v>7.3</c:v>
                </c:pt>
                <c:pt idx="155">
                  <c:v>5.449999999999999</c:v>
                </c:pt>
                <c:pt idx="156">
                  <c:v>6.23</c:v>
                </c:pt>
                <c:pt idx="157">
                  <c:v>7.775</c:v>
                </c:pt>
                <c:pt idx="158">
                  <c:v>8.149999999999999</c:v>
                </c:pt>
                <c:pt idx="159">
                  <c:v>8.3</c:v>
                </c:pt>
                <c:pt idx="160">
                  <c:v>7.949999999999999</c:v>
                </c:pt>
                <c:pt idx="161">
                  <c:v>9.25</c:v>
                </c:pt>
                <c:pt idx="162">
                  <c:v>8.72</c:v>
                </c:pt>
                <c:pt idx="163">
                  <c:v>8.6235</c:v>
                </c:pt>
                <c:pt idx="164">
                  <c:v>9.1935</c:v>
                </c:pt>
                <c:pt idx="165">
                  <c:v>9.324</c:v>
                </c:pt>
                <c:pt idx="166">
                  <c:v>10.009</c:v>
                </c:pt>
                <c:pt idx="167">
                  <c:v>10.5</c:v>
                </c:pt>
                <c:pt idx="168">
                  <c:v>10.646999999999998</c:v>
                </c:pt>
                <c:pt idx="169">
                  <c:v>12.94</c:v>
                </c:pt>
                <c:pt idx="170">
                  <c:v>9.925</c:v>
                </c:pt>
                <c:pt idx="171">
                  <c:v>11.515</c:v>
                </c:pt>
                <c:pt idx="172">
                  <c:v>14.5</c:v>
                </c:pt>
                <c:pt idx="173">
                  <c:v>10.8</c:v>
                </c:pt>
                <c:pt idx="174">
                  <c:v>13.195</c:v>
                </c:pt>
                <c:pt idx="175">
                  <c:v>12.205</c:v>
                </c:pt>
                <c:pt idx="176">
                  <c:v>10.337</c:v>
                </c:pt>
                <c:pt idx="177">
                  <c:v>10.05</c:v>
                </c:pt>
                <c:pt idx="178">
                  <c:v>12.42</c:v>
                </c:pt>
                <c:pt idx="179">
                  <c:v>10.435</c:v>
                </c:pt>
                <c:pt idx="180">
                  <c:v>10.291</c:v>
                </c:pt>
                <c:pt idx="181">
                  <c:v>12.95</c:v>
                </c:pt>
                <c:pt idx="182">
                  <c:v>13.985</c:v>
                </c:pt>
                <c:pt idx="183">
                  <c:v>11.19</c:v>
                </c:pt>
                <c:pt idx="184">
                  <c:v>12.6095</c:v>
                </c:pt>
                <c:pt idx="185">
                  <c:v>13.42</c:v>
                </c:pt>
                <c:pt idx="186">
                  <c:v>12.25</c:v>
                </c:pt>
                <c:pt idx="187">
                  <c:v>12.844999999999999</c:v>
                </c:pt>
                <c:pt idx="188">
                  <c:v>11.21</c:v>
                </c:pt>
                <c:pt idx="189">
                  <c:v>14.065</c:v>
                </c:pt>
                <c:pt idx="190">
                  <c:v>13.129999999999999</c:v>
                </c:pt>
                <c:pt idx="191">
                  <c:v>12.305</c:v>
                </c:pt>
                <c:pt idx="192">
                  <c:v>12.364999999999998</c:v>
                </c:pt>
                <c:pt idx="193">
                  <c:v>10.739999999999998</c:v>
                </c:pt>
                <c:pt idx="194">
                  <c:v>14.007</c:v>
                </c:pt>
                <c:pt idx="195">
                  <c:v>12.6525</c:v>
                </c:pt>
                <c:pt idx="196">
                  <c:v>9.769</c:v>
                </c:pt>
                <c:pt idx="197">
                  <c:v>10.1075</c:v>
                </c:pt>
                <c:pt idx="198">
                  <c:v>12.405000000000001</c:v>
                </c:pt>
                <c:pt idx="199">
                  <c:v>13.254999999999999</c:v>
                </c:pt>
                <c:pt idx="200">
                  <c:v>12.9195</c:v>
                </c:pt>
                <c:pt idx="201">
                  <c:v>12.281615</c:v>
                </c:pt>
                <c:pt idx="202">
                  <c:v>11.12809</c:v>
                </c:pt>
                <c:pt idx="203">
                  <c:v>12.57</c:v>
                </c:pt>
                <c:pt idx="204">
                  <c:v>12.073</c:v>
                </c:pt>
                <c:pt idx="205">
                  <c:v>10.533999999999999</c:v>
                </c:pt>
                <c:pt idx="206">
                  <c:v>9.4925</c:v>
                </c:pt>
                <c:pt idx="207">
                  <c:v>10.81</c:v>
                </c:pt>
                <c:pt idx="208">
                  <c:v>10.43</c:v>
                </c:pt>
                <c:pt idx="209">
                  <c:v>10.105</c:v>
                </c:pt>
                <c:pt idx="210">
                  <c:v>10.655</c:v>
                </c:pt>
                <c:pt idx="211">
                  <c:v>9.745000000000001</c:v>
                </c:pt>
                <c:pt idx="212">
                  <c:v>8.3</c:v>
                </c:pt>
                <c:pt idx="213">
                  <c:v>9.7</c:v>
                </c:pt>
                <c:pt idx="214">
                  <c:v>9.4</c:v>
                </c:pt>
                <c:pt idx="215">
                  <c:v>11.195</c:v>
                </c:pt>
                <c:pt idx="216">
                  <c:v>10.265</c:v>
                </c:pt>
                <c:pt idx="217">
                  <c:v>9.56</c:v>
                </c:pt>
                <c:pt idx="218">
                  <c:v>7.85</c:v>
                </c:pt>
                <c:pt idx="219">
                  <c:v>11.504999999999999</c:v>
                </c:pt>
                <c:pt idx="220">
                  <c:v>9.17</c:v>
                </c:pt>
                <c:pt idx="221">
                  <c:v>0</c:v>
                </c:pt>
                <c:pt idx="222">
                  <c:v>11.18</c:v>
                </c:pt>
                <c:pt idx="223">
                  <c:v>8.98</c:v>
                </c:pt>
                <c:pt idx="224">
                  <c:v>8.54</c:v>
                </c:pt>
                <c:pt idx="225">
                  <c:v>9.825</c:v>
                </c:pt>
                <c:pt idx="226">
                  <c:v>10.315000000000001</c:v>
                </c:pt>
                <c:pt idx="227">
                  <c:v>8.7</c:v>
                </c:pt>
                <c:pt idx="228">
                  <c:v>8.735</c:v>
                </c:pt>
                <c:pt idx="229">
                  <c:v>9.315000000000001</c:v>
                </c:pt>
                <c:pt idx="230">
                  <c:v>9.530000000000001</c:v>
                </c:pt>
              </c:numCache>
            </c:numRef>
          </c:yVal>
          <c:smooth val="0"/>
        </c:ser>
        <c:axId val="45017112"/>
        <c:axId val="2500825"/>
      </c:scatterChart>
      <c:valAx>
        <c:axId val="45017112"/>
        <c:scaling>
          <c:orientation val="minMax"/>
          <c:max val="3300"/>
          <c:min val="2000"/>
        </c:scaling>
        <c:axPos val="b"/>
        <c:title>
          <c:tx>
            <c:rich>
              <a:bodyPr vert="horz" rot="0" anchor="ctr"/>
              <a:lstStyle/>
              <a:p>
                <a:pPr algn="ctr">
                  <a:defRPr/>
                </a:pPr>
                <a:r>
                  <a:rPr lang="en-US" cap="none" sz="800" b="1" i="0" u="none" baseline="0">
                    <a:latin typeface="Arial"/>
                    <a:ea typeface="Arial"/>
                    <a:cs typeface="Arial"/>
                  </a:rPr>
                  <a:t>Date</a:t>
                </a:r>
              </a:p>
            </c:rich>
          </c:tx>
          <c:layout/>
          <c:overlay val="0"/>
          <c:spPr>
            <a:noFill/>
            <a:ln>
              <a:noFill/>
            </a:ln>
          </c:spPr>
        </c:title>
        <c:delete val="0"/>
        <c:numFmt formatCode="General" sourceLinked="0"/>
        <c:majorTickMark val="out"/>
        <c:minorTickMark val="none"/>
        <c:tickLblPos val="nextTo"/>
        <c:crossAx val="2500825"/>
        <c:crosses val="autoZero"/>
        <c:crossBetween val="midCat"/>
        <c:dispUnits/>
      </c:valAx>
      <c:valAx>
        <c:axId val="2500825"/>
        <c:scaling>
          <c:orientation val="minMax"/>
        </c:scaling>
        <c:axPos val="l"/>
        <c:title>
          <c:tx>
            <c:rich>
              <a:bodyPr vert="horz" rot="-5400000" anchor="ctr"/>
              <a:lstStyle/>
              <a:p>
                <a:pPr algn="ctr">
                  <a:defRPr/>
                </a:pPr>
                <a:r>
                  <a:rPr lang="en-US" cap="none" sz="800" b="1" i="0" u="none" baseline="0">
                    <a:latin typeface="Arial"/>
                    <a:ea typeface="Arial"/>
                    <a:cs typeface="Arial"/>
                  </a:rPr>
                  <a:t>Luminosity Lifetime (hrs)</a:t>
                </a:r>
              </a:p>
            </c:rich>
          </c:tx>
          <c:layout/>
          <c:overlay val="0"/>
          <c:spPr>
            <a:noFill/>
            <a:ln>
              <a:noFill/>
            </a:ln>
          </c:spPr>
        </c:title>
        <c:majorGridlines/>
        <c:delete val="0"/>
        <c:numFmt formatCode="General" sourceLinked="1"/>
        <c:majorTickMark val="out"/>
        <c:minorTickMark val="none"/>
        <c:tickLblPos val="nextTo"/>
        <c:crossAx val="45017112"/>
        <c:crosses val="autoZero"/>
        <c:crossBetween val="midCat"/>
        <c:dispUnits/>
      </c:valAx>
      <c:spPr>
        <a:noFill/>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0" i="0" u="none" baseline="0">
                <a:solidFill>
                  <a:srgbClr val="333399"/>
                </a:solidFill>
              </a:rPr>
              <a:t>Protons at start of HEP</a:t>
            </a:r>
          </a:p>
        </c:rich>
      </c:tx>
      <c:layout/>
      <c:spPr>
        <a:noFill/>
        <a:ln>
          <a:noFill/>
        </a:ln>
      </c:spPr>
    </c:title>
    <c:plotArea>
      <c:layout>
        <c:manualLayout>
          <c:xMode val="edge"/>
          <c:yMode val="edge"/>
          <c:x val="0.195"/>
          <c:y val="0.12675"/>
          <c:w val="0.6955"/>
          <c:h val="0.50375"/>
        </c:manualLayout>
      </c:layout>
      <c:scatterChart>
        <c:scatterStyle val="lineMarker"/>
        <c:varyColors val="0"/>
        <c:ser>
          <c:idx val="0"/>
          <c:order val="0"/>
          <c:tx>
            <c:strRef>
              <c:f>OUTPUT!$I$2</c:f>
              <c:strCache>
                <c:ptCount val="1"/>
                <c:pt idx="0">
                  <c:v>Avg lumi (e30)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333399"/>
              </a:solidFill>
              <a:ln>
                <a:solidFill>
                  <a:srgbClr val="333399"/>
                </a:solidFill>
              </a:ln>
            </c:spPr>
          </c:marker>
          <c:xVal>
            <c:strRef>
              <c:f>OUTPUT!$A$3:$A$420</c:f>
              <c:strCache>
                <c:ptCount val="418"/>
                <c:pt idx="0">
                  <c:v>37232</c:v>
                </c:pt>
                <c:pt idx="1">
                  <c:v>37234</c:v>
                </c:pt>
                <c:pt idx="2">
                  <c:v>37234</c:v>
                </c:pt>
                <c:pt idx="3">
                  <c:v>37235</c:v>
                </c:pt>
                <c:pt idx="4">
                  <c:v>37238</c:v>
                </c:pt>
                <c:pt idx="5">
                  <c:v>37239</c:v>
                </c:pt>
                <c:pt idx="6">
                  <c:v>37243</c:v>
                </c:pt>
                <c:pt idx="7">
                  <c:v>37245</c:v>
                </c:pt>
                <c:pt idx="8">
                  <c:v>37247</c:v>
                </c:pt>
                <c:pt idx="9">
                  <c:v>37247</c:v>
                </c:pt>
                <c:pt idx="10">
                  <c:v>37248</c:v>
                </c:pt>
                <c:pt idx="11">
                  <c:v>37251</c:v>
                </c:pt>
                <c:pt idx="12">
                  <c:v>37253</c:v>
                </c:pt>
                <c:pt idx="13">
                  <c:v>37254</c:v>
                </c:pt>
                <c:pt idx="14">
                  <c:v>37255</c:v>
                </c:pt>
                <c:pt idx="15">
                  <c:v>37257</c:v>
                </c:pt>
                <c:pt idx="16">
                  <c:v>37258</c:v>
                </c:pt>
                <c:pt idx="17">
                  <c:v>37260</c:v>
                </c:pt>
                <c:pt idx="18">
                  <c:v>37261</c:v>
                </c:pt>
                <c:pt idx="19">
                  <c:v>37263</c:v>
                </c:pt>
                <c:pt idx="20">
                  <c:v>37269</c:v>
                </c:pt>
                <c:pt idx="21">
                  <c:v>37270</c:v>
                </c:pt>
                <c:pt idx="22">
                  <c:v>37273</c:v>
                </c:pt>
                <c:pt idx="23">
                  <c:v>37273</c:v>
                </c:pt>
                <c:pt idx="24">
                  <c:v>37274</c:v>
                </c:pt>
                <c:pt idx="25">
                  <c:v>37287</c:v>
                </c:pt>
                <c:pt idx="26">
                  <c:v>37288</c:v>
                </c:pt>
                <c:pt idx="27">
                  <c:v>37289</c:v>
                </c:pt>
                <c:pt idx="28">
                  <c:v>37289</c:v>
                </c:pt>
                <c:pt idx="29">
                  <c:v>37290</c:v>
                </c:pt>
                <c:pt idx="30">
                  <c:v>37290</c:v>
                </c:pt>
                <c:pt idx="31">
                  <c:v>37294</c:v>
                </c:pt>
                <c:pt idx="32">
                  <c:v>37294</c:v>
                </c:pt>
                <c:pt idx="33">
                  <c:v>37296</c:v>
                </c:pt>
                <c:pt idx="34">
                  <c:v>37296</c:v>
                </c:pt>
                <c:pt idx="35">
                  <c:v>37297</c:v>
                </c:pt>
                <c:pt idx="36">
                  <c:v>37301</c:v>
                </c:pt>
                <c:pt idx="37">
                  <c:v>37302</c:v>
                </c:pt>
                <c:pt idx="38">
                  <c:v>37302</c:v>
                </c:pt>
                <c:pt idx="39">
                  <c:v>37303</c:v>
                </c:pt>
                <c:pt idx="40">
                  <c:v>37304</c:v>
                </c:pt>
                <c:pt idx="41">
                  <c:v>37304</c:v>
                </c:pt>
                <c:pt idx="42">
                  <c:v>37305</c:v>
                </c:pt>
                <c:pt idx="43">
                  <c:v>37310</c:v>
                </c:pt>
                <c:pt idx="44">
                  <c:v>37311</c:v>
                </c:pt>
                <c:pt idx="45">
                  <c:v>37311</c:v>
                </c:pt>
                <c:pt idx="46">
                  <c:v>37313</c:v>
                </c:pt>
                <c:pt idx="47">
                  <c:v>37315</c:v>
                </c:pt>
                <c:pt idx="48">
                  <c:v>37316</c:v>
                </c:pt>
                <c:pt idx="49">
                  <c:v>37317</c:v>
                </c:pt>
                <c:pt idx="50">
                  <c:v>37317</c:v>
                </c:pt>
                <c:pt idx="51">
                  <c:v>37318</c:v>
                </c:pt>
                <c:pt idx="52">
                  <c:v>37319</c:v>
                </c:pt>
                <c:pt idx="53">
                  <c:v>37319</c:v>
                </c:pt>
                <c:pt idx="54">
                  <c:v>37325</c:v>
                </c:pt>
                <c:pt idx="55">
                  <c:v>37326</c:v>
                </c:pt>
                <c:pt idx="56">
                  <c:v>37327</c:v>
                </c:pt>
                <c:pt idx="57">
                  <c:v>37328</c:v>
                </c:pt>
                <c:pt idx="58">
                  <c:v>37328</c:v>
                </c:pt>
                <c:pt idx="59">
                  <c:v>37329</c:v>
                </c:pt>
                <c:pt idx="60">
                  <c:v>37330</c:v>
                </c:pt>
                <c:pt idx="61">
                  <c:v>37331</c:v>
                </c:pt>
                <c:pt idx="62">
                  <c:v>37332</c:v>
                </c:pt>
                <c:pt idx="63">
                  <c:v>37332</c:v>
                </c:pt>
                <c:pt idx="64">
                  <c:v>37333</c:v>
                </c:pt>
                <c:pt idx="65">
                  <c:v>37333</c:v>
                </c:pt>
                <c:pt idx="66">
                  <c:v>37336</c:v>
                </c:pt>
                <c:pt idx="67">
                  <c:v>37337</c:v>
                </c:pt>
                <c:pt idx="68">
                  <c:v>37338</c:v>
                </c:pt>
                <c:pt idx="69">
                  <c:v>37338</c:v>
                </c:pt>
                <c:pt idx="70">
                  <c:v>37339</c:v>
                </c:pt>
                <c:pt idx="71">
                  <c:v>37339</c:v>
                </c:pt>
                <c:pt idx="72">
                  <c:v>37340</c:v>
                </c:pt>
                <c:pt idx="73">
                  <c:v>37343</c:v>
                </c:pt>
                <c:pt idx="74">
                  <c:v>37344</c:v>
                </c:pt>
                <c:pt idx="75">
                  <c:v>37344</c:v>
                </c:pt>
                <c:pt idx="76">
                  <c:v>37345</c:v>
                </c:pt>
                <c:pt idx="77">
                  <c:v>37346</c:v>
                </c:pt>
                <c:pt idx="78">
                  <c:v>37346</c:v>
                </c:pt>
                <c:pt idx="79">
                  <c:v>37347</c:v>
                </c:pt>
                <c:pt idx="80">
                  <c:v>37351</c:v>
                </c:pt>
                <c:pt idx="81">
                  <c:v>37351</c:v>
                </c:pt>
                <c:pt idx="82">
                  <c:v>37352</c:v>
                </c:pt>
                <c:pt idx="83">
                  <c:v>37353</c:v>
                </c:pt>
                <c:pt idx="84">
                  <c:v>37354</c:v>
                </c:pt>
                <c:pt idx="85">
                  <c:v>37354</c:v>
                </c:pt>
                <c:pt idx="86">
                  <c:v>37359</c:v>
                </c:pt>
                <c:pt idx="87">
                  <c:v>37360</c:v>
                </c:pt>
                <c:pt idx="88">
                  <c:v>37365</c:v>
                </c:pt>
                <c:pt idx="89">
                  <c:v>37366</c:v>
                </c:pt>
                <c:pt idx="90">
                  <c:v>37367</c:v>
                </c:pt>
                <c:pt idx="91">
                  <c:v>37368</c:v>
                </c:pt>
                <c:pt idx="92">
                  <c:v>37368</c:v>
                </c:pt>
                <c:pt idx="93">
                  <c:v>37370</c:v>
                </c:pt>
                <c:pt idx="94">
                  <c:v>37371</c:v>
                </c:pt>
                <c:pt idx="95">
                  <c:v>37372</c:v>
                </c:pt>
                <c:pt idx="96">
                  <c:v>37372</c:v>
                </c:pt>
                <c:pt idx="97">
                  <c:v>37374</c:v>
                </c:pt>
                <c:pt idx="98">
                  <c:v>37374</c:v>
                </c:pt>
                <c:pt idx="99">
                  <c:v>37375</c:v>
                </c:pt>
                <c:pt idx="100">
                  <c:v>37378</c:v>
                </c:pt>
                <c:pt idx="101">
                  <c:v>37379</c:v>
                </c:pt>
                <c:pt idx="102">
                  <c:v>37380</c:v>
                </c:pt>
                <c:pt idx="103">
                  <c:v>37381</c:v>
                </c:pt>
                <c:pt idx="104">
                  <c:v>37382</c:v>
                </c:pt>
                <c:pt idx="105">
                  <c:v>37382</c:v>
                </c:pt>
                <c:pt idx="106">
                  <c:v>37384</c:v>
                </c:pt>
                <c:pt idx="107">
                  <c:v>37385</c:v>
                </c:pt>
                <c:pt idx="108">
                  <c:v>37386</c:v>
                </c:pt>
                <c:pt idx="109">
                  <c:v>37387</c:v>
                </c:pt>
                <c:pt idx="110">
                  <c:v>37388</c:v>
                </c:pt>
                <c:pt idx="111">
                  <c:v>0</c:v>
                </c:pt>
                <c:pt idx="112">
                  <c:v>37392</c:v>
                </c:pt>
                <c:pt idx="113">
                  <c:v>37392</c:v>
                </c:pt>
                <c:pt idx="114">
                  <c:v>37393</c:v>
                </c:pt>
                <c:pt idx="115">
                  <c:v>37395</c:v>
                </c:pt>
                <c:pt idx="116">
                  <c:v>37396</c:v>
                </c:pt>
                <c:pt idx="117">
                  <c:v>37397</c:v>
                </c:pt>
                <c:pt idx="118">
                  <c:v>37399</c:v>
                </c:pt>
                <c:pt idx="119">
                  <c:v>37402</c:v>
                </c:pt>
                <c:pt idx="120">
                  <c:v>37403</c:v>
                </c:pt>
                <c:pt idx="121">
                  <c:v>37404</c:v>
                </c:pt>
                <c:pt idx="122">
                  <c:v>37404</c:v>
                </c:pt>
                <c:pt idx="123">
                  <c:v>37406</c:v>
                </c:pt>
                <c:pt idx="124">
                  <c:v>37407</c:v>
                </c:pt>
                <c:pt idx="125">
                  <c:v>37408</c:v>
                </c:pt>
                <c:pt idx="126">
                  <c:v>37409</c:v>
                </c:pt>
                <c:pt idx="127">
                  <c:v>37425</c:v>
                </c:pt>
                <c:pt idx="128">
                  <c:v>37426</c:v>
                </c:pt>
                <c:pt idx="129">
                  <c:v>37428</c:v>
                </c:pt>
                <c:pt idx="130">
                  <c:v>37432</c:v>
                </c:pt>
                <c:pt idx="131">
                  <c:v>37432</c:v>
                </c:pt>
                <c:pt idx="132">
                  <c:v>37436</c:v>
                </c:pt>
                <c:pt idx="133">
                  <c:v>37437</c:v>
                </c:pt>
                <c:pt idx="134">
                  <c:v>37438</c:v>
                </c:pt>
                <c:pt idx="135">
                  <c:v>37440</c:v>
                </c:pt>
                <c:pt idx="136">
                  <c:v>37441</c:v>
                </c:pt>
                <c:pt idx="137">
                  <c:v>37443</c:v>
                </c:pt>
                <c:pt idx="138">
                  <c:v>37444</c:v>
                </c:pt>
                <c:pt idx="139">
                  <c:v>37445</c:v>
                </c:pt>
                <c:pt idx="140">
                  <c:v>37448</c:v>
                </c:pt>
                <c:pt idx="141">
                  <c:v>37451</c:v>
                </c:pt>
                <c:pt idx="142">
                  <c:v>37452</c:v>
                </c:pt>
                <c:pt idx="143">
                  <c:v>37456</c:v>
                </c:pt>
                <c:pt idx="144">
                  <c:v>37457</c:v>
                </c:pt>
                <c:pt idx="145">
                  <c:v>37459</c:v>
                </c:pt>
                <c:pt idx="146">
                  <c:v>37460</c:v>
                </c:pt>
                <c:pt idx="147">
                  <c:v>37461</c:v>
                </c:pt>
                <c:pt idx="148">
                  <c:v>37462</c:v>
                </c:pt>
                <c:pt idx="149">
                  <c:v>37463</c:v>
                </c:pt>
                <c:pt idx="150">
                  <c:v>37465</c:v>
                </c:pt>
                <c:pt idx="151">
                  <c:v>37468</c:v>
                </c:pt>
                <c:pt idx="152">
                  <c:v>37470</c:v>
                </c:pt>
                <c:pt idx="153">
                  <c:v>37471</c:v>
                </c:pt>
                <c:pt idx="154">
                  <c:v>37474</c:v>
                </c:pt>
                <c:pt idx="155">
                  <c:v>37477</c:v>
                </c:pt>
                <c:pt idx="156">
                  <c:v>37478</c:v>
                </c:pt>
                <c:pt idx="157">
                  <c:v>37479</c:v>
                </c:pt>
                <c:pt idx="158">
                  <c:v>37481</c:v>
                </c:pt>
                <c:pt idx="159">
                  <c:v>37483</c:v>
                </c:pt>
                <c:pt idx="160">
                  <c:v>37483</c:v>
                </c:pt>
                <c:pt idx="161">
                  <c:v>37484</c:v>
                </c:pt>
                <c:pt idx="162">
                  <c:v>37485</c:v>
                </c:pt>
                <c:pt idx="163">
                  <c:v>37486</c:v>
                </c:pt>
                <c:pt idx="164">
                  <c:v>37487</c:v>
                </c:pt>
                <c:pt idx="165">
                  <c:v>37489</c:v>
                </c:pt>
                <c:pt idx="166">
                  <c:v>37490</c:v>
                </c:pt>
                <c:pt idx="167">
                  <c:v>37491</c:v>
                </c:pt>
                <c:pt idx="168">
                  <c:v>37492</c:v>
                </c:pt>
                <c:pt idx="169">
                  <c:v>37493</c:v>
                </c:pt>
                <c:pt idx="170">
                  <c:v>37494</c:v>
                </c:pt>
                <c:pt idx="171">
                  <c:v>37498</c:v>
                </c:pt>
                <c:pt idx="172">
                  <c:v>37499</c:v>
                </c:pt>
                <c:pt idx="173">
                  <c:v>37501</c:v>
                </c:pt>
                <c:pt idx="174">
                  <c:v>37501</c:v>
                </c:pt>
                <c:pt idx="175">
                  <c:v>37502</c:v>
                </c:pt>
                <c:pt idx="176">
                  <c:v>37503</c:v>
                </c:pt>
                <c:pt idx="177">
                  <c:v>37505</c:v>
                </c:pt>
                <c:pt idx="178">
                  <c:v>37505</c:v>
                </c:pt>
                <c:pt idx="179">
                  <c:v>37507</c:v>
                </c:pt>
                <c:pt idx="180">
                  <c:v>37508</c:v>
                </c:pt>
                <c:pt idx="181">
                  <c:v>37511</c:v>
                </c:pt>
                <c:pt idx="182">
                  <c:v>37511</c:v>
                </c:pt>
                <c:pt idx="183">
                  <c:v>37512</c:v>
                </c:pt>
                <c:pt idx="184">
                  <c:v>37513</c:v>
                </c:pt>
                <c:pt idx="185">
                  <c:v>37514</c:v>
                </c:pt>
                <c:pt idx="186">
                  <c:v>37515</c:v>
                </c:pt>
                <c:pt idx="187">
                  <c:v>37516</c:v>
                </c:pt>
                <c:pt idx="188">
                  <c:v>37518</c:v>
                </c:pt>
                <c:pt idx="189">
                  <c:v>37518</c:v>
                </c:pt>
                <c:pt idx="190">
                  <c:v>37520</c:v>
                </c:pt>
                <c:pt idx="191">
                  <c:v>37521</c:v>
                </c:pt>
                <c:pt idx="192">
                  <c:v>37522</c:v>
                </c:pt>
                <c:pt idx="193">
                  <c:v>37523</c:v>
                </c:pt>
                <c:pt idx="194">
                  <c:v>37525</c:v>
                </c:pt>
                <c:pt idx="195">
                  <c:v>37526</c:v>
                </c:pt>
                <c:pt idx="196">
                  <c:v>37529</c:v>
                </c:pt>
                <c:pt idx="197">
                  <c:v>37532</c:v>
                </c:pt>
                <c:pt idx="198">
                  <c:v>37533</c:v>
                </c:pt>
                <c:pt idx="199">
                  <c:v>37534</c:v>
                </c:pt>
                <c:pt idx="200">
                  <c:v>37535</c:v>
                </c:pt>
                <c:pt idx="201">
                  <c:v>37535</c:v>
                </c:pt>
                <c:pt idx="202">
                  <c:v>37536</c:v>
                </c:pt>
                <c:pt idx="203">
                  <c:v>37537</c:v>
                </c:pt>
                <c:pt idx="204">
                  <c:v>37538</c:v>
                </c:pt>
                <c:pt idx="205">
                  <c:v>37537</c:v>
                </c:pt>
                <c:pt idx="206">
                  <c:v>37540</c:v>
                </c:pt>
                <c:pt idx="207">
                  <c:v>37541</c:v>
                </c:pt>
                <c:pt idx="208">
                  <c:v>37543</c:v>
                </c:pt>
                <c:pt idx="209">
                  <c:v>37545</c:v>
                </c:pt>
                <c:pt idx="210">
                  <c:v>37546</c:v>
                </c:pt>
                <c:pt idx="211">
                  <c:v>37548</c:v>
                </c:pt>
                <c:pt idx="212">
                  <c:v>37550</c:v>
                </c:pt>
                <c:pt idx="213">
                  <c:v>37553</c:v>
                </c:pt>
                <c:pt idx="214">
                  <c:v>37554</c:v>
                </c:pt>
                <c:pt idx="215">
                  <c:v>37555</c:v>
                </c:pt>
                <c:pt idx="216">
                  <c:v>37555</c:v>
                </c:pt>
                <c:pt idx="217">
                  <c:v>37556</c:v>
                </c:pt>
                <c:pt idx="218">
                  <c:v>37557</c:v>
                </c:pt>
                <c:pt idx="219">
                  <c:v>37558</c:v>
                </c:pt>
                <c:pt idx="220">
                  <c:v>37560</c:v>
                </c:pt>
                <c:pt idx="221">
                  <c:v>37561</c:v>
                </c:pt>
                <c:pt idx="222">
                  <c:v>37562</c:v>
                </c:pt>
                <c:pt idx="223">
                  <c:v>37563</c:v>
                </c:pt>
                <c:pt idx="224">
                  <c:v>37564</c:v>
                </c:pt>
                <c:pt idx="225">
                  <c:v>37566</c:v>
                </c:pt>
                <c:pt idx="226">
                  <c:v>37567</c:v>
                </c:pt>
                <c:pt idx="227">
                  <c:v>37568</c:v>
                </c:pt>
                <c:pt idx="228">
                  <c:v>37570</c:v>
                </c:pt>
                <c:pt idx="229">
                  <c:v>37571</c:v>
                </c:pt>
                <c:pt idx="230">
                  <c:v>37573</c:v>
                </c:pt>
                <c:pt idx="231">
                  <c:v>37574</c:v>
                </c:pt>
                <c:pt idx="232">
                  <c:v>37576</c:v>
                </c:pt>
                <c:pt idx="233">
                  <c:v>37580</c:v>
                </c:pt>
                <c:pt idx="234">
                  <c:v>37582</c:v>
                </c:pt>
                <c:pt idx="235">
                  <c:v>37583</c:v>
                </c:pt>
                <c:pt idx="236">
                  <c:v>37583</c:v>
                </c:pt>
                <c:pt idx="237">
                  <c:v>37584</c:v>
                </c:pt>
                <c:pt idx="238">
                  <c:v>37586</c:v>
                </c:pt>
                <c:pt idx="239">
                  <c:v>37587</c:v>
                </c:pt>
                <c:pt idx="240">
                  <c:v>37587</c:v>
                </c:pt>
                <c:pt idx="241">
                  <c:v>37588</c:v>
                </c:pt>
                <c:pt idx="242">
                  <c:v>37589</c:v>
                </c:pt>
                <c:pt idx="243">
                  <c:v>37590</c:v>
                </c:pt>
                <c:pt idx="244">
                  <c:v>37591</c:v>
                </c:pt>
                <c:pt idx="245">
                  <c:v>37592</c:v>
                </c:pt>
                <c:pt idx="246">
                  <c:v>37596</c:v>
                </c:pt>
                <c:pt idx="247">
                  <c:v>37596</c:v>
                </c:pt>
                <c:pt idx="248">
                  <c:v>37598</c:v>
                </c:pt>
                <c:pt idx="249">
                  <c:v>37598</c:v>
                </c:pt>
                <c:pt idx="250">
                  <c:v>37602</c:v>
                </c:pt>
                <c:pt idx="251">
                  <c:v>37603</c:v>
                </c:pt>
                <c:pt idx="252">
                  <c:v>37604</c:v>
                </c:pt>
                <c:pt idx="253">
                  <c:v>37605</c:v>
                </c:pt>
                <c:pt idx="254">
                  <c:v>37606</c:v>
                </c:pt>
                <c:pt idx="255">
                  <c:v>37609</c:v>
                </c:pt>
                <c:pt idx="256">
                  <c:v>37610</c:v>
                </c:pt>
                <c:pt idx="257">
                  <c:v>37610</c:v>
                </c:pt>
                <c:pt idx="258">
                  <c:v>37612</c:v>
                </c:pt>
                <c:pt idx="259">
                  <c:v>37613</c:v>
                </c:pt>
                <c:pt idx="260">
                  <c:v>37614</c:v>
                </c:pt>
                <c:pt idx="261">
                  <c:v>37615</c:v>
                </c:pt>
                <c:pt idx="262">
                  <c:v>37616</c:v>
                </c:pt>
                <c:pt idx="263">
                  <c:v>37619</c:v>
                </c:pt>
                <c:pt idx="264">
                  <c:v>37620</c:v>
                </c:pt>
                <c:pt idx="265">
                  <c:v>37622</c:v>
                </c:pt>
                <c:pt idx="266">
                  <c:v>37622</c:v>
                </c:pt>
                <c:pt idx="267">
                  <c:v>37624</c:v>
                </c:pt>
                <c:pt idx="268">
                  <c:v>37625</c:v>
                </c:pt>
                <c:pt idx="269">
                  <c:v>37626</c:v>
                </c:pt>
                <c:pt idx="270">
                  <c:v>37629</c:v>
                </c:pt>
                <c:pt idx="271">
                  <c:v>37630</c:v>
                </c:pt>
                <c:pt idx="272">
                  <c:v>37631</c:v>
                </c:pt>
                <c:pt idx="273">
                  <c:v>37632</c:v>
                </c:pt>
                <c:pt idx="274">
                  <c:v>37662</c:v>
                </c:pt>
                <c:pt idx="275">
                  <c:v>37663</c:v>
                </c:pt>
                <c:pt idx="276">
                  <c:v>37665</c:v>
                </c:pt>
                <c:pt idx="277">
                  <c:v>37666</c:v>
                </c:pt>
                <c:pt idx="278">
                  <c:v>37667</c:v>
                </c:pt>
                <c:pt idx="279">
                  <c:v>37668</c:v>
                </c:pt>
                <c:pt idx="280">
                  <c:v>37668</c:v>
                </c:pt>
                <c:pt idx="281">
                  <c:v>37669</c:v>
                </c:pt>
                <c:pt idx="282">
                  <c:v>37672</c:v>
                </c:pt>
                <c:pt idx="283">
                  <c:v>37672</c:v>
                </c:pt>
                <c:pt idx="284">
                  <c:v>37673</c:v>
                </c:pt>
                <c:pt idx="285">
                  <c:v>37674</c:v>
                </c:pt>
                <c:pt idx="286">
                  <c:v>37675</c:v>
                </c:pt>
                <c:pt idx="287">
                  <c:v>37676</c:v>
                </c:pt>
                <c:pt idx="288">
                  <c:v>37680</c:v>
                </c:pt>
                <c:pt idx="289">
                  <c:v>37692</c:v>
                </c:pt>
                <c:pt idx="290">
                  <c:v>37692</c:v>
                </c:pt>
                <c:pt idx="291">
                  <c:v>37693</c:v>
                </c:pt>
                <c:pt idx="292">
                  <c:v>37694</c:v>
                </c:pt>
                <c:pt idx="293">
                  <c:v>37696</c:v>
                </c:pt>
                <c:pt idx="294">
                  <c:v>37697</c:v>
                </c:pt>
                <c:pt idx="295">
                  <c:v>37698</c:v>
                </c:pt>
                <c:pt idx="296">
                  <c:v>37699</c:v>
                </c:pt>
                <c:pt idx="297">
                  <c:v>37700</c:v>
                </c:pt>
                <c:pt idx="298">
                  <c:v>37703</c:v>
                </c:pt>
                <c:pt idx="299">
                  <c:v>37704</c:v>
                </c:pt>
                <c:pt idx="300">
                  <c:v>37706</c:v>
                </c:pt>
                <c:pt idx="301">
                  <c:v>37707</c:v>
                </c:pt>
                <c:pt idx="302">
                  <c:v>37709</c:v>
                </c:pt>
                <c:pt idx="303">
                  <c:v>37711</c:v>
                </c:pt>
                <c:pt idx="304">
                  <c:v>37711</c:v>
                </c:pt>
                <c:pt idx="305">
                  <c:v>37713</c:v>
                </c:pt>
                <c:pt idx="306">
                  <c:v>37716</c:v>
                </c:pt>
                <c:pt idx="307">
                  <c:v>37717</c:v>
                </c:pt>
                <c:pt idx="308">
                  <c:v>37717</c:v>
                </c:pt>
                <c:pt idx="309">
                  <c:v>37720</c:v>
                </c:pt>
                <c:pt idx="310">
                  <c:v>37722</c:v>
                </c:pt>
                <c:pt idx="311">
                  <c:v>37723</c:v>
                </c:pt>
                <c:pt idx="312">
                  <c:v>37724</c:v>
                </c:pt>
                <c:pt idx="313">
                  <c:v>37725</c:v>
                </c:pt>
                <c:pt idx="314">
                  <c:v>37726</c:v>
                </c:pt>
                <c:pt idx="315">
                  <c:v>37728</c:v>
                </c:pt>
                <c:pt idx="316">
                  <c:v>37728</c:v>
                </c:pt>
                <c:pt idx="317">
                  <c:v>37729</c:v>
                </c:pt>
                <c:pt idx="318">
                  <c:v>37730</c:v>
                </c:pt>
                <c:pt idx="319">
                  <c:v>37731</c:v>
                </c:pt>
                <c:pt idx="320">
                  <c:v>37732</c:v>
                </c:pt>
                <c:pt idx="321">
                  <c:v>37737</c:v>
                </c:pt>
                <c:pt idx="322">
                  <c:v>37738</c:v>
                </c:pt>
                <c:pt idx="323">
                  <c:v>37738</c:v>
                </c:pt>
                <c:pt idx="324">
                  <c:v>37739</c:v>
                </c:pt>
                <c:pt idx="325">
                  <c:v>37741</c:v>
                </c:pt>
                <c:pt idx="326">
                  <c:v>37742</c:v>
                </c:pt>
                <c:pt idx="327">
                  <c:v>37743</c:v>
                </c:pt>
                <c:pt idx="328">
                  <c:v>37744</c:v>
                </c:pt>
                <c:pt idx="329">
                  <c:v>37745</c:v>
                </c:pt>
                <c:pt idx="330">
                  <c:v>37745</c:v>
                </c:pt>
                <c:pt idx="331">
                  <c:v>37746</c:v>
                </c:pt>
                <c:pt idx="332">
                  <c:v>37747</c:v>
                </c:pt>
                <c:pt idx="333">
                  <c:v>37748</c:v>
                </c:pt>
                <c:pt idx="334">
                  <c:v>37749</c:v>
                </c:pt>
                <c:pt idx="335">
                  <c:v>37750</c:v>
                </c:pt>
                <c:pt idx="336">
                  <c:v>37752</c:v>
                </c:pt>
                <c:pt idx="337">
                  <c:v>37753</c:v>
                </c:pt>
                <c:pt idx="338">
                  <c:v>37754</c:v>
                </c:pt>
                <c:pt idx="339">
                  <c:v>37754</c:v>
                </c:pt>
                <c:pt idx="340">
                  <c:v>37755</c:v>
                </c:pt>
                <c:pt idx="341">
                  <c:v>37756</c:v>
                </c:pt>
                <c:pt idx="342">
                  <c:v>37757</c:v>
                </c:pt>
                <c:pt idx="343">
                  <c:v>37758</c:v>
                </c:pt>
                <c:pt idx="344">
                  <c:v>37760</c:v>
                </c:pt>
                <c:pt idx="345">
                  <c:v>37763</c:v>
                </c:pt>
                <c:pt idx="346">
                  <c:v>37764</c:v>
                </c:pt>
                <c:pt idx="347">
                  <c:v>37765</c:v>
                </c:pt>
                <c:pt idx="348">
                  <c:v>37766</c:v>
                </c:pt>
                <c:pt idx="349">
                  <c:v>37767</c:v>
                </c:pt>
                <c:pt idx="350">
                  <c:v>37774</c:v>
                </c:pt>
                <c:pt idx="351">
                  <c:v>37775</c:v>
                </c:pt>
                <c:pt idx="352">
                  <c:v>37776</c:v>
                </c:pt>
                <c:pt idx="353">
                  <c:v>37777</c:v>
                </c:pt>
                <c:pt idx="354">
                  <c:v>37778</c:v>
                </c:pt>
                <c:pt idx="355">
                  <c:v>37779</c:v>
                </c:pt>
                <c:pt idx="356">
                  <c:v>37780</c:v>
                </c:pt>
                <c:pt idx="357">
                  <c:v>37781</c:v>
                </c:pt>
                <c:pt idx="358">
                  <c:v>37782</c:v>
                </c:pt>
                <c:pt idx="359">
                  <c:v>37783</c:v>
                </c:pt>
                <c:pt idx="360">
                  <c:v>37784</c:v>
                </c:pt>
                <c:pt idx="361">
                  <c:v>37786</c:v>
                </c:pt>
                <c:pt idx="362">
                  <c:v>37787</c:v>
                </c:pt>
                <c:pt idx="363">
                  <c:v>37788</c:v>
                </c:pt>
                <c:pt idx="364">
                  <c:v>37788</c:v>
                </c:pt>
                <c:pt idx="365">
                  <c:v>37789</c:v>
                </c:pt>
                <c:pt idx="366">
                  <c:v>37790</c:v>
                </c:pt>
                <c:pt idx="367">
                  <c:v>37791</c:v>
                </c:pt>
                <c:pt idx="368">
                  <c:v>37792</c:v>
                </c:pt>
                <c:pt idx="369">
                  <c:v>37792</c:v>
                </c:pt>
                <c:pt idx="370">
                  <c:v>37793</c:v>
                </c:pt>
                <c:pt idx="371">
                  <c:v>37794</c:v>
                </c:pt>
                <c:pt idx="372">
                  <c:v>37796</c:v>
                </c:pt>
                <c:pt idx="373">
                  <c:v>37797</c:v>
                </c:pt>
                <c:pt idx="374">
                  <c:v>37798</c:v>
                </c:pt>
                <c:pt idx="375">
                  <c:v>37799</c:v>
                </c:pt>
                <c:pt idx="376">
                  <c:v>37800</c:v>
                </c:pt>
                <c:pt idx="377">
                  <c:v>37801</c:v>
                </c:pt>
                <c:pt idx="378">
                  <c:v>37802</c:v>
                </c:pt>
                <c:pt idx="379">
                  <c:v>37802</c:v>
                </c:pt>
                <c:pt idx="380">
                  <c:v>37804</c:v>
                </c:pt>
                <c:pt idx="381">
                  <c:v>37809</c:v>
                </c:pt>
                <c:pt idx="382">
                  <c:v>37810</c:v>
                </c:pt>
                <c:pt idx="383">
                  <c:v>37811</c:v>
                </c:pt>
                <c:pt idx="384">
                  <c:v>37812</c:v>
                </c:pt>
                <c:pt idx="385">
                  <c:v>37813</c:v>
                </c:pt>
                <c:pt idx="386">
                  <c:v>37815</c:v>
                </c:pt>
                <c:pt idx="387">
                  <c:v>37816</c:v>
                </c:pt>
                <c:pt idx="388">
                  <c:v>37818</c:v>
                </c:pt>
                <c:pt idx="389">
                  <c:v>37819</c:v>
                </c:pt>
                <c:pt idx="390">
                  <c:v>37820</c:v>
                </c:pt>
                <c:pt idx="391">
                  <c:v>37821</c:v>
                </c:pt>
                <c:pt idx="392">
                  <c:v>37822</c:v>
                </c:pt>
                <c:pt idx="393">
                  <c:v>37822</c:v>
                </c:pt>
                <c:pt idx="394">
                  <c:v>37823</c:v>
                </c:pt>
                <c:pt idx="395">
                  <c:v>37824</c:v>
                </c:pt>
                <c:pt idx="396">
                  <c:v>37825</c:v>
                </c:pt>
                <c:pt idx="397">
                  <c:v>37826</c:v>
                </c:pt>
                <c:pt idx="398">
                  <c:v>37828</c:v>
                </c:pt>
                <c:pt idx="399">
                  <c:v>37829</c:v>
                </c:pt>
                <c:pt idx="400">
                  <c:v>37830</c:v>
                </c:pt>
                <c:pt idx="401">
                  <c:v>37831</c:v>
                </c:pt>
                <c:pt idx="402">
                  <c:v>37832</c:v>
                </c:pt>
                <c:pt idx="403">
                  <c:v>37834</c:v>
                </c:pt>
                <c:pt idx="404">
                  <c:v>37836</c:v>
                </c:pt>
                <c:pt idx="405">
                  <c:v>37837</c:v>
                </c:pt>
                <c:pt idx="406">
                  <c:v>37839</c:v>
                </c:pt>
                <c:pt idx="407">
                  <c:v>37839</c:v>
                </c:pt>
                <c:pt idx="408">
                  <c:v>37841</c:v>
                </c:pt>
                <c:pt idx="409">
                  <c:v>37842</c:v>
                </c:pt>
                <c:pt idx="410">
                  <c:v>37843</c:v>
                </c:pt>
                <c:pt idx="411">
                  <c:v>37845</c:v>
                </c:pt>
                <c:pt idx="412">
                  <c:v>37847</c:v>
                </c:pt>
                <c:pt idx="413">
                  <c:v>37847</c:v>
                </c:pt>
                <c:pt idx="414">
                  <c:v>37848</c:v>
                </c:pt>
                <c:pt idx="415">
                  <c:v>37849</c:v>
                </c:pt>
                <c:pt idx="416">
                  <c:v>37850</c:v>
                </c:pt>
                <c:pt idx="417">
                  <c:v>37851</c:v>
                </c:pt>
              </c:strCache>
            </c:strRef>
          </c:xVal>
          <c:yVal>
            <c:numRef>
              <c:f>OUTPUT!$E$3:$E$420</c:f>
              <c:numCache>
                <c:ptCount val="418"/>
                <c:pt idx="19">
                  <c:v>3840</c:v>
                </c:pt>
                <c:pt idx="20">
                  <c:v>2710</c:v>
                </c:pt>
                <c:pt idx="21">
                  <c:v>2246</c:v>
                </c:pt>
                <c:pt idx="22">
                  <c:v>3620</c:v>
                </c:pt>
                <c:pt idx="23">
                  <c:v>4335</c:v>
                </c:pt>
                <c:pt idx="24">
                  <c:v>3365</c:v>
                </c:pt>
                <c:pt idx="25">
                  <c:v>4351</c:v>
                </c:pt>
                <c:pt idx="26">
                  <c:v>4432</c:v>
                </c:pt>
                <c:pt idx="27">
                  <c:v>4557</c:v>
                </c:pt>
                <c:pt idx="28">
                  <c:v>4100</c:v>
                </c:pt>
                <c:pt idx="29">
                  <c:v>4293</c:v>
                </c:pt>
                <c:pt idx="30">
                  <c:v>3897</c:v>
                </c:pt>
                <c:pt idx="31">
                  <c:v>4187</c:v>
                </c:pt>
                <c:pt idx="32">
                  <c:v>4694</c:v>
                </c:pt>
                <c:pt idx="33">
                  <c:v>3552</c:v>
                </c:pt>
                <c:pt idx="34">
                  <c:v>4614</c:v>
                </c:pt>
                <c:pt idx="35">
                  <c:v>4244</c:v>
                </c:pt>
                <c:pt idx="36">
                  <c:v>4429</c:v>
                </c:pt>
                <c:pt idx="37">
                  <c:v>4444</c:v>
                </c:pt>
                <c:pt idx="38">
                  <c:v>5280</c:v>
                </c:pt>
                <c:pt idx="39">
                  <c:v>4920</c:v>
                </c:pt>
                <c:pt idx="40">
                  <c:v>4684</c:v>
                </c:pt>
                <c:pt idx="41">
                  <c:v>5304</c:v>
                </c:pt>
                <c:pt idx="42">
                  <c:v>5332</c:v>
                </c:pt>
                <c:pt idx="43">
                  <c:v>5171</c:v>
                </c:pt>
                <c:pt idx="44">
                  <c:v>5676</c:v>
                </c:pt>
                <c:pt idx="45">
                  <c:v>6024</c:v>
                </c:pt>
                <c:pt idx="46">
                  <c:v>4746</c:v>
                </c:pt>
                <c:pt idx="47">
                  <c:v>4728</c:v>
                </c:pt>
                <c:pt idx="48">
                  <c:v>5140</c:v>
                </c:pt>
                <c:pt idx="49">
                  <c:v>4872</c:v>
                </c:pt>
                <c:pt idx="50">
                  <c:v>4689</c:v>
                </c:pt>
                <c:pt idx="51">
                  <c:v>4951</c:v>
                </c:pt>
                <c:pt idx="52">
                  <c:v>4339</c:v>
                </c:pt>
                <c:pt idx="53">
                  <c:v>2793</c:v>
                </c:pt>
                <c:pt idx="54">
                  <c:v>6144</c:v>
                </c:pt>
                <c:pt idx="55">
                  <c:v>5906</c:v>
                </c:pt>
                <c:pt idx="56">
                  <c:v>5341</c:v>
                </c:pt>
                <c:pt idx="57">
                  <c:v>5727</c:v>
                </c:pt>
                <c:pt idx="58">
                  <c:v>5820</c:v>
                </c:pt>
                <c:pt idx="59">
                  <c:v>5422</c:v>
                </c:pt>
                <c:pt idx="60">
                  <c:v>5260</c:v>
                </c:pt>
                <c:pt idx="61">
                  <c:v>4883</c:v>
                </c:pt>
                <c:pt idx="62">
                  <c:v>4738</c:v>
                </c:pt>
                <c:pt idx="63">
                  <c:v>5234</c:v>
                </c:pt>
                <c:pt idx="64">
                  <c:v>4828</c:v>
                </c:pt>
                <c:pt idx="65">
                  <c:v>5028</c:v>
                </c:pt>
                <c:pt idx="66">
                  <c:v>5958</c:v>
                </c:pt>
                <c:pt idx="67">
                  <c:v>5465</c:v>
                </c:pt>
                <c:pt idx="68">
                  <c:v>5029</c:v>
                </c:pt>
                <c:pt idx="69">
                  <c:v>5650</c:v>
                </c:pt>
                <c:pt idx="70">
                  <c:v>5012</c:v>
                </c:pt>
                <c:pt idx="71">
                  <c:v>4771</c:v>
                </c:pt>
                <c:pt idx="72">
                  <c:v>5474</c:v>
                </c:pt>
                <c:pt idx="73">
                  <c:v>5226</c:v>
                </c:pt>
                <c:pt idx="74">
                  <c:v>5346</c:v>
                </c:pt>
                <c:pt idx="75">
                  <c:v>6124</c:v>
                </c:pt>
                <c:pt idx="76">
                  <c:v>6922</c:v>
                </c:pt>
                <c:pt idx="77">
                  <c:v>6700</c:v>
                </c:pt>
                <c:pt idx="78">
                  <c:v>6976</c:v>
                </c:pt>
                <c:pt idx="79">
                  <c:v>5845</c:v>
                </c:pt>
                <c:pt idx="80">
                  <c:v>5960</c:v>
                </c:pt>
                <c:pt idx="81">
                  <c:v>6558</c:v>
                </c:pt>
                <c:pt idx="82">
                  <c:v>6705</c:v>
                </c:pt>
                <c:pt idx="83">
                  <c:v>5814</c:v>
                </c:pt>
                <c:pt idx="84">
                  <c:v>6222</c:v>
                </c:pt>
                <c:pt idx="85">
                  <c:v>5934</c:v>
                </c:pt>
                <c:pt idx="86">
                  <c:v>6090</c:v>
                </c:pt>
                <c:pt idx="87">
                  <c:v>7053</c:v>
                </c:pt>
                <c:pt idx="88">
                  <c:v>6043</c:v>
                </c:pt>
                <c:pt idx="89">
                  <c:v>6000</c:v>
                </c:pt>
                <c:pt idx="90">
                  <c:v>5611</c:v>
                </c:pt>
                <c:pt idx="91">
                  <c:v>5068</c:v>
                </c:pt>
                <c:pt idx="92">
                  <c:v>5310</c:v>
                </c:pt>
                <c:pt idx="93">
                  <c:v>6443</c:v>
                </c:pt>
                <c:pt idx="94">
                  <c:v>5902</c:v>
                </c:pt>
                <c:pt idx="95">
                  <c:v>6196</c:v>
                </c:pt>
                <c:pt idx="96">
                  <c:v>6139</c:v>
                </c:pt>
                <c:pt idx="97">
                  <c:v>5677</c:v>
                </c:pt>
                <c:pt idx="98">
                  <c:v>6320</c:v>
                </c:pt>
                <c:pt idx="99">
                  <c:v>6130</c:v>
                </c:pt>
                <c:pt idx="100">
                  <c:v>6543</c:v>
                </c:pt>
                <c:pt idx="101">
                  <c:v>6293</c:v>
                </c:pt>
                <c:pt idx="102">
                  <c:v>7033.8</c:v>
                </c:pt>
                <c:pt idx="103">
                  <c:v>7117</c:v>
                </c:pt>
                <c:pt idx="104">
                  <c:v>6991.2</c:v>
                </c:pt>
                <c:pt idx="105">
                  <c:v>4970.5</c:v>
                </c:pt>
                <c:pt idx="106">
                  <c:v>6075</c:v>
                </c:pt>
                <c:pt idx="107">
                  <c:v>6008</c:v>
                </c:pt>
                <c:pt idx="108">
                  <c:v>6161</c:v>
                </c:pt>
                <c:pt idx="109">
                  <c:v>6147</c:v>
                </c:pt>
                <c:pt idx="110">
                  <c:v>6322</c:v>
                </c:pt>
                <c:pt idx="112">
                  <c:v>6712</c:v>
                </c:pt>
                <c:pt idx="113">
                  <c:v>6344</c:v>
                </c:pt>
                <c:pt idx="114">
                  <c:v>6413</c:v>
                </c:pt>
                <c:pt idx="115">
                  <c:v>6374</c:v>
                </c:pt>
                <c:pt idx="116">
                  <c:v>6614</c:v>
                </c:pt>
                <c:pt idx="117">
                  <c:v>7019</c:v>
                </c:pt>
                <c:pt idx="118">
                  <c:v>7213</c:v>
                </c:pt>
                <c:pt idx="119">
                  <c:v>6581</c:v>
                </c:pt>
                <c:pt idx="120">
                  <c:v>6989</c:v>
                </c:pt>
                <c:pt idx="121">
                  <c:v>6470</c:v>
                </c:pt>
                <c:pt idx="122">
                  <c:v>7612</c:v>
                </c:pt>
                <c:pt idx="123">
                  <c:v>6928</c:v>
                </c:pt>
                <c:pt idx="124">
                  <c:v>6757</c:v>
                </c:pt>
                <c:pt idx="125">
                  <c:v>6056</c:v>
                </c:pt>
                <c:pt idx="126">
                  <c:v>6597</c:v>
                </c:pt>
                <c:pt idx="127">
                  <c:v>4788</c:v>
                </c:pt>
                <c:pt idx="128">
                  <c:v>3373</c:v>
                </c:pt>
                <c:pt idx="129">
                  <c:v>3114</c:v>
                </c:pt>
                <c:pt idx="130">
                  <c:v>4150</c:v>
                </c:pt>
                <c:pt idx="131">
                  <c:v>3755</c:v>
                </c:pt>
                <c:pt idx="132">
                  <c:v>5784</c:v>
                </c:pt>
                <c:pt idx="133">
                  <c:v>5328</c:v>
                </c:pt>
                <c:pt idx="134">
                  <c:v>5304</c:v>
                </c:pt>
                <c:pt idx="135">
                  <c:v>6076</c:v>
                </c:pt>
                <c:pt idx="136">
                  <c:v>6705</c:v>
                </c:pt>
                <c:pt idx="137">
                  <c:v>6115</c:v>
                </c:pt>
                <c:pt idx="138">
                  <c:v>6218</c:v>
                </c:pt>
                <c:pt idx="139">
                  <c:v>6521</c:v>
                </c:pt>
                <c:pt idx="140">
                  <c:v>6645</c:v>
                </c:pt>
                <c:pt idx="141">
                  <c:v>7252</c:v>
                </c:pt>
                <c:pt idx="142">
                  <c:v>6879</c:v>
                </c:pt>
                <c:pt idx="143">
                  <c:v>6145</c:v>
                </c:pt>
                <c:pt idx="144">
                  <c:v>5758</c:v>
                </c:pt>
                <c:pt idx="145">
                  <c:v>6549</c:v>
                </c:pt>
                <c:pt idx="146">
                  <c:v>6808</c:v>
                </c:pt>
                <c:pt idx="147">
                  <c:v>6041</c:v>
                </c:pt>
                <c:pt idx="148">
                  <c:v>6375</c:v>
                </c:pt>
                <c:pt idx="149">
                  <c:v>6307</c:v>
                </c:pt>
                <c:pt idx="150">
                  <c:v>6178</c:v>
                </c:pt>
                <c:pt idx="151">
                  <c:v>6161</c:v>
                </c:pt>
                <c:pt idx="152">
                  <c:v>6404</c:v>
                </c:pt>
                <c:pt idx="153">
                  <c:v>5931</c:v>
                </c:pt>
                <c:pt idx="154">
                  <c:v>7014</c:v>
                </c:pt>
                <c:pt idx="155">
                  <c:v>6388</c:v>
                </c:pt>
                <c:pt idx="156">
                  <c:v>6597</c:v>
                </c:pt>
                <c:pt idx="157">
                  <c:v>6163</c:v>
                </c:pt>
                <c:pt idx="158">
                  <c:v>6340</c:v>
                </c:pt>
                <c:pt idx="159">
                  <c:v>6235</c:v>
                </c:pt>
                <c:pt idx="160">
                  <c:v>6555</c:v>
                </c:pt>
                <c:pt idx="161">
                  <c:v>6515</c:v>
                </c:pt>
                <c:pt idx="162">
                  <c:v>6653</c:v>
                </c:pt>
                <c:pt idx="163">
                  <c:v>6315</c:v>
                </c:pt>
                <c:pt idx="164">
                  <c:v>6332</c:v>
                </c:pt>
                <c:pt idx="165">
                  <c:v>6708</c:v>
                </c:pt>
                <c:pt idx="166">
                  <c:v>6474</c:v>
                </c:pt>
                <c:pt idx="167">
                  <c:v>6389</c:v>
                </c:pt>
                <c:pt idx="168">
                  <c:v>6047</c:v>
                </c:pt>
                <c:pt idx="169">
                  <c:v>6260</c:v>
                </c:pt>
                <c:pt idx="170">
                  <c:v>6673</c:v>
                </c:pt>
                <c:pt idx="171">
                  <c:v>6212</c:v>
                </c:pt>
                <c:pt idx="172">
                  <c:v>6170</c:v>
                </c:pt>
                <c:pt idx="173">
                  <c:v>6354</c:v>
                </c:pt>
                <c:pt idx="174">
                  <c:v>6654</c:v>
                </c:pt>
                <c:pt idx="175">
                  <c:v>6658</c:v>
                </c:pt>
                <c:pt idx="176">
                  <c:v>6485</c:v>
                </c:pt>
                <c:pt idx="177">
                  <c:v>6065</c:v>
                </c:pt>
                <c:pt idx="178">
                  <c:v>6152</c:v>
                </c:pt>
                <c:pt idx="179">
                  <c:v>6051</c:v>
                </c:pt>
                <c:pt idx="180">
                  <c:v>5527</c:v>
                </c:pt>
                <c:pt idx="181">
                  <c:v>6146</c:v>
                </c:pt>
                <c:pt idx="182">
                  <c:v>5944</c:v>
                </c:pt>
                <c:pt idx="183">
                  <c:v>5919</c:v>
                </c:pt>
                <c:pt idx="184">
                  <c:v>5946</c:v>
                </c:pt>
                <c:pt idx="185">
                  <c:v>6077</c:v>
                </c:pt>
                <c:pt idx="186">
                  <c:v>6565</c:v>
                </c:pt>
                <c:pt idx="187">
                  <c:v>6766</c:v>
                </c:pt>
                <c:pt idx="188">
                  <c:v>6077</c:v>
                </c:pt>
                <c:pt idx="189">
                  <c:v>6080</c:v>
                </c:pt>
                <c:pt idx="190">
                  <c:v>6166</c:v>
                </c:pt>
                <c:pt idx="191">
                  <c:v>6399</c:v>
                </c:pt>
                <c:pt idx="192">
                  <c:v>5961</c:v>
                </c:pt>
                <c:pt idx="193">
                  <c:v>6150</c:v>
                </c:pt>
                <c:pt idx="194">
                  <c:v>5646</c:v>
                </c:pt>
                <c:pt idx="195">
                  <c:v>6364</c:v>
                </c:pt>
                <c:pt idx="196">
                  <c:v>6599</c:v>
                </c:pt>
                <c:pt idx="197">
                  <c:v>5971</c:v>
                </c:pt>
                <c:pt idx="198">
                  <c:v>6407</c:v>
                </c:pt>
                <c:pt idx="199">
                  <c:v>6500</c:v>
                </c:pt>
                <c:pt idx="200">
                  <c:v>6546</c:v>
                </c:pt>
                <c:pt idx="201">
                  <c:v>6752</c:v>
                </c:pt>
                <c:pt idx="202">
                  <c:v>6815</c:v>
                </c:pt>
                <c:pt idx="203">
                  <c:v>6650</c:v>
                </c:pt>
                <c:pt idx="204">
                  <c:v>6229</c:v>
                </c:pt>
                <c:pt idx="205">
                  <c:v>6000</c:v>
                </c:pt>
                <c:pt idx="206">
                  <c:v>6824</c:v>
                </c:pt>
                <c:pt idx="207">
                  <c:v>6045</c:v>
                </c:pt>
                <c:pt idx="208">
                  <c:v>6470</c:v>
                </c:pt>
                <c:pt idx="209">
                  <c:v>6307</c:v>
                </c:pt>
                <c:pt idx="210">
                  <c:v>6364</c:v>
                </c:pt>
                <c:pt idx="211">
                  <c:v>6319</c:v>
                </c:pt>
                <c:pt idx="212">
                  <c:v>6244</c:v>
                </c:pt>
                <c:pt idx="213">
                  <c:v>5415</c:v>
                </c:pt>
                <c:pt idx="214">
                  <c:v>4923</c:v>
                </c:pt>
                <c:pt idx="215">
                  <c:v>6226</c:v>
                </c:pt>
                <c:pt idx="216">
                  <c:v>5896</c:v>
                </c:pt>
                <c:pt idx="217">
                  <c:v>6175</c:v>
                </c:pt>
                <c:pt idx="218">
                  <c:v>5786</c:v>
                </c:pt>
                <c:pt idx="219">
                  <c:v>4041</c:v>
                </c:pt>
                <c:pt idx="220">
                  <c:v>5264</c:v>
                </c:pt>
                <c:pt idx="221">
                  <c:v>6051</c:v>
                </c:pt>
                <c:pt idx="222">
                  <c:v>5475</c:v>
                </c:pt>
                <c:pt idx="223">
                  <c:v>6042</c:v>
                </c:pt>
                <c:pt idx="224">
                  <c:v>5834</c:v>
                </c:pt>
                <c:pt idx="225">
                  <c:v>5435</c:v>
                </c:pt>
                <c:pt idx="226">
                  <c:v>6054</c:v>
                </c:pt>
                <c:pt idx="227">
                  <c:v>5900</c:v>
                </c:pt>
                <c:pt idx="228">
                  <c:v>6347</c:v>
                </c:pt>
                <c:pt idx="229">
                  <c:v>5683</c:v>
                </c:pt>
                <c:pt idx="230">
                  <c:v>5811</c:v>
                </c:pt>
                <c:pt idx="231">
                  <c:v>5506</c:v>
                </c:pt>
                <c:pt idx="232">
                  <c:v>5555</c:v>
                </c:pt>
                <c:pt idx="233">
                  <c:v>6519</c:v>
                </c:pt>
                <c:pt idx="234">
                  <c:v>5780</c:v>
                </c:pt>
                <c:pt idx="235">
                  <c:v>6468</c:v>
                </c:pt>
                <c:pt idx="236">
                  <c:v>6451</c:v>
                </c:pt>
                <c:pt idx="237">
                  <c:v>6064</c:v>
                </c:pt>
                <c:pt idx="238">
                  <c:v>6081</c:v>
                </c:pt>
                <c:pt idx="239">
                  <c:v>5622</c:v>
                </c:pt>
                <c:pt idx="240">
                  <c:v>6298</c:v>
                </c:pt>
                <c:pt idx="241">
                  <c:v>6102</c:v>
                </c:pt>
                <c:pt idx="242">
                  <c:v>6031</c:v>
                </c:pt>
                <c:pt idx="243">
                  <c:v>5778</c:v>
                </c:pt>
                <c:pt idx="244">
                  <c:v>6071</c:v>
                </c:pt>
                <c:pt idx="245">
                  <c:v>6124</c:v>
                </c:pt>
                <c:pt idx="246">
                  <c:v>5977</c:v>
                </c:pt>
                <c:pt idx="247">
                  <c:v>5983</c:v>
                </c:pt>
                <c:pt idx="248">
                  <c:v>5706</c:v>
                </c:pt>
                <c:pt idx="249">
                  <c:v>6162</c:v>
                </c:pt>
                <c:pt idx="250">
                  <c:v>5832</c:v>
                </c:pt>
                <c:pt idx="251">
                  <c:v>6629</c:v>
                </c:pt>
                <c:pt idx="252">
                  <c:v>6270</c:v>
                </c:pt>
                <c:pt idx="253">
                  <c:v>6106</c:v>
                </c:pt>
                <c:pt idx="254">
                  <c:v>5784</c:v>
                </c:pt>
                <c:pt idx="255">
                  <c:v>5956</c:v>
                </c:pt>
                <c:pt idx="256">
                  <c:v>5827</c:v>
                </c:pt>
                <c:pt idx="257">
                  <c:v>6414</c:v>
                </c:pt>
                <c:pt idx="258">
                  <c:v>6482</c:v>
                </c:pt>
                <c:pt idx="259">
                  <c:v>6576</c:v>
                </c:pt>
                <c:pt idx="260">
                  <c:v>6165</c:v>
                </c:pt>
                <c:pt idx="261">
                  <c:v>6537</c:v>
                </c:pt>
                <c:pt idx="262">
                  <c:v>6620</c:v>
                </c:pt>
                <c:pt idx="263">
                  <c:v>6701</c:v>
                </c:pt>
                <c:pt idx="264">
                  <c:v>6709</c:v>
                </c:pt>
                <c:pt idx="265">
                  <c:v>6143</c:v>
                </c:pt>
                <c:pt idx="266">
                  <c:v>6017</c:v>
                </c:pt>
                <c:pt idx="267">
                  <c:v>6221</c:v>
                </c:pt>
                <c:pt idx="268">
                  <c:v>6579</c:v>
                </c:pt>
                <c:pt idx="269">
                  <c:v>6476</c:v>
                </c:pt>
                <c:pt idx="270">
                  <c:v>5662</c:v>
                </c:pt>
                <c:pt idx="271">
                  <c:v>7119</c:v>
                </c:pt>
                <c:pt idx="272">
                  <c:v>6501</c:v>
                </c:pt>
                <c:pt idx="273">
                  <c:v>6425</c:v>
                </c:pt>
                <c:pt idx="274">
                  <c:v>2521</c:v>
                </c:pt>
                <c:pt idx="275">
                  <c:v>5971</c:v>
                </c:pt>
                <c:pt idx="276">
                  <c:v>6113</c:v>
                </c:pt>
                <c:pt idx="277">
                  <c:v>4832</c:v>
                </c:pt>
                <c:pt idx="278">
                  <c:v>4856</c:v>
                </c:pt>
                <c:pt idx="279">
                  <c:v>5278</c:v>
                </c:pt>
                <c:pt idx="280">
                  <c:v>5103</c:v>
                </c:pt>
                <c:pt idx="281">
                  <c:v>5300</c:v>
                </c:pt>
                <c:pt idx="282">
                  <c:v>5886.7</c:v>
                </c:pt>
                <c:pt idx="283">
                  <c:v>5834</c:v>
                </c:pt>
                <c:pt idx="284">
                  <c:v>6296</c:v>
                </c:pt>
                <c:pt idx="285">
                  <c:v>6603</c:v>
                </c:pt>
                <c:pt idx="286">
                  <c:v>6284</c:v>
                </c:pt>
                <c:pt idx="287">
                  <c:v>6697</c:v>
                </c:pt>
                <c:pt idx="288">
                  <c:v>5506</c:v>
                </c:pt>
                <c:pt idx="289">
                  <c:v>7193</c:v>
                </c:pt>
                <c:pt idx="290">
                  <c:v>7182</c:v>
                </c:pt>
                <c:pt idx="291">
                  <c:v>7134</c:v>
                </c:pt>
                <c:pt idx="292">
                  <c:v>7347</c:v>
                </c:pt>
                <c:pt idx="293">
                  <c:v>7394</c:v>
                </c:pt>
                <c:pt idx="294">
                  <c:v>7465</c:v>
                </c:pt>
                <c:pt idx="295">
                  <c:v>7221</c:v>
                </c:pt>
                <c:pt idx="296">
                  <c:v>7345</c:v>
                </c:pt>
                <c:pt idx="297">
                  <c:v>7356</c:v>
                </c:pt>
                <c:pt idx="298">
                  <c:v>6595</c:v>
                </c:pt>
                <c:pt idx="299">
                  <c:v>7230</c:v>
                </c:pt>
                <c:pt idx="300">
                  <c:v>6231</c:v>
                </c:pt>
                <c:pt idx="301">
                  <c:v>5859</c:v>
                </c:pt>
                <c:pt idx="302">
                  <c:v>5735</c:v>
                </c:pt>
                <c:pt idx="303">
                  <c:v>7240</c:v>
                </c:pt>
                <c:pt idx="304">
                  <c:v>6097</c:v>
                </c:pt>
                <c:pt idx="305">
                  <c:v>4896</c:v>
                </c:pt>
                <c:pt idx="306">
                  <c:v>6091</c:v>
                </c:pt>
                <c:pt idx="307">
                  <c:v>6172</c:v>
                </c:pt>
                <c:pt idx="308">
                  <c:v>5849</c:v>
                </c:pt>
                <c:pt idx="309">
                  <c:v>6982</c:v>
                </c:pt>
                <c:pt idx="310">
                  <c:v>7200</c:v>
                </c:pt>
                <c:pt idx="311">
                  <c:v>7354</c:v>
                </c:pt>
                <c:pt idx="312">
                  <c:v>6710</c:v>
                </c:pt>
                <c:pt idx="313">
                  <c:v>7280</c:v>
                </c:pt>
                <c:pt idx="314">
                  <c:v>7121</c:v>
                </c:pt>
                <c:pt idx="315">
                  <c:v>7165</c:v>
                </c:pt>
                <c:pt idx="316">
                  <c:v>7706</c:v>
                </c:pt>
                <c:pt idx="317">
                  <c:v>7706</c:v>
                </c:pt>
                <c:pt idx="318">
                  <c:v>7672</c:v>
                </c:pt>
                <c:pt idx="319">
                  <c:v>7405</c:v>
                </c:pt>
                <c:pt idx="320">
                  <c:v>7392</c:v>
                </c:pt>
                <c:pt idx="321">
                  <c:v>7109</c:v>
                </c:pt>
                <c:pt idx="322">
                  <c:v>7401</c:v>
                </c:pt>
                <c:pt idx="323">
                  <c:v>7348</c:v>
                </c:pt>
                <c:pt idx="324">
                  <c:v>6725</c:v>
                </c:pt>
                <c:pt idx="325">
                  <c:v>6795</c:v>
                </c:pt>
                <c:pt idx="326">
                  <c:v>5202</c:v>
                </c:pt>
                <c:pt idx="327">
                  <c:v>7049</c:v>
                </c:pt>
                <c:pt idx="328">
                  <c:v>7020</c:v>
                </c:pt>
                <c:pt idx="329">
                  <c:v>7397</c:v>
                </c:pt>
                <c:pt idx="330">
                  <c:v>6982</c:v>
                </c:pt>
                <c:pt idx="331">
                  <c:v>6641</c:v>
                </c:pt>
                <c:pt idx="332">
                  <c:v>7530</c:v>
                </c:pt>
                <c:pt idx="333">
                  <c:v>7373</c:v>
                </c:pt>
                <c:pt idx="334">
                  <c:v>7802</c:v>
                </c:pt>
                <c:pt idx="335">
                  <c:v>7596</c:v>
                </c:pt>
                <c:pt idx="336">
                  <c:v>8250</c:v>
                </c:pt>
                <c:pt idx="337">
                  <c:v>8045</c:v>
                </c:pt>
                <c:pt idx="338">
                  <c:v>8029</c:v>
                </c:pt>
                <c:pt idx="339">
                  <c:v>0</c:v>
                </c:pt>
                <c:pt idx="340">
                  <c:v>8547</c:v>
                </c:pt>
                <c:pt idx="341">
                  <c:v>8442.46</c:v>
                </c:pt>
                <c:pt idx="342">
                  <c:v>8962</c:v>
                </c:pt>
                <c:pt idx="343">
                  <c:v>8734</c:v>
                </c:pt>
                <c:pt idx="344">
                  <c:v>9293</c:v>
                </c:pt>
                <c:pt idx="345">
                  <c:v>7876</c:v>
                </c:pt>
                <c:pt idx="346">
                  <c:v>8286</c:v>
                </c:pt>
                <c:pt idx="347">
                  <c:v>7472</c:v>
                </c:pt>
                <c:pt idx="348">
                  <c:v>7709</c:v>
                </c:pt>
                <c:pt idx="349">
                  <c:v>7251</c:v>
                </c:pt>
                <c:pt idx="350">
                  <c:v>6286</c:v>
                </c:pt>
                <c:pt idx="351">
                  <c:v>7310</c:v>
                </c:pt>
                <c:pt idx="352">
                  <c:v>6711</c:v>
                </c:pt>
                <c:pt idx="353">
                  <c:v>6599</c:v>
                </c:pt>
                <c:pt idx="354">
                  <c:v>6797</c:v>
                </c:pt>
                <c:pt idx="355">
                  <c:v>6573</c:v>
                </c:pt>
                <c:pt idx="356">
                  <c:v>6859</c:v>
                </c:pt>
                <c:pt idx="357">
                  <c:v>7590.5</c:v>
                </c:pt>
                <c:pt idx="358">
                  <c:v>7735</c:v>
                </c:pt>
                <c:pt idx="359">
                  <c:v>7200.76</c:v>
                </c:pt>
                <c:pt idx="360">
                  <c:v>6664.093</c:v>
                </c:pt>
                <c:pt idx="361">
                  <c:v>7563.14</c:v>
                </c:pt>
                <c:pt idx="362">
                  <c:v>7156.39</c:v>
                </c:pt>
                <c:pt idx="363">
                  <c:v>6573.14</c:v>
                </c:pt>
                <c:pt idx="364">
                  <c:v>6785.42</c:v>
                </c:pt>
                <c:pt idx="365">
                  <c:v>7171</c:v>
                </c:pt>
                <c:pt idx="366">
                  <c:v>6930.19</c:v>
                </c:pt>
                <c:pt idx="367">
                  <c:v>7449.36</c:v>
                </c:pt>
                <c:pt idx="368">
                  <c:v>7351.64</c:v>
                </c:pt>
                <c:pt idx="369">
                  <c:v>5930</c:v>
                </c:pt>
                <c:pt idx="370">
                  <c:v>7228</c:v>
                </c:pt>
                <c:pt idx="371">
                  <c:v>7511.71</c:v>
                </c:pt>
                <c:pt idx="372">
                  <c:v>7669</c:v>
                </c:pt>
                <c:pt idx="373">
                  <c:v>8049.3</c:v>
                </c:pt>
                <c:pt idx="374">
                  <c:v>8054.2</c:v>
                </c:pt>
                <c:pt idx="375">
                  <c:v>7765.23</c:v>
                </c:pt>
                <c:pt idx="376">
                  <c:v>8217.4</c:v>
                </c:pt>
                <c:pt idx="377">
                  <c:v>8447.48</c:v>
                </c:pt>
                <c:pt idx="378">
                  <c:v>8090.49</c:v>
                </c:pt>
                <c:pt idx="379">
                  <c:v>6809</c:v>
                </c:pt>
                <c:pt idx="380">
                  <c:v>7263.8</c:v>
                </c:pt>
                <c:pt idx="381">
                  <c:v>8047.68</c:v>
                </c:pt>
                <c:pt idx="382">
                  <c:v>7115.13</c:v>
                </c:pt>
                <c:pt idx="383">
                  <c:v>7595.1</c:v>
                </c:pt>
                <c:pt idx="384">
                  <c:v>8576</c:v>
                </c:pt>
                <c:pt idx="385">
                  <c:v>8006.46</c:v>
                </c:pt>
                <c:pt idx="386">
                  <c:v>7324.47</c:v>
                </c:pt>
                <c:pt idx="387">
                  <c:v>7732</c:v>
                </c:pt>
                <c:pt idx="388">
                  <c:v>7089.12</c:v>
                </c:pt>
                <c:pt idx="389">
                  <c:v>6962.39</c:v>
                </c:pt>
                <c:pt idx="390">
                  <c:v>8580.9</c:v>
                </c:pt>
                <c:pt idx="391">
                  <c:v>7154.88</c:v>
                </c:pt>
                <c:pt idx="392">
                  <c:v>8064.2</c:v>
                </c:pt>
                <c:pt idx="393">
                  <c:v>8241.575</c:v>
                </c:pt>
                <c:pt idx="394">
                  <c:v>8935.66</c:v>
                </c:pt>
                <c:pt idx="395">
                  <c:v>8201.822</c:v>
                </c:pt>
                <c:pt idx="396">
                  <c:v>7955.46</c:v>
                </c:pt>
                <c:pt idx="397">
                  <c:v>8748.506</c:v>
                </c:pt>
                <c:pt idx="398">
                  <c:v>9193.528</c:v>
                </c:pt>
                <c:pt idx="399">
                  <c:v>9124.411</c:v>
                </c:pt>
                <c:pt idx="400">
                  <c:v>8251.67</c:v>
                </c:pt>
                <c:pt idx="401">
                  <c:v>9074.6</c:v>
                </c:pt>
                <c:pt idx="402">
                  <c:v>8943.194</c:v>
                </c:pt>
                <c:pt idx="403">
                  <c:v>9251.98</c:v>
                </c:pt>
                <c:pt idx="404">
                  <c:v>8782.6</c:v>
                </c:pt>
                <c:pt idx="405">
                  <c:v>8621.04</c:v>
                </c:pt>
                <c:pt idx="406">
                  <c:v>8502.9</c:v>
                </c:pt>
                <c:pt idx="407">
                  <c:v>9121.1</c:v>
                </c:pt>
                <c:pt idx="408">
                  <c:v>8640.7</c:v>
                </c:pt>
                <c:pt idx="409">
                  <c:v>8923</c:v>
                </c:pt>
                <c:pt idx="410">
                  <c:v>8750.41</c:v>
                </c:pt>
                <c:pt idx="411">
                  <c:v>8507.69</c:v>
                </c:pt>
                <c:pt idx="412">
                  <c:v>8727.02</c:v>
                </c:pt>
                <c:pt idx="413">
                  <c:v>8973.64</c:v>
                </c:pt>
                <c:pt idx="414">
                  <c:v>8938.05</c:v>
                </c:pt>
                <c:pt idx="415">
                  <c:v>8805.68</c:v>
                </c:pt>
                <c:pt idx="416">
                  <c:v>8884.77</c:v>
                </c:pt>
                <c:pt idx="417">
                  <c:v>8741.18</c:v>
                </c:pt>
              </c:numCache>
            </c:numRef>
          </c:yVal>
          <c:smooth val="0"/>
        </c:ser>
        <c:ser>
          <c:idx val="1"/>
          <c:order val="1"/>
          <c:tx>
            <c:v>Last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strRef>
              <c:f>OUTPUT!$A$400:$A$410</c:f>
              <c:strCache>
                <c:ptCount val="11"/>
                <c:pt idx="0">
                  <c:v>37826</c:v>
                </c:pt>
                <c:pt idx="1">
                  <c:v>37828</c:v>
                </c:pt>
                <c:pt idx="2">
                  <c:v>37829</c:v>
                </c:pt>
                <c:pt idx="3">
                  <c:v>37830</c:v>
                </c:pt>
                <c:pt idx="4">
                  <c:v>37831</c:v>
                </c:pt>
                <c:pt idx="5">
                  <c:v>37832</c:v>
                </c:pt>
                <c:pt idx="6">
                  <c:v>37834</c:v>
                </c:pt>
                <c:pt idx="7">
                  <c:v>37836</c:v>
                </c:pt>
                <c:pt idx="8">
                  <c:v>37837</c:v>
                </c:pt>
                <c:pt idx="9">
                  <c:v>37839</c:v>
                </c:pt>
                <c:pt idx="10">
                  <c:v>37839</c:v>
                </c:pt>
              </c:strCache>
            </c:strRef>
          </c:xVal>
          <c:yVal>
            <c:numRef>
              <c:f>OUTPUT!$E$400:$E$410</c:f>
              <c:numCache>
                <c:ptCount val="11"/>
                <c:pt idx="0">
                  <c:v>8748.506</c:v>
                </c:pt>
                <c:pt idx="1">
                  <c:v>9193.528</c:v>
                </c:pt>
                <c:pt idx="2">
                  <c:v>9124.411</c:v>
                </c:pt>
                <c:pt idx="3">
                  <c:v>8251.67</c:v>
                </c:pt>
                <c:pt idx="4">
                  <c:v>9074.6</c:v>
                </c:pt>
                <c:pt idx="5">
                  <c:v>8943.194</c:v>
                </c:pt>
                <c:pt idx="6">
                  <c:v>9251.98</c:v>
                </c:pt>
                <c:pt idx="7">
                  <c:v>8782.6</c:v>
                </c:pt>
                <c:pt idx="8">
                  <c:v>8621.04</c:v>
                </c:pt>
                <c:pt idx="9">
                  <c:v>8502.9</c:v>
                </c:pt>
                <c:pt idx="10">
                  <c:v>9121.1</c:v>
                </c:pt>
              </c:numCache>
            </c:numRef>
          </c:yVal>
          <c:smooth val="0"/>
        </c:ser>
        <c:axId val="22507426"/>
        <c:axId val="1240243"/>
      </c:scatterChart>
      <c:valAx>
        <c:axId val="22507426"/>
        <c:scaling>
          <c:orientation val="minMax"/>
          <c:max val="37850"/>
          <c:min val="37622"/>
        </c:scaling>
        <c:axPos val="b"/>
        <c:title>
          <c:tx>
            <c:rich>
              <a:bodyPr vert="horz" rot="0" anchor="ctr"/>
              <a:lstStyle/>
              <a:p>
                <a:pPr algn="ctr">
                  <a:defRPr/>
                </a:pPr>
                <a:r>
                  <a:rPr lang="en-US" cap="none" sz="925" b="0" i="0" u="none" baseline="0">
                    <a:solidFill>
                      <a:srgbClr val="333399"/>
                    </a:solidFill>
                  </a:rPr>
                  <a:t>Date</a:t>
                </a:r>
              </a:p>
            </c:rich>
          </c:tx>
          <c:layout/>
          <c:overlay val="0"/>
          <c:spPr>
            <a:noFill/>
            <a:ln>
              <a:noFill/>
            </a:ln>
          </c:spPr>
        </c:title>
        <c:delete val="0"/>
        <c:numFmt formatCode="General" sourceLinked="1"/>
        <c:majorTickMark val="out"/>
        <c:minorTickMark val="in"/>
        <c:tickLblPos val="nextTo"/>
        <c:txPr>
          <a:bodyPr/>
          <a:lstStyle/>
          <a:p>
            <a:pPr>
              <a:defRPr lang="en-US" cap="none" sz="800" b="0" i="0" u="none" baseline="0">
                <a:solidFill>
                  <a:srgbClr val="333399"/>
                </a:solidFill>
              </a:defRPr>
            </a:pPr>
          </a:p>
        </c:txPr>
        <c:crossAx val="1240243"/>
        <c:crosses val="autoZero"/>
        <c:crossBetween val="midCat"/>
        <c:dispUnits/>
        <c:majorUnit val="28"/>
        <c:minorUnit val="7"/>
      </c:valAx>
      <c:valAx>
        <c:axId val="1240243"/>
        <c:scaling>
          <c:orientation val="minMax"/>
        </c:scaling>
        <c:axPos val="l"/>
        <c:title>
          <c:tx>
            <c:rich>
              <a:bodyPr vert="horz" rot="-5400000" anchor="ctr"/>
              <a:lstStyle/>
              <a:p>
                <a:pPr algn="ctr">
                  <a:defRPr/>
                </a:pPr>
                <a:r>
                  <a:rPr lang="en-US" cap="none" sz="925" b="0" i="0" u="none" baseline="0">
                    <a:solidFill>
                      <a:srgbClr val="333399"/>
                    </a:solidFill>
                  </a:rPr>
                  <a:t>Total protons (E9)</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solidFill>
                  <a:srgbClr val="333399"/>
                </a:solidFill>
              </a:defRPr>
            </a:pPr>
          </a:p>
        </c:txPr>
        <c:crossAx val="22507426"/>
        <c:crosses val="autoZero"/>
        <c:crossBetween val="midCat"/>
        <c:dispUnits/>
        <c:majorUnit val="2000"/>
      </c:valAx>
      <c:spPr>
        <a:noFill/>
      </c:spPr>
    </c:plotArea>
    <c:legend>
      <c:legendPos val="r"/>
      <c:legendEntry>
        <c:idx val="0"/>
        <c:txPr>
          <a:bodyPr vert="horz" rot="0"/>
          <a:lstStyle/>
          <a:p>
            <a:pPr>
              <a:defRPr lang="en-US" cap="none" sz="925" b="0" i="0" u="none" baseline="0">
                <a:solidFill>
                  <a:srgbClr val="333399"/>
                </a:solidFill>
              </a:defRPr>
            </a:pPr>
          </a:p>
        </c:txPr>
      </c:legendEntry>
      <c:legendEntry>
        <c:idx val="1"/>
        <c:txPr>
          <a:bodyPr vert="horz" rot="0"/>
          <a:lstStyle/>
          <a:p>
            <a:pPr>
              <a:defRPr lang="en-US" cap="none" sz="925" b="0" i="0" u="none" baseline="0">
                <a:solidFill>
                  <a:srgbClr val="333399"/>
                </a:solidFill>
              </a:defRPr>
            </a:pPr>
          </a:p>
        </c:txPr>
      </c:legendEntry>
      <c:layout>
        <c:manualLayout>
          <c:xMode val="edge"/>
          <c:yMode val="edge"/>
          <c:x val="0.72775"/>
          <c:y val="0.47875"/>
        </c:manualLayout>
      </c:layout>
      <c:overlay val="0"/>
      <c:txPr>
        <a:bodyPr vert="horz" rot="0"/>
        <a:lstStyle/>
        <a:p>
          <a:pPr>
            <a:defRPr lang="en-US" cap="none" sz="800" b="0" i="0" u="none" baseline="0">
              <a:solidFill>
                <a:srgbClr val="333399"/>
              </a:solidFil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0" i="0" u="none" baseline="0">
                <a:solidFill>
                  <a:srgbClr val="333399"/>
                </a:solidFill>
              </a:rPr>
              <a:t>Pbars at start of HEP</a:t>
            </a:r>
          </a:p>
        </c:rich>
      </c:tx>
      <c:layout/>
      <c:spPr>
        <a:noFill/>
        <a:ln>
          <a:noFill/>
        </a:ln>
      </c:spPr>
    </c:title>
    <c:plotArea>
      <c:layout>
        <c:manualLayout>
          <c:xMode val="edge"/>
          <c:yMode val="edge"/>
          <c:x val="0.197"/>
          <c:y val="0.12775"/>
          <c:w val="0.7575"/>
          <c:h val="0.494"/>
        </c:manualLayout>
      </c:layout>
      <c:scatterChart>
        <c:scatterStyle val="lineMarker"/>
        <c:varyColors val="0"/>
        <c:ser>
          <c:idx val="0"/>
          <c:order val="0"/>
          <c:tx>
            <c:strRef>
              <c:f>OUTPUT!$I$2</c:f>
              <c:strCache>
                <c:ptCount val="1"/>
                <c:pt idx="0">
                  <c:v>Avg lumi (e30)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xVal>
            <c:strRef>
              <c:f>OUTPUT!$A$3:$A$420</c:f>
              <c:strCache>
                <c:ptCount val="418"/>
                <c:pt idx="0">
                  <c:v>37232</c:v>
                </c:pt>
                <c:pt idx="1">
                  <c:v>37234</c:v>
                </c:pt>
                <c:pt idx="2">
                  <c:v>37234</c:v>
                </c:pt>
                <c:pt idx="3">
                  <c:v>37235</c:v>
                </c:pt>
                <c:pt idx="4">
                  <c:v>37238</c:v>
                </c:pt>
                <c:pt idx="5">
                  <c:v>37239</c:v>
                </c:pt>
                <c:pt idx="6">
                  <c:v>37243</c:v>
                </c:pt>
                <c:pt idx="7">
                  <c:v>37245</c:v>
                </c:pt>
                <c:pt idx="8">
                  <c:v>37247</c:v>
                </c:pt>
                <c:pt idx="9">
                  <c:v>37247</c:v>
                </c:pt>
                <c:pt idx="10">
                  <c:v>37248</c:v>
                </c:pt>
                <c:pt idx="11">
                  <c:v>37251</c:v>
                </c:pt>
                <c:pt idx="12">
                  <c:v>37253</c:v>
                </c:pt>
                <c:pt idx="13">
                  <c:v>37254</c:v>
                </c:pt>
                <c:pt idx="14">
                  <c:v>37255</c:v>
                </c:pt>
                <c:pt idx="15">
                  <c:v>37257</c:v>
                </c:pt>
                <c:pt idx="16">
                  <c:v>37258</c:v>
                </c:pt>
                <c:pt idx="17">
                  <c:v>37260</c:v>
                </c:pt>
                <c:pt idx="18">
                  <c:v>37261</c:v>
                </c:pt>
                <c:pt idx="19">
                  <c:v>37263</c:v>
                </c:pt>
                <c:pt idx="20">
                  <c:v>37269</c:v>
                </c:pt>
                <c:pt idx="21">
                  <c:v>37270</c:v>
                </c:pt>
                <c:pt idx="22">
                  <c:v>37273</c:v>
                </c:pt>
                <c:pt idx="23">
                  <c:v>37273</c:v>
                </c:pt>
                <c:pt idx="24">
                  <c:v>37274</c:v>
                </c:pt>
                <c:pt idx="25">
                  <c:v>37287</c:v>
                </c:pt>
                <c:pt idx="26">
                  <c:v>37288</c:v>
                </c:pt>
                <c:pt idx="27">
                  <c:v>37289</c:v>
                </c:pt>
                <c:pt idx="28">
                  <c:v>37289</c:v>
                </c:pt>
                <c:pt idx="29">
                  <c:v>37290</c:v>
                </c:pt>
                <c:pt idx="30">
                  <c:v>37290</c:v>
                </c:pt>
                <c:pt idx="31">
                  <c:v>37294</c:v>
                </c:pt>
                <c:pt idx="32">
                  <c:v>37294</c:v>
                </c:pt>
                <c:pt idx="33">
                  <c:v>37296</c:v>
                </c:pt>
                <c:pt idx="34">
                  <c:v>37296</c:v>
                </c:pt>
                <c:pt idx="35">
                  <c:v>37297</c:v>
                </c:pt>
                <c:pt idx="36">
                  <c:v>37301</c:v>
                </c:pt>
                <c:pt idx="37">
                  <c:v>37302</c:v>
                </c:pt>
                <c:pt idx="38">
                  <c:v>37302</c:v>
                </c:pt>
                <c:pt idx="39">
                  <c:v>37303</c:v>
                </c:pt>
                <c:pt idx="40">
                  <c:v>37304</c:v>
                </c:pt>
                <c:pt idx="41">
                  <c:v>37304</c:v>
                </c:pt>
                <c:pt idx="42">
                  <c:v>37305</c:v>
                </c:pt>
                <c:pt idx="43">
                  <c:v>37310</c:v>
                </c:pt>
                <c:pt idx="44">
                  <c:v>37311</c:v>
                </c:pt>
                <c:pt idx="45">
                  <c:v>37311</c:v>
                </c:pt>
                <c:pt idx="46">
                  <c:v>37313</c:v>
                </c:pt>
                <c:pt idx="47">
                  <c:v>37315</c:v>
                </c:pt>
                <c:pt idx="48">
                  <c:v>37316</c:v>
                </c:pt>
                <c:pt idx="49">
                  <c:v>37317</c:v>
                </c:pt>
                <c:pt idx="50">
                  <c:v>37317</c:v>
                </c:pt>
                <c:pt idx="51">
                  <c:v>37318</c:v>
                </c:pt>
                <c:pt idx="52">
                  <c:v>37319</c:v>
                </c:pt>
                <c:pt idx="53">
                  <c:v>37319</c:v>
                </c:pt>
                <c:pt idx="54">
                  <c:v>37325</c:v>
                </c:pt>
                <c:pt idx="55">
                  <c:v>37326</c:v>
                </c:pt>
                <c:pt idx="56">
                  <c:v>37327</c:v>
                </c:pt>
                <c:pt idx="57">
                  <c:v>37328</c:v>
                </c:pt>
                <c:pt idx="58">
                  <c:v>37328</c:v>
                </c:pt>
                <c:pt idx="59">
                  <c:v>37329</c:v>
                </c:pt>
                <c:pt idx="60">
                  <c:v>37330</c:v>
                </c:pt>
                <c:pt idx="61">
                  <c:v>37331</c:v>
                </c:pt>
                <c:pt idx="62">
                  <c:v>37332</c:v>
                </c:pt>
                <c:pt idx="63">
                  <c:v>37332</c:v>
                </c:pt>
                <c:pt idx="64">
                  <c:v>37333</c:v>
                </c:pt>
                <c:pt idx="65">
                  <c:v>37333</c:v>
                </c:pt>
                <c:pt idx="66">
                  <c:v>37336</c:v>
                </c:pt>
                <c:pt idx="67">
                  <c:v>37337</c:v>
                </c:pt>
                <c:pt idx="68">
                  <c:v>37338</c:v>
                </c:pt>
                <c:pt idx="69">
                  <c:v>37338</c:v>
                </c:pt>
                <c:pt idx="70">
                  <c:v>37339</c:v>
                </c:pt>
                <c:pt idx="71">
                  <c:v>37339</c:v>
                </c:pt>
                <c:pt idx="72">
                  <c:v>37340</c:v>
                </c:pt>
                <c:pt idx="73">
                  <c:v>37343</c:v>
                </c:pt>
                <c:pt idx="74">
                  <c:v>37344</c:v>
                </c:pt>
                <c:pt idx="75">
                  <c:v>37344</c:v>
                </c:pt>
                <c:pt idx="76">
                  <c:v>37345</c:v>
                </c:pt>
                <c:pt idx="77">
                  <c:v>37346</c:v>
                </c:pt>
                <c:pt idx="78">
                  <c:v>37346</c:v>
                </c:pt>
                <c:pt idx="79">
                  <c:v>37347</c:v>
                </c:pt>
                <c:pt idx="80">
                  <c:v>37351</c:v>
                </c:pt>
                <c:pt idx="81">
                  <c:v>37351</c:v>
                </c:pt>
                <c:pt idx="82">
                  <c:v>37352</c:v>
                </c:pt>
                <c:pt idx="83">
                  <c:v>37353</c:v>
                </c:pt>
                <c:pt idx="84">
                  <c:v>37354</c:v>
                </c:pt>
                <c:pt idx="85">
                  <c:v>37354</c:v>
                </c:pt>
                <c:pt idx="86">
                  <c:v>37359</c:v>
                </c:pt>
                <c:pt idx="87">
                  <c:v>37360</c:v>
                </c:pt>
                <c:pt idx="88">
                  <c:v>37365</c:v>
                </c:pt>
                <c:pt idx="89">
                  <c:v>37366</c:v>
                </c:pt>
                <c:pt idx="90">
                  <c:v>37367</c:v>
                </c:pt>
                <c:pt idx="91">
                  <c:v>37368</c:v>
                </c:pt>
                <c:pt idx="92">
                  <c:v>37368</c:v>
                </c:pt>
                <c:pt idx="93">
                  <c:v>37370</c:v>
                </c:pt>
                <c:pt idx="94">
                  <c:v>37371</c:v>
                </c:pt>
                <c:pt idx="95">
                  <c:v>37372</c:v>
                </c:pt>
                <c:pt idx="96">
                  <c:v>37372</c:v>
                </c:pt>
                <c:pt idx="97">
                  <c:v>37374</c:v>
                </c:pt>
                <c:pt idx="98">
                  <c:v>37374</c:v>
                </c:pt>
                <c:pt idx="99">
                  <c:v>37375</c:v>
                </c:pt>
                <c:pt idx="100">
                  <c:v>37378</c:v>
                </c:pt>
                <c:pt idx="101">
                  <c:v>37379</c:v>
                </c:pt>
                <c:pt idx="102">
                  <c:v>37380</c:v>
                </c:pt>
                <c:pt idx="103">
                  <c:v>37381</c:v>
                </c:pt>
                <c:pt idx="104">
                  <c:v>37382</c:v>
                </c:pt>
                <c:pt idx="105">
                  <c:v>37382</c:v>
                </c:pt>
                <c:pt idx="106">
                  <c:v>37384</c:v>
                </c:pt>
                <c:pt idx="107">
                  <c:v>37385</c:v>
                </c:pt>
                <c:pt idx="108">
                  <c:v>37386</c:v>
                </c:pt>
                <c:pt idx="109">
                  <c:v>37387</c:v>
                </c:pt>
                <c:pt idx="110">
                  <c:v>37388</c:v>
                </c:pt>
                <c:pt idx="111">
                  <c:v>0</c:v>
                </c:pt>
                <c:pt idx="112">
                  <c:v>37392</c:v>
                </c:pt>
                <c:pt idx="113">
                  <c:v>37392</c:v>
                </c:pt>
                <c:pt idx="114">
                  <c:v>37393</c:v>
                </c:pt>
                <c:pt idx="115">
                  <c:v>37395</c:v>
                </c:pt>
                <c:pt idx="116">
                  <c:v>37396</c:v>
                </c:pt>
                <c:pt idx="117">
                  <c:v>37397</c:v>
                </c:pt>
                <c:pt idx="118">
                  <c:v>37399</c:v>
                </c:pt>
                <c:pt idx="119">
                  <c:v>37402</c:v>
                </c:pt>
                <c:pt idx="120">
                  <c:v>37403</c:v>
                </c:pt>
                <c:pt idx="121">
                  <c:v>37404</c:v>
                </c:pt>
                <c:pt idx="122">
                  <c:v>37404</c:v>
                </c:pt>
                <c:pt idx="123">
                  <c:v>37406</c:v>
                </c:pt>
                <c:pt idx="124">
                  <c:v>37407</c:v>
                </c:pt>
                <c:pt idx="125">
                  <c:v>37408</c:v>
                </c:pt>
                <c:pt idx="126">
                  <c:v>37409</c:v>
                </c:pt>
                <c:pt idx="127">
                  <c:v>37425</c:v>
                </c:pt>
                <c:pt idx="128">
                  <c:v>37426</c:v>
                </c:pt>
                <c:pt idx="129">
                  <c:v>37428</c:v>
                </c:pt>
                <c:pt idx="130">
                  <c:v>37432</c:v>
                </c:pt>
                <c:pt idx="131">
                  <c:v>37432</c:v>
                </c:pt>
                <c:pt idx="132">
                  <c:v>37436</c:v>
                </c:pt>
                <c:pt idx="133">
                  <c:v>37437</c:v>
                </c:pt>
                <c:pt idx="134">
                  <c:v>37438</c:v>
                </c:pt>
                <c:pt idx="135">
                  <c:v>37440</c:v>
                </c:pt>
                <c:pt idx="136">
                  <c:v>37441</c:v>
                </c:pt>
                <c:pt idx="137">
                  <c:v>37443</c:v>
                </c:pt>
                <c:pt idx="138">
                  <c:v>37444</c:v>
                </c:pt>
                <c:pt idx="139">
                  <c:v>37445</c:v>
                </c:pt>
                <c:pt idx="140">
                  <c:v>37448</c:v>
                </c:pt>
                <c:pt idx="141">
                  <c:v>37451</c:v>
                </c:pt>
                <c:pt idx="142">
                  <c:v>37452</c:v>
                </c:pt>
                <c:pt idx="143">
                  <c:v>37456</c:v>
                </c:pt>
                <c:pt idx="144">
                  <c:v>37457</c:v>
                </c:pt>
                <c:pt idx="145">
                  <c:v>37459</c:v>
                </c:pt>
                <c:pt idx="146">
                  <c:v>37460</c:v>
                </c:pt>
                <c:pt idx="147">
                  <c:v>37461</c:v>
                </c:pt>
                <c:pt idx="148">
                  <c:v>37462</c:v>
                </c:pt>
                <c:pt idx="149">
                  <c:v>37463</c:v>
                </c:pt>
                <c:pt idx="150">
                  <c:v>37465</c:v>
                </c:pt>
                <c:pt idx="151">
                  <c:v>37468</c:v>
                </c:pt>
                <c:pt idx="152">
                  <c:v>37470</c:v>
                </c:pt>
                <c:pt idx="153">
                  <c:v>37471</c:v>
                </c:pt>
                <c:pt idx="154">
                  <c:v>37474</c:v>
                </c:pt>
                <c:pt idx="155">
                  <c:v>37477</c:v>
                </c:pt>
                <c:pt idx="156">
                  <c:v>37478</c:v>
                </c:pt>
                <c:pt idx="157">
                  <c:v>37479</c:v>
                </c:pt>
                <c:pt idx="158">
                  <c:v>37481</c:v>
                </c:pt>
                <c:pt idx="159">
                  <c:v>37483</c:v>
                </c:pt>
                <c:pt idx="160">
                  <c:v>37483</c:v>
                </c:pt>
                <c:pt idx="161">
                  <c:v>37484</c:v>
                </c:pt>
                <c:pt idx="162">
                  <c:v>37485</c:v>
                </c:pt>
                <c:pt idx="163">
                  <c:v>37486</c:v>
                </c:pt>
                <c:pt idx="164">
                  <c:v>37487</c:v>
                </c:pt>
                <c:pt idx="165">
                  <c:v>37489</c:v>
                </c:pt>
                <c:pt idx="166">
                  <c:v>37490</c:v>
                </c:pt>
                <c:pt idx="167">
                  <c:v>37491</c:v>
                </c:pt>
                <c:pt idx="168">
                  <c:v>37492</c:v>
                </c:pt>
                <c:pt idx="169">
                  <c:v>37493</c:v>
                </c:pt>
                <c:pt idx="170">
                  <c:v>37494</c:v>
                </c:pt>
                <c:pt idx="171">
                  <c:v>37498</c:v>
                </c:pt>
                <c:pt idx="172">
                  <c:v>37499</c:v>
                </c:pt>
                <c:pt idx="173">
                  <c:v>37501</c:v>
                </c:pt>
                <c:pt idx="174">
                  <c:v>37501</c:v>
                </c:pt>
                <c:pt idx="175">
                  <c:v>37502</c:v>
                </c:pt>
                <c:pt idx="176">
                  <c:v>37503</c:v>
                </c:pt>
                <c:pt idx="177">
                  <c:v>37505</c:v>
                </c:pt>
                <c:pt idx="178">
                  <c:v>37505</c:v>
                </c:pt>
                <c:pt idx="179">
                  <c:v>37507</c:v>
                </c:pt>
                <c:pt idx="180">
                  <c:v>37508</c:v>
                </c:pt>
                <c:pt idx="181">
                  <c:v>37511</c:v>
                </c:pt>
                <c:pt idx="182">
                  <c:v>37511</c:v>
                </c:pt>
                <c:pt idx="183">
                  <c:v>37512</c:v>
                </c:pt>
                <c:pt idx="184">
                  <c:v>37513</c:v>
                </c:pt>
                <c:pt idx="185">
                  <c:v>37514</c:v>
                </c:pt>
                <c:pt idx="186">
                  <c:v>37515</c:v>
                </c:pt>
                <c:pt idx="187">
                  <c:v>37516</c:v>
                </c:pt>
                <c:pt idx="188">
                  <c:v>37518</c:v>
                </c:pt>
                <c:pt idx="189">
                  <c:v>37518</c:v>
                </c:pt>
                <c:pt idx="190">
                  <c:v>37520</c:v>
                </c:pt>
                <c:pt idx="191">
                  <c:v>37521</c:v>
                </c:pt>
                <c:pt idx="192">
                  <c:v>37522</c:v>
                </c:pt>
                <c:pt idx="193">
                  <c:v>37523</c:v>
                </c:pt>
                <c:pt idx="194">
                  <c:v>37525</c:v>
                </c:pt>
                <c:pt idx="195">
                  <c:v>37526</c:v>
                </c:pt>
                <c:pt idx="196">
                  <c:v>37529</c:v>
                </c:pt>
                <c:pt idx="197">
                  <c:v>37532</c:v>
                </c:pt>
                <c:pt idx="198">
                  <c:v>37533</c:v>
                </c:pt>
                <c:pt idx="199">
                  <c:v>37534</c:v>
                </c:pt>
                <c:pt idx="200">
                  <c:v>37535</c:v>
                </c:pt>
                <c:pt idx="201">
                  <c:v>37535</c:v>
                </c:pt>
                <c:pt idx="202">
                  <c:v>37536</c:v>
                </c:pt>
                <c:pt idx="203">
                  <c:v>37537</c:v>
                </c:pt>
                <c:pt idx="204">
                  <c:v>37538</c:v>
                </c:pt>
                <c:pt idx="205">
                  <c:v>37537</c:v>
                </c:pt>
                <c:pt idx="206">
                  <c:v>37540</c:v>
                </c:pt>
                <c:pt idx="207">
                  <c:v>37541</c:v>
                </c:pt>
                <c:pt idx="208">
                  <c:v>37543</c:v>
                </c:pt>
                <c:pt idx="209">
                  <c:v>37545</c:v>
                </c:pt>
                <c:pt idx="210">
                  <c:v>37546</c:v>
                </c:pt>
                <c:pt idx="211">
                  <c:v>37548</c:v>
                </c:pt>
                <c:pt idx="212">
                  <c:v>37550</c:v>
                </c:pt>
                <c:pt idx="213">
                  <c:v>37553</c:v>
                </c:pt>
                <c:pt idx="214">
                  <c:v>37554</c:v>
                </c:pt>
                <c:pt idx="215">
                  <c:v>37555</c:v>
                </c:pt>
                <c:pt idx="216">
                  <c:v>37555</c:v>
                </c:pt>
                <c:pt idx="217">
                  <c:v>37556</c:v>
                </c:pt>
                <c:pt idx="218">
                  <c:v>37557</c:v>
                </c:pt>
                <c:pt idx="219">
                  <c:v>37558</c:v>
                </c:pt>
                <c:pt idx="220">
                  <c:v>37560</c:v>
                </c:pt>
                <c:pt idx="221">
                  <c:v>37561</c:v>
                </c:pt>
                <c:pt idx="222">
                  <c:v>37562</c:v>
                </c:pt>
                <c:pt idx="223">
                  <c:v>37563</c:v>
                </c:pt>
                <c:pt idx="224">
                  <c:v>37564</c:v>
                </c:pt>
                <c:pt idx="225">
                  <c:v>37566</c:v>
                </c:pt>
                <c:pt idx="226">
                  <c:v>37567</c:v>
                </c:pt>
                <c:pt idx="227">
                  <c:v>37568</c:v>
                </c:pt>
                <c:pt idx="228">
                  <c:v>37570</c:v>
                </c:pt>
                <c:pt idx="229">
                  <c:v>37571</c:v>
                </c:pt>
                <c:pt idx="230">
                  <c:v>37573</c:v>
                </c:pt>
                <c:pt idx="231">
                  <c:v>37574</c:v>
                </c:pt>
                <c:pt idx="232">
                  <c:v>37576</c:v>
                </c:pt>
                <c:pt idx="233">
                  <c:v>37580</c:v>
                </c:pt>
                <c:pt idx="234">
                  <c:v>37582</c:v>
                </c:pt>
                <c:pt idx="235">
                  <c:v>37583</c:v>
                </c:pt>
                <c:pt idx="236">
                  <c:v>37583</c:v>
                </c:pt>
                <c:pt idx="237">
                  <c:v>37584</c:v>
                </c:pt>
                <c:pt idx="238">
                  <c:v>37586</c:v>
                </c:pt>
                <c:pt idx="239">
                  <c:v>37587</c:v>
                </c:pt>
                <c:pt idx="240">
                  <c:v>37587</c:v>
                </c:pt>
                <c:pt idx="241">
                  <c:v>37588</c:v>
                </c:pt>
                <c:pt idx="242">
                  <c:v>37589</c:v>
                </c:pt>
                <c:pt idx="243">
                  <c:v>37590</c:v>
                </c:pt>
                <c:pt idx="244">
                  <c:v>37591</c:v>
                </c:pt>
                <c:pt idx="245">
                  <c:v>37592</c:v>
                </c:pt>
                <c:pt idx="246">
                  <c:v>37596</c:v>
                </c:pt>
                <c:pt idx="247">
                  <c:v>37596</c:v>
                </c:pt>
                <c:pt idx="248">
                  <c:v>37598</c:v>
                </c:pt>
                <c:pt idx="249">
                  <c:v>37598</c:v>
                </c:pt>
                <c:pt idx="250">
                  <c:v>37602</c:v>
                </c:pt>
                <c:pt idx="251">
                  <c:v>37603</c:v>
                </c:pt>
                <c:pt idx="252">
                  <c:v>37604</c:v>
                </c:pt>
                <c:pt idx="253">
                  <c:v>37605</c:v>
                </c:pt>
                <c:pt idx="254">
                  <c:v>37606</c:v>
                </c:pt>
                <c:pt idx="255">
                  <c:v>37609</c:v>
                </c:pt>
                <c:pt idx="256">
                  <c:v>37610</c:v>
                </c:pt>
                <c:pt idx="257">
                  <c:v>37610</c:v>
                </c:pt>
                <c:pt idx="258">
                  <c:v>37612</c:v>
                </c:pt>
                <c:pt idx="259">
                  <c:v>37613</c:v>
                </c:pt>
                <c:pt idx="260">
                  <c:v>37614</c:v>
                </c:pt>
                <c:pt idx="261">
                  <c:v>37615</c:v>
                </c:pt>
                <c:pt idx="262">
                  <c:v>37616</c:v>
                </c:pt>
                <c:pt idx="263">
                  <c:v>37619</c:v>
                </c:pt>
                <c:pt idx="264">
                  <c:v>37620</c:v>
                </c:pt>
                <c:pt idx="265">
                  <c:v>37622</c:v>
                </c:pt>
                <c:pt idx="266">
                  <c:v>37622</c:v>
                </c:pt>
                <c:pt idx="267">
                  <c:v>37624</c:v>
                </c:pt>
                <c:pt idx="268">
                  <c:v>37625</c:v>
                </c:pt>
                <c:pt idx="269">
                  <c:v>37626</c:v>
                </c:pt>
                <c:pt idx="270">
                  <c:v>37629</c:v>
                </c:pt>
                <c:pt idx="271">
                  <c:v>37630</c:v>
                </c:pt>
                <c:pt idx="272">
                  <c:v>37631</c:v>
                </c:pt>
                <c:pt idx="273">
                  <c:v>37632</c:v>
                </c:pt>
                <c:pt idx="274">
                  <c:v>37662</c:v>
                </c:pt>
                <c:pt idx="275">
                  <c:v>37663</c:v>
                </c:pt>
                <c:pt idx="276">
                  <c:v>37665</c:v>
                </c:pt>
                <c:pt idx="277">
                  <c:v>37666</c:v>
                </c:pt>
                <c:pt idx="278">
                  <c:v>37667</c:v>
                </c:pt>
                <c:pt idx="279">
                  <c:v>37668</c:v>
                </c:pt>
                <c:pt idx="280">
                  <c:v>37668</c:v>
                </c:pt>
                <c:pt idx="281">
                  <c:v>37669</c:v>
                </c:pt>
                <c:pt idx="282">
                  <c:v>37672</c:v>
                </c:pt>
                <c:pt idx="283">
                  <c:v>37672</c:v>
                </c:pt>
                <c:pt idx="284">
                  <c:v>37673</c:v>
                </c:pt>
                <c:pt idx="285">
                  <c:v>37674</c:v>
                </c:pt>
                <c:pt idx="286">
                  <c:v>37675</c:v>
                </c:pt>
                <c:pt idx="287">
                  <c:v>37676</c:v>
                </c:pt>
                <c:pt idx="288">
                  <c:v>37680</c:v>
                </c:pt>
                <c:pt idx="289">
                  <c:v>37692</c:v>
                </c:pt>
                <c:pt idx="290">
                  <c:v>37692</c:v>
                </c:pt>
                <c:pt idx="291">
                  <c:v>37693</c:v>
                </c:pt>
                <c:pt idx="292">
                  <c:v>37694</c:v>
                </c:pt>
                <c:pt idx="293">
                  <c:v>37696</c:v>
                </c:pt>
                <c:pt idx="294">
                  <c:v>37697</c:v>
                </c:pt>
                <c:pt idx="295">
                  <c:v>37698</c:v>
                </c:pt>
                <c:pt idx="296">
                  <c:v>37699</c:v>
                </c:pt>
                <c:pt idx="297">
                  <c:v>37700</c:v>
                </c:pt>
                <c:pt idx="298">
                  <c:v>37703</c:v>
                </c:pt>
                <c:pt idx="299">
                  <c:v>37704</c:v>
                </c:pt>
                <c:pt idx="300">
                  <c:v>37706</c:v>
                </c:pt>
                <c:pt idx="301">
                  <c:v>37707</c:v>
                </c:pt>
                <c:pt idx="302">
                  <c:v>37709</c:v>
                </c:pt>
                <c:pt idx="303">
                  <c:v>37711</c:v>
                </c:pt>
                <c:pt idx="304">
                  <c:v>37711</c:v>
                </c:pt>
                <c:pt idx="305">
                  <c:v>37713</c:v>
                </c:pt>
                <c:pt idx="306">
                  <c:v>37716</c:v>
                </c:pt>
                <c:pt idx="307">
                  <c:v>37717</c:v>
                </c:pt>
                <c:pt idx="308">
                  <c:v>37717</c:v>
                </c:pt>
                <c:pt idx="309">
                  <c:v>37720</c:v>
                </c:pt>
                <c:pt idx="310">
                  <c:v>37722</c:v>
                </c:pt>
                <c:pt idx="311">
                  <c:v>37723</c:v>
                </c:pt>
                <c:pt idx="312">
                  <c:v>37724</c:v>
                </c:pt>
                <c:pt idx="313">
                  <c:v>37725</c:v>
                </c:pt>
                <c:pt idx="314">
                  <c:v>37726</c:v>
                </c:pt>
                <c:pt idx="315">
                  <c:v>37728</c:v>
                </c:pt>
                <c:pt idx="316">
                  <c:v>37728</c:v>
                </c:pt>
                <c:pt idx="317">
                  <c:v>37729</c:v>
                </c:pt>
                <c:pt idx="318">
                  <c:v>37730</c:v>
                </c:pt>
                <c:pt idx="319">
                  <c:v>37731</c:v>
                </c:pt>
                <c:pt idx="320">
                  <c:v>37732</c:v>
                </c:pt>
                <c:pt idx="321">
                  <c:v>37737</c:v>
                </c:pt>
                <c:pt idx="322">
                  <c:v>37738</c:v>
                </c:pt>
                <c:pt idx="323">
                  <c:v>37738</c:v>
                </c:pt>
                <c:pt idx="324">
                  <c:v>37739</c:v>
                </c:pt>
                <c:pt idx="325">
                  <c:v>37741</c:v>
                </c:pt>
                <c:pt idx="326">
                  <c:v>37742</c:v>
                </c:pt>
                <c:pt idx="327">
                  <c:v>37743</c:v>
                </c:pt>
                <c:pt idx="328">
                  <c:v>37744</c:v>
                </c:pt>
                <c:pt idx="329">
                  <c:v>37745</c:v>
                </c:pt>
                <c:pt idx="330">
                  <c:v>37745</c:v>
                </c:pt>
                <c:pt idx="331">
                  <c:v>37746</c:v>
                </c:pt>
                <c:pt idx="332">
                  <c:v>37747</c:v>
                </c:pt>
                <c:pt idx="333">
                  <c:v>37748</c:v>
                </c:pt>
                <c:pt idx="334">
                  <c:v>37749</c:v>
                </c:pt>
                <c:pt idx="335">
                  <c:v>37750</c:v>
                </c:pt>
                <c:pt idx="336">
                  <c:v>37752</c:v>
                </c:pt>
                <c:pt idx="337">
                  <c:v>37753</c:v>
                </c:pt>
                <c:pt idx="338">
                  <c:v>37754</c:v>
                </c:pt>
                <c:pt idx="339">
                  <c:v>37754</c:v>
                </c:pt>
                <c:pt idx="340">
                  <c:v>37755</c:v>
                </c:pt>
                <c:pt idx="341">
                  <c:v>37756</c:v>
                </c:pt>
                <c:pt idx="342">
                  <c:v>37757</c:v>
                </c:pt>
                <c:pt idx="343">
                  <c:v>37758</c:v>
                </c:pt>
                <c:pt idx="344">
                  <c:v>37760</c:v>
                </c:pt>
                <c:pt idx="345">
                  <c:v>37763</c:v>
                </c:pt>
                <c:pt idx="346">
                  <c:v>37764</c:v>
                </c:pt>
                <c:pt idx="347">
                  <c:v>37765</c:v>
                </c:pt>
                <c:pt idx="348">
                  <c:v>37766</c:v>
                </c:pt>
                <c:pt idx="349">
                  <c:v>37767</c:v>
                </c:pt>
                <c:pt idx="350">
                  <c:v>37774</c:v>
                </c:pt>
                <c:pt idx="351">
                  <c:v>37775</c:v>
                </c:pt>
                <c:pt idx="352">
                  <c:v>37776</c:v>
                </c:pt>
                <c:pt idx="353">
                  <c:v>37777</c:v>
                </c:pt>
                <c:pt idx="354">
                  <c:v>37778</c:v>
                </c:pt>
                <c:pt idx="355">
                  <c:v>37779</c:v>
                </c:pt>
                <c:pt idx="356">
                  <c:v>37780</c:v>
                </c:pt>
                <c:pt idx="357">
                  <c:v>37781</c:v>
                </c:pt>
                <c:pt idx="358">
                  <c:v>37782</c:v>
                </c:pt>
                <c:pt idx="359">
                  <c:v>37783</c:v>
                </c:pt>
                <c:pt idx="360">
                  <c:v>37784</c:v>
                </c:pt>
                <c:pt idx="361">
                  <c:v>37786</c:v>
                </c:pt>
                <c:pt idx="362">
                  <c:v>37787</c:v>
                </c:pt>
                <c:pt idx="363">
                  <c:v>37788</c:v>
                </c:pt>
                <c:pt idx="364">
                  <c:v>37788</c:v>
                </c:pt>
                <c:pt idx="365">
                  <c:v>37789</c:v>
                </c:pt>
                <c:pt idx="366">
                  <c:v>37790</c:v>
                </c:pt>
                <c:pt idx="367">
                  <c:v>37791</c:v>
                </c:pt>
                <c:pt idx="368">
                  <c:v>37792</c:v>
                </c:pt>
                <c:pt idx="369">
                  <c:v>37792</c:v>
                </c:pt>
                <c:pt idx="370">
                  <c:v>37793</c:v>
                </c:pt>
                <c:pt idx="371">
                  <c:v>37794</c:v>
                </c:pt>
                <c:pt idx="372">
                  <c:v>37796</c:v>
                </c:pt>
                <c:pt idx="373">
                  <c:v>37797</c:v>
                </c:pt>
                <c:pt idx="374">
                  <c:v>37798</c:v>
                </c:pt>
                <c:pt idx="375">
                  <c:v>37799</c:v>
                </c:pt>
                <c:pt idx="376">
                  <c:v>37800</c:v>
                </c:pt>
                <c:pt idx="377">
                  <c:v>37801</c:v>
                </c:pt>
                <c:pt idx="378">
                  <c:v>37802</c:v>
                </c:pt>
                <c:pt idx="379">
                  <c:v>37802</c:v>
                </c:pt>
                <c:pt idx="380">
                  <c:v>37804</c:v>
                </c:pt>
                <c:pt idx="381">
                  <c:v>37809</c:v>
                </c:pt>
                <c:pt idx="382">
                  <c:v>37810</c:v>
                </c:pt>
                <c:pt idx="383">
                  <c:v>37811</c:v>
                </c:pt>
                <c:pt idx="384">
                  <c:v>37812</c:v>
                </c:pt>
                <c:pt idx="385">
                  <c:v>37813</c:v>
                </c:pt>
                <c:pt idx="386">
                  <c:v>37815</c:v>
                </c:pt>
                <c:pt idx="387">
                  <c:v>37816</c:v>
                </c:pt>
                <c:pt idx="388">
                  <c:v>37818</c:v>
                </c:pt>
                <c:pt idx="389">
                  <c:v>37819</c:v>
                </c:pt>
                <c:pt idx="390">
                  <c:v>37820</c:v>
                </c:pt>
                <c:pt idx="391">
                  <c:v>37821</c:v>
                </c:pt>
                <c:pt idx="392">
                  <c:v>37822</c:v>
                </c:pt>
                <c:pt idx="393">
                  <c:v>37822</c:v>
                </c:pt>
                <c:pt idx="394">
                  <c:v>37823</c:v>
                </c:pt>
                <c:pt idx="395">
                  <c:v>37824</c:v>
                </c:pt>
                <c:pt idx="396">
                  <c:v>37825</c:v>
                </c:pt>
                <c:pt idx="397">
                  <c:v>37826</c:v>
                </c:pt>
                <c:pt idx="398">
                  <c:v>37828</c:v>
                </c:pt>
                <c:pt idx="399">
                  <c:v>37829</c:v>
                </c:pt>
                <c:pt idx="400">
                  <c:v>37830</c:v>
                </c:pt>
                <c:pt idx="401">
                  <c:v>37831</c:v>
                </c:pt>
                <c:pt idx="402">
                  <c:v>37832</c:v>
                </c:pt>
                <c:pt idx="403">
                  <c:v>37834</c:v>
                </c:pt>
                <c:pt idx="404">
                  <c:v>37836</c:v>
                </c:pt>
                <c:pt idx="405">
                  <c:v>37837</c:v>
                </c:pt>
                <c:pt idx="406">
                  <c:v>37839</c:v>
                </c:pt>
                <c:pt idx="407">
                  <c:v>37839</c:v>
                </c:pt>
                <c:pt idx="408">
                  <c:v>37841</c:v>
                </c:pt>
                <c:pt idx="409">
                  <c:v>37842</c:v>
                </c:pt>
                <c:pt idx="410">
                  <c:v>37843</c:v>
                </c:pt>
                <c:pt idx="411">
                  <c:v>37845</c:v>
                </c:pt>
                <c:pt idx="412">
                  <c:v>37847</c:v>
                </c:pt>
                <c:pt idx="413">
                  <c:v>37847</c:v>
                </c:pt>
                <c:pt idx="414">
                  <c:v>37848</c:v>
                </c:pt>
                <c:pt idx="415">
                  <c:v>37849</c:v>
                </c:pt>
                <c:pt idx="416">
                  <c:v>37850</c:v>
                </c:pt>
                <c:pt idx="417">
                  <c:v>37851</c:v>
                </c:pt>
              </c:strCache>
            </c:strRef>
          </c:xVal>
          <c:yVal>
            <c:numRef>
              <c:f>OUTPUT!$G$3:$G$420</c:f>
              <c:numCache>
                <c:ptCount val="418"/>
                <c:pt idx="0">
                  <c:v>292</c:v>
                </c:pt>
                <c:pt idx="1">
                  <c:v>240</c:v>
                </c:pt>
                <c:pt idx="2">
                  <c:v>223</c:v>
                </c:pt>
                <c:pt idx="3">
                  <c:v>225</c:v>
                </c:pt>
                <c:pt idx="4">
                  <c:v>266</c:v>
                </c:pt>
                <c:pt idx="5">
                  <c:v>219</c:v>
                </c:pt>
                <c:pt idx="6">
                  <c:v>154</c:v>
                </c:pt>
                <c:pt idx="7">
                  <c:v>177</c:v>
                </c:pt>
                <c:pt idx="8">
                  <c:v>232</c:v>
                </c:pt>
                <c:pt idx="9">
                  <c:v>252</c:v>
                </c:pt>
                <c:pt idx="10">
                  <c:v>203</c:v>
                </c:pt>
                <c:pt idx="11">
                  <c:v>198</c:v>
                </c:pt>
                <c:pt idx="12">
                  <c:v>0</c:v>
                </c:pt>
                <c:pt idx="13">
                  <c:v>202</c:v>
                </c:pt>
                <c:pt idx="14">
                  <c:v>193</c:v>
                </c:pt>
                <c:pt idx="15">
                  <c:v>252</c:v>
                </c:pt>
                <c:pt idx="16">
                  <c:v>163</c:v>
                </c:pt>
                <c:pt idx="17">
                  <c:v>171</c:v>
                </c:pt>
                <c:pt idx="18">
                  <c:v>197</c:v>
                </c:pt>
                <c:pt idx="19">
                  <c:v>261</c:v>
                </c:pt>
                <c:pt idx="20">
                  <c:v>263</c:v>
                </c:pt>
                <c:pt idx="21">
                  <c:v>226</c:v>
                </c:pt>
                <c:pt idx="22">
                  <c:v>116</c:v>
                </c:pt>
                <c:pt idx="23">
                  <c:v>151</c:v>
                </c:pt>
                <c:pt idx="24">
                  <c:v>190</c:v>
                </c:pt>
                <c:pt idx="25">
                  <c:v>293</c:v>
                </c:pt>
                <c:pt idx="26">
                  <c:v>292</c:v>
                </c:pt>
                <c:pt idx="27">
                  <c:v>312</c:v>
                </c:pt>
                <c:pt idx="28">
                  <c:v>305</c:v>
                </c:pt>
                <c:pt idx="29">
                  <c:v>326</c:v>
                </c:pt>
                <c:pt idx="30">
                  <c:v>296</c:v>
                </c:pt>
                <c:pt idx="31">
                  <c:v>307</c:v>
                </c:pt>
                <c:pt idx="32">
                  <c:v>267</c:v>
                </c:pt>
                <c:pt idx="33">
                  <c:v>339</c:v>
                </c:pt>
                <c:pt idx="34">
                  <c:v>329</c:v>
                </c:pt>
                <c:pt idx="35">
                  <c:v>305</c:v>
                </c:pt>
                <c:pt idx="36">
                  <c:v>185</c:v>
                </c:pt>
                <c:pt idx="37">
                  <c:v>206</c:v>
                </c:pt>
                <c:pt idx="38">
                  <c:v>298</c:v>
                </c:pt>
                <c:pt idx="39">
                  <c:v>281</c:v>
                </c:pt>
                <c:pt idx="40">
                  <c:v>242</c:v>
                </c:pt>
                <c:pt idx="41">
                  <c:v>255</c:v>
                </c:pt>
                <c:pt idx="42">
                  <c:v>291</c:v>
                </c:pt>
                <c:pt idx="43">
                  <c:v>322</c:v>
                </c:pt>
                <c:pt idx="44">
                  <c:v>231</c:v>
                </c:pt>
                <c:pt idx="45">
                  <c:v>194</c:v>
                </c:pt>
                <c:pt idx="46">
                  <c:v>256</c:v>
                </c:pt>
                <c:pt idx="47">
                  <c:v>399</c:v>
                </c:pt>
                <c:pt idx="48">
                  <c:v>369</c:v>
                </c:pt>
                <c:pt idx="49">
                  <c:v>311</c:v>
                </c:pt>
                <c:pt idx="50">
                  <c:v>323</c:v>
                </c:pt>
                <c:pt idx="51">
                  <c:v>335</c:v>
                </c:pt>
                <c:pt idx="52">
                  <c:v>187</c:v>
                </c:pt>
                <c:pt idx="53">
                  <c:v>267</c:v>
                </c:pt>
                <c:pt idx="54">
                  <c:v>266</c:v>
                </c:pt>
                <c:pt idx="55">
                  <c:v>339.6</c:v>
                </c:pt>
                <c:pt idx="56">
                  <c:v>280</c:v>
                </c:pt>
                <c:pt idx="57">
                  <c:v>273</c:v>
                </c:pt>
                <c:pt idx="58">
                  <c:v>317</c:v>
                </c:pt>
                <c:pt idx="59">
                  <c:v>314</c:v>
                </c:pt>
                <c:pt idx="60">
                  <c:v>308</c:v>
                </c:pt>
                <c:pt idx="61">
                  <c:v>311</c:v>
                </c:pt>
                <c:pt idx="62">
                  <c:v>259</c:v>
                </c:pt>
                <c:pt idx="63">
                  <c:v>297</c:v>
                </c:pt>
                <c:pt idx="64">
                  <c:v>334</c:v>
                </c:pt>
                <c:pt idx="65">
                  <c:v>329</c:v>
                </c:pt>
                <c:pt idx="66">
                  <c:v>233</c:v>
                </c:pt>
                <c:pt idx="67">
                  <c:v>269</c:v>
                </c:pt>
                <c:pt idx="68">
                  <c:v>274</c:v>
                </c:pt>
                <c:pt idx="69">
                  <c:v>235</c:v>
                </c:pt>
                <c:pt idx="70">
                  <c:v>249</c:v>
                </c:pt>
                <c:pt idx="71">
                  <c:v>283</c:v>
                </c:pt>
                <c:pt idx="72">
                  <c:v>209</c:v>
                </c:pt>
                <c:pt idx="73">
                  <c:v>272</c:v>
                </c:pt>
                <c:pt idx="74">
                  <c:v>308</c:v>
                </c:pt>
                <c:pt idx="75">
                  <c:v>304</c:v>
                </c:pt>
                <c:pt idx="76">
                  <c:v>319</c:v>
                </c:pt>
                <c:pt idx="77">
                  <c:v>270</c:v>
                </c:pt>
                <c:pt idx="78">
                  <c:v>272</c:v>
                </c:pt>
                <c:pt idx="79">
                  <c:v>329</c:v>
                </c:pt>
                <c:pt idx="80">
                  <c:v>234</c:v>
                </c:pt>
                <c:pt idx="81">
                  <c:v>296</c:v>
                </c:pt>
                <c:pt idx="82">
                  <c:v>342</c:v>
                </c:pt>
                <c:pt idx="83">
                  <c:v>333</c:v>
                </c:pt>
                <c:pt idx="84">
                  <c:v>287</c:v>
                </c:pt>
                <c:pt idx="85">
                  <c:v>313</c:v>
                </c:pt>
                <c:pt idx="86">
                  <c:v>325</c:v>
                </c:pt>
                <c:pt idx="87">
                  <c:v>237</c:v>
                </c:pt>
                <c:pt idx="88">
                  <c:v>305</c:v>
                </c:pt>
                <c:pt idx="89">
                  <c:v>347</c:v>
                </c:pt>
                <c:pt idx="90">
                  <c:v>287</c:v>
                </c:pt>
                <c:pt idx="91">
                  <c:v>376</c:v>
                </c:pt>
                <c:pt idx="92">
                  <c:v>299</c:v>
                </c:pt>
                <c:pt idx="93">
                  <c:v>357</c:v>
                </c:pt>
                <c:pt idx="94">
                  <c:v>288</c:v>
                </c:pt>
                <c:pt idx="95">
                  <c:v>302</c:v>
                </c:pt>
                <c:pt idx="96">
                  <c:v>376</c:v>
                </c:pt>
                <c:pt idx="97">
                  <c:v>308</c:v>
                </c:pt>
                <c:pt idx="98">
                  <c:v>429</c:v>
                </c:pt>
                <c:pt idx="99">
                  <c:v>374</c:v>
                </c:pt>
                <c:pt idx="100">
                  <c:v>410.2</c:v>
                </c:pt>
                <c:pt idx="101">
                  <c:v>357</c:v>
                </c:pt>
                <c:pt idx="102">
                  <c:v>304</c:v>
                </c:pt>
                <c:pt idx="103">
                  <c:v>343.6</c:v>
                </c:pt>
                <c:pt idx="104">
                  <c:v>386.9</c:v>
                </c:pt>
                <c:pt idx="105">
                  <c:v>346</c:v>
                </c:pt>
                <c:pt idx="106">
                  <c:v>486</c:v>
                </c:pt>
                <c:pt idx="107">
                  <c:v>443.1</c:v>
                </c:pt>
                <c:pt idx="108">
                  <c:v>434.5</c:v>
                </c:pt>
                <c:pt idx="109">
                  <c:v>345.3</c:v>
                </c:pt>
                <c:pt idx="110">
                  <c:v>417.3</c:v>
                </c:pt>
                <c:pt idx="112">
                  <c:v>395.3</c:v>
                </c:pt>
                <c:pt idx="113">
                  <c:v>378.7</c:v>
                </c:pt>
                <c:pt idx="114">
                  <c:v>421.6</c:v>
                </c:pt>
                <c:pt idx="115">
                  <c:v>435.4</c:v>
                </c:pt>
                <c:pt idx="116">
                  <c:v>435.1</c:v>
                </c:pt>
                <c:pt idx="117">
                  <c:v>407.6</c:v>
                </c:pt>
                <c:pt idx="118">
                  <c:v>326.2</c:v>
                </c:pt>
                <c:pt idx="119">
                  <c:v>327</c:v>
                </c:pt>
                <c:pt idx="120">
                  <c:v>332.6</c:v>
                </c:pt>
                <c:pt idx="121">
                  <c:v>311.6</c:v>
                </c:pt>
                <c:pt idx="122">
                  <c:v>193.7</c:v>
                </c:pt>
                <c:pt idx="123">
                  <c:v>219.2</c:v>
                </c:pt>
                <c:pt idx="124">
                  <c:v>246.1</c:v>
                </c:pt>
                <c:pt idx="125">
                  <c:v>248.1</c:v>
                </c:pt>
                <c:pt idx="126">
                  <c:v>320.6</c:v>
                </c:pt>
                <c:pt idx="127">
                  <c:v>134</c:v>
                </c:pt>
                <c:pt idx="128">
                  <c:v>233</c:v>
                </c:pt>
                <c:pt idx="129">
                  <c:v>334</c:v>
                </c:pt>
                <c:pt idx="130">
                  <c:v>280</c:v>
                </c:pt>
                <c:pt idx="131">
                  <c:v>238</c:v>
                </c:pt>
                <c:pt idx="132">
                  <c:v>333</c:v>
                </c:pt>
                <c:pt idx="133">
                  <c:v>201</c:v>
                </c:pt>
                <c:pt idx="134">
                  <c:v>225</c:v>
                </c:pt>
                <c:pt idx="135">
                  <c:v>368</c:v>
                </c:pt>
                <c:pt idx="136">
                  <c:v>442</c:v>
                </c:pt>
                <c:pt idx="137">
                  <c:v>508</c:v>
                </c:pt>
                <c:pt idx="138">
                  <c:v>482</c:v>
                </c:pt>
                <c:pt idx="139">
                  <c:v>472</c:v>
                </c:pt>
                <c:pt idx="140">
                  <c:v>397</c:v>
                </c:pt>
                <c:pt idx="141">
                  <c:v>405</c:v>
                </c:pt>
                <c:pt idx="142">
                  <c:v>356</c:v>
                </c:pt>
                <c:pt idx="143">
                  <c:v>402</c:v>
                </c:pt>
                <c:pt idx="144">
                  <c:v>415</c:v>
                </c:pt>
                <c:pt idx="145">
                  <c:v>407</c:v>
                </c:pt>
                <c:pt idx="146">
                  <c:v>410</c:v>
                </c:pt>
                <c:pt idx="147">
                  <c:v>438</c:v>
                </c:pt>
                <c:pt idx="148">
                  <c:v>475</c:v>
                </c:pt>
                <c:pt idx="149">
                  <c:v>530</c:v>
                </c:pt>
                <c:pt idx="150">
                  <c:v>465</c:v>
                </c:pt>
                <c:pt idx="151">
                  <c:v>304</c:v>
                </c:pt>
                <c:pt idx="152">
                  <c:v>405</c:v>
                </c:pt>
                <c:pt idx="153">
                  <c:v>377</c:v>
                </c:pt>
                <c:pt idx="154">
                  <c:v>396</c:v>
                </c:pt>
                <c:pt idx="155">
                  <c:v>289</c:v>
                </c:pt>
                <c:pt idx="156">
                  <c:v>344</c:v>
                </c:pt>
                <c:pt idx="157">
                  <c:v>432</c:v>
                </c:pt>
                <c:pt idx="158">
                  <c:v>548</c:v>
                </c:pt>
                <c:pt idx="159">
                  <c:v>453</c:v>
                </c:pt>
                <c:pt idx="160">
                  <c:v>400</c:v>
                </c:pt>
                <c:pt idx="161">
                  <c:v>438</c:v>
                </c:pt>
                <c:pt idx="162">
                  <c:v>506</c:v>
                </c:pt>
                <c:pt idx="163">
                  <c:v>465</c:v>
                </c:pt>
                <c:pt idx="164">
                  <c:v>432</c:v>
                </c:pt>
                <c:pt idx="165">
                  <c:v>483</c:v>
                </c:pt>
                <c:pt idx="166">
                  <c:v>412</c:v>
                </c:pt>
                <c:pt idx="167">
                  <c:v>363</c:v>
                </c:pt>
                <c:pt idx="168">
                  <c:v>445</c:v>
                </c:pt>
                <c:pt idx="169">
                  <c:v>491</c:v>
                </c:pt>
                <c:pt idx="170">
                  <c:v>485</c:v>
                </c:pt>
                <c:pt idx="171">
                  <c:v>500</c:v>
                </c:pt>
                <c:pt idx="172">
                  <c:v>502</c:v>
                </c:pt>
                <c:pt idx="173">
                  <c:v>511</c:v>
                </c:pt>
                <c:pt idx="174">
                  <c:v>459</c:v>
                </c:pt>
                <c:pt idx="175">
                  <c:v>416</c:v>
                </c:pt>
                <c:pt idx="176">
                  <c:v>410</c:v>
                </c:pt>
                <c:pt idx="177">
                  <c:v>329</c:v>
                </c:pt>
                <c:pt idx="178">
                  <c:v>479</c:v>
                </c:pt>
                <c:pt idx="179">
                  <c:v>471</c:v>
                </c:pt>
                <c:pt idx="180">
                  <c:v>495</c:v>
                </c:pt>
                <c:pt idx="181">
                  <c:v>458</c:v>
                </c:pt>
                <c:pt idx="182">
                  <c:v>572</c:v>
                </c:pt>
                <c:pt idx="183">
                  <c:v>426</c:v>
                </c:pt>
                <c:pt idx="184">
                  <c:v>436</c:v>
                </c:pt>
                <c:pt idx="185">
                  <c:v>417</c:v>
                </c:pt>
                <c:pt idx="186">
                  <c:v>401</c:v>
                </c:pt>
                <c:pt idx="187">
                  <c:v>404</c:v>
                </c:pt>
                <c:pt idx="188">
                  <c:v>295</c:v>
                </c:pt>
                <c:pt idx="189">
                  <c:v>457</c:v>
                </c:pt>
                <c:pt idx="190">
                  <c:v>571</c:v>
                </c:pt>
                <c:pt idx="191">
                  <c:v>538</c:v>
                </c:pt>
                <c:pt idx="192">
                  <c:v>584</c:v>
                </c:pt>
                <c:pt idx="193">
                  <c:v>613</c:v>
                </c:pt>
                <c:pt idx="194">
                  <c:v>516</c:v>
                </c:pt>
                <c:pt idx="195">
                  <c:v>456</c:v>
                </c:pt>
                <c:pt idx="196">
                  <c:v>576</c:v>
                </c:pt>
                <c:pt idx="197">
                  <c:v>580</c:v>
                </c:pt>
                <c:pt idx="198">
                  <c:v>712</c:v>
                </c:pt>
                <c:pt idx="199">
                  <c:v>715</c:v>
                </c:pt>
                <c:pt idx="200">
                  <c:v>593</c:v>
                </c:pt>
                <c:pt idx="201">
                  <c:v>582</c:v>
                </c:pt>
                <c:pt idx="202">
                  <c:v>703</c:v>
                </c:pt>
                <c:pt idx="203">
                  <c:v>767</c:v>
                </c:pt>
                <c:pt idx="204">
                  <c:v>855</c:v>
                </c:pt>
                <c:pt idx="205">
                  <c:v>721</c:v>
                </c:pt>
                <c:pt idx="206">
                  <c:v>824</c:v>
                </c:pt>
                <c:pt idx="207">
                  <c:v>892</c:v>
                </c:pt>
                <c:pt idx="208">
                  <c:v>773</c:v>
                </c:pt>
                <c:pt idx="209">
                  <c:v>555</c:v>
                </c:pt>
                <c:pt idx="210">
                  <c:v>734</c:v>
                </c:pt>
                <c:pt idx="211">
                  <c:v>794</c:v>
                </c:pt>
                <c:pt idx="212">
                  <c:v>634</c:v>
                </c:pt>
                <c:pt idx="213">
                  <c:v>401</c:v>
                </c:pt>
                <c:pt idx="214">
                  <c:v>698</c:v>
                </c:pt>
                <c:pt idx="215">
                  <c:v>714</c:v>
                </c:pt>
                <c:pt idx="216">
                  <c:v>554</c:v>
                </c:pt>
                <c:pt idx="217">
                  <c:v>722</c:v>
                </c:pt>
                <c:pt idx="218">
                  <c:v>786</c:v>
                </c:pt>
                <c:pt idx="219">
                  <c:v>402</c:v>
                </c:pt>
                <c:pt idx="220">
                  <c:v>516</c:v>
                </c:pt>
                <c:pt idx="221">
                  <c:v>635</c:v>
                </c:pt>
                <c:pt idx="222">
                  <c:v>858</c:v>
                </c:pt>
                <c:pt idx="223">
                  <c:v>751</c:v>
                </c:pt>
                <c:pt idx="224">
                  <c:v>638</c:v>
                </c:pt>
                <c:pt idx="225">
                  <c:v>748</c:v>
                </c:pt>
                <c:pt idx="226">
                  <c:v>728</c:v>
                </c:pt>
                <c:pt idx="227">
                  <c:v>906</c:v>
                </c:pt>
                <c:pt idx="228">
                  <c:v>912</c:v>
                </c:pt>
                <c:pt idx="229">
                  <c:v>948</c:v>
                </c:pt>
                <c:pt idx="230">
                  <c:v>915</c:v>
                </c:pt>
                <c:pt idx="231">
                  <c:v>687</c:v>
                </c:pt>
                <c:pt idx="232">
                  <c:v>920</c:v>
                </c:pt>
                <c:pt idx="233">
                  <c:v>761</c:v>
                </c:pt>
                <c:pt idx="234">
                  <c:v>836</c:v>
                </c:pt>
                <c:pt idx="235">
                  <c:v>708</c:v>
                </c:pt>
                <c:pt idx="236">
                  <c:v>795</c:v>
                </c:pt>
                <c:pt idx="237">
                  <c:v>890</c:v>
                </c:pt>
                <c:pt idx="238">
                  <c:v>950</c:v>
                </c:pt>
                <c:pt idx="239">
                  <c:v>924</c:v>
                </c:pt>
                <c:pt idx="240">
                  <c:v>524</c:v>
                </c:pt>
                <c:pt idx="241">
                  <c:v>785</c:v>
                </c:pt>
                <c:pt idx="242">
                  <c:v>822</c:v>
                </c:pt>
                <c:pt idx="243">
                  <c:v>944</c:v>
                </c:pt>
                <c:pt idx="244">
                  <c:v>597</c:v>
                </c:pt>
                <c:pt idx="245">
                  <c:v>837</c:v>
                </c:pt>
                <c:pt idx="246">
                  <c:v>658</c:v>
                </c:pt>
                <c:pt idx="247">
                  <c:v>829</c:v>
                </c:pt>
                <c:pt idx="248">
                  <c:v>679</c:v>
                </c:pt>
                <c:pt idx="249">
                  <c:v>697</c:v>
                </c:pt>
                <c:pt idx="250">
                  <c:v>889</c:v>
                </c:pt>
                <c:pt idx="251">
                  <c:v>790</c:v>
                </c:pt>
                <c:pt idx="252">
                  <c:v>714</c:v>
                </c:pt>
                <c:pt idx="253">
                  <c:v>830</c:v>
                </c:pt>
                <c:pt idx="254">
                  <c:v>821</c:v>
                </c:pt>
                <c:pt idx="255">
                  <c:v>609</c:v>
                </c:pt>
                <c:pt idx="256">
                  <c:v>728</c:v>
                </c:pt>
                <c:pt idx="257">
                  <c:v>594</c:v>
                </c:pt>
                <c:pt idx="258">
                  <c:v>835</c:v>
                </c:pt>
                <c:pt idx="259">
                  <c:v>747</c:v>
                </c:pt>
                <c:pt idx="260">
                  <c:v>711</c:v>
                </c:pt>
                <c:pt idx="261">
                  <c:v>821</c:v>
                </c:pt>
                <c:pt idx="262">
                  <c:v>617</c:v>
                </c:pt>
                <c:pt idx="263">
                  <c:v>809</c:v>
                </c:pt>
                <c:pt idx="264">
                  <c:v>780</c:v>
                </c:pt>
                <c:pt idx="265">
                  <c:v>574</c:v>
                </c:pt>
                <c:pt idx="266">
                  <c:v>694</c:v>
                </c:pt>
                <c:pt idx="267">
                  <c:v>784</c:v>
                </c:pt>
                <c:pt idx="268">
                  <c:v>795</c:v>
                </c:pt>
                <c:pt idx="269">
                  <c:v>807</c:v>
                </c:pt>
                <c:pt idx="270">
                  <c:v>745</c:v>
                </c:pt>
                <c:pt idx="271">
                  <c:v>713</c:v>
                </c:pt>
                <c:pt idx="272">
                  <c:v>690</c:v>
                </c:pt>
                <c:pt idx="273">
                  <c:v>792</c:v>
                </c:pt>
                <c:pt idx="274">
                  <c:v>385</c:v>
                </c:pt>
                <c:pt idx="275">
                  <c:v>422</c:v>
                </c:pt>
                <c:pt idx="276">
                  <c:v>509.6</c:v>
                </c:pt>
                <c:pt idx="277">
                  <c:v>539</c:v>
                </c:pt>
                <c:pt idx="278">
                  <c:v>584</c:v>
                </c:pt>
                <c:pt idx="279">
                  <c:v>515</c:v>
                </c:pt>
                <c:pt idx="280">
                  <c:v>502</c:v>
                </c:pt>
                <c:pt idx="281">
                  <c:v>573</c:v>
                </c:pt>
                <c:pt idx="282">
                  <c:v>694</c:v>
                </c:pt>
                <c:pt idx="283">
                  <c:v>629</c:v>
                </c:pt>
                <c:pt idx="284">
                  <c:v>712</c:v>
                </c:pt>
                <c:pt idx="285">
                  <c:v>787</c:v>
                </c:pt>
                <c:pt idx="286">
                  <c:v>490.5</c:v>
                </c:pt>
                <c:pt idx="287">
                  <c:v>628.8</c:v>
                </c:pt>
                <c:pt idx="288">
                  <c:v>399</c:v>
                </c:pt>
                <c:pt idx="289">
                  <c:v>742</c:v>
                </c:pt>
                <c:pt idx="290">
                  <c:v>717.1</c:v>
                </c:pt>
                <c:pt idx="291">
                  <c:v>511</c:v>
                </c:pt>
                <c:pt idx="292">
                  <c:v>767.8</c:v>
                </c:pt>
                <c:pt idx="293">
                  <c:v>901.7</c:v>
                </c:pt>
                <c:pt idx="294">
                  <c:v>771.5</c:v>
                </c:pt>
                <c:pt idx="295">
                  <c:v>832.5</c:v>
                </c:pt>
                <c:pt idx="296">
                  <c:v>792</c:v>
                </c:pt>
                <c:pt idx="297">
                  <c:v>891</c:v>
                </c:pt>
                <c:pt idx="298">
                  <c:v>567</c:v>
                </c:pt>
                <c:pt idx="299">
                  <c:v>701.6</c:v>
                </c:pt>
                <c:pt idx="300">
                  <c:v>634.5</c:v>
                </c:pt>
                <c:pt idx="301">
                  <c:v>522.4</c:v>
                </c:pt>
                <c:pt idx="302">
                  <c:v>788.9</c:v>
                </c:pt>
                <c:pt idx="303">
                  <c:v>461</c:v>
                </c:pt>
                <c:pt idx="304">
                  <c:v>636.6</c:v>
                </c:pt>
                <c:pt idx="305">
                  <c:v>892.6</c:v>
                </c:pt>
                <c:pt idx="306">
                  <c:v>744.1</c:v>
                </c:pt>
                <c:pt idx="307">
                  <c:v>711.5</c:v>
                </c:pt>
                <c:pt idx="308">
                  <c:v>768</c:v>
                </c:pt>
                <c:pt idx="309">
                  <c:v>687</c:v>
                </c:pt>
                <c:pt idx="310">
                  <c:v>602</c:v>
                </c:pt>
                <c:pt idx="311">
                  <c:v>721</c:v>
                </c:pt>
                <c:pt idx="312">
                  <c:v>881.7</c:v>
                </c:pt>
                <c:pt idx="313">
                  <c:v>857.3</c:v>
                </c:pt>
                <c:pt idx="314">
                  <c:v>823.37</c:v>
                </c:pt>
                <c:pt idx="315">
                  <c:v>753.9</c:v>
                </c:pt>
                <c:pt idx="316">
                  <c:v>771</c:v>
                </c:pt>
                <c:pt idx="317">
                  <c:v>817</c:v>
                </c:pt>
                <c:pt idx="318">
                  <c:v>800</c:v>
                </c:pt>
                <c:pt idx="319">
                  <c:v>821</c:v>
                </c:pt>
                <c:pt idx="320">
                  <c:v>876</c:v>
                </c:pt>
                <c:pt idx="321">
                  <c:v>353</c:v>
                </c:pt>
                <c:pt idx="322">
                  <c:v>770</c:v>
                </c:pt>
                <c:pt idx="323">
                  <c:v>744</c:v>
                </c:pt>
                <c:pt idx="324">
                  <c:v>717.6</c:v>
                </c:pt>
                <c:pt idx="325">
                  <c:v>770</c:v>
                </c:pt>
                <c:pt idx="326">
                  <c:v>439</c:v>
                </c:pt>
                <c:pt idx="327">
                  <c:v>886.5</c:v>
                </c:pt>
                <c:pt idx="328">
                  <c:v>883</c:v>
                </c:pt>
                <c:pt idx="329">
                  <c:v>891</c:v>
                </c:pt>
                <c:pt idx="330">
                  <c:v>888</c:v>
                </c:pt>
                <c:pt idx="331">
                  <c:v>932.6</c:v>
                </c:pt>
                <c:pt idx="332">
                  <c:v>931.7</c:v>
                </c:pt>
                <c:pt idx="333">
                  <c:v>899.4</c:v>
                </c:pt>
                <c:pt idx="334">
                  <c:v>881.2</c:v>
                </c:pt>
                <c:pt idx="335">
                  <c:v>889.2</c:v>
                </c:pt>
                <c:pt idx="336">
                  <c:v>734.3</c:v>
                </c:pt>
                <c:pt idx="337">
                  <c:v>915.5</c:v>
                </c:pt>
                <c:pt idx="338">
                  <c:v>894</c:v>
                </c:pt>
                <c:pt idx="339">
                  <c:v>0</c:v>
                </c:pt>
                <c:pt idx="340">
                  <c:v>818</c:v>
                </c:pt>
                <c:pt idx="341">
                  <c:v>912.4</c:v>
                </c:pt>
                <c:pt idx="342">
                  <c:v>897.6</c:v>
                </c:pt>
                <c:pt idx="343">
                  <c:v>918</c:v>
                </c:pt>
                <c:pt idx="344">
                  <c:v>668.2</c:v>
                </c:pt>
                <c:pt idx="345">
                  <c:v>275.7</c:v>
                </c:pt>
                <c:pt idx="346">
                  <c:v>546</c:v>
                </c:pt>
                <c:pt idx="347">
                  <c:v>670</c:v>
                </c:pt>
                <c:pt idx="348">
                  <c:v>634</c:v>
                </c:pt>
                <c:pt idx="349">
                  <c:v>642</c:v>
                </c:pt>
                <c:pt idx="350">
                  <c:v>487</c:v>
                </c:pt>
                <c:pt idx="351">
                  <c:v>764</c:v>
                </c:pt>
                <c:pt idx="352">
                  <c:v>794</c:v>
                </c:pt>
                <c:pt idx="353">
                  <c:v>662.3</c:v>
                </c:pt>
                <c:pt idx="354">
                  <c:v>648</c:v>
                </c:pt>
                <c:pt idx="355">
                  <c:v>541.7</c:v>
                </c:pt>
                <c:pt idx="356">
                  <c:v>675.5</c:v>
                </c:pt>
                <c:pt idx="357">
                  <c:v>583.2</c:v>
                </c:pt>
                <c:pt idx="358">
                  <c:v>597.65</c:v>
                </c:pt>
                <c:pt idx="359">
                  <c:v>702.14</c:v>
                </c:pt>
                <c:pt idx="360">
                  <c:v>702.75</c:v>
                </c:pt>
                <c:pt idx="361">
                  <c:v>607.67</c:v>
                </c:pt>
                <c:pt idx="362">
                  <c:v>746.41</c:v>
                </c:pt>
                <c:pt idx="363">
                  <c:v>694.73</c:v>
                </c:pt>
                <c:pt idx="364">
                  <c:v>689.11</c:v>
                </c:pt>
                <c:pt idx="365">
                  <c:v>659.19</c:v>
                </c:pt>
                <c:pt idx="366">
                  <c:v>683.51</c:v>
                </c:pt>
                <c:pt idx="367">
                  <c:v>418.95</c:v>
                </c:pt>
                <c:pt idx="368">
                  <c:v>605.83</c:v>
                </c:pt>
                <c:pt idx="369">
                  <c:v>605.3</c:v>
                </c:pt>
                <c:pt idx="370">
                  <c:v>639.9</c:v>
                </c:pt>
                <c:pt idx="371">
                  <c:v>851.91</c:v>
                </c:pt>
                <c:pt idx="372">
                  <c:v>897.18</c:v>
                </c:pt>
                <c:pt idx="373">
                  <c:v>650.48</c:v>
                </c:pt>
                <c:pt idx="374">
                  <c:v>736.3</c:v>
                </c:pt>
                <c:pt idx="375">
                  <c:v>826.0023</c:v>
                </c:pt>
                <c:pt idx="376">
                  <c:v>768.55</c:v>
                </c:pt>
                <c:pt idx="377">
                  <c:v>646.48</c:v>
                </c:pt>
                <c:pt idx="378">
                  <c:v>717.98</c:v>
                </c:pt>
                <c:pt idx="379">
                  <c:v>650.9</c:v>
                </c:pt>
                <c:pt idx="380">
                  <c:v>519.12</c:v>
                </c:pt>
                <c:pt idx="381">
                  <c:v>697.75</c:v>
                </c:pt>
                <c:pt idx="382">
                  <c:v>762.8</c:v>
                </c:pt>
                <c:pt idx="383">
                  <c:v>755.53</c:v>
                </c:pt>
                <c:pt idx="384">
                  <c:v>786</c:v>
                </c:pt>
                <c:pt idx="385">
                  <c:v>827.99</c:v>
                </c:pt>
                <c:pt idx="386">
                  <c:v>765.56</c:v>
                </c:pt>
                <c:pt idx="387">
                  <c:v>741.36</c:v>
                </c:pt>
                <c:pt idx="388">
                  <c:v>709.16</c:v>
                </c:pt>
                <c:pt idx="389">
                  <c:v>527.45</c:v>
                </c:pt>
                <c:pt idx="390">
                  <c:v>676.42</c:v>
                </c:pt>
                <c:pt idx="391">
                  <c:v>617</c:v>
                </c:pt>
                <c:pt idx="392">
                  <c:v>744.51</c:v>
                </c:pt>
                <c:pt idx="393">
                  <c:v>713.266</c:v>
                </c:pt>
                <c:pt idx="394">
                  <c:v>718.1</c:v>
                </c:pt>
                <c:pt idx="395">
                  <c:v>719.51</c:v>
                </c:pt>
                <c:pt idx="396">
                  <c:v>916.98</c:v>
                </c:pt>
                <c:pt idx="397">
                  <c:v>940.6651</c:v>
                </c:pt>
                <c:pt idx="398">
                  <c:v>907.9767</c:v>
                </c:pt>
                <c:pt idx="399">
                  <c:v>948.35</c:v>
                </c:pt>
                <c:pt idx="400">
                  <c:v>868.002</c:v>
                </c:pt>
                <c:pt idx="401">
                  <c:v>834.2</c:v>
                </c:pt>
                <c:pt idx="402">
                  <c:v>777.26</c:v>
                </c:pt>
                <c:pt idx="403">
                  <c:v>768.34</c:v>
                </c:pt>
                <c:pt idx="404">
                  <c:v>743.25</c:v>
                </c:pt>
                <c:pt idx="405">
                  <c:v>902.66</c:v>
                </c:pt>
                <c:pt idx="406">
                  <c:v>746.86</c:v>
                </c:pt>
                <c:pt idx="407">
                  <c:v>787.35</c:v>
                </c:pt>
                <c:pt idx="408">
                  <c:v>791.73</c:v>
                </c:pt>
                <c:pt idx="409">
                  <c:v>841.7</c:v>
                </c:pt>
                <c:pt idx="410">
                  <c:v>1009.03</c:v>
                </c:pt>
                <c:pt idx="411">
                  <c:v>811.5</c:v>
                </c:pt>
                <c:pt idx="412">
                  <c:v>863.81</c:v>
                </c:pt>
                <c:pt idx="413">
                  <c:v>797.45</c:v>
                </c:pt>
                <c:pt idx="414">
                  <c:v>768.46</c:v>
                </c:pt>
                <c:pt idx="415">
                  <c:v>782.79</c:v>
                </c:pt>
                <c:pt idx="416">
                  <c:v>766.37</c:v>
                </c:pt>
                <c:pt idx="417">
                  <c:v>811.78</c:v>
                </c:pt>
              </c:numCache>
            </c:numRef>
          </c:yVal>
          <c:smooth val="0"/>
        </c:ser>
        <c:ser>
          <c:idx val="1"/>
          <c:order val="1"/>
          <c:tx>
            <c:v>Last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strRef>
              <c:f>OUTPUT!$A$400:$A$410</c:f>
              <c:strCache>
                <c:ptCount val="11"/>
                <c:pt idx="0">
                  <c:v>37826</c:v>
                </c:pt>
                <c:pt idx="1">
                  <c:v>37828</c:v>
                </c:pt>
                <c:pt idx="2">
                  <c:v>37829</c:v>
                </c:pt>
                <c:pt idx="3">
                  <c:v>37830</c:v>
                </c:pt>
                <c:pt idx="4">
                  <c:v>37831</c:v>
                </c:pt>
                <c:pt idx="5">
                  <c:v>37832</c:v>
                </c:pt>
                <c:pt idx="6">
                  <c:v>37834</c:v>
                </c:pt>
                <c:pt idx="7">
                  <c:v>37836</c:v>
                </c:pt>
                <c:pt idx="8">
                  <c:v>37837</c:v>
                </c:pt>
                <c:pt idx="9">
                  <c:v>37839</c:v>
                </c:pt>
                <c:pt idx="10">
                  <c:v>37839</c:v>
                </c:pt>
              </c:strCache>
            </c:strRef>
          </c:xVal>
          <c:yVal>
            <c:numRef>
              <c:f>OUTPUT!$G$400:$G$410</c:f>
              <c:numCache>
                <c:ptCount val="11"/>
                <c:pt idx="0">
                  <c:v>940.6651</c:v>
                </c:pt>
                <c:pt idx="1">
                  <c:v>907.9767</c:v>
                </c:pt>
                <c:pt idx="2">
                  <c:v>948.35</c:v>
                </c:pt>
                <c:pt idx="3">
                  <c:v>868.002</c:v>
                </c:pt>
                <c:pt idx="4">
                  <c:v>834.2</c:v>
                </c:pt>
                <c:pt idx="5">
                  <c:v>777.26</c:v>
                </c:pt>
                <c:pt idx="6">
                  <c:v>768.34</c:v>
                </c:pt>
                <c:pt idx="7">
                  <c:v>743.25</c:v>
                </c:pt>
                <c:pt idx="8">
                  <c:v>902.66</c:v>
                </c:pt>
                <c:pt idx="9">
                  <c:v>746.86</c:v>
                </c:pt>
                <c:pt idx="10">
                  <c:v>787.35</c:v>
                </c:pt>
              </c:numCache>
            </c:numRef>
          </c:yVal>
          <c:smooth val="0"/>
        </c:ser>
        <c:axId val="11162188"/>
        <c:axId val="33350829"/>
      </c:scatterChart>
      <c:valAx>
        <c:axId val="11162188"/>
        <c:scaling>
          <c:orientation val="minMax"/>
          <c:max val="37850"/>
          <c:min val="37622"/>
        </c:scaling>
        <c:axPos val="b"/>
        <c:title>
          <c:tx>
            <c:rich>
              <a:bodyPr vert="horz" rot="0" anchor="ctr"/>
              <a:lstStyle/>
              <a:p>
                <a:pPr algn="ctr">
                  <a:defRPr/>
                </a:pPr>
                <a:r>
                  <a:rPr lang="en-US" cap="none" sz="1050" b="0" i="0" u="none" baseline="0">
                    <a:solidFill>
                      <a:srgbClr val="333399"/>
                    </a:solidFill>
                  </a:rPr>
                  <a:t>Date</a:t>
                </a:r>
              </a:p>
            </c:rich>
          </c:tx>
          <c:layout/>
          <c:overlay val="0"/>
          <c:spPr>
            <a:noFill/>
            <a:ln>
              <a:noFill/>
            </a:ln>
          </c:spPr>
        </c:title>
        <c:delete val="0"/>
        <c:numFmt formatCode="General" sourceLinked="1"/>
        <c:majorTickMark val="out"/>
        <c:minorTickMark val="in"/>
        <c:tickLblPos val="nextTo"/>
        <c:txPr>
          <a:bodyPr/>
          <a:lstStyle/>
          <a:p>
            <a:pPr>
              <a:defRPr lang="en-US" cap="none" sz="875" b="0" i="0" u="none" baseline="0">
                <a:solidFill>
                  <a:srgbClr val="333399"/>
                </a:solidFill>
              </a:defRPr>
            </a:pPr>
          </a:p>
        </c:txPr>
        <c:crossAx val="33350829"/>
        <c:crosses val="autoZero"/>
        <c:crossBetween val="midCat"/>
        <c:dispUnits/>
        <c:majorUnit val="28"/>
        <c:minorUnit val="7"/>
      </c:valAx>
      <c:valAx>
        <c:axId val="33350829"/>
        <c:scaling>
          <c:orientation val="minMax"/>
        </c:scaling>
        <c:axPos val="l"/>
        <c:title>
          <c:tx>
            <c:rich>
              <a:bodyPr vert="horz" rot="-5400000" anchor="ctr"/>
              <a:lstStyle/>
              <a:p>
                <a:pPr algn="ctr">
                  <a:defRPr/>
                </a:pPr>
                <a:r>
                  <a:rPr lang="en-US" cap="none" sz="1050" b="0" i="0" u="none" baseline="0">
                    <a:solidFill>
                      <a:srgbClr val="333399"/>
                    </a:solidFill>
                  </a:rPr>
                  <a:t>Total pbars (e9)</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solidFill>
                  <a:srgbClr val="333399"/>
                </a:solidFill>
              </a:defRPr>
            </a:pPr>
          </a:p>
        </c:txPr>
        <c:crossAx val="11162188"/>
        <c:crosses val="autoZero"/>
        <c:crossBetween val="midCat"/>
        <c:dispUnits/>
        <c:majorUnit val="200"/>
      </c:valAx>
      <c:spPr>
        <a:noFill/>
      </c:spPr>
    </c:plotArea>
    <c:legend>
      <c:legendPos val="r"/>
      <c:layout>
        <c:manualLayout>
          <c:xMode val="edge"/>
          <c:yMode val="edge"/>
          <c:x val="0.295"/>
          <c:y val="0.468"/>
        </c:manualLayout>
      </c:layout>
      <c:overlay val="0"/>
      <c:txPr>
        <a:bodyPr vert="horz" rot="0"/>
        <a:lstStyle/>
        <a:p>
          <a:pPr>
            <a:defRPr lang="en-US" cap="none" sz="925" b="0" i="0" u="none" baseline="0">
              <a:solidFill>
                <a:srgbClr val="333399"/>
              </a:solidFil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0" i="0" u="none" baseline="0">
                <a:solidFill>
                  <a:srgbClr val="333399"/>
                </a:solidFill>
              </a:rPr>
              <a:t>Peak luminosity vs pbar intensity
</a:t>
            </a:r>
            <a:r>
              <a:rPr lang="en-US" cap="none" sz="1100" b="0" i="0" u="none" baseline="0">
                <a:solidFill>
                  <a:srgbClr val="333399"/>
                </a:solidFill>
              </a:rPr>
              <a:t>at the start of of a store</a:t>
            </a:r>
          </a:p>
        </c:rich>
      </c:tx>
      <c:layout/>
      <c:spPr>
        <a:noFill/>
        <a:ln>
          <a:noFill/>
        </a:ln>
      </c:spPr>
    </c:title>
    <c:plotArea>
      <c:layout>
        <c:manualLayout>
          <c:xMode val="edge"/>
          <c:yMode val="edge"/>
          <c:x val="0.20825"/>
          <c:y val="0.1695"/>
          <c:w val="0.737"/>
          <c:h val="0.449"/>
        </c:manualLayout>
      </c:layout>
      <c:scatterChart>
        <c:scatterStyle val="lineMarker"/>
        <c:varyColors val="0"/>
        <c:ser>
          <c:idx val="0"/>
          <c:order val="0"/>
          <c:tx>
            <c:strRef>
              <c:f>OUTPUT!$I$2</c:f>
              <c:strCache>
                <c:ptCount val="1"/>
                <c:pt idx="0">
                  <c:v>Avg lumi (e30)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0"/>
            <c:dispRSqr val="0"/>
          </c:trendline>
          <c:xVal>
            <c:strRef>
              <c:f>OUTPUT!$G$3:$G$420</c:f>
              <c:strCache>
                <c:ptCount val="418"/>
                <c:pt idx="0">
                  <c:v>292</c:v>
                </c:pt>
                <c:pt idx="1">
                  <c:v>240</c:v>
                </c:pt>
                <c:pt idx="2">
                  <c:v>223</c:v>
                </c:pt>
                <c:pt idx="3">
                  <c:v>225</c:v>
                </c:pt>
                <c:pt idx="4">
                  <c:v>266</c:v>
                </c:pt>
                <c:pt idx="5">
                  <c:v>219</c:v>
                </c:pt>
                <c:pt idx="6">
                  <c:v>154</c:v>
                </c:pt>
                <c:pt idx="7">
                  <c:v>177</c:v>
                </c:pt>
                <c:pt idx="8">
                  <c:v>232</c:v>
                </c:pt>
                <c:pt idx="9">
                  <c:v>252</c:v>
                </c:pt>
                <c:pt idx="10">
                  <c:v>203</c:v>
                </c:pt>
                <c:pt idx="11">
                  <c:v>198</c:v>
                </c:pt>
                <c:pt idx="12">
                  <c:v>0</c:v>
                </c:pt>
                <c:pt idx="13">
                  <c:v>202</c:v>
                </c:pt>
                <c:pt idx="14">
                  <c:v>193</c:v>
                </c:pt>
                <c:pt idx="15">
                  <c:v>252</c:v>
                </c:pt>
                <c:pt idx="16">
                  <c:v>163</c:v>
                </c:pt>
                <c:pt idx="17">
                  <c:v>171</c:v>
                </c:pt>
                <c:pt idx="18">
                  <c:v>197</c:v>
                </c:pt>
                <c:pt idx="19">
                  <c:v>261</c:v>
                </c:pt>
                <c:pt idx="20">
                  <c:v>263</c:v>
                </c:pt>
                <c:pt idx="21">
                  <c:v>226</c:v>
                </c:pt>
                <c:pt idx="22">
                  <c:v>116</c:v>
                </c:pt>
                <c:pt idx="23">
                  <c:v>151</c:v>
                </c:pt>
                <c:pt idx="24">
                  <c:v>190</c:v>
                </c:pt>
                <c:pt idx="25">
                  <c:v>293</c:v>
                </c:pt>
                <c:pt idx="26">
                  <c:v>292</c:v>
                </c:pt>
                <c:pt idx="27">
                  <c:v>312</c:v>
                </c:pt>
                <c:pt idx="28">
                  <c:v>305</c:v>
                </c:pt>
                <c:pt idx="29">
                  <c:v>326</c:v>
                </c:pt>
                <c:pt idx="30">
                  <c:v>296</c:v>
                </c:pt>
                <c:pt idx="31">
                  <c:v>307</c:v>
                </c:pt>
                <c:pt idx="32">
                  <c:v>267</c:v>
                </c:pt>
                <c:pt idx="33">
                  <c:v>339</c:v>
                </c:pt>
                <c:pt idx="34">
                  <c:v>329</c:v>
                </c:pt>
                <c:pt idx="35">
                  <c:v>305</c:v>
                </c:pt>
                <c:pt idx="36">
                  <c:v>185</c:v>
                </c:pt>
                <c:pt idx="37">
                  <c:v>206</c:v>
                </c:pt>
                <c:pt idx="38">
                  <c:v>298</c:v>
                </c:pt>
                <c:pt idx="39">
                  <c:v>281</c:v>
                </c:pt>
                <c:pt idx="40">
                  <c:v>242</c:v>
                </c:pt>
                <c:pt idx="41">
                  <c:v>255</c:v>
                </c:pt>
                <c:pt idx="42">
                  <c:v>291</c:v>
                </c:pt>
                <c:pt idx="43">
                  <c:v>322</c:v>
                </c:pt>
                <c:pt idx="44">
                  <c:v>231</c:v>
                </c:pt>
                <c:pt idx="45">
                  <c:v>194</c:v>
                </c:pt>
                <c:pt idx="46">
                  <c:v>256</c:v>
                </c:pt>
                <c:pt idx="47">
                  <c:v>399</c:v>
                </c:pt>
                <c:pt idx="48">
                  <c:v>369</c:v>
                </c:pt>
                <c:pt idx="49">
                  <c:v>311</c:v>
                </c:pt>
                <c:pt idx="50">
                  <c:v>323</c:v>
                </c:pt>
                <c:pt idx="51">
                  <c:v>335</c:v>
                </c:pt>
                <c:pt idx="52">
                  <c:v>187</c:v>
                </c:pt>
                <c:pt idx="53">
                  <c:v>267</c:v>
                </c:pt>
                <c:pt idx="54">
                  <c:v>266</c:v>
                </c:pt>
                <c:pt idx="55">
                  <c:v>339.6</c:v>
                </c:pt>
                <c:pt idx="56">
                  <c:v>280</c:v>
                </c:pt>
                <c:pt idx="57">
                  <c:v>273</c:v>
                </c:pt>
                <c:pt idx="58">
                  <c:v>317</c:v>
                </c:pt>
                <c:pt idx="59">
                  <c:v>314</c:v>
                </c:pt>
                <c:pt idx="60">
                  <c:v>308</c:v>
                </c:pt>
                <c:pt idx="61">
                  <c:v>311</c:v>
                </c:pt>
                <c:pt idx="62">
                  <c:v>259</c:v>
                </c:pt>
                <c:pt idx="63">
                  <c:v>297</c:v>
                </c:pt>
                <c:pt idx="64">
                  <c:v>334</c:v>
                </c:pt>
                <c:pt idx="65">
                  <c:v>329</c:v>
                </c:pt>
                <c:pt idx="66">
                  <c:v>233</c:v>
                </c:pt>
                <c:pt idx="67">
                  <c:v>269</c:v>
                </c:pt>
                <c:pt idx="68">
                  <c:v>274</c:v>
                </c:pt>
                <c:pt idx="69">
                  <c:v>235</c:v>
                </c:pt>
                <c:pt idx="70">
                  <c:v>249</c:v>
                </c:pt>
                <c:pt idx="71">
                  <c:v>283</c:v>
                </c:pt>
                <c:pt idx="72">
                  <c:v>209</c:v>
                </c:pt>
                <c:pt idx="73">
                  <c:v>272</c:v>
                </c:pt>
                <c:pt idx="74">
                  <c:v>308</c:v>
                </c:pt>
                <c:pt idx="75">
                  <c:v>304</c:v>
                </c:pt>
                <c:pt idx="76">
                  <c:v>319</c:v>
                </c:pt>
                <c:pt idx="77">
                  <c:v>270</c:v>
                </c:pt>
                <c:pt idx="78">
                  <c:v>272</c:v>
                </c:pt>
                <c:pt idx="79">
                  <c:v>329</c:v>
                </c:pt>
                <c:pt idx="80">
                  <c:v>234</c:v>
                </c:pt>
                <c:pt idx="81">
                  <c:v>296</c:v>
                </c:pt>
                <c:pt idx="82">
                  <c:v>342</c:v>
                </c:pt>
                <c:pt idx="83">
                  <c:v>333</c:v>
                </c:pt>
                <c:pt idx="84">
                  <c:v>287</c:v>
                </c:pt>
                <c:pt idx="85">
                  <c:v>313</c:v>
                </c:pt>
                <c:pt idx="86">
                  <c:v>325</c:v>
                </c:pt>
                <c:pt idx="87">
                  <c:v>237</c:v>
                </c:pt>
                <c:pt idx="88">
                  <c:v>305</c:v>
                </c:pt>
                <c:pt idx="89">
                  <c:v>347</c:v>
                </c:pt>
                <c:pt idx="90">
                  <c:v>287</c:v>
                </c:pt>
                <c:pt idx="91">
                  <c:v>376</c:v>
                </c:pt>
                <c:pt idx="92">
                  <c:v>299</c:v>
                </c:pt>
                <c:pt idx="93">
                  <c:v>357</c:v>
                </c:pt>
                <c:pt idx="94">
                  <c:v>288</c:v>
                </c:pt>
                <c:pt idx="95">
                  <c:v>302</c:v>
                </c:pt>
                <c:pt idx="96">
                  <c:v>376</c:v>
                </c:pt>
                <c:pt idx="97">
                  <c:v>308</c:v>
                </c:pt>
                <c:pt idx="98">
                  <c:v>429</c:v>
                </c:pt>
                <c:pt idx="99">
                  <c:v>374</c:v>
                </c:pt>
                <c:pt idx="100">
                  <c:v>410.2</c:v>
                </c:pt>
                <c:pt idx="101">
                  <c:v>357</c:v>
                </c:pt>
                <c:pt idx="102">
                  <c:v>304</c:v>
                </c:pt>
                <c:pt idx="103">
                  <c:v>343.6</c:v>
                </c:pt>
                <c:pt idx="104">
                  <c:v>386.9</c:v>
                </c:pt>
                <c:pt idx="105">
                  <c:v>346</c:v>
                </c:pt>
                <c:pt idx="106">
                  <c:v>486</c:v>
                </c:pt>
                <c:pt idx="107">
                  <c:v>443.1</c:v>
                </c:pt>
                <c:pt idx="108">
                  <c:v>434.5</c:v>
                </c:pt>
                <c:pt idx="109">
                  <c:v>345.3</c:v>
                </c:pt>
                <c:pt idx="110">
                  <c:v>417.3</c:v>
                </c:pt>
                <c:pt idx="112">
                  <c:v>395.3</c:v>
                </c:pt>
                <c:pt idx="113">
                  <c:v>378.7</c:v>
                </c:pt>
                <c:pt idx="114">
                  <c:v>421.6</c:v>
                </c:pt>
                <c:pt idx="115">
                  <c:v>435.4</c:v>
                </c:pt>
                <c:pt idx="116">
                  <c:v>435.1</c:v>
                </c:pt>
                <c:pt idx="117">
                  <c:v>407.6</c:v>
                </c:pt>
                <c:pt idx="118">
                  <c:v>326.2</c:v>
                </c:pt>
                <c:pt idx="119">
                  <c:v>327</c:v>
                </c:pt>
                <c:pt idx="120">
                  <c:v>332.6</c:v>
                </c:pt>
                <c:pt idx="121">
                  <c:v>311.6</c:v>
                </c:pt>
                <c:pt idx="122">
                  <c:v>193.7</c:v>
                </c:pt>
                <c:pt idx="123">
                  <c:v>219.2</c:v>
                </c:pt>
                <c:pt idx="124">
                  <c:v>246.1</c:v>
                </c:pt>
                <c:pt idx="125">
                  <c:v>248.1</c:v>
                </c:pt>
                <c:pt idx="126">
                  <c:v>320.6</c:v>
                </c:pt>
                <c:pt idx="127">
                  <c:v>134</c:v>
                </c:pt>
                <c:pt idx="128">
                  <c:v>233</c:v>
                </c:pt>
                <c:pt idx="129">
                  <c:v>334</c:v>
                </c:pt>
                <c:pt idx="130">
                  <c:v>280</c:v>
                </c:pt>
                <c:pt idx="131">
                  <c:v>238</c:v>
                </c:pt>
                <c:pt idx="132">
                  <c:v>333</c:v>
                </c:pt>
                <c:pt idx="133">
                  <c:v>201</c:v>
                </c:pt>
                <c:pt idx="134">
                  <c:v>225</c:v>
                </c:pt>
                <c:pt idx="135">
                  <c:v>368</c:v>
                </c:pt>
                <c:pt idx="136">
                  <c:v>442</c:v>
                </c:pt>
                <c:pt idx="137">
                  <c:v>508</c:v>
                </c:pt>
                <c:pt idx="138">
                  <c:v>482</c:v>
                </c:pt>
                <c:pt idx="139">
                  <c:v>472</c:v>
                </c:pt>
                <c:pt idx="140">
                  <c:v>397</c:v>
                </c:pt>
                <c:pt idx="141">
                  <c:v>405</c:v>
                </c:pt>
                <c:pt idx="142">
                  <c:v>356</c:v>
                </c:pt>
                <c:pt idx="143">
                  <c:v>402</c:v>
                </c:pt>
                <c:pt idx="144">
                  <c:v>415</c:v>
                </c:pt>
                <c:pt idx="145">
                  <c:v>407</c:v>
                </c:pt>
                <c:pt idx="146">
                  <c:v>410</c:v>
                </c:pt>
                <c:pt idx="147">
                  <c:v>438</c:v>
                </c:pt>
                <c:pt idx="148">
                  <c:v>475</c:v>
                </c:pt>
                <c:pt idx="149">
                  <c:v>530</c:v>
                </c:pt>
                <c:pt idx="150">
                  <c:v>465</c:v>
                </c:pt>
                <c:pt idx="151">
                  <c:v>304</c:v>
                </c:pt>
                <c:pt idx="152">
                  <c:v>405</c:v>
                </c:pt>
                <c:pt idx="153">
                  <c:v>377</c:v>
                </c:pt>
                <c:pt idx="154">
                  <c:v>396</c:v>
                </c:pt>
                <c:pt idx="155">
                  <c:v>289</c:v>
                </c:pt>
                <c:pt idx="156">
                  <c:v>344</c:v>
                </c:pt>
                <c:pt idx="157">
                  <c:v>432</c:v>
                </c:pt>
                <c:pt idx="158">
                  <c:v>548</c:v>
                </c:pt>
                <c:pt idx="159">
                  <c:v>453</c:v>
                </c:pt>
                <c:pt idx="160">
                  <c:v>400</c:v>
                </c:pt>
                <c:pt idx="161">
                  <c:v>438</c:v>
                </c:pt>
                <c:pt idx="162">
                  <c:v>506</c:v>
                </c:pt>
                <c:pt idx="163">
                  <c:v>465</c:v>
                </c:pt>
                <c:pt idx="164">
                  <c:v>432</c:v>
                </c:pt>
                <c:pt idx="165">
                  <c:v>483</c:v>
                </c:pt>
                <c:pt idx="166">
                  <c:v>412</c:v>
                </c:pt>
                <c:pt idx="167">
                  <c:v>363</c:v>
                </c:pt>
                <c:pt idx="168">
                  <c:v>445</c:v>
                </c:pt>
                <c:pt idx="169">
                  <c:v>491</c:v>
                </c:pt>
                <c:pt idx="170">
                  <c:v>485</c:v>
                </c:pt>
                <c:pt idx="171">
                  <c:v>500</c:v>
                </c:pt>
                <c:pt idx="172">
                  <c:v>502</c:v>
                </c:pt>
                <c:pt idx="173">
                  <c:v>511</c:v>
                </c:pt>
                <c:pt idx="174">
                  <c:v>459</c:v>
                </c:pt>
                <c:pt idx="175">
                  <c:v>416</c:v>
                </c:pt>
                <c:pt idx="176">
                  <c:v>410</c:v>
                </c:pt>
                <c:pt idx="177">
                  <c:v>329</c:v>
                </c:pt>
                <c:pt idx="178">
                  <c:v>479</c:v>
                </c:pt>
                <c:pt idx="179">
                  <c:v>471</c:v>
                </c:pt>
                <c:pt idx="180">
                  <c:v>495</c:v>
                </c:pt>
                <c:pt idx="181">
                  <c:v>458</c:v>
                </c:pt>
                <c:pt idx="182">
                  <c:v>572</c:v>
                </c:pt>
                <c:pt idx="183">
                  <c:v>426</c:v>
                </c:pt>
                <c:pt idx="184">
                  <c:v>436</c:v>
                </c:pt>
                <c:pt idx="185">
                  <c:v>417</c:v>
                </c:pt>
                <c:pt idx="186">
                  <c:v>401</c:v>
                </c:pt>
                <c:pt idx="187">
                  <c:v>404</c:v>
                </c:pt>
                <c:pt idx="188">
                  <c:v>295</c:v>
                </c:pt>
                <c:pt idx="189">
                  <c:v>457</c:v>
                </c:pt>
                <c:pt idx="190">
                  <c:v>571</c:v>
                </c:pt>
                <c:pt idx="191">
                  <c:v>538</c:v>
                </c:pt>
                <c:pt idx="192">
                  <c:v>584</c:v>
                </c:pt>
                <c:pt idx="193">
                  <c:v>613</c:v>
                </c:pt>
                <c:pt idx="194">
                  <c:v>516</c:v>
                </c:pt>
                <c:pt idx="195">
                  <c:v>456</c:v>
                </c:pt>
                <c:pt idx="196">
                  <c:v>576</c:v>
                </c:pt>
                <c:pt idx="197">
                  <c:v>580</c:v>
                </c:pt>
                <c:pt idx="198">
                  <c:v>712</c:v>
                </c:pt>
                <c:pt idx="199">
                  <c:v>715</c:v>
                </c:pt>
                <c:pt idx="200">
                  <c:v>593</c:v>
                </c:pt>
                <c:pt idx="201">
                  <c:v>582</c:v>
                </c:pt>
                <c:pt idx="202">
                  <c:v>703</c:v>
                </c:pt>
                <c:pt idx="203">
                  <c:v>767</c:v>
                </c:pt>
                <c:pt idx="204">
                  <c:v>855</c:v>
                </c:pt>
                <c:pt idx="205">
                  <c:v>721</c:v>
                </c:pt>
                <c:pt idx="206">
                  <c:v>824</c:v>
                </c:pt>
                <c:pt idx="207">
                  <c:v>892</c:v>
                </c:pt>
                <c:pt idx="208">
                  <c:v>773</c:v>
                </c:pt>
                <c:pt idx="209">
                  <c:v>555</c:v>
                </c:pt>
                <c:pt idx="210">
                  <c:v>734</c:v>
                </c:pt>
                <c:pt idx="211">
                  <c:v>794</c:v>
                </c:pt>
                <c:pt idx="212">
                  <c:v>634</c:v>
                </c:pt>
                <c:pt idx="213">
                  <c:v>401</c:v>
                </c:pt>
                <c:pt idx="214">
                  <c:v>698</c:v>
                </c:pt>
                <c:pt idx="215">
                  <c:v>714</c:v>
                </c:pt>
                <c:pt idx="216">
                  <c:v>554</c:v>
                </c:pt>
                <c:pt idx="217">
                  <c:v>722</c:v>
                </c:pt>
                <c:pt idx="218">
                  <c:v>786</c:v>
                </c:pt>
                <c:pt idx="219">
                  <c:v>402</c:v>
                </c:pt>
                <c:pt idx="220">
                  <c:v>516</c:v>
                </c:pt>
                <c:pt idx="221">
                  <c:v>635</c:v>
                </c:pt>
                <c:pt idx="222">
                  <c:v>858</c:v>
                </c:pt>
                <c:pt idx="223">
                  <c:v>751</c:v>
                </c:pt>
                <c:pt idx="224">
                  <c:v>638</c:v>
                </c:pt>
                <c:pt idx="225">
                  <c:v>748</c:v>
                </c:pt>
                <c:pt idx="226">
                  <c:v>728</c:v>
                </c:pt>
                <c:pt idx="227">
                  <c:v>906</c:v>
                </c:pt>
                <c:pt idx="228">
                  <c:v>912</c:v>
                </c:pt>
                <c:pt idx="229">
                  <c:v>948</c:v>
                </c:pt>
                <c:pt idx="230">
                  <c:v>915</c:v>
                </c:pt>
                <c:pt idx="231">
                  <c:v>687</c:v>
                </c:pt>
                <c:pt idx="232">
                  <c:v>920</c:v>
                </c:pt>
                <c:pt idx="233">
                  <c:v>761</c:v>
                </c:pt>
                <c:pt idx="234">
                  <c:v>836</c:v>
                </c:pt>
                <c:pt idx="235">
                  <c:v>708</c:v>
                </c:pt>
                <c:pt idx="236">
                  <c:v>795</c:v>
                </c:pt>
                <c:pt idx="237">
                  <c:v>890</c:v>
                </c:pt>
                <c:pt idx="238">
                  <c:v>950</c:v>
                </c:pt>
                <c:pt idx="239">
                  <c:v>924</c:v>
                </c:pt>
                <c:pt idx="240">
                  <c:v>524</c:v>
                </c:pt>
                <c:pt idx="241">
                  <c:v>785</c:v>
                </c:pt>
                <c:pt idx="242">
                  <c:v>822</c:v>
                </c:pt>
                <c:pt idx="243">
                  <c:v>944</c:v>
                </c:pt>
                <c:pt idx="244">
                  <c:v>597</c:v>
                </c:pt>
                <c:pt idx="245">
                  <c:v>837</c:v>
                </c:pt>
                <c:pt idx="246">
                  <c:v>658</c:v>
                </c:pt>
                <c:pt idx="247">
                  <c:v>829</c:v>
                </c:pt>
                <c:pt idx="248">
                  <c:v>679</c:v>
                </c:pt>
                <c:pt idx="249">
                  <c:v>697</c:v>
                </c:pt>
                <c:pt idx="250">
                  <c:v>889</c:v>
                </c:pt>
                <c:pt idx="251">
                  <c:v>790</c:v>
                </c:pt>
                <c:pt idx="252">
                  <c:v>714</c:v>
                </c:pt>
                <c:pt idx="253">
                  <c:v>830</c:v>
                </c:pt>
                <c:pt idx="254">
                  <c:v>821</c:v>
                </c:pt>
                <c:pt idx="255">
                  <c:v>609</c:v>
                </c:pt>
                <c:pt idx="256">
                  <c:v>728</c:v>
                </c:pt>
                <c:pt idx="257">
                  <c:v>594</c:v>
                </c:pt>
                <c:pt idx="258">
                  <c:v>835</c:v>
                </c:pt>
                <c:pt idx="259">
                  <c:v>747</c:v>
                </c:pt>
                <c:pt idx="260">
                  <c:v>711</c:v>
                </c:pt>
                <c:pt idx="261">
                  <c:v>821</c:v>
                </c:pt>
                <c:pt idx="262">
                  <c:v>617</c:v>
                </c:pt>
                <c:pt idx="263">
                  <c:v>809</c:v>
                </c:pt>
                <c:pt idx="264">
                  <c:v>780</c:v>
                </c:pt>
                <c:pt idx="265">
                  <c:v>574</c:v>
                </c:pt>
                <c:pt idx="266">
                  <c:v>694</c:v>
                </c:pt>
                <c:pt idx="267">
                  <c:v>784</c:v>
                </c:pt>
                <c:pt idx="268">
                  <c:v>795</c:v>
                </c:pt>
                <c:pt idx="269">
                  <c:v>807</c:v>
                </c:pt>
                <c:pt idx="270">
                  <c:v>745</c:v>
                </c:pt>
                <c:pt idx="271">
                  <c:v>713</c:v>
                </c:pt>
                <c:pt idx="272">
                  <c:v>690</c:v>
                </c:pt>
                <c:pt idx="273">
                  <c:v>792</c:v>
                </c:pt>
                <c:pt idx="274">
                  <c:v>385</c:v>
                </c:pt>
                <c:pt idx="275">
                  <c:v>422</c:v>
                </c:pt>
                <c:pt idx="276">
                  <c:v>509.6</c:v>
                </c:pt>
                <c:pt idx="277">
                  <c:v>539</c:v>
                </c:pt>
                <c:pt idx="278">
                  <c:v>584</c:v>
                </c:pt>
                <c:pt idx="279">
                  <c:v>515</c:v>
                </c:pt>
                <c:pt idx="280">
                  <c:v>502</c:v>
                </c:pt>
                <c:pt idx="281">
                  <c:v>573</c:v>
                </c:pt>
                <c:pt idx="282">
                  <c:v>694</c:v>
                </c:pt>
                <c:pt idx="283">
                  <c:v>629</c:v>
                </c:pt>
                <c:pt idx="284">
                  <c:v>712</c:v>
                </c:pt>
                <c:pt idx="285">
                  <c:v>787</c:v>
                </c:pt>
                <c:pt idx="286">
                  <c:v>490.5</c:v>
                </c:pt>
                <c:pt idx="287">
                  <c:v>628.8</c:v>
                </c:pt>
                <c:pt idx="288">
                  <c:v>399</c:v>
                </c:pt>
                <c:pt idx="289">
                  <c:v>742</c:v>
                </c:pt>
                <c:pt idx="290">
                  <c:v>717.1</c:v>
                </c:pt>
                <c:pt idx="291">
                  <c:v>511</c:v>
                </c:pt>
                <c:pt idx="292">
                  <c:v>767.8</c:v>
                </c:pt>
                <c:pt idx="293">
                  <c:v>901.7</c:v>
                </c:pt>
                <c:pt idx="294">
                  <c:v>771.5</c:v>
                </c:pt>
                <c:pt idx="295">
                  <c:v>832.5</c:v>
                </c:pt>
                <c:pt idx="296">
                  <c:v>792</c:v>
                </c:pt>
                <c:pt idx="297">
                  <c:v>891</c:v>
                </c:pt>
                <c:pt idx="298">
                  <c:v>567</c:v>
                </c:pt>
                <c:pt idx="299">
                  <c:v>701.6</c:v>
                </c:pt>
                <c:pt idx="300">
                  <c:v>634.5</c:v>
                </c:pt>
                <c:pt idx="301">
                  <c:v>522.4</c:v>
                </c:pt>
                <c:pt idx="302">
                  <c:v>788.9</c:v>
                </c:pt>
                <c:pt idx="303">
                  <c:v>461</c:v>
                </c:pt>
                <c:pt idx="304">
                  <c:v>636.6</c:v>
                </c:pt>
                <c:pt idx="305">
                  <c:v>892.6</c:v>
                </c:pt>
                <c:pt idx="306">
                  <c:v>744.1</c:v>
                </c:pt>
                <c:pt idx="307">
                  <c:v>711.5</c:v>
                </c:pt>
                <c:pt idx="308">
                  <c:v>768</c:v>
                </c:pt>
                <c:pt idx="309">
                  <c:v>687</c:v>
                </c:pt>
                <c:pt idx="310">
                  <c:v>602</c:v>
                </c:pt>
                <c:pt idx="311">
                  <c:v>721</c:v>
                </c:pt>
                <c:pt idx="312">
                  <c:v>881.7</c:v>
                </c:pt>
                <c:pt idx="313">
                  <c:v>857.3</c:v>
                </c:pt>
                <c:pt idx="314">
                  <c:v>823.37</c:v>
                </c:pt>
                <c:pt idx="315">
                  <c:v>753.9</c:v>
                </c:pt>
                <c:pt idx="316">
                  <c:v>771</c:v>
                </c:pt>
                <c:pt idx="317">
                  <c:v>817</c:v>
                </c:pt>
                <c:pt idx="318">
                  <c:v>800</c:v>
                </c:pt>
                <c:pt idx="319">
                  <c:v>821</c:v>
                </c:pt>
                <c:pt idx="320">
                  <c:v>876</c:v>
                </c:pt>
                <c:pt idx="321">
                  <c:v>353</c:v>
                </c:pt>
                <c:pt idx="322">
                  <c:v>770</c:v>
                </c:pt>
                <c:pt idx="323">
                  <c:v>744</c:v>
                </c:pt>
                <c:pt idx="324">
                  <c:v>717.6</c:v>
                </c:pt>
                <c:pt idx="325">
                  <c:v>770</c:v>
                </c:pt>
                <c:pt idx="326">
                  <c:v>439</c:v>
                </c:pt>
                <c:pt idx="327">
                  <c:v>886.5</c:v>
                </c:pt>
                <c:pt idx="328">
                  <c:v>883</c:v>
                </c:pt>
                <c:pt idx="329">
                  <c:v>891</c:v>
                </c:pt>
                <c:pt idx="330">
                  <c:v>888</c:v>
                </c:pt>
                <c:pt idx="331">
                  <c:v>932.6</c:v>
                </c:pt>
                <c:pt idx="332">
                  <c:v>931.7</c:v>
                </c:pt>
                <c:pt idx="333">
                  <c:v>899.4</c:v>
                </c:pt>
                <c:pt idx="334">
                  <c:v>881.2</c:v>
                </c:pt>
                <c:pt idx="335">
                  <c:v>889.2</c:v>
                </c:pt>
                <c:pt idx="336">
                  <c:v>734.3</c:v>
                </c:pt>
                <c:pt idx="337">
                  <c:v>915.5</c:v>
                </c:pt>
                <c:pt idx="338">
                  <c:v>894</c:v>
                </c:pt>
                <c:pt idx="339">
                  <c:v>0</c:v>
                </c:pt>
                <c:pt idx="340">
                  <c:v>818</c:v>
                </c:pt>
                <c:pt idx="341">
                  <c:v>912.4</c:v>
                </c:pt>
                <c:pt idx="342">
                  <c:v>897.6</c:v>
                </c:pt>
                <c:pt idx="343">
                  <c:v>918</c:v>
                </c:pt>
                <c:pt idx="344">
                  <c:v>668.2</c:v>
                </c:pt>
                <c:pt idx="345">
                  <c:v>275.7</c:v>
                </c:pt>
                <c:pt idx="346">
                  <c:v>546</c:v>
                </c:pt>
                <c:pt idx="347">
                  <c:v>670</c:v>
                </c:pt>
                <c:pt idx="348">
                  <c:v>634</c:v>
                </c:pt>
                <c:pt idx="349">
                  <c:v>642</c:v>
                </c:pt>
                <c:pt idx="350">
                  <c:v>487</c:v>
                </c:pt>
                <c:pt idx="351">
                  <c:v>764</c:v>
                </c:pt>
                <c:pt idx="352">
                  <c:v>794</c:v>
                </c:pt>
                <c:pt idx="353">
                  <c:v>662.3</c:v>
                </c:pt>
                <c:pt idx="354">
                  <c:v>648</c:v>
                </c:pt>
                <c:pt idx="355">
                  <c:v>541.7</c:v>
                </c:pt>
                <c:pt idx="356">
                  <c:v>675.5</c:v>
                </c:pt>
                <c:pt idx="357">
                  <c:v>583.2</c:v>
                </c:pt>
                <c:pt idx="358">
                  <c:v>597.65</c:v>
                </c:pt>
                <c:pt idx="359">
                  <c:v>702.14</c:v>
                </c:pt>
                <c:pt idx="360">
                  <c:v>702.75</c:v>
                </c:pt>
                <c:pt idx="361">
                  <c:v>607.67</c:v>
                </c:pt>
                <c:pt idx="362">
                  <c:v>746.41</c:v>
                </c:pt>
                <c:pt idx="363">
                  <c:v>694.73</c:v>
                </c:pt>
                <c:pt idx="364">
                  <c:v>689.11</c:v>
                </c:pt>
                <c:pt idx="365">
                  <c:v>659.19</c:v>
                </c:pt>
                <c:pt idx="366">
                  <c:v>683.51</c:v>
                </c:pt>
                <c:pt idx="367">
                  <c:v>418.95</c:v>
                </c:pt>
                <c:pt idx="368">
                  <c:v>605.83</c:v>
                </c:pt>
                <c:pt idx="369">
                  <c:v>605.3</c:v>
                </c:pt>
                <c:pt idx="370">
                  <c:v>639.9</c:v>
                </c:pt>
                <c:pt idx="371">
                  <c:v>851.91</c:v>
                </c:pt>
                <c:pt idx="372">
                  <c:v>897.18</c:v>
                </c:pt>
                <c:pt idx="373">
                  <c:v>650.48</c:v>
                </c:pt>
                <c:pt idx="374">
                  <c:v>736.3</c:v>
                </c:pt>
                <c:pt idx="375">
                  <c:v>826.0023</c:v>
                </c:pt>
                <c:pt idx="376">
                  <c:v>768.55</c:v>
                </c:pt>
                <c:pt idx="377">
                  <c:v>646.48</c:v>
                </c:pt>
                <c:pt idx="378">
                  <c:v>717.98</c:v>
                </c:pt>
                <c:pt idx="379">
                  <c:v>650.9</c:v>
                </c:pt>
                <c:pt idx="380">
                  <c:v>519.12</c:v>
                </c:pt>
                <c:pt idx="381">
                  <c:v>697.75</c:v>
                </c:pt>
                <c:pt idx="382">
                  <c:v>762.8</c:v>
                </c:pt>
                <c:pt idx="383">
                  <c:v>755.53</c:v>
                </c:pt>
                <c:pt idx="384">
                  <c:v>786</c:v>
                </c:pt>
                <c:pt idx="385">
                  <c:v>827.99</c:v>
                </c:pt>
                <c:pt idx="386">
                  <c:v>765.56</c:v>
                </c:pt>
                <c:pt idx="387">
                  <c:v>741.36</c:v>
                </c:pt>
                <c:pt idx="388">
                  <c:v>709.16</c:v>
                </c:pt>
                <c:pt idx="389">
                  <c:v>527.45</c:v>
                </c:pt>
                <c:pt idx="390">
                  <c:v>676.42</c:v>
                </c:pt>
                <c:pt idx="391">
                  <c:v>617</c:v>
                </c:pt>
                <c:pt idx="392">
                  <c:v>744.51</c:v>
                </c:pt>
                <c:pt idx="393">
                  <c:v>713.266</c:v>
                </c:pt>
                <c:pt idx="394">
                  <c:v>718.1</c:v>
                </c:pt>
                <c:pt idx="395">
                  <c:v>719.51</c:v>
                </c:pt>
                <c:pt idx="396">
                  <c:v>916.98</c:v>
                </c:pt>
                <c:pt idx="397">
                  <c:v>940.6651</c:v>
                </c:pt>
                <c:pt idx="398">
                  <c:v>907.9767</c:v>
                </c:pt>
                <c:pt idx="399">
                  <c:v>948.35</c:v>
                </c:pt>
                <c:pt idx="400">
                  <c:v>868.002</c:v>
                </c:pt>
                <c:pt idx="401">
                  <c:v>834.2</c:v>
                </c:pt>
                <c:pt idx="402">
                  <c:v>777.26</c:v>
                </c:pt>
                <c:pt idx="403">
                  <c:v>768.34</c:v>
                </c:pt>
                <c:pt idx="404">
                  <c:v>743.25</c:v>
                </c:pt>
                <c:pt idx="405">
                  <c:v>902.66</c:v>
                </c:pt>
                <c:pt idx="406">
                  <c:v>746.86</c:v>
                </c:pt>
                <c:pt idx="407">
                  <c:v>787.35</c:v>
                </c:pt>
                <c:pt idx="408">
                  <c:v>791.73</c:v>
                </c:pt>
                <c:pt idx="409">
                  <c:v>841.7</c:v>
                </c:pt>
                <c:pt idx="410">
                  <c:v>1009.03</c:v>
                </c:pt>
                <c:pt idx="411">
                  <c:v>811.5</c:v>
                </c:pt>
                <c:pt idx="412">
                  <c:v>863.81</c:v>
                </c:pt>
                <c:pt idx="413">
                  <c:v>797.45</c:v>
                </c:pt>
                <c:pt idx="414">
                  <c:v>768.46</c:v>
                </c:pt>
                <c:pt idx="415">
                  <c:v>782.79</c:v>
                </c:pt>
                <c:pt idx="416">
                  <c:v>766.37</c:v>
                </c:pt>
                <c:pt idx="417">
                  <c:v>811.78</c:v>
                </c:pt>
              </c:strCache>
            </c:strRef>
          </c:xVal>
          <c:yVal>
            <c:numRef>
              <c:f>OUTPUT!$I$3:$I$420</c:f>
              <c:numCache>
                <c:ptCount val="418"/>
                <c:pt idx="0">
                  <c:v>7.050000000000001</c:v>
                </c:pt>
                <c:pt idx="1">
                  <c:v>6.300000000000001</c:v>
                </c:pt>
                <c:pt idx="2">
                  <c:v>4.85</c:v>
                </c:pt>
                <c:pt idx="3">
                  <c:v>5.35</c:v>
                </c:pt>
                <c:pt idx="4">
                  <c:v>7.8</c:v>
                </c:pt>
                <c:pt idx="5">
                  <c:v>8.1</c:v>
                </c:pt>
                <c:pt idx="6">
                  <c:v>7.4</c:v>
                </c:pt>
                <c:pt idx="7">
                  <c:v>6.9</c:v>
                </c:pt>
                <c:pt idx="8">
                  <c:v>9</c:v>
                </c:pt>
                <c:pt idx="9">
                  <c:v>10.9</c:v>
                </c:pt>
                <c:pt idx="10">
                  <c:v>8.65</c:v>
                </c:pt>
                <c:pt idx="11">
                  <c:v>6</c:v>
                </c:pt>
                <c:pt idx="12">
                  <c:v>8.75</c:v>
                </c:pt>
                <c:pt idx="13">
                  <c:v>8.9</c:v>
                </c:pt>
                <c:pt idx="14">
                  <c:v>7.7</c:v>
                </c:pt>
                <c:pt idx="15">
                  <c:v>8.8</c:v>
                </c:pt>
                <c:pt idx="16">
                  <c:v>7.3</c:v>
                </c:pt>
                <c:pt idx="17">
                  <c:v>6.8</c:v>
                </c:pt>
                <c:pt idx="18">
                  <c:v>7.8</c:v>
                </c:pt>
                <c:pt idx="19">
                  <c:v>7.4</c:v>
                </c:pt>
                <c:pt idx="20">
                  <c:v>6.699999999999999</c:v>
                </c:pt>
                <c:pt idx="21">
                  <c:v>4.5</c:v>
                </c:pt>
                <c:pt idx="22">
                  <c:v>2.7</c:v>
                </c:pt>
                <c:pt idx="23">
                  <c:v>4.449999999999999</c:v>
                </c:pt>
                <c:pt idx="24">
                  <c:v>4.550000000000001</c:v>
                </c:pt>
                <c:pt idx="25">
                  <c:v>10.155000000000001</c:v>
                </c:pt>
                <c:pt idx="26">
                  <c:v>9.95</c:v>
                </c:pt>
                <c:pt idx="27">
                  <c:v>11.75</c:v>
                </c:pt>
                <c:pt idx="28">
                  <c:v>9.58</c:v>
                </c:pt>
                <c:pt idx="29">
                  <c:v>10.8</c:v>
                </c:pt>
                <c:pt idx="30">
                  <c:v>8.41</c:v>
                </c:pt>
                <c:pt idx="31">
                  <c:v>9.175</c:v>
                </c:pt>
                <c:pt idx="32">
                  <c:v>9.7</c:v>
                </c:pt>
                <c:pt idx="33">
                  <c:v>8.305</c:v>
                </c:pt>
                <c:pt idx="34">
                  <c:v>10.965</c:v>
                </c:pt>
                <c:pt idx="35">
                  <c:v>9.434999999999999</c:v>
                </c:pt>
                <c:pt idx="36">
                  <c:v>5.59</c:v>
                </c:pt>
                <c:pt idx="37">
                  <c:v>5.965</c:v>
                </c:pt>
                <c:pt idx="38">
                  <c:v>11.5</c:v>
                </c:pt>
                <c:pt idx="39">
                  <c:v>10.42</c:v>
                </c:pt>
                <c:pt idx="40">
                  <c:v>7.505</c:v>
                </c:pt>
                <c:pt idx="41">
                  <c:v>9.89</c:v>
                </c:pt>
                <c:pt idx="42">
                  <c:v>11.399999999999999</c:v>
                </c:pt>
                <c:pt idx="43">
                  <c:v>11</c:v>
                </c:pt>
                <c:pt idx="44">
                  <c:v>7.635</c:v>
                </c:pt>
                <c:pt idx="45">
                  <c:v>6.24</c:v>
                </c:pt>
                <c:pt idx="46">
                  <c:v>7.7</c:v>
                </c:pt>
                <c:pt idx="47">
                  <c:v>11.3</c:v>
                </c:pt>
                <c:pt idx="48">
                  <c:v>11.405000000000001</c:v>
                </c:pt>
                <c:pt idx="49">
                  <c:v>8.850000000000001</c:v>
                </c:pt>
                <c:pt idx="50">
                  <c:v>9.524999999999999</c:v>
                </c:pt>
                <c:pt idx="51">
                  <c:v>10.07</c:v>
                </c:pt>
                <c:pt idx="52">
                  <c:v>4.38</c:v>
                </c:pt>
                <c:pt idx="53">
                  <c:v>4.895</c:v>
                </c:pt>
                <c:pt idx="54">
                  <c:v>9.399999999999999</c:v>
                </c:pt>
                <c:pt idx="55">
                  <c:v>11.649999999999999</c:v>
                </c:pt>
                <c:pt idx="56">
                  <c:v>8.5</c:v>
                </c:pt>
                <c:pt idx="57">
                  <c:v>8.100000000000001</c:v>
                </c:pt>
                <c:pt idx="58">
                  <c:v>10.65</c:v>
                </c:pt>
                <c:pt idx="59">
                  <c:v>10.2</c:v>
                </c:pt>
                <c:pt idx="60">
                  <c:v>9.600000000000001</c:v>
                </c:pt>
                <c:pt idx="61">
                  <c:v>8.7</c:v>
                </c:pt>
                <c:pt idx="62">
                  <c:v>6.449999999999999</c:v>
                </c:pt>
                <c:pt idx="63">
                  <c:v>8.55</c:v>
                </c:pt>
                <c:pt idx="64">
                  <c:v>10.100000000000001</c:v>
                </c:pt>
                <c:pt idx="65">
                  <c:v>10.7</c:v>
                </c:pt>
                <c:pt idx="66">
                  <c:v>8.05</c:v>
                </c:pt>
                <c:pt idx="67">
                  <c:v>8.65</c:v>
                </c:pt>
                <c:pt idx="68">
                  <c:v>9.32</c:v>
                </c:pt>
                <c:pt idx="69">
                  <c:v>9.315</c:v>
                </c:pt>
                <c:pt idx="70">
                  <c:v>9.305</c:v>
                </c:pt>
                <c:pt idx="71">
                  <c:v>9.8</c:v>
                </c:pt>
                <c:pt idx="72">
                  <c:v>7.859999999999999</c:v>
                </c:pt>
                <c:pt idx="73">
                  <c:v>9.649999999999999</c:v>
                </c:pt>
                <c:pt idx="74">
                  <c:v>12.19</c:v>
                </c:pt>
                <c:pt idx="75">
                  <c:v>12.2</c:v>
                </c:pt>
                <c:pt idx="76">
                  <c:v>13.75</c:v>
                </c:pt>
                <c:pt idx="77">
                  <c:v>11.19</c:v>
                </c:pt>
                <c:pt idx="78">
                  <c:v>11.245000000000001</c:v>
                </c:pt>
                <c:pt idx="79">
                  <c:v>11.690000000000001</c:v>
                </c:pt>
                <c:pt idx="80">
                  <c:v>9.09</c:v>
                </c:pt>
                <c:pt idx="81">
                  <c:v>13.445</c:v>
                </c:pt>
                <c:pt idx="82">
                  <c:v>14.655000000000001</c:v>
                </c:pt>
                <c:pt idx="83">
                  <c:v>11.745000000000001</c:v>
                </c:pt>
                <c:pt idx="84">
                  <c:v>12.945</c:v>
                </c:pt>
                <c:pt idx="85">
                  <c:v>12.085</c:v>
                </c:pt>
                <c:pt idx="86">
                  <c:v>12.25</c:v>
                </c:pt>
                <c:pt idx="87">
                  <c:v>10.79</c:v>
                </c:pt>
                <c:pt idx="88">
                  <c:v>7.08</c:v>
                </c:pt>
                <c:pt idx="89">
                  <c:v>15.899999999999999</c:v>
                </c:pt>
                <c:pt idx="90">
                  <c:v>12.27</c:v>
                </c:pt>
                <c:pt idx="91">
                  <c:v>14.129999999999999</c:v>
                </c:pt>
                <c:pt idx="92">
                  <c:v>11.95</c:v>
                </c:pt>
                <c:pt idx="93">
                  <c:v>16.375</c:v>
                </c:pt>
                <c:pt idx="94">
                  <c:v>12.25</c:v>
                </c:pt>
                <c:pt idx="95">
                  <c:v>12.985</c:v>
                </c:pt>
                <c:pt idx="96">
                  <c:v>16.97</c:v>
                </c:pt>
                <c:pt idx="97">
                  <c:v>5.8</c:v>
                </c:pt>
                <c:pt idx="98">
                  <c:v>11.850000000000001</c:v>
                </c:pt>
                <c:pt idx="99">
                  <c:v>16.330000000000002</c:v>
                </c:pt>
                <c:pt idx="100">
                  <c:v>18.1</c:v>
                </c:pt>
                <c:pt idx="101">
                  <c:v>15.625</c:v>
                </c:pt>
                <c:pt idx="102">
                  <c:v>13.4</c:v>
                </c:pt>
                <c:pt idx="103">
                  <c:v>16.795</c:v>
                </c:pt>
                <c:pt idx="104">
                  <c:v>19.485</c:v>
                </c:pt>
                <c:pt idx="105">
                  <c:v>12.45</c:v>
                </c:pt>
                <c:pt idx="106">
                  <c:v>19.515</c:v>
                </c:pt>
                <c:pt idx="107">
                  <c:v>16.29</c:v>
                </c:pt>
                <c:pt idx="108">
                  <c:v>18.34</c:v>
                </c:pt>
                <c:pt idx="109">
                  <c:v>15.73</c:v>
                </c:pt>
                <c:pt idx="110">
                  <c:v>18.155</c:v>
                </c:pt>
                <c:pt idx="112">
                  <c:v>17.81</c:v>
                </c:pt>
                <c:pt idx="113">
                  <c:v>16.76</c:v>
                </c:pt>
                <c:pt idx="114">
                  <c:v>18.92</c:v>
                </c:pt>
                <c:pt idx="115">
                  <c:v>19.115000000000002</c:v>
                </c:pt>
                <c:pt idx="116">
                  <c:v>18.895000000000003</c:v>
                </c:pt>
                <c:pt idx="117">
                  <c:v>16.59</c:v>
                </c:pt>
                <c:pt idx="118">
                  <c:v>10.535</c:v>
                </c:pt>
                <c:pt idx="119">
                  <c:v>14.795</c:v>
                </c:pt>
                <c:pt idx="120">
                  <c:v>14.22</c:v>
                </c:pt>
                <c:pt idx="121">
                  <c:v>11.765</c:v>
                </c:pt>
                <c:pt idx="122">
                  <c:v>6.215</c:v>
                </c:pt>
                <c:pt idx="123">
                  <c:v>7.1</c:v>
                </c:pt>
                <c:pt idx="124">
                  <c:v>11.105</c:v>
                </c:pt>
                <c:pt idx="125">
                  <c:v>10.065</c:v>
                </c:pt>
                <c:pt idx="126">
                  <c:v>13.77</c:v>
                </c:pt>
                <c:pt idx="127">
                  <c:v>2</c:v>
                </c:pt>
                <c:pt idx="128">
                  <c:v>5</c:v>
                </c:pt>
                <c:pt idx="129">
                  <c:v>6.42</c:v>
                </c:pt>
                <c:pt idx="130">
                  <c:v>6.98</c:v>
                </c:pt>
                <c:pt idx="131">
                  <c:v>5.3</c:v>
                </c:pt>
                <c:pt idx="132">
                  <c:v>12.95</c:v>
                </c:pt>
                <c:pt idx="133">
                  <c:v>5.83</c:v>
                </c:pt>
                <c:pt idx="134">
                  <c:v>6.75</c:v>
                </c:pt>
                <c:pt idx="135">
                  <c:v>14.7</c:v>
                </c:pt>
                <c:pt idx="136">
                  <c:v>16.64</c:v>
                </c:pt>
                <c:pt idx="137">
                  <c:v>21.28</c:v>
                </c:pt>
                <c:pt idx="138">
                  <c:v>19.66</c:v>
                </c:pt>
                <c:pt idx="139">
                  <c:v>18.59</c:v>
                </c:pt>
                <c:pt idx="140">
                  <c:v>17.4</c:v>
                </c:pt>
                <c:pt idx="141">
                  <c:v>16.44</c:v>
                </c:pt>
                <c:pt idx="142">
                  <c:v>11.15</c:v>
                </c:pt>
                <c:pt idx="143">
                  <c:v>16.27</c:v>
                </c:pt>
                <c:pt idx="144">
                  <c:v>15</c:v>
                </c:pt>
                <c:pt idx="145">
                  <c:v>19.5</c:v>
                </c:pt>
                <c:pt idx="146">
                  <c:v>19.7</c:v>
                </c:pt>
                <c:pt idx="147">
                  <c:v>20.75</c:v>
                </c:pt>
                <c:pt idx="148">
                  <c:v>21.99</c:v>
                </c:pt>
                <c:pt idx="149">
                  <c:v>26.41</c:v>
                </c:pt>
                <c:pt idx="150">
                  <c:v>23.7</c:v>
                </c:pt>
                <c:pt idx="151">
                  <c:v>13.4</c:v>
                </c:pt>
                <c:pt idx="152">
                  <c:v>19.38</c:v>
                </c:pt>
                <c:pt idx="153">
                  <c:v>18</c:v>
                </c:pt>
                <c:pt idx="154">
                  <c:v>16.69</c:v>
                </c:pt>
                <c:pt idx="155">
                  <c:v>13.3</c:v>
                </c:pt>
                <c:pt idx="156">
                  <c:v>13.2</c:v>
                </c:pt>
                <c:pt idx="157">
                  <c:v>18.12</c:v>
                </c:pt>
                <c:pt idx="158">
                  <c:v>22.48</c:v>
                </c:pt>
                <c:pt idx="159">
                  <c:v>19.54</c:v>
                </c:pt>
                <c:pt idx="160">
                  <c:v>18.2</c:v>
                </c:pt>
                <c:pt idx="161">
                  <c:v>18.32</c:v>
                </c:pt>
                <c:pt idx="162">
                  <c:v>24.3</c:v>
                </c:pt>
                <c:pt idx="163">
                  <c:v>19.24</c:v>
                </c:pt>
                <c:pt idx="164">
                  <c:v>16.82</c:v>
                </c:pt>
                <c:pt idx="165">
                  <c:v>20.2</c:v>
                </c:pt>
                <c:pt idx="166">
                  <c:v>15.97</c:v>
                </c:pt>
                <c:pt idx="167">
                  <c:v>13.02</c:v>
                </c:pt>
                <c:pt idx="168">
                  <c:v>20.6</c:v>
                </c:pt>
                <c:pt idx="169">
                  <c:v>20.9</c:v>
                </c:pt>
                <c:pt idx="170">
                  <c:v>24.3</c:v>
                </c:pt>
                <c:pt idx="171">
                  <c:v>23.1</c:v>
                </c:pt>
                <c:pt idx="172">
                  <c:v>24.3</c:v>
                </c:pt>
                <c:pt idx="173">
                  <c:v>24.7</c:v>
                </c:pt>
                <c:pt idx="174">
                  <c:v>23</c:v>
                </c:pt>
                <c:pt idx="175">
                  <c:v>21.07</c:v>
                </c:pt>
                <c:pt idx="176">
                  <c:v>18.2</c:v>
                </c:pt>
                <c:pt idx="177">
                  <c:v>12.58</c:v>
                </c:pt>
                <c:pt idx="178">
                  <c:v>22.9</c:v>
                </c:pt>
                <c:pt idx="179">
                  <c:v>20.55</c:v>
                </c:pt>
                <c:pt idx="180">
                  <c:v>19.79</c:v>
                </c:pt>
                <c:pt idx="181">
                  <c:v>21.4</c:v>
                </c:pt>
                <c:pt idx="182">
                  <c:v>25.67</c:v>
                </c:pt>
                <c:pt idx="183">
                  <c:v>19.25</c:v>
                </c:pt>
                <c:pt idx="184">
                  <c:v>19.59</c:v>
                </c:pt>
                <c:pt idx="185">
                  <c:v>19.13</c:v>
                </c:pt>
                <c:pt idx="186">
                  <c:v>18.89</c:v>
                </c:pt>
                <c:pt idx="187">
                  <c:v>19.04</c:v>
                </c:pt>
                <c:pt idx="188">
                  <c:v>14.25</c:v>
                </c:pt>
                <c:pt idx="189">
                  <c:v>24.05</c:v>
                </c:pt>
                <c:pt idx="190">
                  <c:v>28.51</c:v>
                </c:pt>
                <c:pt idx="191">
                  <c:v>27.9</c:v>
                </c:pt>
                <c:pt idx="192">
                  <c:v>28.09</c:v>
                </c:pt>
                <c:pt idx="193">
                  <c:v>30.15</c:v>
                </c:pt>
                <c:pt idx="194">
                  <c:v>23.57</c:v>
                </c:pt>
                <c:pt idx="195">
                  <c:v>22.95</c:v>
                </c:pt>
                <c:pt idx="196">
                  <c:v>27.61</c:v>
                </c:pt>
                <c:pt idx="197">
                  <c:v>27</c:v>
                </c:pt>
                <c:pt idx="198">
                  <c:v>28.74</c:v>
                </c:pt>
                <c:pt idx="199">
                  <c:v>28.73</c:v>
                </c:pt>
                <c:pt idx="200">
                  <c:v>26.14</c:v>
                </c:pt>
                <c:pt idx="201">
                  <c:v>23.68</c:v>
                </c:pt>
                <c:pt idx="202">
                  <c:v>29.95</c:v>
                </c:pt>
                <c:pt idx="203">
                  <c:v>33.6</c:v>
                </c:pt>
                <c:pt idx="204">
                  <c:v>36.1</c:v>
                </c:pt>
                <c:pt idx="205">
                  <c:v>29.66</c:v>
                </c:pt>
                <c:pt idx="206">
                  <c:v>32.45</c:v>
                </c:pt>
                <c:pt idx="207">
                  <c:v>34.7</c:v>
                </c:pt>
                <c:pt idx="208">
                  <c:v>30.8</c:v>
                </c:pt>
                <c:pt idx="209">
                  <c:v>33.6</c:v>
                </c:pt>
                <c:pt idx="210">
                  <c:v>33.6</c:v>
                </c:pt>
                <c:pt idx="211">
                  <c:v>35</c:v>
                </c:pt>
                <c:pt idx="212">
                  <c:v>24.95</c:v>
                </c:pt>
                <c:pt idx="213">
                  <c:v>14.95</c:v>
                </c:pt>
                <c:pt idx="214">
                  <c:v>24.9</c:v>
                </c:pt>
                <c:pt idx="215">
                  <c:v>31</c:v>
                </c:pt>
                <c:pt idx="216">
                  <c:v>23.4</c:v>
                </c:pt>
                <c:pt idx="217">
                  <c:v>29.3</c:v>
                </c:pt>
                <c:pt idx="218">
                  <c:v>33</c:v>
                </c:pt>
                <c:pt idx="219">
                  <c:v>8</c:v>
                </c:pt>
                <c:pt idx="220">
                  <c:v>15.5</c:v>
                </c:pt>
                <c:pt idx="221">
                  <c:v>22</c:v>
                </c:pt>
                <c:pt idx="222">
                  <c:v>26</c:v>
                </c:pt>
                <c:pt idx="223">
                  <c:v>24</c:v>
                </c:pt>
                <c:pt idx="224">
                  <c:v>22.1</c:v>
                </c:pt>
                <c:pt idx="225">
                  <c:v>23</c:v>
                </c:pt>
                <c:pt idx="226">
                  <c:v>22.7</c:v>
                </c:pt>
                <c:pt idx="227">
                  <c:v>36.6</c:v>
                </c:pt>
                <c:pt idx="228">
                  <c:v>35</c:v>
                </c:pt>
                <c:pt idx="229">
                  <c:v>32.4</c:v>
                </c:pt>
                <c:pt idx="230">
                  <c:v>33.3</c:v>
                </c:pt>
                <c:pt idx="231">
                  <c:v>21</c:v>
                </c:pt>
                <c:pt idx="232">
                  <c:v>29</c:v>
                </c:pt>
                <c:pt idx="233">
                  <c:v>29</c:v>
                </c:pt>
                <c:pt idx="234">
                  <c:v>28</c:v>
                </c:pt>
                <c:pt idx="235">
                  <c:v>24</c:v>
                </c:pt>
                <c:pt idx="236">
                  <c:v>27</c:v>
                </c:pt>
                <c:pt idx="237">
                  <c:v>28</c:v>
                </c:pt>
                <c:pt idx="238">
                  <c:v>32</c:v>
                </c:pt>
                <c:pt idx="239">
                  <c:v>26</c:v>
                </c:pt>
                <c:pt idx="240">
                  <c:v>18.5</c:v>
                </c:pt>
                <c:pt idx="241">
                  <c:v>17.1</c:v>
                </c:pt>
                <c:pt idx="242">
                  <c:v>29.3</c:v>
                </c:pt>
                <c:pt idx="243">
                  <c:v>31.09</c:v>
                </c:pt>
                <c:pt idx="244">
                  <c:v>16</c:v>
                </c:pt>
                <c:pt idx="245">
                  <c:v>29.5</c:v>
                </c:pt>
                <c:pt idx="246">
                  <c:v>25.5</c:v>
                </c:pt>
                <c:pt idx="247">
                  <c:v>29.9</c:v>
                </c:pt>
                <c:pt idx="248">
                  <c:v>23.5</c:v>
                </c:pt>
                <c:pt idx="249">
                  <c:v>24.9</c:v>
                </c:pt>
                <c:pt idx="250">
                  <c:v>33.2</c:v>
                </c:pt>
                <c:pt idx="251">
                  <c:v>31.4</c:v>
                </c:pt>
                <c:pt idx="252">
                  <c:v>27</c:v>
                </c:pt>
                <c:pt idx="253">
                  <c:v>31.5</c:v>
                </c:pt>
                <c:pt idx="254">
                  <c:v>28.4</c:v>
                </c:pt>
                <c:pt idx="255">
                  <c:v>23.13</c:v>
                </c:pt>
                <c:pt idx="256">
                  <c:v>28</c:v>
                </c:pt>
                <c:pt idx="257">
                  <c:v>24.85</c:v>
                </c:pt>
                <c:pt idx="258">
                  <c:v>32.73</c:v>
                </c:pt>
                <c:pt idx="259">
                  <c:v>29.46</c:v>
                </c:pt>
                <c:pt idx="260">
                  <c:v>26.72</c:v>
                </c:pt>
                <c:pt idx="261">
                  <c:v>32.92</c:v>
                </c:pt>
                <c:pt idx="262">
                  <c:v>23.84</c:v>
                </c:pt>
                <c:pt idx="263">
                  <c:v>31.58</c:v>
                </c:pt>
                <c:pt idx="264">
                  <c:v>30.7</c:v>
                </c:pt>
                <c:pt idx="265">
                  <c:v>21.84</c:v>
                </c:pt>
                <c:pt idx="266">
                  <c:v>25.48</c:v>
                </c:pt>
                <c:pt idx="267">
                  <c:v>28.93</c:v>
                </c:pt>
                <c:pt idx="268">
                  <c:v>30.58</c:v>
                </c:pt>
                <c:pt idx="269">
                  <c:v>29.97</c:v>
                </c:pt>
                <c:pt idx="270">
                  <c:v>19</c:v>
                </c:pt>
                <c:pt idx="271">
                  <c:v>28.61</c:v>
                </c:pt>
                <c:pt idx="272">
                  <c:v>26.49</c:v>
                </c:pt>
                <c:pt idx="273">
                  <c:v>29.74</c:v>
                </c:pt>
                <c:pt idx="274">
                  <c:v>2.2575</c:v>
                </c:pt>
                <c:pt idx="275">
                  <c:v>17.185000000000002</c:v>
                </c:pt>
                <c:pt idx="276">
                  <c:v>20.9</c:v>
                </c:pt>
                <c:pt idx="277">
                  <c:v>18.4</c:v>
                </c:pt>
                <c:pt idx="278">
                  <c:v>18.83</c:v>
                </c:pt>
                <c:pt idx="279">
                  <c:v>17</c:v>
                </c:pt>
                <c:pt idx="280">
                  <c:v>15.7</c:v>
                </c:pt>
                <c:pt idx="281">
                  <c:v>18.155</c:v>
                </c:pt>
                <c:pt idx="282">
                  <c:v>30.1</c:v>
                </c:pt>
                <c:pt idx="283">
                  <c:v>23.415</c:v>
                </c:pt>
                <c:pt idx="284">
                  <c:v>27.86</c:v>
                </c:pt>
                <c:pt idx="285">
                  <c:v>31.7</c:v>
                </c:pt>
                <c:pt idx="286">
                  <c:v>18.305</c:v>
                </c:pt>
                <c:pt idx="287">
                  <c:v>22.5</c:v>
                </c:pt>
                <c:pt idx="288">
                  <c:v>12.56</c:v>
                </c:pt>
                <c:pt idx="289">
                  <c:v>31.585</c:v>
                </c:pt>
                <c:pt idx="290">
                  <c:v>29.06</c:v>
                </c:pt>
                <c:pt idx="291">
                  <c:v>18.35</c:v>
                </c:pt>
                <c:pt idx="292">
                  <c:v>35.08</c:v>
                </c:pt>
                <c:pt idx="293">
                  <c:v>40.55</c:v>
                </c:pt>
                <c:pt idx="294">
                  <c:v>34.3</c:v>
                </c:pt>
                <c:pt idx="295">
                  <c:v>37.3</c:v>
                </c:pt>
                <c:pt idx="296">
                  <c:v>34.22</c:v>
                </c:pt>
                <c:pt idx="297">
                  <c:v>40.46</c:v>
                </c:pt>
                <c:pt idx="298">
                  <c:v>21.96</c:v>
                </c:pt>
                <c:pt idx="299">
                  <c:v>31.615000000000002</c:v>
                </c:pt>
                <c:pt idx="300">
                  <c:v>28.384999999999998</c:v>
                </c:pt>
                <c:pt idx="301">
                  <c:v>17.689999999999998</c:v>
                </c:pt>
                <c:pt idx="302">
                  <c:v>29.240000000000002</c:v>
                </c:pt>
                <c:pt idx="303">
                  <c:v>19.9</c:v>
                </c:pt>
                <c:pt idx="304">
                  <c:v>26.56</c:v>
                </c:pt>
                <c:pt idx="305">
                  <c:v>31.575</c:v>
                </c:pt>
                <c:pt idx="306">
                  <c:v>29.735</c:v>
                </c:pt>
                <c:pt idx="307">
                  <c:v>27.4</c:v>
                </c:pt>
                <c:pt idx="308">
                  <c:v>30.97</c:v>
                </c:pt>
                <c:pt idx="309">
                  <c:v>30.21</c:v>
                </c:pt>
                <c:pt idx="310">
                  <c:v>26.42</c:v>
                </c:pt>
                <c:pt idx="311">
                  <c:v>29.6</c:v>
                </c:pt>
                <c:pt idx="312">
                  <c:v>34.735</c:v>
                </c:pt>
                <c:pt idx="313">
                  <c:v>36.505</c:v>
                </c:pt>
                <c:pt idx="314">
                  <c:v>33.245000000000005</c:v>
                </c:pt>
                <c:pt idx="315">
                  <c:v>32.42</c:v>
                </c:pt>
                <c:pt idx="316">
                  <c:v>31.64</c:v>
                </c:pt>
                <c:pt idx="317">
                  <c:v>33.84</c:v>
                </c:pt>
                <c:pt idx="318">
                  <c:v>21.415</c:v>
                </c:pt>
                <c:pt idx="319">
                  <c:v>34</c:v>
                </c:pt>
                <c:pt idx="320">
                  <c:v>37.6</c:v>
                </c:pt>
                <c:pt idx="321">
                  <c:v>19.049999999999997</c:v>
                </c:pt>
                <c:pt idx="322">
                  <c:v>31.375</c:v>
                </c:pt>
                <c:pt idx="323">
                  <c:v>33.685</c:v>
                </c:pt>
                <c:pt idx="324">
                  <c:v>28.28</c:v>
                </c:pt>
                <c:pt idx="325">
                  <c:v>33.724999999999994</c:v>
                </c:pt>
                <c:pt idx="326">
                  <c:v>16.4</c:v>
                </c:pt>
                <c:pt idx="327">
                  <c:v>41.75</c:v>
                </c:pt>
                <c:pt idx="328">
                  <c:v>39.25</c:v>
                </c:pt>
                <c:pt idx="329">
                  <c:v>40.565</c:v>
                </c:pt>
                <c:pt idx="330">
                  <c:v>37.235</c:v>
                </c:pt>
                <c:pt idx="331">
                  <c:v>37.8</c:v>
                </c:pt>
                <c:pt idx="332">
                  <c:v>41.150000000000006</c:v>
                </c:pt>
                <c:pt idx="333">
                  <c:v>38.8</c:v>
                </c:pt>
                <c:pt idx="334">
                  <c:v>41.150000000000006</c:v>
                </c:pt>
                <c:pt idx="335">
                  <c:v>41</c:v>
                </c:pt>
                <c:pt idx="336">
                  <c:v>29.8</c:v>
                </c:pt>
                <c:pt idx="337">
                  <c:v>43.900000000000006</c:v>
                </c:pt>
                <c:pt idx="338">
                  <c:v>42.28</c:v>
                </c:pt>
                <c:pt idx="339">
                  <c:v>0</c:v>
                </c:pt>
                <c:pt idx="340">
                  <c:v>40</c:v>
                </c:pt>
                <c:pt idx="341">
                  <c:v>43.75</c:v>
                </c:pt>
                <c:pt idx="342">
                  <c:v>42.230000000000004</c:v>
                </c:pt>
                <c:pt idx="343">
                  <c:v>44.815</c:v>
                </c:pt>
                <c:pt idx="344">
                  <c:v>29.490000000000002</c:v>
                </c:pt>
                <c:pt idx="345">
                  <c:v>5.45</c:v>
                </c:pt>
                <c:pt idx="346">
                  <c:v>19.045</c:v>
                </c:pt>
                <c:pt idx="347">
                  <c:v>34.13</c:v>
                </c:pt>
                <c:pt idx="348">
                  <c:v>31.095</c:v>
                </c:pt>
                <c:pt idx="349">
                  <c:v>29.68</c:v>
                </c:pt>
                <c:pt idx="350">
                  <c:v>20.775</c:v>
                </c:pt>
                <c:pt idx="351">
                  <c:v>31.175</c:v>
                </c:pt>
                <c:pt idx="352">
                  <c:v>28.715</c:v>
                </c:pt>
                <c:pt idx="353">
                  <c:v>26.525</c:v>
                </c:pt>
                <c:pt idx="354">
                  <c:v>28.175</c:v>
                </c:pt>
                <c:pt idx="355">
                  <c:v>24.21</c:v>
                </c:pt>
                <c:pt idx="356">
                  <c:v>29.9</c:v>
                </c:pt>
                <c:pt idx="357">
                  <c:v>27.450000000000003</c:v>
                </c:pt>
                <c:pt idx="358">
                  <c:v>28.04</c:v>
                </c:pt>
                <c:pt idx="359">
                  <c:v>30.64</c:v>
                </c:pt>
                <c:pt idx="360">
                  <c:v>27.195999999999998</c:v>
                </c:pt>
                <c:pt idx="361">
                  <c:v>29.526</c:v>
                </c:pt>
                <c:pt idx="362">
                  <c:v>32.26085</c:v>
                </c:pt>
                <c:pt idx="363">
                  <c:v>27.289499999999997</c:v>
                </c:pt>
                <c:pt idx="364">
                  <c:v>25.814999999999998</c:v>
                </c:pt>
                <c:pt idx="365">
                  <c:v>29.2065</c:v>
                </c:pt>
                <c:pt idx="366">
                  <c:v>28.235</c:v>
                </c:pt>
                <c:pt idx="367">
                  <c:v>21.472499999999997</c:v>
                </c:pt>
                <c:pt idx="368">
                  <c:v>27.384999999999998</c:v>
                </c:pt>
                <c:pt idx="369">
                  <c:v>23.55</c:v>
                </c:pt>
                <c:pt idx="370">
                  <c:v>29.335</c:v>
                </c:pt>
                <c:pt idx="371">
                  <c:v>34.845</c:v>
                </c:pt>
                <c:pt idx="372">
                  <c:v>38.665000000000006</c:v>
                </c:pt>
                <c:pt idx="373">
                  <c:v>30.075000000000003</c:v>
                </c:pt>
                <c:pt idx="374">
                  <c:v>33.845</c:v>
                </c:pt>
                <c:pt idx="375">
                  <c:v>34.355000000000004</c:v>
                </c:pt>
                <c:pt idx="376">
                  <c:v>34.525</c:v>
                </c:pt>
                <c:pt idx="377">
                  <c:v>29.58</c:v>
                </c:pt>
                <c:pt idx="378">
                  <c:v>29.805</c:v>
                </c:pt>
                <c:pt idx="379">
                  <c:v>25.015</c:v>
                </c:pt>
                <c:pt idx="380">
                  <c:v>21.525</c:v>
                </c:pt>
                <c:pt idx="381">
                  <c:v>30.569000000000003</c:v>
                </c:pt>
                <c:pt idx="382">
                  <c:v>31.674999999999997</c:v>
                </c:pt>
                <c:pt idx="383">
                  <c:v>33.2335</c:v>
                </c:pt>
                <c:pt idx="384">
                  <c:v>34.754999999999995</c:v>
                </c:pt>
                <c:pt idx="385">
                  <c:v>36.454499999999996</c:v>
                </c:pt>
                <c:pt idx="386">
                  <c:v>31.380000000000003</c:v>
                </c:pt>
                <c:pt idx="387">
                  <c:v>30.16</c:v>
                </c:pt>
                <c:pt idx="388">
                  <c:v>30.12</c:v>
                </c:pt>
                <c:pt idx="389">
                  <c:v>22.4435</c:v>
                </c:pt>
                <c:pt idx="390">
                  <c:v>29.97</c:v>
                </c:pt>
                <c:pt idx="391">
                  <c:v>25.231</c:v>
                </c:pt>
                <c:pt idx="392">
                  <c:v>29.924999999999997</c:v>
                </c:pt>
                <c:pt idx="393">
                  <c:v>8.309999999999999</c:v>
                </c:pt>
                <c:pt idx="394">
                  <c:v>30.75725</c:v>
                </c:pt>
                <c:pt idx="395">
                  <c:v>31.102000000000004</c:v>
                </c:pt>
                <c:pt idx="396">
                  <c:v>37.797</c:v>
                </c:pt>
                <c:pt idx="397">
                  <c:v>41.163185</c:v>
                </c:pt>
                <c:pt idx="398">
                  <c:v>39.63565</c:v>
                </c:pt>
                <c:pt idx="399">
                  <c:v>44.144949999999994</c:v>
                </c:pt>
                <c:pt idx="400">
                  <c:v>36.47</c:v>
                </c:pt>
                <c:pt idx="401">
                  <c:v>36.91168999999999</c:v>
                </c:pt>
                <c:pt idx="402">
                  <c:v>34.789500000000004</c:v>
                </c:pt>
                <c:pt idx="403">
                  <c:v>33.8585</c:v>
                </c:pt>
                <c:pt idx="404">
                  <c:v>31.509999999999998</c:v>
                </c:pt>
                <c:pt idx="405">
                  <c:v>40.075</c:v>
                </c:pt>
                <c:pt idx="406">
                  <c:v>34.66</c:v>
                </c:pt>
                <c:pt idx="407">
                  <c:v>37.06</c:v>
                </c:pt>
                <c:pt idx="408">
                  <c:v>38.41</c:v>
                </c:pt>
                <c:pt idx="409">
                  <c:v>41.129999999999995</c:v>
                </c:pt>
                <c:pt idx="410">
                  <c:v>47.349999999999994</c:v>
                </c:pt>
                <c:pt idx="411">
                  <c:v>37.84</c:v>
                </c:pt>
                <c:pt idx="412">
                  <c:v>40.305</c:v>
                </c:pt>
                <c:pt idx="413">
                  <c:v>38.455</c:v>
                </c:pt>
                <c:pt idx="414">
                  <c:v>38.575</c:v>
                </c:pt>
                <c:pt idx="415">
                  <c:v>38.305</c:v>
                </c:pt>
                <c:pt idx="416">
                  <c:v>36.075</c:v>
                </c:pt>
                <c:pt idx="417">
                  <c:v>40.370000000000005</c:v>
                </c:pt>
              </c:numCache>
            </c:numRef>
          </c:yVal>
          <c:smooth val="0"/>
        </c:ser>
        <c:ser>
          <c:idx val="1"/>
          <c:order val="1"/>
          <c:tx>
            <c:v>Last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numRef>
              <c:f>OUTPUT!$G$400:$G$410</c:f>
              <c:numCache>
                <c:ptCount val="11"/>
                <c:pt idx="0">
                  <c:v>940.6651</c:v>
                </c:pt>
                <c:pt idx="1">
                  <c:v>907.9767</c:v>
                </c:pt>
                <c:pt idx="2">
                  <c:v>948.35</c:v>
                </c:pt>
                <c:pt idx="3">
                  <c:v>868.002</c:v>
                </c:pt>
                <c:pt idx="4">
                  <c:v>834.2</c:v>
                </c:pt>
                <c:pt idx="5">
                  <c:v>777.26</c:v>
                </c:pt>
                <c:pt idx="6">
                  <c:v>768.34</c:v>
                </c:pt>
                <c:pt idx="7">
                  <c:v>743.25</c:v>
                </c:pt>
                <c:pt idx="8">
                  <c:v>902.66</c:v>
                </c:pt>
                <c:pt idx="9">
                  <c:v>746.86</c:v>
                </c:pt>
                <c:pt idx="10">
                  <c:v>787.35</c:v>
                </c:pt>
              </c:numCache>
            </c:numRef>
          </c:xVal>
          <c:yVal>
            <c:numRef>
              <c:f>OUTPUT!$I$400:$I$410</c:f>
              <c:numCache>
                <c:ptCount val="11"/>
                <c:pt idx="0">
                  <c:v>41.163185</c:v>
                </c:pt>
                <c:pt idx="1">
                  <c:v>39.63565</c:v>
                </c:pt>
                <c:pt idx="2">
                  <c:v>44.144949999999994</c:v>
                </c:pt>
                <c:pt idx="3">
                  <c:v>36.47</c:v>
                </c:pt>
                <c:pt idx="4">
                  <c:v>36.91168999999999</c:v>
                </c:pt>
                <c:pt idx="5">
                  <c:v>34.789500000000004</c:v>
                </c:pt>
                <c:pt idx="6">
                  <c:v>33.8585</c:v>
                </c:pt>
                <c:pt idx="7">
                  <c:v>31.509999999999998</c:v>
                </c:pt>
                <c:pt idx="8">
                  <c:v>40.075</c:v>
                </c:pt>
                <c:pt idx="9">
                  <c:v>34.66</c:v>
                </c:pt>
                <c:pt idx="10">
                  <c:v>37.06</c:v>
                </c:pt>
              </c:numCache>
            </c:numRef>
          </c:yVal>
          <c:smooth val="0"/>
        </c:ser>
        <c:ser>
          <c:idx val="2"/>
          <c:order val="2"/>
          <c:tx>
            <c:v>Latest Store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xVal>
            <c:numRef>
              <c:f>OUTPUT!$G$410:$G$410</c:f>
              <c:numCache>
                <c:ptCount val="1"/>
                <c:pt idx="0">
                  <c:v>787.35</c:v>
                </c:pt>
              </c:numCache>
            </c:numRef>
          </c:xVal>
          <c:yVal>
            <c:numRef>
              <c:f>OUTPUT!$I$410:$I$410</c:f>
              <c:numCache>
                <c:ptCount val="1"/>
                <c:pt idx="0">
                  <c:v>37.06</c:v>
                </c:pt>
              </c:numCache>
            </c:numRef>
          </c:yVal>
          <c:smooth val="0"/>
        </c:ser>
        <c:axId val="31722006"/>
        <c:axId val="17062599"/>
      </c:scatterChart>
      <c:valAx>
        <c:axId val="31722006"/>
        <c:scaling>
          <c:orientation val="minMax"/>
        </c:scaling>
        <c:axPos val="b"/>
        <c:title>
          <c:tx>
            <c:rich>
              <a:bodyPr vert="horz" rot="0" anchor="ctr"/>
              <a:lstStyle/>
              <a:p>
                <a:pPr algn="ctr">
                  <a:defRPr/>
                </a:pPr>
                <a:r>
                  <a:rPr lang="en-US" cap="none" sz="1075" b="0" i="0" u="none" baseline="0">
                    <a:solidFill>
                      <a:srgbClr val="333399"/>
                    </a:solidFill>
                  </a:rPr>
                  <a:t>Total Pbars to lowbeta (1E9)</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solidFill>
                  <a:srgbClr val="333399"/>
                </a:solidFill>
              </a:defRPr>
            </a:pPr>
          </a:p>
        </c:txPr>
        <c:crossAx val="17062599"/>
        <c:crosses val="autoZero"/>
        <c:crossBetween val="midCat"/>
        <c:dispUnits/>
      </c:valAx>
      <c:valAx>
        <c:axId val="17062599"/>
        <c:scaling>
          <c:orientation val="minMax"/>
          <c:min val="0"/>
        </c:scaling>
        <c:axPos val="l"/>
        <c:title>
          <c:tx>
            <c:rich>
              <a:bodyPr vert="horz" rot="-5400000" anchor="ctr"/>
              <a:lstStyle/>
              <a:p>
                <a:pPr algn="ctr">
                  <a:defRPr/>
                </a:pPr>
                <a:r>
                  <a:rPr lang="en-US" cap="none" sz="1075" b="0" i="0" u="none" baseline="0">
                    <a:solidFill>
                      <a:srgbClr val="333399"/>
                    </a:solidFill>
                  </a:rPr>
                  <a:t>Peak Lum (1E30)</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solidFill>
                  <a:srgbClr val="333399"/>
                </a:solidFill>
              </a:defRPr>
            </a:pPr>
          </a:p>
        </c:txPr>
        <c:crossAx val="31722006"/>
        <c:crosses val="autoZero"/>
        <c:crossBetween val="midCat"/>
        <c:dispUnits/>
        <c:majorUnit val="10"/>
      </c:valAx>
      <c:spPr>
        <a:noFill/>
      </c:spPr>
    </c:plotArea>
    <c:legend>
      <c:legendPos val="r"/>
      <c:layout>
        <c:manualLayout>
          <c:xMode val="edge"/>
          <c:yMode val="edge"/>
          <c:x val="0.24375"/>
          <c:y val="0.1885"/>
        </c:manualLayout>
      </c:layout>
      <c:overlay val="0"/>
      <c:txPr>
        <a:bodyPr vert="horz" rot="0"/>
        <a:lstStyle/>
        <a:p>
          <a:pPr>
            <a:defRPr lang="en-US" cap="none" sz="800" b="0" i="0" u="none" baseline="0">
              <a:solidFill>
                <a:srgbClr val="333399"/>
              </a:solidFil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Peak luminosity versus product of proton and pbar intensity</a:t>
            </a:r>
          </a:p>
        </c:rich>
      </c:tx>
      <c:layout/>
      <c:spPr>
        <a:noFill/>
        <a:ln>
          <a:noFill/>
        </a:ln>
      </c:spPr>
    </c:title>
    <c:plotArea>
      <c:layout>
        <c:manualLayout>
          <c:xMode val="edge"/>
          <c:yMode val="edge"/>
          <c:x val="0.06225"/>
          <c:y val="0.0965"/>
          <c:w val="0.78825"/>
          <c:h val="0.69925"/>
        </c:manualLayout>
      </c:layout>
      <c:scatterChart>
        <c:scatterStyle val="lineMarker"/>
        <c:varyColors val="1"/>
        <c:ser>
          <c:idx val="0"/>
          <c:order val="0"/>
          <c:tx>
            <c:v>Product of intensities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trendlineType val="linear"/>
            <c:dispEq val="1"/>
            <c:dispRSqr val="0"/>
            <c:trendlineLbl>
              <c:layout>
                <c:manualLayout>
                  <c:x val="0"/>
                  <c:y val="0"/>
                </c:manualLayout>
              </c:layout>
              <c:txPr>
                <a:bodyPr vert="horz" rot="0" anchor="ctr"/>
                <a:lstStyle/>
                <a:p>
                  <a:pPr algn="ctr">
                    <a:defRPr lang="en-US" cap="none" sz="800" b="1" i="0" u="none" baseline="0">
                      <a:latin typeface="Arial"/>
                      <a:ea typeface="Arial"/>
                      <a:cs typeface="Arial"/>
                    </a:defRPr>
                  </a:pPr>
                </a:p>
              </c:txPr>
              <c:numFmt formatCode="0.00E+00"/>
            </c:trendlineLbl>
          </c:trendline>
          <c:xVal>
            <c:numRef>
              <c:f>OUTPUT!$AB$186:$AB$453</c:f>
              <c:numCache>
                <c:ptCount val="268"/>
                <c:pt idx="0">
                  <c:v>2521494</c:v>
                </c:pt>
                <c:pt idx="1">
                  <c:v>2592456</c:v>
                </c:pt>
                <c:pt idx="2">
                  <c:v>2534109</c:v>
                </c:pt>
                <c:pt idx="3">
                  <c:v>2632565</c:v>
                </c:pt>
                <c:pt idx="4">
                  <c:v>2733464</c:v>
                </c:pt>
                <c:pt idx="5">
                  <c:v>1792715</c:v>
                </c:pt>
                <c:pt idx="6">
                  <c:v>2778560</c:v>
                </c:pt>
                <c:pt idx="7">
                  <c:v>3520786</c:v>
                </c:pt>
                <c:pt idx="8">
                  <c:v>3442662</c:v>
                </c:pt>
                <c:pt idx="9">
                  <c:v>3481224</c:v>
                </c:pt>
                <c:pt idx="10">
                  <c:v>3769950</c:v>
                </c:pt>
                <c:pt idx="11">
                  <c:v>2913336</c:v>
                </c:pt>
                <c:pt idx="12">
                  <c:v>2901984</c:v>
                </c:pt>
                <c:pt idx="13">
                  <c:v>3801024</c:v>
                </c:pt>
                <c:pt idx="14">
                  <c:v>3463180</c:v>
                </c:pt>
                <c:pt idx="15">
                  <c:v>4561784</c:v>
                </c:pt>
                <c:pt idx="16">
                  <c:v>4647500</c:v>
                </c:pt>
                <c:pt idx="17">
                  <c:v>3881778</c:v>
                </c:pt>
                <c:pt idx="18">
                  <c:v>3929664</c:v>
                </c:pt>
                <c:pt idx="19">
                  <c:v>4790945</c:v>
                </c:pt>
                <c:pt idx="20">
                  <c:v>5100550</c:v>
                </c:pt>
                <c:pt idx="21">
                  <c:v>5325795</c:v>
                </c:pt>
                <c:pt idx="22">
                  <c:v>4326000</c:v>
                </c:pt>
                <c:pt idx="23">
                  <c:v>5622976</c:v>
                </c:pt>
                <c:pt idx="24">
                  <c:v>5392140</c:v>
                </c:pt>
                <c:pt idx="25">
                  <c:v>5001310</c:v>
                </c:pt>
                <c:pt idx="26">
                  <c:v>3500385</c:v>
                </c:pt>
                <c:pt idx="27">
                  <c:v>4671176</c:v>
                </c:pt>
                <c:pt idx="28">
                  <c:v>5017286</c:v>
                </c:pt>
                <c:pt idx="29">
                  <c:v>3958696</c:v>
                </c:pt>
                <c:pt idx="30">
                  <c:v>2171415</c:v>
                </c:pt>
                <c:pt idx="31">
                  <c:v>3436254</c:v>
                </c:pt>
                <c:pt idx="32">
                  <c:v>4445364</c:v>
                </c:pt>
                <c:pt idx="33">
                  <c:v>3266384</c:v>
                </c:pt>
                <c:pt idx="34">
                  <c:v>4458350</c:v>
                </c:pt>
                <c:pt idx="35">
                  <c:v>4547796</c:v>
                </c:pt>
                <c:pt idx="36">
                  <c:v>1624482</c:v>
                </c:pt>
                <c:pt idx="37">
                  <c:v>2716224</c:v>
                </c:pt>
                <c:pt idx="38">
                  <c:v>3842385</c:v>
                </c:pt>
                <c:pt idx="39">
                  <c:v>4697550</c:v>
                </c:pt>
                <c:pt idx="40">
                  <c:v>4537542</c:v>
                </c:pt>
                <c:pt idx="41">
                  <c:v>3722092</c:v>
                </c:pt>
                <c:pt idx="42">
                  <c:v>4065380</c:v>
                </c:pt>
                <c:pt idx="43">
                  <c:v>4407312</c:v>
                </c:pt>
                <c:pt idx="44">
                  <c:v>5345400</c:v>
                </c:pt>
                <c:pt idx="45">
                  <c:v>5788464</c:v>
                </c:pt>
                <c:pt idx="46">
                  <c:v>5387484</c:v>
                </c:pt>
                <c:pt idx="47">
                  <c:v>5317065</c:v>
                </c:pt>
                <c:pt idx="48">
                  <c:v>3782622</c:v>
                </c:pt>
                <c:pt idx="49">
                  <c:v>5110600</c:v>
                </c:pt>
                <c:pt idx="50">
                  <c:v>4960959</c:v>
                </c:pt>
                <c:pt idx="51">
                  <c:v>4832080</c:v>
                </c:pt>
                <c:pt idx="52">
                  <c:v>4579344</c:v>
                </c:pt>
                <c:pt idx="53">
                  <c:v>5128545</c:v>
                </c:pt>
                <c:pt idx="54">
                  <c:v>5396960</c:v>
                </c:pt>
                <c:pt idx="55">
                  <c:v>5776950</c:v>
                </c:pt>
                <c:pt idx="56">
                  <c:v>5194728</c:v>
                </c:pt>
                <c:pt idx="57">
                  <c:v>3300152</c:v>
                </c:pt>
                <c:pt idx="58">
                  <c:v>4790070</c:v>
                </c:pt>
                <c:pt idx="59">
                  <c:v>4957482</c:v>
                </c:pt>
                <c:pt idx="60">
                  <c:v>5454432</c:v>
                </c:pt>
                <c:pt idx="61">
                  <c:v>3624387</c:v>
                </c:pt>
                <c:pt idx="62">
                  <c:v>5125788</c:v>
                </c:pt>
                <c:pt idx="63">
                  <c:v>3932866</c:v>
                </c:pt>
                <c:pt idx="64">
                  <c:v>4959907</c:v>
                </c:pt>
                <c:pt idx="65">
                  <c:v>3874374</c:v>
                </c:pt>
                <c:pt idx="66">
                  <c:v>4294914</c:v>
                </c:pt>
                <c:pt idx="67">
                  <c:v>5184648</c:v>
                </c:pt>
                <c:pt idx="68">
                  <c:v>5236910</c:v>
                </c:pt>
                <c:pt idx="69">
                  <c:v>4476780</c:v>
                </c:pt>
                <c:pt idx="70">
                  <c:v>5067980</c:v>
                </c:pt>
                <c:pt idx="71">
                  <c:v>4748664</c:v>
                </c:pt>
                <c:pt idx="72">
                  <c:v>3627204</c:v>
                </c:pt>
                <c:pt idx="73">
                  <c:v>4242056</c:v>
                </c:pt>
                <c:pt idx="74">
                  <c:v>3809916</c:v>
                </c:pt>
                <c:pt idx="75">
                  <c:v>5412470</c:v>
                </c:pt>
                <c:pt idx="76">
                  <c:v>4912272</c:v>
                </c:pt>
                <c:pt idx="77">
                  <c:v>4383315</c:v>
                </c:pt>
                <c:pt idx="78">
                  <c:v>5366877</c:v>
                </c:pt>
                <c:pt idx="79">
                  <c:v>4084540</c:v>
                </c:pt>
                <c:pt idx="80">
                  <c:v>5421109</c:v>
                </c:pt>
                <c:pt idx="81">
                  <c:v>5233020</c:v>
                </c:pt>
                <c:pt idx="82">
                  <c:v>3526082</c:v>
                </c:pt>
                <c:pt idx="83">
                  <c:v>4175798</c:v>
                </c:pt>
                <c:pt idx="84">
                  <c:v>4877264</c:v>
                </c:pt>
                <c:pt idx="85">
                  <c:v>5230305</c:v>
                </c:pt>
                <c:pt idx="86">
                  <c:v>5226132</c:v>
                </c:pt>
                <c:pt idx="87">
                  <c:v>4218190</c:v>
                </c:pt>
                <c:pt idx="88">
                  <c:v>5075847</c:v>
                </c:pt>
                <c:pt idx="89">
                  <c:v>4485690</c:v>
                </c:pt>
                <c:pt idx="90">
                  <c:v>5088600</c:v>
                </c:pt>
                <c:pt idx="91">
                  <c:v>970585</c:v>
                </c:pt>
                <c:pt idx="92">
                  <c:v>2519762</c:v>
                </c:pt>
                <c:pt idx="93">
                  <c:v>3115184.8000000003</c:v>
                </c:pt>
                <c:pt idx="94">
                  <c:v>2604448</c:v>
                </c:pt>
                <c:pt idx="95">
                  <c:v>2835904</c:v>
                </c:pt>
                <c:pt idx="96">
                  <c:v>2718170</c:v>
                </c:pt>
                <c:pt idx="97">
                  <c:v>2561706</c:v>
                </c:pt>
                <c:pt idx="98">
                  <c:v>3036900</c:v>
                </c:pt>
                <c:pt idx="99">
                  <c:v>4085369.8</c:v>
                </c:pt>
                <c:pt idx="100">
                  <c:v>3669586</c:v>
                </c:pt>
                <c:pt idx="101">
                  <c:v>4482752</c:v>
                </c:pt>
                <c:pt idx="102">
                  <c:v>5196561</c:v>
                </c:pt>
                <c:pt idx="103">
                  <c:v>3082302</c:v>
                </c:pt>
                <c:pt idx="104">
                  <c:v>4211073.6</c:v>
                </c:pt>
                <c:pt idx="105">
                  <c:v>2196894</c:v>
                </c:pt>
                <c:pt idx="106">
                  <c:v>5337206</c:v>
                </c:pt>
                <c:pt idx="107">
                  <c:v>5150212.2</c:v>
                </c:pt>
                <c:pt idx="108">
                  <c:v>3645474</c:v>
                </c:pt>
                <c:pt idx="109">
                  <c:v>5641026.6</c:v>
                </c:pt>
                <c:pt idx="110">
                  <c:v>6667169.800000001</c:v>
                </c:pt>
                <c:pt idx="111">
                  <c:v>5759247.5</c:v>
                </c:pt>
                <c:pt idx="112">
                  <c:v>6011482.5</c:v>
                </c:pt>
                <c:pt idx="113">
                  <c:v>5817240</c:v>
                </c:pt>
                <c:pt idx="114">
                  <c:v>6554196</c:v>
                </c:pt>
                <c:pt idx="115">
                  <c:v>3739365</c:v>
                </c:pt>
                <c:pt idx="116">
                  <c:v>5072568</c:v>
                </c:pt>
                <c:pt idx="117">
                  <c:v>3953569.5</c:v>
                </c:pt>
                <c:pt idx="118">
                  <c:v>3060741.6</c:v>
                </c:pt>
                <c:pt idx="119">
                  <c:v>4524341.5</c:v>
                </c:pt>
                <c:pt idx="120">
                  <c:v>3337640</c:v>
                </c:pt>
                <c:pt idx="121">
                  <c:v>3881350.2</c:v>
                </c:pt>
                <c:pt idx="122">
                  <c:v>4370169.600000001</c:v>
                </c:pt>
                <c:pt idx="123">
                  <c:v>4532313.100000001</c:v>
                </c:pt>
                <c:pt idx="124">
                  <c:v>4391378</c:v>
                </c:pt>
                <c:pt idx="125">
                  <c:v>4492032</c:v>
                </c:pt>
                <c:pt idx="126">
                  <c:v>4796634</c:v>
                </c:pt>
                <c:pt idx="127">
                  <c:v>4334400</c:v>
                </c:pt>
                <c:pt idx="128">
                  <c:v>5302234</c:v>
                </c:pt>
                <c:pt idx="129">
                  <c:v>5916207</c:v>
                </c:pt>
                <c:pt idx="130">
                  <c:v>6241144</c:v>
                </c:pt>
                <c:pt idx="131">
                  <c:v>5863217.7700000005</c:v>
                </c:pt>
                <c:pt idx="132">
                  <c:v>5401693.5</c:v>
                </c:pt>
                <c:pt idx="133">
                  <c:v>5941326</c:v>
                </c:pt>
                <c:pt idx="134">
                  <c:v>6295802</c:v>
                </c:pt>
                <c:pt idx="135">
                  <c:v>6137600</c:v>
                </c:pt>
                <c:pt idx="136">
                  <c:v>6079505</c:v>
                </c:pt>
                <c:pt idx="137">
                  <c:v>6475392</c:v>
                </c:pt>
                <c:pt idx="138">
                  <c:v>2509477</c:v>
                </c:pt>
                <c:pt idx="139">
                  <c:v>5698770</c:v>
                </c:pt>
                <c:pt idx="140">
                  <c:v>5466912</c:v>
                </c:pt>
                <c:pt idx="141">
                  <c:v>4825860</c:v>
                </c:pt>
                <c:pt idx="142">
                  <c:v>5232150</c:v>
                </c:pt>
                <c:pt idx="143">
                  <c:v>2283678</c:v>
                </c:pt>
                <c:pt idx="144">
                  <c:v>6248938.5</c:v>
                </c:pt>
                <c:pt idx="145">
                  <c:v>6198660</c:v>
                </c:pt>
                <c:pt idx="146">
                  <c:v>6590727</c:v>
                </c:pt>
                <c:pt idx="147">
                  <c:v>6200016</c:v>
                </c:pt>
                <c:pt idx="148">
                  <c:v>6193396.600000001</c:v>
                </c:pt>
                <c:pt idx="149">
                  <c:v>7015701</c:v>
                </c:pt>
                <c:pt idx="150">
                  <c:v>6631276.2</c:v>
                </c:pt>
                <c:pt idx="151">
                  <c:v>6875122.4</c:v>
                </c:pt>
                <c:pt idx="152">
                  <c:v>6754363.2</c:v>
                </c:pt>
                <c:pt idx="153">
                  <c:v>6057975</c:v>
                </c:pt>
                <c:pt idx="154">
                  <c:v>7365197.5</c:v>
                </c:pt>
                <c:pt idx="155">
                  <c:v>7177926</c:v>
                </c:pt>
                <c:pt idx="156">
                  <c:v>0</c:v>
                </c:pt>
                <c:pt idx="157">
                  <c:v>6991446</c:v>
                </c:pt>
                <c:pt idx="158">
                  <c:v>7702900.503999999</c:v>
                </c:pt>
                <c:pt idx="159">
                  <c:v>8044291.2</c:v>
                </c:pt>
                <c:pt idx="160">
                  <c:v>8017812</c:v>
                </c:pt>
                <c:pt idx="161">
                  <c:v>6209582.600000001</c:v>
                </c:pt>
                <c:pt idx="162">
                  <c:v>2171413.1999999997</c:v>
                </c:pt>
                <c:pt idx="163">
                  <c:v>4524156</c:v>
                </c:pt>
                <c:pt idx="164">
                  <c:v>5006240</c:v>
                </c:pt>
                <c:pt idx="165">
                  <c:v>4887506</c:v>
                </c:pt>
                <c:pt idx="166">
                  <c:v>4655142</c:v>
                </c:pt>
                <c:pt idx="167">
                  <c:v>3061282</c:v>
                </c:pt>
                <c:pt idx="168">
                  <c:v>5584840</c:v>
                </c:pt>
                <c:pt idx="169">
                  <c:v>5328534</c:v>
                </c:pt>
                <c:pt idx="170">
                  <c:v>4370517.699999999</c:v>
                </c:pt>
                <c:pt idx="171">
                  <c:v>4404456</c:v>
                </c:pt>
                <c:pt idx="172">
                  <c:v>3560594.1</c:v>
                </c:pt>
                <c:pt idx="173">
                  <c:v>4633254.5</c:v>
                </c:pt>
                <c:pt idx="174">
                  <c:v>4426779.600000001</c:v>
                </c:pt>
                <c:pt idx="175">
                  <c:v>4622822.75</c:v>
                </c:pt>
                <c:pt idx="176">
                  <c:v>5055941.6264</c:v>
                </c:pt>
                <c:pt idx="177">
                  <c:v>4683191.35575</c:v>
                </c:pt>
                <c:pt idx="178">
                  <c:v>4595893.2838</c:v>
                </c:pt>
                <c:pt idx="179">
                  <c:v>5341601.0599</c:v>
                </c:pt>
                <c:pt idx="180">
                  <c:v>4566557.552200001</c:v>
                </c:pt>
                <c:pt idx="181">
                  <c:v>4675900.7762</c:v>
                </c:pt>
                <c:pt idx="182">
                  <c:v>4727051.49</c:v>
                </c:pt>
                <c:pt idx="183">
                  <c:v>4736854.1669</c:v>
                </c:pt>
                <c:pt idx="184">
                  <c:v>3120909.372</c:v>
                </c:pt>
                <c:pt idx="185">
                  <c:v>4453844.0612</c:v>
                </c:pt>
                <c:pt idx="186">
                  <c:v>3589428.9999999995</c:v>
                </c:pt>
                <c:pt idx="187">
                  <c:v>4625197.2</c:v>
                </c:pt>
                <c:pt idx="188">
                  <c:v>6399300.8661</c:v>
                </c:pt>
                <c:pt idx="189">
                  <c:v>6880473.42</c:v>
                </c:pt>
                <c:pt idx="190">
                  <c:v>5235908.664</c:v>
                </c:pt>
                <c:pt idx="191">
                  <c:v>5930307.46</c:v>
                </c:pt>
                <c:pt idx="192">
                  <c:v>6414097.840028999</c:v>
                </c:pt>
                <c:pt idx="193">
                  <c:v>6315482.77</c:v>
                </c:pt>
                <c:pt idx="194">
                  <c:v>5461126.870399999</c:v>
                </c:pt>
                <c:pt idx="195">
                  <c:v>5808810.0102</c:v>
                </c:pt>
                <c:pt idx="196">
                  <c:v>4431978.1</c:v>
                </c:pt>
                <c:pt idx="197">
                  <c:v>3770783.856</c:v>
                </c:pt>
                <c:pt idx="198">
                  <c:v>5615268.72</c:v>
                </c:pt>
                <c:pt idx="199">
                  <c:v>5427421.164</c:v>
                </c:pt>
                <c:pt idx="200">
                  <c:v>5738325.903</c:v>
                </c:pt>
                <c:pt idx="201">
                  <c:v>6740736</c:v>
                </c:pt>
                <c:pt idx="202">
                  <c:v>6629268.8154</c:v>
                </c:pt>
                <c:pt idx="203">
                  <c:v>5607321.2532</c:v>
                </c:pt>
                <c:pt idx="204">
                  <c:v>5732195.5200000005</c:v>
                </c:pt>
                <c:pt idx="205">
                  <c:v>5027320.339199999</c:v>
                </c:pt>
                <c:pt idx="206">
                  <c:v>3672312.6055000005</c:v>
                </c:pt>
                <c:pt idx="207">
                  <c:v>5804292.378</c:v>
                </c:pt>
                <c:pt idx="208">
                  <c:v>4414560.96</c:v>
                </c:pt>
                <c:pt idx="209">
                  <c:v>6003877.541999999</c:v>
                </c:pt>
                <c:pt idx="210">
                  <c:v>5878435.23395</c:v>
                </c:pt>
                <c:pt idx="211">
                  <c:v>6416697.446</c:v>
                </c:pt>
                <c:pt idx="212">
                  <c:v>5901292.94722</c:v>
                </c:pt>
                <c:pt idx="213">
                  <c:v>7294997.7108000005</c:v>
                </c:pt>
                <c:pt idx="214">
                  <c:v>8229414.2713406</c:v>
                </c:pt>
                <c:pt idx="215">
                  <c:v>8347509.214797601</c:v>
                </c:pt>
                <c:pt idx="216">
                  <c:v>8653135.17185</c:v>
                </c:pt>
                <c:pt idx="217">
                  <c:v>7162466.06334</c:v>
                </c:pt>
                <c:pt idx="218">
                  <c:v>7570031.32</c:v>
                </c:pt>
                <c:pt idx="219">
                  <c:v>6951186.96844</c:v>
                </c:pt>
                <c:pt idx="220">
                  <c:v>7108666.3132</c:v>
                </c:pt>
                <c:pt idx="221">
                  <c:v>6527667.45</c:v>
                </c:pt>
                <c:pt idx="222">
                  <c:v>7781867.9664</c:v>
                </c:pt>
                <c:pt idx="223">
                  <c:v>6350475.893999999</c:v>
                </c:pt>
                <c:pt idx="224">
                  <c:v>7181498.085000001</c:v>
                </c:pt>
                <c:pt idx="225">
                  <c:v>6841101.411</c:v>
                </c:pt>
                <c:pt idx="226">
                  <c:v>7510489.100000001</c:v>
                </c:pt>
                <c:pt idx="227">
                  <c:v>8829426.2023</c:v>
                </c:pt>
                <c:pt idx="228">
                  <c:v>6903990.4350000005</c:v>
                </c:pt>
                <c:pt idx="229">
                  <c:v>7538487.1462</c:v>
                </c:pt>
                <c:pt idx="230">
                  <c:v>7156029.218</c:v>
                </c:pt>
                <c:pt idx="231">
                  <c:v>6868533.903</c:v>
                </c:pt>
                <c:pt idx="232">
                  <c:v>6892998.2472</c:v>
                </c:pt>
                <c:pt idx="233">
                  <c:v>6809021.184900001</c:v>
                </c:pt>
                <c:pt idx="234">
                  <c:v>7095915.1004</c:v>
                </c:pt>
                <c:pt idx="235">
                  <c:v>7347627.0864</c:v>
                </c:pt>
                <c:pt idx="236">
                  <c:v>5480085.6759</c:v>
                </c:pt>
                <c:pt idx="237">
                  <c:v>7130068.1398</c:v>
                </c:pt>
                <c:pt idx="238">
                  <c:v>7615140.307499999</c:v>
                </c:pt>
                <c:pt idx="239">
                  <c:v>8157431.886600001</c:v>
                </c:pt>
                <c:pt idx="240">
                  <c:v>7538083.1496</c:v>
                </c:pt>
                <c:pt idx="241">
                  <c:v>7311736.034399999</c:v>
                </c:pt>
                <c:pt idx="242">
                  <c:v>6240344.0253</c:v>
                </c:pt>
                <c:pt idx="243">
                  <c:v>8755270.604899999</c:v>
                </c:pt>
                <c:pt idx="244">
                  <c:v>4549760.342999999</c:v>
                </c:pt>
                <c:pt idx="245">
                  <c:v>8215987.5195</c:v>
                </c:pt>
                <c:pt idx="246">
                  <c:v>8803316.328</c:v>
                </c:pt>
                <c:pt idx="247">
                  <c:v>5947397.0292</c:v>
                </c:pt>
                <c:pt idx="248">
                  <c:v>6439830.656</c:v>
                </c:pt>
                <c:pt idx="249">
                  <c:v>1859931.861</c:v>
                </c:pt>
                <c:pt idx="250">
                  <c:v>2717769.6</c:v>
                </c:pt>
                <c:pt idx="251">
                  <c:v>2961017.6615</c:v>
                </c:pt>
                <c:pt idx="252">
                  <c:v>3845131.7372000003</c:v>
                </c:pt>
                <c:pt idx="253">
                  <c:v>4759025.663699999</c:v>
                </c:pt>
                <c:pt idx="254">
                  <c:v>4061316.9156000004</c:v>
                </c:pt>
                <c:pt idx="255">
                  <c:v>4804962.1426</c:v>
                </c:pt>
                <c:pt idx="256">
                  <c:v>3933471.3100000005</c:v>
                </c:pt>
                <c:pt idx="257">
                  <c:v>5783828.99</c:v>
                </c:pt>
                <c:pt idx="258">
                  <c:v>8265414.5</c:v>
                </c:pt>
                <c:pt idx="259">
                  <c:v>8677305.55</c:v>
                </c:pt>
                <c:pt idx="260">
                  <c:v>2922651</c:v>
                </c:pt>
                <c:pt idx="261">
                  <c:v>4289401.3</c:v>
                </c:pt>
                <c:pt idx="262">
                  <c:v>7148568</c:v>
                </c:pt>
                <c:pt idx="264">
                  <c:v>6897836</c:v>
                </c:pt>
                <c:pt idx="265">
                  <c:v>8249444.799999999</c:v>
                </c:pt>
                <c:pt idx="266">
                  <c:v>7942104</c:v>
                </c:pt>
              </c:numCache>
            </c:numRef>
          </c:xVal>
          <c:yVal>
            <c:numRef>
              <c:f>OUTPUT!$I$186:$I$453</c:f>
              <c:numCache>
                <c:ptCount val="268"/>
                <c:pt idx="0">
                  <c:v>19.25</c:v>
                </c:pt>
                <c:pt idx="1">
                  <c:v>19.59</c:v>
                </c:pt>
                <c:pt idx="2">
                  <c:v>19.13</c:v>
                </c:pt>
                <c:pt idx="3">
                  <c:v>18.89</c:v>
                </c:pt>
                <c:pt idx="4">
                  <c:v>19.04</c:v>
                </c:pt>
                <c:pt idx="5">
                  <c:v>14.25</c:v>
                </c:pt>
                <c:pt idx="6">
                  <c:v>24.05</c:v>
                </c:pt>
                <c:pt idx="7">
                  <c:v>28.51</c:v>
                </c:pt>
                <c:pt idx="8">
                  <c:v>27.9</c:v>
                </c:pt>
                <c:pt idx="9">
                  <c:v>28.09</c:v>
                </c:pt>
                <c:pt idx="10">
                  <c:v>30.15</c:v>
                </c:pt>
                <c:pt idx="11">
                  <c:v>23.57</c:v>
                </c:pt>
                <c:pt idx="12">
                  <c:v>22.95</c:v>
                </c:pt>
                <c:pt idx="13">
                  <c:v>27.61</c:v>
                </c:pt>
                <c:pt idx="14">
                  <c:v>27</c:v>
                </c:pt>
                <c:pt idx="15">
                  <c:v>28.74</c:v>
                </c:pt>
                <c:pt idx="16">
                  <c:v>28.73</c:v>
                </c:pt>
                <c:pt idx="17">
                  <c:v>26.14</c:v>
                </c:pt>
                <c:pt idx="18">
                  <c:v>23.68</c:v>
                </c:pt>
                <c:pt idx="19">
                  <c:v>29.95</c:v>
                </c:pt>
                <c:pt idx="20">
                  <c:v>33.6</c:v>
                </c:pt>
                <c:pt idx="21">
                  <c:v>36.1</c:v>
                </c:pt>
                <c:pt idx="22">
                  <c:v>29.66</c:v>
                </c:pt>
                <c:pt idx="23">
                  <c:v>32.45</c:v>
                </c:pt>
                <c:pt idx="24">
                  <c:v>34.7</c:v>
                </c:pt>
                <c:pt idx="25">
                  <c:v>30.8</c:v>
                </c:pt>
                <c:pt idx="26">
                  <c:v>33.6</c:v>
                </c:pt>
                <c:pt idx="27">
                  <c:v>33.6</c:v>
                </c:pt>
                <c:pt idx="28">
                  <c:v>35</c:v>
                </c:pt>
                <c:pt idx="29">
                  <c:v>24.95</c:v>
                </c:pt>
                <c:pt idx="30">
                  <c:v>14.95</c:v>
                </c:pt>
                <c:pt idx="31">
                  <c:v>24.9</c:v>
                </c:pt>
                <c:pt idx="32">
                  <c:v>31</c:v>
                </c:pt>
                <c:pt idx="33">
                  <c:v>23.4</c:v>
                </c:pt>
                <c:pt idx="34">
                  <c:v>29.3</c:v>
                </c:pt>
                <c:pt idx="35">
                  <c:v>33</c:v>
                </c:pt>
                <c:pt idx="36">
                  <c:v>8</c:v>
                </c:pt>
                <c:pt idx="37">
                  <c:v>15.5</c:v>
                </c:pt>
                <c:pt idx="38">
                  <c:v>22</c:v>
                </c:pt>
                <c:pt idx="39">
                  <c:v>26</c:v>
                </c:pt>
                <c:pt idx="40">
                  <c:v>24</c:v>
                </c:pt>
                <c:pt idx="41">
                  <c:v>22.1</c:v>
                </c:pt>
                <c:pt idx="42">
                  <c:v>23</c:v>
                </c:pt>
                <c:pt idx="43">
                  <c:v>22.7</c:v>
                </c:pt>
                <c:pt idx="44">
                  <c:v>36.6</c:v>
                </c:pt>
                <c:pt idx="45">
                  <c:v>35</c:v>
                </c:pt>
                <c:pt idx="46">
                  <c:v>32.4</c:v>
                </c:pt>
                <c:pt idx="47">
                  <c:v>33.3</c:v>
                </c:pt>
                <c:pt idx="48">
                  <c:v>21</c:v>
                </c:pt>
                <c:pt idx="49">
                  <c:v>29</c:v>
                </c:pt>
                <c:pt idx="50">
                  <c:v>29</c:v>
                </c:pt>
                <c:pt idx="51">
                  <c:v>28</c:v>
                </c:pt>
                <c:pt idx="52">
                  <c:v>24</c:v>
                </c:pt>
                <c:pt idx="53">
                  <c:v>27</c:v>
                </c:pt>
                <c:pt idx="54">
                  <c:v>28</c:v>
                </c:pt>
                <c:pt idx="55">
                  <c:v>32</c:v>
                </c:pt>
                <c:pt idx="56">
                  <c:v>26</c:v>
                </c:pt>
                <c:pt idx="57">
                  <c:v>18.5</c:v>
                </c:pt>
                <c:pt idx="58">
                  <c:v>17.1</c:v>
                </c:pt>
                <c:pt idx="59">
                  <c:v>29.3</c:v>
                </c:pt>
                <c:pt idx="60">
                  <c:v>31.09</c:v>
                </c:pt>
                <c:pt idx="61">
                  <c:v>16</c:v>
                </c:pt>
                <c:pt idx="62">
                  <c:v>29.5</c:v>
                </c:pt>
                <c:pt idx="63">
                  <c:v>25.5</c:v>
                </c:pt>
                <c:pt idx="64">
                  <c:v>29.9</c:v>
                </c:pt>
                <c:pt idx="65">
                  <c:v>23.5</c:v>
                </c:pt>
                <c:pt idx="66">
                  <c:v>24.9</c:v>
                </c:pt>
                <c:pt idx="67">
                  <c:v>33.2</c:v>
                </c:pt>
                <c:pt idx="68">
                  <c:v>31.4</c:v>
                </c:pt>
                <c:pt idx="69">
                  <c:v>27</c:v>
                </c:pt>
                <c:pt idx="70">
                  <c:v>31.5</c:v>
                </c:pt>
                <c:pt idx="71">
                  <c:v>28.4</c:v>
                </c:pt>
                <c:pt idx="72">
                  <c:v>23.13</c:v>
                </c:pt>
                <c:pt idx="73">
                  <c:v>28</c:v>
                </c:pt>
                <c:pt idx="74">
                  <c:v>24.85</c:v>
                </c:pt>
                <c:pt idx="75">
                  <c:v>32.73</c:v>
                </c:pt>
                <c:pt idx="76">
                  <c:v>29.46</c:v>
                </c:pt>
                <c:pt idx="77">
                  <c:v>26.72</c:v>
                </c:pt>
                <c:pt idx="78">
                  <c:v>32.92</c:v>
                </c:pt>
                <c:pt idx="79">
                  <c:v>23.84</c:v>
                </c:pt>
                <c:pt idx="80">
                  <c:v>31.58</c:v>
                </c:pt>
                <c:pt idx="81">
                  <c:v>30.7</c:v>
                </c:pt>
                <c:pt idx="82">
                  <c:v>21.84</c:v>
                </c:pt>
                <c:pt idx="83">
                  <c:v>25.48</c:v>
                </c:pt>
                <c:pt idx="84">
                  <c:v>28.93</c:v>
                </c:pt>
                <c:pt idx="85">
                  <c:v>30.58</c:v>
                </c:pt>
                <c:pt idx="86">
                  <c:v>29.97</c:v>
                </c:pt>
                <c:pt idx="87">
                  <c:v>19</c:v>
                </c:pt>
                <c:pt idx="88">
                  <c:v>28.61</c:v>
                </c:pt>
                <c:pt idx="89">
                  <c:v>26.49</c:v>
                </c:pt>
                <c:pt idx="90">
                  <c:v>29.74</c:v>
                </c:pt>
                <c:pt idx="91">
                  <c:v>2.2575</c:v>
                </c:pt>
                <c:pt idx="92">
                  <c:v>17.185000000000002</c:v>
                </c:pt>
                <c:pt idx="93">
                  <c:v>20.9</c:v>
                </c:pt>
                <c:pt idx="94">
                  <c:v>18.4</c:v>
                </c:pt>
                <c:pt idx="95">
                  <c:v>18.83</c:v>
                </c:pt>
                <c:pt idx="96">
                  <c:v>17</c:v>
                </c:pt>
                <c:pt idx="97">
                  <c:v>15.7</c:v>
                </c:pt>
                <c:pt idx="98">
                  <c:v>18.155</c:v>
                </c:pt>
                <c:pt idx="99">
                  <c:v>30.1</c:v>
                </c:pt>
                <c:pt idx="100">
                  <c:v>23.415</c:v>
                </c:pt>
                <c:pt idx="101">
                  <c:v>27.86</c:v>
                </c:pt>
                <c:pt idx="102">
                  <c:v>31.7</c:v>
                </c:pt>
                <c:pt idx="103">
                  <c:v>18.305</c:v>
                </c:pt>
                <c:pt idx="104">
                  <c:v>22.5</c:v>
                </c:pt>
                <c:pt idx="105">
                  <c:v>12.56</c:v>
                </c:pt>
                <c:pt idx="106">
                  <c:v>31.585</c:v>
                </c:pt>
                <c:pt idx="107">
                  <c:v>29.06</c:v>
                </c:pt>
                <c:pt idx="108">
                  <c:v>18.35</c:v>
                </c:pt>
                <c:pt idx="109">
                  <c:v>35.08</c:v>
                </c:pt>
                <c:pt idx="110">
                  <c:v>40.55</c:v>
                </c:pt>
                <c:pt idx="111">
                  <c:v>34.3</c:v>
                </c:pt>
                <c:pt idx="112">
                  <c:v>37.3</c:v>
                </c:pt>
                <c:pt idx="113">
                  <c:v>34.22</c:v>
                </c:pt>
                <c:pt idx="114">
                  <c:v>40.46</c:v>
                </c:pt>
                <c:pt idx="115">
                  <c:v>21.96</c:v>
                </c:pt>
                <c:pt idx="116">
                  <c:v>31.615000000000002</c:v>
                </c:pt>
                <c:pt idx="117">
                  <c:v>28.384999999999998</c:v>
                </c:pt>
                <c:pt idx="118">
                  <c:v>17.689999999999998</c:v>
                </c:pt>
                <c:pt idx="119">
                  <c:v>29.240000000000002</c:v>
                </c:pt>
                <c:pt idx="120">
                  <c:v>19.9</c:v>
                </c:pt>
                <c:pt idx="121">
                  <c:v>26.56</c:v>
                </c:pt>
                <c:pt idx="122">
                  <c:v>31.575</c:v>
                </c:pt>
                <c:pt idx="123">
                  <c:v>29.735</c:v>
                </c:pt>
                <c:pt idx="124">
                  <c:v>27.4</c:v>
                </c:pt>
                <c:pt idx="125">
                  <c:v>30.97</c:v>
                </c:pt>
                <c:pt idx="126">
                  <c:v>30.21</c:v>
                </c:pt>
                <c:pt idx="127">
                  <c:v>26.42</c:v>
                </c:pt>
                <c:pt idx="128">
                  <c:v>29.6</c:v>
                </c:pt>
                <c:pt idx="129">
                  <c:v>34.735</c:v>
                </c:pt>
                <c:pt idx="130">
                  <c:v>36.505</c:v>
                </c:pt>
                <c:pt idx="131">
                  <c:v>33.245000000000005</c:v>
                </c:pt>
                <c:pt idx="132">
                  <c:v>32.42</c:v>
                </c:pt>
                <c:pt idx="133">
                  <c:v>31.64</c:v>
                </c:pt>
                <c:pt idx="134">
                  <c:v>33.84</c:v>
                </c:pt>
                <c:pt idx="135">
                  <c:v>21.415</c:v>
                </c:pt>
                <c:pt idx="136">
                  <c:v>34</c:v>
                </c:pt>
                <c:pt idx="137">
                  <c:v>37.6</c:v>
                </c:pt>
                <c:pt idx="138">
                  <c:v>19.049999999999997</c:v>
                </c:pt>
                <c:pt idx="139">
                  <c:v>31.375</c:v>
                </c:pt>
                <c:pt idx="140">
                  <c:v>33.685</c:v>
                </c:pt>
                <c:pt idx="141">
                  <c:v>28.28</c:v>
                </c:pt>
                <c:pt idx="142">
                  <c:v>33.724999999999994</c:v>
                </c:pt>
                <c:pt idx="143">
                  <c:v>16.4</c:v>
                </c:pt>
                <c:pt idx="144">
                  <c:v>41.75</c:v>
                </c:pt>
                <c:pt idx="145">
                  <c:v>39.25</c:v>
                </c:pt>
                <c:pt idx="146">
                  <c:v>40.565</c:v>
                </c:pt>
                <c:pt idx="147">
                  <c:v>37.235</c:v>
                </c:pt>
                <c:pt idx="148">
                  <c:v>37.8</c:v>
                </c:pt>
                <c:pt idx="149">
                  <c:v>41.150000000000006</c:v>
                </c:pt>
                <c:pt idx="150">
                  <c:v>38.8</c:v>
                </c:pt>
                <c:pt idx="151">
                  <c:v>41.150000000000006</c:v>
                </c:pt>
                <c:pt idx="152">
                  <c:v>41</c:v>
                </c:pt>
                <c:pt idx="153">
                  <c:v>29.8</c:v>
                </c:pt>
                <c:pt idx="154">
                  <c:v>43.900000000000006</c:v>
                </c:pt>
                <c:pt idx="155">
                  <c:v>42.28</c:v>
                </c:pt>
                <c:pt idx="156">
                  <c:v>0</c:v>
                </c:pt>
                <c:pt idx="157">
                  <c:v>40</c:v>
                </c:pt>
                <c:pt idx="158">
                  <c:v>43.75</c:v>
                </c:pt>
                <c:pt idx="159">
                  <c:v>42.230000000000004</c:v>
                </c:pt>
                <c:pt idx="160">
                  <c:v>44.815</c:v>
                </c:pt>
                <c:pt idx="161">
                  <c:v>29.490000000000002</c:v>
                </c:pt>
                <c:pt idx="162">
                  <c:v>5.45</c:v>
                </c:pt>
                <c:pt idx="163">
                  <c:v>19.045</c:v>
                </c:pt>
                <c:pt idx="164">
                  <c:v>34.13</c:v>
                </c:pt>
                <c:pt idx="165">
                  <c:v>31.095</c:v>
                </c:pt>
                <c:pt idx="166">
                  <c:v>29.68</c:v>
                </c:pt>
                <c:pt idx="167">
                  <c:v>20.775</c:v>
                </c:pt>
                <c:pt idx="168">
                  <c:v>31.175</c:v>
                </c:pt>
                <c:pt idx="169">
                  <c:v>28.715</c:v>
                </c:pt>
                <c:pt idx="170">
                  <c:v>26.525</c:v>
                </c:pt>
                <c:pt idx="171">
                  <c:v>28.175</c:v>
                </c:pt>
                <c:pt idx="172">
                  <c:v>24.21</c:v>
                </c:pt>
                <c:pt idx="173">
                  <c:v>29.9</c:v>
                </c:pt>
                <c:pt idx="174">
                  <c:v>27.450000000000003</c:v>
                </c:pt>
                <c:pt idx="175">
                  <c:v>28.04</c:v>
                </c:pt>
                <c:pt idx="176">
                  <c:v>30.64</c:v>
                </c:pt>
                <c:pt idx="177">
                  <c:v>27.195999999999998</c:v>
                </c:pt>
                <c:pt idx="178">
                  <c:v>29.526</c:v>
                </c:pt>
                <c:pt idx="179">
                  <c:v>32.26085</c:v>
                </c:pt>
                <c:pt idx="180">
                  <c:v>27.289499999999997</c:v>
                </c:pt>
                <c:pt idx="181">
                  <c:v>25.814999999999998</c:v>
                </c:pt>
                <c:pt idx="182">
                  <c:v>29.2065</c:v>
                </c:pt>
                <c:pt idx="183">
                  <c:v>28.235</c:v>
                </c:pt>
                <c:pt idx="184">
                  <c:v>21.472499999999997</c:v>
                </c:pt>
                <c:pt idx="185">
                  <c:v>27.384999999999998</c:v>
                </c:pt>
                <c:pt idx="186">
                  <c:v>23.55</c:v>
                </c:pt>
                <c:pt idx="187">
                  <c:v>29.335</c:v>
                </c:pt>
                <c:pt idx="188">
                  <c:v>34.845</c:v>
                </c:pt>
                <c:pt idx="189">
                  <c:v>38.665000000000006</c:v>
                </c:pt>
                <c:pt idx="190">
                  <c:v>30.075000000000003</c:v>
                </c:pt>
                <c:pt idx="191">
                  <c:v>33.845</c:v>
                </c:pt>
                <c:pt idx="192">
                  <c:v>34.355000000000004</c:v>
                </c:pt>
                <c:pt idx="193">
                  <c:v>34.525</c:v>
                </c:pt>
                <c:pt idx="194">
                  <c:v>29.58</c:v>
                </c:pt>
                <c:pt idx="195">
                  <c:v>29.805</c:v>
                </c:pt>
                <c:pt idx="196">
                  <c:v>25.015</c:v>
                </c:pt>
                <c:pt idx="197">
                  <c:v>21.525</c:v>
                </c:pt>
                <c:pt idx="198">
                  <c:v>30.569000000000003</c:v>
                </c:pt>
                <c:pt idx="199">
                  <c:v>31.674999999999997</c:v>
                </c:pt>
                <c:pt idx="200">
                  <c:v>33.2335</c:v>
                </c:pt>
                <c:pt idx="201">
                  <c:v>34.754999999999995</c:v>
                </c:pt>
                <c:pt idx="202">
                  <c:v>36.454499999999996</c:v>
                </c:pt>
                <c:pt idx="203">
                  <c:v>31.380000000000003</c:v>
                </c:pt>
                <c:pt idx="204">
                  <c:v>30.16</c:v>
                </c:pt>
                <c:pt idx="205">
                  <c:v>30.12</c:v>
                </c:pt>
                <c:pt idx="206">
                  <c:v>22.4435</c:v>
                </c:pt>
                <c:pt idx="207">
                  <c:v>29.97</c:v>
                </c:pt>
                <c:pt idx="208">
                  <c:v>25.231</c:v>
                </c:pt>
                <c:pt idx="209">
                  <c:v>29.924999999999997</c:v>
                </c:pt>
                <c:pt idx="210">
                  <c:v>8.309999999999999</c:v>
                </c:pt>
                <c:pt idx="211">
                  <c:v>30.75725</c:v>
                </c:pt>
                <c:pt idx="212">
                  <c:v>31.102000000000004</c:v>
                </c:pt>
                <c:pt idx="213">
                  <c:v>37.797</c:v>
                </c:pt>
                <c:pt idx="214">
                  <c:v>41.163185</c:v>
                </c:pt>
                <c:pt idx="215">
                  <c:v>39.63565</c:v>
                </c:pt>
                <c:pt idx="216">
                  <c:v>44.144949999999994</c:v>
                </c:pt>
                <c:pt idx="217">
                  <c:v>36.47</c:v>
                </c:pt>
                <c:pt idx="218">
                  <c:v>36.91168999999999</c:v>
                </c:pt>
                <c:pt idx="219">
                  <c:v>34.789500000000004</c:v>
                </c:pt>
                <c:pt idx="220">
                  <c:v>33.8585</c:v>
                </c:pt>
                <c:pt idx="221">
                  <c:v>31.509999999999998</c:v>
                </c:pt>
                <c:pt idx="222">
                  <c:v>40.075</c:v>
                </c:pt>
                <c:pt idx="223">
                  <c:v>34.66</c:v>
                </c:pt>
                <c:pt idx="224">
                  <c:v>37.06</c:v>
                </c:pt>
                <c:pt idx="225">
                  <c:v>38.41</c:v>
                </c:pt>
                <c:pt idx="226">
                  <c:v>41.129999999999995</c:v>
                </c:pt>
                <c:pt idx="227">
                  <c:v>47.349999999999994</c:v>
                </c:pt>
                <c:pt idx="228">
                  <c:v>37.84</c:v>
                </c:pt>
                <c:pt idx="229">
                  <c:v>40.305</c:v>
                </c:pt>
                <c:pt idx="230">
                  <c:v>38.455</c:v>
                </c:pt>
                <c:pt idx="231">
                  <c:v>38.575</c:v>
                </c:pt>
                <c:pt idx="232">
                  <c:v>38.305</c:v>
                </c:pt>
                <c:pt idx="233">
                  <c:v>36.075</c:v>
                </c:pt>
                <c:pt idx="234">
                  <c:v>40.370000000000005</c:v>
                </c:pt>
                <c:pt idx="235">
                  <c:v>41.895</c:v>
                </c:pt>
                <c:pt idx="236">
                  <c:v>27.630000000000003</c:v>
                </c:pt>
                <c:pt idx="237">
                  <c:v>40.09</c:v>
                </c:pt>
                <c:pt idx="238">
                  <c:v>41.425</c:v>
                </c:pt>
                <c:pt idx="239">
                  <c:v>41.59</c:v>
                </c:pt>
                <c:pt idx="240">
                  <c:v>39.815</c:v>
                </c:pt>
                <c:pt idx="241">
                  <c:v>39.5</c:v>
                </c:pt>
                <c:pt idx="242">
                  <c:v>35.965</c:v>
                </c:pt>
                <c:pt idx="243">
                  <c:v>40.82</c:v>
                </c:pt>
                <c:pt idx="244">
                  <c:v>28.17</c:v>
                </c:pt>
                <c:pt idx="245">
                  <c:v>41.8</c:v>
                </c:pt>
                <c:pt idx="246">
                  <c:v>41.855000000000004</c:v>
                </c:pt>
                <c:pt idx="247">
                  <c:v>33.894999999999996</c:v>
                </c:pt>
                <c:pt idx="248">
                  <c:v>32.67</c:v>
                </c:pt>
                <c:pt idx="249">
                  <c:v>8.855</c:v>
                </c:pt>
                <c:pt idx="250">
                  <c:v>8.835</c:v>
                </c:pt>
                <c:pt idx="251">
                  <c:v>15.635</c:v>
                </c:pt>
                <c:pt idx="252">
                  <c:v>21.759999999999998</c:v>
                </c:pt>
                <c:pt idx="253">
                  <c:v>18.310000000000002</c:v>
                </c:pt>
                <c:pt idx="254">
                  <c:v>21.89</c:v>
                </c:pt>
                <c:pt idx="255">
                  <c:v>21.705</c:v>
                </c:pt>
                <c:pt idx="256">
                  <c:v>18.265</c:v>
                </c:pt>
                <c:pt idx="257">
                  <c:v>26.37</c:v>
                </c:pt>
                <c:pt idx="258">
                  <c:v>49.925</c:v>
                </c:pt>
                <c:pt idx="259">
                  <c:v>51.79</c:v>
                </c:pt>
                <c:pt idx="260">
                  <c:v>14.7</c:v>
                </c:pt>
                <c:pt idx="261">
                  <c:v>26.705</c:v>
                </c:pt>
                <c:pt idx="262">
                  <c:v>43.86</c:v>
                </c:pt>
                <c:pt idx="263">
                  <c:v>43.135</c:v>
                </c:pt>
                <c:pt idx="264">
                  <c:v>41.245000000000005</c:v>
                </c:pt>
                <c:pt idx="265">
                  <c:v>44.260000000000005</c:v>
                </c:pt>
                <c:pt idx="266">
                  <c:v>46.945</c:v>
                </c:pt>
                <c:pt idx="267">
                  <c:v>48.15</c:v>
                </c:pt>
              </c:numCache>
            </c:numRef>
          </c:yVal>
          <c:smooth val="0"/>
        </c:ser>
        <c:ser>
          <c:idx val="1"/>
          <c:order val="1"/>
          <c:tx>
            <c:v>Latest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numRef>
              <c:f>OUTPUT!$AB$441:$AB$453</c:f>
              <c:numCache>
                <c:ptCount val="13"/>
                <c:pt idx="0">
                  <c:v>4804962.1426</c:v>
                </c:pt>
                <c:pt idx="1">
                  <c:v>3933471.3100000005</c:v>
                </c:pt>
                <c:pt idx="2">
                  <c:v>5783828.99</c:v>
                </c:pt>
                <c:pt idx="3">
                  <c:v>8265414.5</c:v>
                </c:pt>
                <c:pt idx="4">
                  <c:v>8677305.55</c:v>
                </c:pt>
                <c:pt idx="5">
                  <c:v>2922651</c:v>
                </c:pt>
                <c:pt idx="6">
                  <c:v>4289401.3</c:v>
                </c:pt>
                <c:pt idx="7">
                  <c:v>7148568</c:v>
                </c:pt>
                <c:pt idx="9">
                  <c:v>6897836</c:v>
                </c:pt>
                <c:pt idx="10">
                  <c:v>8249444.799999999</c:v>
                </c:pt>
                <c:pt idx="11">
                  <c:v>7942104</c:v>
                </c:pt>
              </c:numCache>
            </c:numRef>
          </c:xVal>
          <c:yVal>
            <c:numRef>
              <c:f>OUTPUT!$I$441:$I$453</c:f>
              <c:numCache>
                <c:ptCount val="13"/>
                <c:pt idx="0">
                  <c:v>21.705</c:v>
                </c:pt>
                <c:pt idx="1">
                  <c:v>18.265</c:v>
                </c:pt>
                <c:pt idx="2">
                  <c:v>26.37</c:v>
                </c:pt>
                <c:pt idx="3">
                  <c:v>49.925</c:v>
                </c:pt>
                <c:pt idx="4">
                  <c:v>51.79</c:v>
                </c:pt>
                <c:pt idx="5">
                  <c:v>14.7</c:v>
                </c:pt>
                <c:pt idx="6">
                  <c:v>26.705</c:v>
                </c:pt>
                <c:pt idx="7">
                  <c:v>43.86</c:v>
                </c:pt>
                <c:pt idx="8">
                  <c:v>43.135</c:v>
                </c:pt>
                <c:pt idx="9">
                  <c:v>41.245000000000005</c:v>
                </c:pt>
                <c:pt idx="10">
                  <c:v>44.260000000000005</c:v>
                </c:pt>
                <c:pt idx="11">
                  <c:v>46.945</c:v>
                </c:pt>
                <c:pt idx="12">
                  <c:v>48.15</c:v>
                </c:pt>
              </c:numCache>
            </c:numRef>
          </c:yVal>
          <c:smooth val="0"/>
        </c:ser>
        <c:ser>
          <c:idx val="2"/>
          <c:order val="2"/>
          <c:tx>
            <c:v>Latest Store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xVal>
            <c:numRef>
              <c:f>OUTPUT!$AB$452:$AB$453</c:f>
              <c:numCache>
                <c:ptCount val="2"/>
                <c:pt idx="0">
                  <c:v>7942104</c:v>
                </c:pt>
              </c:numCache>
            </c:numRef>
          </c:xVal>
          <c:yVal>
            <c:numRef>
              <c:f>OUTPUT!$I$452:$I$453</c:f>
              <c:numCache>
                <c:ptCount val="2"/>
                <c:pt idx="0">
                  <c:v>46.945</c:v>
                </c:pt>
                <c:pt idx="1">
                  <c:v>48.15</c:v>
                </c:pt>
              </c:numCache>
            </c:numRef>
          </c:yVal>
          <c:smooth val="0"/>
        </c:ser>
        <c:axId val="19345664"/>
        <c:axId val="39893249"/>
      </c:scatterChart>
      <c:valAx>
        <c:axId val="19345664"/>
        <c:scaling>
          <c:orientation val="minMax"/>
        </c:scaling>
        <c:axPos val="b"/>
        <c:title>
          <c:tx>
            <c:rich>
              <a:bodyPr vert="horz" rot="0" anchor="ctr"/>
              <a:lstStyle/>
              <a:p>
                <a:pPr algn="ctr">
                  <a:defRPr/>
                </a:pPr>
                <a:r>
                  <a:rPr lang="en-US" cap="none" sz="800" b="1" i="0" u="none" baseline="0">
                    <a:latin typeface="Arial"/>
                    <a:ea typeface="Arial"/>
                    <a:cs typeface="Arial"/>
                  </a:rPr>
                  <a:t>(C:FBIPNG) * (C:FBIANG)</a:t>
                </a:r>
              </a:p>
            </c:rich>
          </c:tx>
          <c:layout/>
          <c:overlay val="0"/>
          <c:spPr>
            <a:noFill/>
            <a:ln>
              <a:noFill/>
            </a:ln>
          </c:spPr>
        </c:title>
        <c:majorGridlines/>
        <c:minorGridlines>
          <c:spPr>
            <a:ln w="3175">
              <a:solidFill/>
              <a:prstDash val="sysDot"/>
            </a:ln>
          </c:spPr>
        </c:minorGridlines>
        <c:delete val="0"/>
        <c:numFmt formatCode="0.0E+00" sourceLinked="0"/>
        <c:majorTickMark val="out"/>
        <c:minorTickMark val="none"/>
        <c:tickLblPos val="nextTo"/>
        <c:crossAx val="39893249"/>
        <c:crosses val="autoZero"/>
        <c:crossBetween val="midCat"/>
        <c:dispUnits/>
      </c:valAx>
      <c:valAx>
        <c:axId val="39893249"/>
        <c:scaling>
          <c:orientation val="minMax"/>
        </c:scaling>
        <c:axPos val="l"/>
        <c:title>
          <c:tx>
            <c:rich>
              <a:bodyPr vert="horz" rot="-5400000" anchor="ctr"/>
              <a:lstStyle/>
              <a:p>
                <a:pPr algn="ctr">
                  <a:defRPr/>
                </a:pPr>
                <a:r>
                  <a:rPr lang="en-US" cap="none" sz="800" b="1" i="0" u="none" baseline="0">
                    <a:latin typeface="Arial"/>
                    <a:ea typeface="Arial"/>
                    <a:cs typeface="Arial"/>
                  </a:rPr>
                  <a:t>Peak Luminosity (E30)</a:t>
                </a:r>
              </a:p>
            </c:rich>
          </c:tx>
          <c:layout/>
          <c:overlay val="0"/>
          <c:spPr>
            <a:noFill/>
            <a:ln>
              <a:noFill/>
            </a:ln>
          </c:spPr>
        </c:title>
        <c:majorGridlines/>
        <c:minorGridlines>
          <c:spPr>
            <a:ln w="3175">
              <a:solidFill/>
              <a:prstDash val="sysDot"/>
            </a:ln>
          </c:spPr>
        </c:minorGridlines>
        <c:delete val="0"/>
        <c:numFmt formatCode="General" sourceLinked="1"/>
        <c:majorTickMark val="out"/>
        <c:minorTickMark val="none"/>
        <c:tickLblPos val="nextTo"/>
        <c:crossAx val="19345664"/>
        <c:crosses val="autoZero"/>
        <c:crossBetween val="midCat"/>
        <c:dispUnits/>
      </c:valAx>
      <c:spPr>
        <a:noFill/>
      </c:spPr>
    </c:plotArea>
    <c:legend>
      <c:legendPos val="b"/>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AE00"/>
                </a:solidFill>
              </a:rPr>
              <a:t>Emittance at start of store</a:t>
            </a:r>
          </a:p>
        </c:rich>
      </c:tx>
      <c:layout/>
      <c:spPr>
        <a:noFill/>
        <a:ln>
          <a:noFill/>
        </a:ln>
      </c:spPr>
    </c:title>
    <c:plotArea>
      <c:layout>
        <c:manualLayout>
          <c:xMode val="edge"/>
          <c:yMode val="edge"/>
          <c:x val="0.1365"/>
          <c:y val="0.11775"/>
          <c:w val="0.2525"/>
          <c:h val="0.517"/>
        </c:manualLayout>
      </c:layout>
      <c:scatterChart>
        <c:scatterStyle val="lineMarker"/>
        <c:varyColors val="0"/>
        <c:ser>
          <c:idx val="0"/>
          <c:order val="0"/>
          <c:tx>
            <c:strRef>
              <c:f>OUTPUT!$K$2</c:f>
              <c:strCache>
                <c:ptCount val="1"/>
                <c:pt idx="0">
                  <c:v>Eff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OUTPUT!$B$200:$B$434</c:f>
              <c:numCache>
                <c:ptCount val="235"/>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pt idx="221">
                  <c:v>2928</c:v>
                </c:pt>
                <c:pt idx="222">
                  <c:v>2932</c:v>
                </c:pt>
                <c:pt idx="223">
                  <c:v>2934</c:v>
                </c:pt>
                <c:pt idx="224">
                  <c:v>2937</c:v>
                </c:pt>
                <c:pt idx="225">
                  <c:v>2939</c:v>
                </c:pt>
                <c:pt idx="226">
                  <c:v>2941</c:v>
                </c:pt>
                <c:pt idx="227">
                  <c:v>2943</c:v>
                </c:pt>
                <c:pt idx="228">
                  <c:v>2953</c:v>
                </c:pt>
                <c:pt idx="229">
                  <c:v>2956</c:v>
                </c:pt>
                <c:pt idx="230">
                  <c:v>2975</c:v>
                </c:pt>
                <c:pt idx="231">
                  <c:v>2977</c:v>
                </c:pt>
                <c:pt idx="232">
                  <c:v>2979</c:v>
                </c:pt>
                <c:pt idx="233">
                  <c:v>2985</c:v>
                </c:pt>
                <c:pt idx="234">
                  <c:v>2988</c:v>
                </c:pt>
              </c:numCache>
            </c:numRef>
          </c:xVal>
          <c:yVal>
            <c:numRef>
              <c:f>OUTPUT!$K$200:$K$434</c:f>
              <c:numCache>
                <c:ptCount val="235"/>
                <c:pt idx="0">
                  <c:v>18.28268048645661</c:v>
                </c:pt>
                <c:pt idx="1">
                  <c:v>22.62437146210493</c:v>
                </c:pt>
                <c:pt idx="2">
                  <c:v>23.05750658472344</c:v>
                </c:pt>
                <c:pt idx="3">
                  <c:v>21.16672561066131</c:v>
                </c:pt>
                <c:pt idx="4">
                  <c:v>23.653874546187982</c:v>
                </c:pt>
                <c:pt idx="5">
                  <c:v>22.800949218847336</c:v>
                </c:pt>
                <c:pt idx="6">
                  <c:v>21.6374611318408</c:v>
                </c:pt>
                <c:pt idx="7">
                  <c:v>21.028379811468973</c:v>
                </c:pt>
                <c:pt idx="8">
                  <c:v>20.789494872233572</c:v>
                </c:pt>
                <c:pt idx="9">
                  <c:v>24.6990413724904</c:v>
                </c:pt>
                <c:pt idx="10">
                  <c:v>22.149312658608974</c:v>
                </c:pt>
                <c:pt idx="11">
                  <c:v>23.145236722232998</c:v>
                </c:pt>
                <c:pt idx="12">
                  <c:v>14.849270055970148</c:v>
                </c:pt>
                <c:pt idx="13">
                  <c:v>19.81597850035537</c:v>
                </c:pt>
                <c:pt idx="14">
                  <c:v>20.432870490405115</c:v>
                </c:pt>
                <c:pt idx="15">
                  <c:v>22.615707115723986</c:v>
                </c:pt>
                <c:pt idx="16">
                  <c:v>20.70285354165627</c:v>
                </c:pt>
                <c:pt idx="17">
                  <c:v>19.670458370796624</c:v>
                </c:pt>
                <c:pt idx="18">
                  <c:v>20.439685219065964</c:v>
                </c:pt>
                <c:pt idx="19">
                  <c:v>19.89664957264958</c:v>
                </c:pt>
                <c:pt idx="20">
                  <c:v>21.68877922673323</c:v>
                </c:pt>
                <c:pt idx="21">
                  <c:v>19.64335223880597</c:v>
                </c:pt>
                <c:pt idx="22">
                  <c:v>28.943662500000002</c:v>
                </c:pt>
                <c:pt idx="23">
                  <c:v>24.97827558979298</c:v>
                </c:pt>
                <c:pt idx="24">
                  <c:v>24.894692503392132</c:v>
                </c:pt>
                <c:pt idx="25">
                  <c:v>25.75292910447762</c:v>
                </c:pt>
                <c:pt idx="26">
                  <c:v>26.94871026119404</c:v>
                </c:pt>
                <c:pt idx="27">
                  <c:v>24.006198824880123</c:v>
                </c:pt>
                <c:pt idx="28">
                  <c:v>25.194275794938356</c:v>
                </c:pt>
                <c:pt idx="29">
                  <c:v>27.67429127490302</c:v>
                </c:pt>
                <c:pt idx="30">
                  <c:v>20.817457793002202</c:v>
                </c:pt>
                <c:pt idx="31">
                  <c:v>23.573488784648188</c:v>
                </c:pt>
                <c:pt idx="32">
                  <c:v>23.70115726920951</c:v>
                </c:pt>
                <c:pt idx="33">
                  <c:v>22.75916397741025</c:v>
                </c:pt>
                <c:pt idx="34">
                  <c:v>25.674513219616212</c:v>
                </c:pt>
                <c:pt idx="35">
                  <c:v>25.11900669068451</c:v>
                </c:pt>
                <c:pt idx="36">
                  <c:v>24.383509238291307</c:v>
                </c:pt>
                <c:pt idx="37">
                  <c:v>24.5982750533049</c:v>
                </c:pt>
                <c:pt idx="38">
                  <c:v>27.196974626865675</c:v>
                </c:pt>
                <c:pt idx="39">
                  <c:v>27.074408374792707</c:v>
                </c:pt>
                <c:pt idx="40">
                  <c:v>27.47386353944563</c:v>
                </c:pt>
                <c:pt idx="41">
                  <c:v>25.73221665111941</c:v>
                </c:pt>
                <c:pt idx="42">
                  <c:v>28.478560505166474</c:v>
                </c:pt>
                <c:pt idx="43">
                  <c:v>25.42674594594595</c:v>
                </c:pt>
                <c:pt idx="44">
                  <c:v>39.92770227808328</c:v>
                </c:pt>
                <c:pt idx="45">
                  <c:v>24.1169339819673</c:v>
                </c:pt>
                <c:pt idx="46">
                  <c:v>25.00675727185879</c:v>
                </c:pt>
                <c:pt idx="47">
                  <c:v>32.28814911380597</c:v>
                </c:pt>
                <c:pt idx="48">
                  <c:v>24.766645788009107</c:v>
                </c:pt>
                <c:pt idx="49">
                  <c:v>21.983535440444836</c:v>
                </c:pt>
                <c:pt idx="50">
                  <c:v>23.644542429990523</c:v>
                </c:pt>
                <c:pt idx="51">
                  <c:v>23.499696221022546</c:v>
                </c:pt>
                <c:pt idx="52">
                  <c:v>24.58576317209135</c:v>
                </c:pt>
                <c:pt idx="53">
                  <c:v>22.259210753461605</c:v>
                </c:pt>
                <c:pt idx="54">
                  <c:v>23.77245484361631</c:v>
                </c:pt>
                <c:pt idx="55">
                  <c:v>23.633636815920397</c:v>
                </c:pt>
                <c:pt idx="56">
                  <c:v>22.932579483534713</c:v>
                </c:pt>
                <c:pt idx="57">
                  <c:v>23.83316228715577</c:v>
                </c:pt>
                <c:pt idx="58">
                  <c:v>22.352438972452916</c:v>
                </c:pt>
                <c:pt idx="59">
                  <c:v>21.594688059701493</c:v>
                </c:pt>
                <c:pt idx="60">
                  <c:v>21.85332760743566</c:v>
                </c:pt>
                <c:pt idx="61">
                  <c:v>23.571003141943812</c:v>
                </c:pt>
                <c:pt idx="62">
                  <c:v>23.767211599841932</c:v>
                </c:pt>
                <c:pt idx="63">
                  <c:v>23.38270748614711</c:v>
                </c:pt>
                <c:pt idx="64">
                  <c:v>23.23755252443736</c:v>
                </c:pt>
                <c:pt idx="65">
                  <c:v>24.421114018832018</c:v>
                </c:pt>
                <c:pt idx="66">
                  <c:v>24.468344290264948</c:v>
                </c:pt>
                <c:pt idx="67">
                  <c:v>24.296436871019502</c:v>
                </c:pt>
                <c:pt idx="68">
                  <c:v>23.01274062380406</c:v>
                </c:pt>
                <c:pt idx="69">
                  <c:v>23.35977348344619</c:v>
                </c:pt>
                <c:pt idx="70">
                  <c:v>24.030145435972575</c:v>
                </c:pt>
                <c:pt idx="71">
                  <c:v>24.37912436672101</c:v>
                </c:pt>
                <c:pt idx="72">
                  <c:v>24.855482646825934</c:v>
                </c:pt>
                <c:pt idx="73">
                  <c:v>31.64470895522388</c:v>
                </c:pt>
                <c:pt idx="74">
                  <c:v>25.2882766436952</c:v>
                </c:pt>
                <c:pt idx="75">
                  <c:v>24.13658744781191</c:v>
                </c:pt>
                <c:pt idx="76">
                  <c:v>24.388546507542987</c:v>
                </c:pt>
                <c:pt idx="77">
                  <c:v>61.28220525280575</c:v>
                </c:pt>
                <c:pt idx="78">
                  <c:v>20.89962792959844</c:v>
                </c:pt>
                <c:pt idx="79">
                  <c:v>21.245458001856747</c:v>
                </c:pt>
                <c:pt idx="80">
                  <c:v>20.175598961713177</c:v>
                </c:pt>
                <c:pt idx="81">
                  <c:v>21.466921790410666</c:v>
                </c:pt>
                <c:pt idx="82">
                  <c:v>22.790626426690082</c:v>
                </c:pt>
                <c:pt idx="83">
                  <c:v>23.25724146782014</c:v>
                </c:pt>
                <c:pt idx="84">
                  <c:v>23.843104773570868</c:v>
                </c:pt>
                <c:pt idx="85">
                  <c:v>19.346100852878465</c:v>
                </c:pt>
                <c:pt idx="86">
                  <c:v>22.33836984201351</c:v>
                </c:pt>
                <c:pt idx="87">
                  <c:v>22.934652794891303</c:v>
                </c:pt>
                <c:pt idx="88">
                  <c:v>23.366051862140402</c:v>
                </c:pt>
                <c:pt idx="89">
                  <c:v>24.00125901494983</c:v>
                </c:pt>
                <c:pt idx="90">
                  <c:v>26.677116338308462</c:v>
                </c:pt>
                <c:pt idx="91">
                  <c:v>24.931478396235388</c:v>
                </c:pt>
                <c:pt idx="92">
                  <c:v>24.085832023986445</c:v>
                </c:pt>
                <c:pt idx="93">
                  <c:v>25.261438767963355</c:v>
                </c:pt>
                <c:pt idx="94">
                  <c:v>28.316952051730446</c:v>
                </c:pt>
                <c:pt idx="95">
                  <c:v>22.92066067751323</c:v>
                </c:pt>
                <c:pt idx="96">
                  <c:v>23.435769950494144</c:v>
                </c:pt>
                <c:pt idx="97">
                  <c:v>23.9331681062617</c:v>
                </c:pt>
                <c:pt idx="98">
                  <c:v>22.972133117922453</c:v>
                </c:pt>
                <c:pt idx="99">
                  <c:v>24.23067683208738</c:v>
                </c:pt>
                <c:pt idx="100">
                  <c:v>23.089903350277776</c:v>
                </c:pt>
                <c:pt idx="101">
                  <c:v>24.271358881820408</c:v>
                </c:pt>
                <c:pt idx="102">
                  <c:v>22.869847063905528</c:v>
                </c:pt>
                <c:pt idx="103">
                  <c:v>19.85313281662851</c:v>
                </c:pt>
                <c:pt idx="104">
                  <c:v>24.661949393788557</c:v>
                </c:pt>
                <c:pt idx="105">
                  <c:v>22.054975460420195</c:v>
                </c:pt>
                <c:pt idx="106">
                  <c:v>23.906444161104027</c:v>
                </c:pt>
                <c:pt idx="107">
                  <c:v>20.82971498493976</c:v>
                </c:pt>
                <c:pt idx="108">
                  <c:v>19.728020080121958</c:v>
                </c:pt>
                <c:pt idx="109">
                  <c:v>21.72603776392964</c:v>
                </c:pt>
                <c:pt idx="110">
                  <c:v>22.84435118204598</c:v>
                </c:pt>
                <c:pt idx="111">
                  <c:v>20.67427100853498</c:v>
                </c:pt>
                <c:pt idx="112">
                  <c:v>22.631556566719535</c:v>
                </c:pt>
                <c:pt idx="113">
                  <c:v>23.384319884302936</c:v>
                </c:pt>
                <c:pt idx="114">
                  <c:v>25.53264153892699</c:v>
                </c:pt>
                <c:pt idx="115">
                  <c:v>24.277537109328847</c:v>
                </c:pt>
                <c:pt idx="116">
                  <c:v>24.369152130049653</c:v>
                </c:pt>
                <c:pt idx="117">
                  <c:v>25.138436125957664</c:v>
                </c:pt>
                <c:pt idx="118">
                  <c:v>23.74900923743405</c:v>
                </c:pt>
                <c:pt idx="119">
                  <c:v>26.765507151348192</c:v>
                </c:pt>
                <c:pt idx="120">
                  <c:v>26.51851959175752</c:v>
                </c:pt>
                <c:pt idx="121">
                  <c:v>40.851600043211455</c:v>
                </c:pt>
                <c:pt idx="122">
                  <c:v>25.486950285338022</c:v>
                </c:pt>
                <c:pt idx="123">
                  <c:v>24.547472848523345</c:v>
                </c:pt>
                <c:pt idx="124">
                  <c:v>18.776593685117724</c:v>
                </c:pt>
                <c:pt idx="125">
                  <c:v>25.889637152881015</c:v>
                </c:pt>
                <c:pt idx="126">
                  <c:v>23.133114123607882</c:v>
                </c:pt>
                <c:pt idx="127">
                  <c:v>24.32337763094007</c:v>
                </c:pt>
                <c:pt idx="128">
                  <c:v>22.113464921500736</c:v>
                </c:pt>
                <c:pt idx="129">
                  <c:v>19.848129686931202</c:v>
                </c:pt>
                <c:pt idx="130">
                  <c:v>21.33429714004826</c:v>
                </c:pt>
                <c:pt idx="131">
                  <c:v>22.51058199448617</c:v>
                </c:pt>
                <c:pt idx="132">
                  <c:v>23.15849920249609</c:v>
                </c:pt>
                <c:pt idx="133">
                  <c:v>23.73394988265334</c:v>
                </c:pt>
                <c:pt idx="134">
                  <c:v>18.496259662009884</c:v>
                </c:pt>
                <c:pt idx="135">
                  <c:v>19.246335597637373</c:v>
                </c:pt>
                <c:pt idx="136">
                  <c:v>19.293553057166992</c:v>
                </c:pt>
                <c:pt idx="137">
                  <c:v>18.860683057221802</c:v>
                </c:pt>
                <c:pt idx="138">
                  <c:v>18.597192030857144</c:v>
                </c:pt>
                <c:pt idx="139">
                  <c:v>22.948697158370617</c:v>
                </c:pt>
                <c:pt idx="140">
                  <c:v>18.939421043802955</c:v>
                </c:pt>
                <c:pt idx="141">
                  <c:v>19.165088110243875</c:v>
                </c:pt>
                <c:pt idx="142">
                  <c:v>0</c:v>
                </c:pt>
                <c:pt idx="143">
                  <c:v>19.73121543586111</c:v>
                </c:pt>
                <c:pt idx="144">
                  <c:v>19.875728378501663</c:v>
                </c:pt>
                <c:pt idx="145">
                  <c:v>21.503716423239325</c:v>
                </c:pt>
                <c:pt idx="146">
                  <c:v>20.196647711894933</c:v>
                </c:pt>
                <c:pt idx="147">
                  <c:v>23.77028878829717</c:v>
                </c:pt>
                <c:pt idx="148">
                  <c:v>44.97723914505315</c:v>
                </c:pt>
                <c:pt idx="149">
                  <c:v>26.816581647326505</c:v>
                </c:pt>
                <c:pt idx="150">
                  <c:v>16.55854603521859</c:v>
                </c:pt>
                <c:pt idx="151">
                  <c:v>17.743674607379162</c:v>
                </c:pt>
                <c:pt idx="152">
                  <c:v>17.705812414693234</c:v>
                </c:pt>
                <c:pt idx="153">
                  <c:v>16.63447610805366</c:v>
                </c:pt>
                <c:pt idx="154">
                  <c:v>20.223256747308884</c:v>
                </c:pt>
                <c:pt idx="155">
                  <c:v>20.94815326856435</c:v>
                </c:pt>
                <c:pt idx="156">
                  <c:v>18.60048690930379</c:v>
                </c:pt>
                <c:pt idx="157">
                  <c:v>17.647174219698314</c:v>
                </c:pt>
                <c:pt idx="158">
                  <c:v>16.602538675012624</c:v>
                </c:pt>
                <c:pt idx="159">
                  <c:v>17.492899057224697</c:v>
                </c:pt>
                <c:pt idx="160">
                  <c:v>18.20507084318501</c:v>
                </c:pt>
                <c:pt idx="161">
                  <c:v>18.611271933350828</c:v>
                </c:pt>
                <c:pt idx="162">
                  <c:v>18.627737631311685</c:v>
                </c:pt>
                <c:pt idx="163">
                  <c:v>19.439437460095775</c:v>
                </c:pt>
                <c:pt idx="164">
                  <c:v>17.571633750847298</c:v>
                </c:pt>
                <c:pt idx="165">
                  <c:v>18.691427290828855</c:v>
                </c:pt>
                <c:pt idx="166">
                  <c:v>18.890357586389843</c:v>
                </c:pt>
                <c:pt idx="167">
                  <c:v>20.44748882562563</c:v>
                </c:pt>
                <c:pt idx="168">
                  <c:v>18.27080318055779</c:v>
                </c:pt>
                <c:pt idx="169">
                  <c:v>18.938651150881725</c:v>
                </c:pt>
                <c:pt idx="170">
                  <c:v>16.40761164685901</c:v>
                </c:pt>
                <c:pt idx="171">
                  <c:v>18.35984812163807</c:v>
                </c:pt>
                <c:pt idx="172">
                  <c:v>17.2060538574383</c:v>
                </c:pt>
                <c:pt idx="173">
                  <c:v>17.79881068117558</c:v>
                </c:pt>
                <c:pt idx="174">
                  <c:v>20.73188936179549</c:v>
                </c:pt>
                <c:pt idx="175">
                  <c:v>20.088482410959788</c:v>
                </c:pt>
                <c:pt idx="176">
                  <c:v>19.65319884323428</c:v>
                </c:pt>
                <c:pt idx="177">
                  <c:v>19.780146958544456</c:v>
                </c:pt>
                <c:pt idx="178">
                  <c:v>21.076206721728717</c:v>
                </c:pt>
                <c:pt idx="179">
                  <c:v>20.649982575608416</c:v>
                </c:pt>
                <c:pt idx="180">
                  <c:v>20.841593376866477</c:v>
                </c:pt>
                <c:pt idx="181">
                  <c:v>22.001123969554307</c:v>
                </c:pt>
                <c:pt idx="182">
                  <c:v>20.00064128005916</c:v>
                </c:pt>
                <c:pt idx="183">
                  <c:v>19.775856456584126</c:v>
                </c:pt>
                <c:pt idx="184">
                  <c:v>20.73653239797782</c:v>
                </c:pt>
                <c:pt idx="185">
                  <c:v>19.34299512819162</c:v>
                </c:pt>
                <c:pt idx="186">
                  <c:v>19.49197970562133</c:v>
                </c:pt>
                <c:pt idx="187">
                  <c:v>21.89459154942649</c:v>
                </c:pt>
                <c:pt idx="188">
                  <c:v>20.528693288470436</c:v>
                </c:pt>
                <c:pt idx="189">
                  <c:v>20.172016801084123</c:v>
                </c:pt>
                <c:pt idx="190">
                  <c:v>21.455393315489033</c:v>
                </c:pt>
                <c:pt idx="191">
                  <c:v>18.842061363592943</c:v>
                </c:pt>
                <c:pt idx="192">
                  <c:v>18.471232748416643</c:v>
                </c:pt>
                <c:pt idx="193">
                  <c:v>21.862980132539366</c:v>
                </c:pt>
                <c:pt idx="194">
                  <c:v>19.75149062072872</c:v>
                </c:pt>
                <c:pt idx="195">
                  <c:v>22.648763072131914</c:v>
                </c:pt>
                <c:pt idx="196">
                  <c:v>79.85599697437391</c:v>
                </c:pt>
                <c:pt idx="197">
                  <c:v>23.551082934832653</c:v>
                </c:pt>
                <c:pt idx="198">
                  <c:v>21.419320002201708</c:v>
                </c:pt>
                <c:pt idx="199">
                  <c:v>21.787863784872627</c:v>
                </c:pt>
                <c:pt idx="200">
                  <c:v>22.56871210998368</c:v>
                </c:pt>
                <c:pt idx="201">
                  <c:v>23.774847754595847</c:v>
                </c:pt>
                <c:pt idx="202">
                  <c:v>22.127853161957503</c:v>
                </c:pt>
                <c:pt idx="203">
                  <c:v>22.170405478913395</c:v>
                </c:pt>
                <c:pt idx="204">
                  <c:v>23.151576456065794</c:v>
                </c:pt>
                <c:pt idx="205">
                  <c:v>22.555767282979183</c:v>
                </c:pt>
                <c:pt idx="206">
                  <c:v>23.701030908071566</c:v>
                </c:pt>
                <c:pt idx="207">
                  <c:v>23.386026652276055</c:v>
                </c:pt>
                <c:pt idx="208">
                  <c:v>21.920837824515228</c:v>
                </c:pt>
                <c:pt idx="209">
                  <c:v>20.683524047980345</c:v>
                </c:pt>
                <c:pt idx="210">
                  <c:v>21.875422826343634</c:v>
                </c:pt>
                <c:pt idx="211">
                  <c:v>20.106132644069024</c:v>
                </c:pt>
                <c:pt idx="212">
                  <c:v>20.613718109239837</c:v>
                </c:pt>
                <c:pt idx="213">
                  <c:v>21.05034993554017</c:v>
                </c:pt>
                <c:pt idx="214">
                  <c:v>20.596616156472884</c:v>
                </c:pt>
                <c:pt idx="215">
                  <c:v>21.11407672273869</c:v>
                </c:pt>
                <c:pt idx="216">
                  <c:v>21.007100424390238</c:v>
                </c:pt>
                <c:pt idx="217">
                  <c:v>20.100410815132868</c:v>
                </c:pt>
                <c:pt idx="218">
                  <c:v>20.3141906278051</c:v>
                </c:pt>
                <c:pt idx="219">
                  <c:v>21.30714040948958</c:v>
                </c:pt>
                <c:pt idx="220">
                  <c:v>19.842504316604188</c:v>
                </c:pt>
                <c:pt idx="221">
                  <c:v>19.79847474261451</c:v>
                </c:pt>
                <c:pt idx="222">
                  <c:v>22.38995834268443</c:v>
                </c:pt>
                <c:pt idx="223">
                  <c:v>20.077260141681574</c:v>
                </c:pt>
                <c:pt idx="224">
                  <c:v>20.752107792900905</c:v>
                </c:pt>
                <c:pt idx="225">
                  <c:v>22.141720179052243</c:v>
                </c:pt>
                <c:pt idx="226">
                  <c:v>21.372780510919675</c:v>
                </c:pt>
                <c:pt idx="227">
                  <c:v>20.89634023263157</c:v>
                </c:pt>
                <c:pt idx="228">
                  <c:v>19.587332253482085</c:v>
                </c:pt>
                <c:pt idx="229">
                  <c:v>24.212709720954088</c:v>
                </c:pt>
                <c:pt idx="230">
                  <c:v>18.23259546250265</c:v>
                </c:pt>
                <c:pt idx="231">
                  <c:v>22.1886209562714</c:v>
                </c:pt>
                <c:pt idx="232">
                  <c:v>23.743557148507474</c:v>
                </c:pt>
                <c:pt idx="233">
                  <c:v>19.807885435904986</c:v>
                </c:pt>
                <c:pt idx="234">
                  <c:v>22.252157993729984</c:v>
                </c:pt>
              </c:numCache>
            </c:numRef>
          </c:yVal>
          <c:smooth val="0"/>
        </c:ser>
        <c:ser>
          <c:idx val="1"/>
          <c:order val="1"/>
          <c:tx>
            <c:strRef>
              <c:f>OUTPUT!$M$2</c:f>
              <c:strCache>
                <c:ptCount val="1"/>
                <c:pt idx="0">
                  <c:v>Prot horz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numRef>
              <c:f>OUTPUT!$B$200:$B$434</c:f>
              <c:numCache>
                <c:ptCount val="235"/>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pt idx="221">
                  <c:v>2928</c:v>
                </c:pt>
                <c:pt idx="222">
                  <c:v>2932</c:v>
                </c:pt>
                <c:pt idx="223">
                  <c:v>2934</c:v>
                </c:pt>
                <c:pt idx="224">
                  <c:v>2937</c:v>
                </c:pt>
                <c:pt idx="225">
                  <c:v>2939</c:v>
                </c:pt>
                <c:pt idx="226">
                  <c:v>2941</c:v>
                </c:pt>
                <c:pt idx="227">
                  <c:v>2943</c:v>
                </c:pt>
                <c:pt idx="228">
                  <c:v>2953</c:v>
                </c:pt>
                <c:pt idx="229">
                  <c:v>2956</c:v>
                </c:pt>
                <c:pt idx="230">
                  <c:v>2975</c:v>
                </c:pt>
                <c:pt idx="231">
                  <c:v>2977</c:v>
                </c:pt>
                <c:pt idx="232">
                  <c:v>2979</c:v>
                </c:pt>
                <c:pt idx="233">
                  <c:v>2985</c:v>
                </c:pt>
                <c:pt idx="234">
                  <c:v>2988</c:v>
                </c:pt>
              </c:numCache>
            </c:numRef>
          </c:xVal>
          <c:yVal>
            <c:numRef>
              <c:f>OUTPUT!$M$200:$M$434</c:f>
              <c:numCache>
                <c:ptCount val="235"/>
                <c:pt idx="0">
                  <c:v>30</c:v>
                </c:pt>
                <c:pt idx="1">
                  <c:v>28</c:v>
                </c:pt>
                <c:pt idx="2">
                  <c:v>28</c:v>
                </c:pt>
                <c:pt idx="3">
                  <c:v>29</c:v>
                </c:pt>
                <c:pt idx="4">
                  <c:v>30</c:v>
                </c:pt>
                <c:pt idx="5">
                  <c:v>26</c:v>
                </c:pt>
                <c:pt idx="6">
                  <c:v>0</c:v>
                </c:pt>
                <c:pt idx="7">
                  <c:v>27</c:v>
                </c:pt>
                <c:pt idx="8">
                  <c:v>28</c:v>
                </c:pt>
                <c:pt idx="10">
                  <c:v>31</c:v>
                </c:pt>
                <c:pt idx="11">
                  <c:v>32</c:v>
                </c:pt>
                <c:pt idx="12">
                  <c:v>27</c:v>
                </c:pt>
                <c:pt idx="13">
                  <c:v>34</c:v>
                </c:pt>
                <c:pt idx="14">
                  <c:v>26</c:v>
                </c:pt>
                <c:pt idx="15">
                  <c:v>27</c:v>
                </c:pt>
                <c:pt idx="16">
                  <c:v>29</c:v>
                </c:pt>
                <c:pt idx="17">
                  <c:v>28</c:v>
                </c:pt>
                <c:pt idx="18">
                  <c:v>29</c:v>
                </c:pt>
                <c:pt idx="19">
                  <c:v>29</c:v>
                </c:pt>
                <c:pt idx="20">
                  <c:v>30</c:v>
                </c:pt>
                <c:pt idx="21">
                  <c:v>29</c:v>
                </c:pt>
                <c:pt idx="22">
                  <c:v>33</c:v>
                </c:pt>
                <c:pt idx="23">
                  <c:v>0</c:v>
                </c:pt>
                <c:pt idx="24">
                  <c:v>25</c:v>
                </c:pt>
                <c:pt idx="25">
                  <c:v>0</c:v>
                </c:pt>
                <c:pt idx="26">
                  <c:v>0</c:v>
                </c:pt>
                <c:pt idx="27">
                  <c:v>26</c:v>
                </c:pt>
                <c:pt idx="28">
                  <c:v>0</c:v>
                </c:pt>
                <c:pt idx="29">
                  <c:v>27</c:v>
                </c:pt>
                <c:pt idx="30">
                  <c:v>26</c:v>
                </c:pt>
                <c:pt idx="31">
                  <c:v>30</c:v>
                </c:pt>
                <c:pt idx="32">
                  <c:v>28</c:v>
                </c:pt>
                <c:pt idx="33">
                  <c:v>29</c:v>
                </c:pt>
                <c:pt idx="34">
                  <c:v>34</c:v>
                </c:pt>
                <c:pt idx="35">
                  <c:v>33</c:v>
                </c:pt>
                <c:pt idx="36">
                  <c:v>0</c:v>
                </c:pt>
                <c:pt idx="37">
                  <c:v>32</c:v>
                </c:pt>
                <c:pt idx="38">
                  <c:v>34</c:v>
                </c:pt>
                <c:pt idx="39">
                  <c:v>34</c:v>
                </c:pt>
                <c:pt idx="40">
                  <c:v>39</c:v>
                </c:pt>
                <c:pt idx="41">
                  <c:v>31</c:v>
                </c:pt>
                <c:pt idx="42">
                  <c:v>90</c:v>
                </c:pt>
                <c:pt idx="43">
                  <c:v>27.5</c:v>
                </c:pt>
                <c:pt idx="44">
                  <c:v>32</c:v>
                </c:pt>
                <c:pt idx="45">
                  <c:v>28</c:v>
                </c:pt>
                <c:pt idx="46">
                  <c:v>28</c:v>
                </c:pt>
                <c:pt idx="47">
                  <c:v>31</c:v>
                </c:pt>
                <c:pt idx="48">
                  <c:v>29</c:v>
                </c:pt>
                <c:pt idx="49">
                  <c:v>29</c:v>
                </c:pt>
                <c:pt idx="50">
                  <c:v>30</c:v>
                </c:pt>
                <c:pt idx="51">
                  <c:v>31</c:v>
                </c:pt>
                <c:pt idx="52">
                  <c:v>31</c:v>
                </c:pt>
                <c:pt idx="53">
                  <c:v>33</c:v>
                </c:pt>
                <c:pt idx="54">
                  <c:v>33</c:v>
                </c:pt>
                <c:pt idx="55">
                  <c:v>33</c:v>
                </c:pt>
                <c:pt idx="56">
                  <c:v>33.8</c:v>
                </c:pt>
                <c:pt idx="57">
                  <c:v>28</c:v>
                </c:pt>
                <c:pt idx="58">
                  <c:v>32.6</c:v>
                </c:pt>
                <c:pt idx="59">
                  <c:v>31.2</c:v>
                </c:pt>
                <c:pt idx="60">
                  <c:v>31.7</c:v>
                </c:pt>
                <c:pt idx="61">
                  <c:v>33.7</c:v>
                </c:pt>
                <c:pt idx="62">
                  <c:v>32.7</c:v>
                </c:pt>
                <c:pt idx="63">
                  <c:v>33.17</c:v>
                </c:pt>
                <c:pt idx="64">
                  <c:v>32</c:v>
                </c:pt>
                <c:pt idx="65">
                  <c:v>34</c:v>
                </c:pt>
                <c:pt idx="66">
                  <c:v>30</c:v>
                </c:pt>
                <c:pt idx="67">
                  <c:v>33.8</c:v>
                </c:pt>
                <c:pt idx="68">
                  <c:v>29</c:v>
                </c:pt>
                <c:pt idx="69">
                  <c:v>33</c:v>
                </c:pt>
                <c:pt idx="70">
                  <c:v>31.4</c:v>
                </c:pt>
                <c:pt idx="71">
                  <c:v>21</c:v>
                </c:pt>
                <c:pt idx="72">
                  <c:v>32.6</c:v>
                </c:pt>
                <c:pt idx="73">
                  <c:v>33</c:v>
                </c:pt>
                <c:pt idx="74">
                  <c:v>36</c:v>
                </c:pt>
                <c:pt idx="75">
                  <c:v>31.8</c:v>
                </c:pt>
                <c:pt idx="76">
                  <c:v>33.9</c:v>
                </c:pt>
                <c:pt idx="77">
                  <c:v>0</c:v>
                </c:pt>
                <c:pt idx="78">
                  <c:v>29.4</c:v>
                </c:pt>
                <c:pt idx="79">
                  <c:v>31.3</c:v>
                </c:pt>
                <c:pt idx="80">
                  <c:v>27.7</c:v>
                </c:pt>
                <c:pt idx="81">
                  <c:v>30.85</c:v>
                </c:pt>
                <c:pt idx="82">
                  <c:v>31.1</c:v>
                </c:pt>
                <c:pt idx="83">
                  <c:v>30.8</c:v>
                </c:pt>
                <c:pt idx="84">
                  <c:v>33.24</c:v>
                </c:pt>
                <c:pt idx="85">
                  <c:v>34.86</c:v>
                </c:pt>
                <c:pt idx="86">
                  <c:v>38.7</c:v>
                </c:pt>
                <c:pt idx="87">
                  <c:v>37.05</c:v>
                </c:pt>
                <c:pt idx="88">
                  <c:v>35.52</c:v>
                </c:pt>
                <c:pt idx="89">
                  <c:v>36.84</c:v>
                </c:pt>
                <c:pt idx="90">
                  <c:v>36.13</c:v>
                </c:pt>
                <c:pt idx="91">
                  <c:v>39.1</c:v>
                </c:pt>
                <c:pt idx="92">
                  <c:v>37.65</c:v>
                </c:pt>
                <c:pt idx="93">
                  <c:v>38.25</c:v>
                </c:pt>
                <c:pt idx="94">
                  <c:v>33.9</c:v>
                </c:pt>
                <c:pt idx="95">
                  <c:v>37.47</c:v>
                </c:pt>
                <c:pt idx="96">
                  <c:v>36.67</c:v>
                </c:pt>
                <c:pt idx="97">
                  <c:v>40.6</c:v>
                </c:pt>
                <c:pt idx="98">
                  <c:v>36.15</c:v>
                </c:pt>
                <c:pt idx="99">
                  <c:v>37.12</c:v>
                </c:pt>
                <c:pt idx="100">
                  <c:v>32.96</c:v>
                </c:pt>
                <c:pt idx="101">
                  <c:v>91</c:v>
                </c:pt>
                <c:pt idx="102">
                  <c:v>36.86</c:v>
                </c:pt>
                <c:pt idx="103">
                  <c:v>35.3</c:v>
                </c:pt>
                <c:pt idx="104">
                  <c:v>37.68</c:v>
                </c:pt>
                <c:pt idx="105">
                  <c:v>32.6</c:v>
                </c:pt>
                <c:pt idx="106">
                  <c:v>33.78</c:v>
                </c:pt>
                <c:pt idx="107">
                  <c:v>34.4</c:v>
                </c:pt>
                <c:pt idx="108">
                  <c:v>33.74</c:v>
                </c:pt>
                <c:pt idx="109">
                  <c:v>35.1</c:v>
                </c:pt>
                <c:pt idx="110">
                  <c:v>35.93</c:v>
                </c:pt>
                <c:pt idx="111">
                  <c:v>34.3</c:v>
                </c:pt>
                <c:pt idx="112">
                  <c:v>38.09</c:v>
                </c:pt>
                <c:pt idx="113">
                  <c:v>36.92</c:v>
                </c:pt>
                <c:pt idx="114">
                  <c:v>42</c:v>
                </c:pt>
                <c:pt idx="115">
                  <c:v>40.6</c:v>
                </c:pt>
                <c:pt idx="116">
                  <c:v>38.68</c:v>
                </c:pt>
                <c:pt idx="117">
                  <c:v>39.13</c:v>
                </c:pt>
                <c:pt idx="118">
                  <c:v>37.3</c:v>
                </c:pt>
                <c:pt idx="119">
                  <c:v>35.6</c:v>
                </c:pt>
                <c:pt idx="120">
                  <c:v>34.39</c:v>
                </c:pt>
                <c:pt idx="121">
                  <c:v>43.95</c:v>
                </c:pt>
                <c:pt idx="122">
                  <c:v>36.39</c:v>
                </c:pt>
                <c:pt idx="123">
                  <c:v>45.4</c:v>
                </c:pt>
                <c:pt idx="124">
                  <c:v>35.3</c:v>
                </c:pt>
                <c:pt idx="125">
                  <c:v>29.8</c:v>
                </c:pt>
                <c:pt idx="126">
                  <c:v>30.5</c:v>
                </c:pt>
                <c:pt idx="127">
                  <c:v>29.3</c:v>
                </c:pt>
                <c:pt idx="128">
                  <c:v>28.9</c:v>
                </c:pt>
                <c:pt idx="129">
                  <c:v>43.3</c:v>
                </c:pt>
                <c:pt idx="130">
                  <c:v>28.2</c:v>
                </c:pt>
                <c:pt idx="131">
                  <c:v>29.4</c:v>
                </c:pt>
                <c:pt idx="132">
                  <c:v>29.8</c:v>
                </c:pt>
                <c:pt idx="133">
                  <c:v>30.7</c:v>
                </c:pt>
                <c:pt idx="134">
                  <c:v>30.98</c:v>
                </c:pt>
                <c:pt idx="135">
                  <c:v>31.5</c:v>
                </c:pt>
                <c:pt idx="136">
                  <c:v>34.2</c:v>
                </c:pt>
                <c:pt idx="137">
                  <c:v>31.87</c:v>
                </c:pt>
                <c:pt idx="138">
                  <c:v>32.28</c:v>
                </c:pt>
                <c:pt idx="139">
                  <c:v>130</c:v>
                </c:pt>
                <c:pt idx="140">
                  <c:v>31.9</c:v>
                </c:pt>
                <c:pt idx="141">
                  <c:v>32.89</c:v>
                </c:pt>
                <c:pt idx="142">
                  <c:v>0</c:v>
                </c:pt>
                <c:pt idx="143">
                  <c:v>44</c:v>
                </c:pt>
                <c:pt idx="144">
                  <c:v>41.4</c:v>
                </c:pt>
                <c:pt idx="145">
                  <c:v>40.22</c:v>
                </c:pt>
                <c:pt idx="146">
                  <c:v>34.3</c:v>
                </c:pt>
                <c:pt idx="147">
                  <c:v>30.08</c:v>
                </c:pt>
                <c:pt idx="148">
                  <c:v>159</c:v>
                </c:pt>
                <c:pt idx="149">
                  <c:v>28.3</c:v>
                </c:pt>
                <c:pt idx="150">
                  <c:v>27.3</c:v>
                </c:pt>
                <c:pt idx="151">
                  <c:v>27.3</c:v>
                </c:pt>
                <c:pt idx="152">
                  <c:v>28.7</c:v>
                </c:pt>
                <c:pt idx="153">
                  <c:v>34.4</c:v>
                </c:pt>
                <c:pt idx="154">
                  <c:v>35.4</c:v>
                </c:pt>
                <c:pt idx="155">
                  <c:v>41.09</c:v>
                </c:pt>
                <c:pt idx="156">
                  <c:v>38.69</c:v>
                </c:pt>
                <c:pt idx="157">
                  <c:v>32.38</c:v>
                </c:pt>
                <c:pt idx="158">
                  <c:v>34.3</c:v>
                </c:pt>
                <c:pt idx="159">
                  <c:v>31.4</c:v>
                </c:pt>
                <c:pt idx="160">
                  <c:v>33.46</c:v>
                </c:pt>
                <c:pt idx="161">
                  <c:v>32.2</c:v>
                </c:pt>
                <c:pt idx="162">
                  <c:v>34.78</c:v>
                </c:pt>
                <c:pt idx="163">
                  <c:v>36.012</c:v>
                </c:pt>
                <c:pt idx="164">
                  <c:v>34.07</c:v>
                </c:pt>
                <c:pt idx="165">
                  <c:v>35.58</c:v>
                </c:pt>
                <c:pt idx="166">
                  <c:v>35.75</c:v>
                </c:pt>
                <c:pt idx="167">
                  <c:v>38.025</c:v>
                </c:pt>
                <c:pt idx="168">
                  <c:v>36.782</c:v>
                </c:pt>
                <c:pt idx="169">
                  <c:v>34.36</c:v>
                </c:pt>
                <c:pt idx="170">
                  <c:v>30.55</c:v>
                </c:pt>
                <c:pt idx="171">
                  <c:v>32.03</c:v>
                </c:pt>
                <c:pt idx="172">
                  <c:v>32.7</c:v>
                </c:pt>
                <c:pt idx="173">
                  <c:v>32.4</c:v>
                </c:pt>
                <c:pt idx="174">
                  <c:v>33.7</c:v>
                </c:pt>
                <c:pt idx="175">
                  <c:v>37.12</c:v>
                </c:pt>
                <c:pt idx="176">
                  <c:v>33.5</c:v>
                </c:pt>
                <c:pt idx="177">
                  <c:v>33.8</c:v>
                </c:pt>
                <c:pt idx="178">
                  <c:v>34.23</c:v>
                </c:pt>
                <c:pt idx="179">
                  <c:v>32.43</c:v>
                </c:pt>
                <c:pt idx="180">
                  <c:v>0</c:v>
                </c:pt>
                <c:pt idx="181">
                  <c:v>35.53</c:v>
                </c:pt>
                <c:pt idx="182">
                  <c:v>32.96</c:v>
                </c:pt>
                <c:pt idx="183">
                  <c:v>33.69</c:v>
                </c:pt>
                <c:pt idx="184">
                  <c:v>0</c:v>
                </c:pt>
                <c:pt idx="185">
                  <c:v>0</c:v>
                </c:pt>
                <c:pt idx="186">
                  <c:v>31.54</c:v>
                </c:pt>
                <c:pt idx="187">
                  <c:v>36.47</c:v>
                </c:pt>
                <c:pt idx="188">
                  <c:v>34.41</c:v>
                </c:pt>
                <c:pt idx="189">
                  <c:v>35.67</c:v>
                </c:pt>
                <c:pt idx="190">
                  <c:v>35.69</c:v>
                </c:pt>
                <c:pt idx="191">
                  <c:v>41.27</c:v>
                </c:pt>
                <c:pt idx="192">
                  <c:v>41.29</c:v>
                </c:pt>
                <c:pt idx="193">
                  <c:v>35.671</c:v>
                </c:pt>
                <c:pt idx="194">
                  <c:v>36.35</c:v>
                </c:pt>
                <c:pt idx="195">
                  <c:v>35.81</c:v>
                </c:pt>
                <c:pt idx="196">
                  <c:v>57.63</c:v>
                </c:pt>
                <c:pt idx="197">
                  <c:v>35.4538</c:v>
                </c:pt>
                <c:pt idx="198">
                  <c:v>33.28</c:v>
                </c:pt>
                <c:pt idx="199">
                  <c:v>36.039</c:v>
                </c:pt>
                <c:pt idx="200">
                  <c:v>32.9596</c:v>
                </c:pt>
                <c:pt idx="201">
                  <c:v>32.36</c:v>
                </c:pt>
                <c:pt idx="202">
                  <c:v>33.273</c:v>
                </c:pt>
                <c:pt idx="203">
                  <c:v>32.85</c:v>
                </c:pt>
                <c:pt idx="204">
                  <c:v>32.159</c:v>
                </c:pt>
                <c:pt idx="205">
                  <c:v>36.85</c:v>
                </c:pt>
                <c:pt idx="206">
                  <c:v>33.02</c:v>
                </c:pt>
                <c:pt idx="207">
                  <c:v>38.38</c:v>
                </c:pt>
                <c:pt idx="208">
                  <c:v>33.7</c:v>
                </c:pt>
                <c:pt idx="209">
                  <c:v>34.32</c:v>
                </c:pt>
                <c:pt idx="210">
                  <c:v>34.94</c:v>
                </c:pt>
                <c:pt idx="211">
                  <c:v>32.14</c:v>
                </c:pt>
                <c:pt idx="212">
                  <c:v>35.2</c:v>
                </c:pt>
                <c:pt idx="213">
                  <c:v>34.6</c:v>
                </c:pt>
                <c:pt idx="214">
                  <c:v>32.13</c:v>
                </c:pt>
                <c:pt idx="215">
                  <c:v>32.37</c:v>
                </c:pt>
                <c:pt idx="216">
                  <c:v>38.48</c:v>
                </c:pt>
                <c:pt idx="217">
                  <c:v>39.5</c:v>
                </c:pt>
                <c:pt idx="218">
                  <c:v>42</c:v>
                </c:pt>
                <c:pt idx="219">
                  <c:v>41.8</c:v>
                </c:pt>
                <c:pt idx="220">
                  <c:v>34.1</c:v>
                </c:pt>
                <c:pt idx="221">
                  <c:v>0</c:v>
                </c:pt>
                <c:pt idx="222">
                  <c:v>33</c:v>
                </c:pt>
                <c:pt idx="223">
                  <c:v>36.3</c:v>
                </c:pt>
                <c:pt idx="224">
                  <c:v>34.1</c:v>
                </c:pt>
                <c:pt idx="225">
                  <c:v>33.2</c:v>
                </c:pt>
                <c:pt idx="226">
                  <c:v>33.6</c:v>
                </c:pt>
                <c:pt idx="227">
                  <c:v>33.6</c:v>
                </c:pt>
                <c:pt idx="228">
                  <c:v>33.3</c:v>
                </c:pt>
                <c:pt idx="229">
                  <c:v>32.2</c:v>
                </c:pt>
                <c:pt idx="230">
                  <c:v>32.9</c:v>
                </c:pt>
                <c:pt idx="231">
                  <c:v>35.5</c:v>
                </c:pt>
                <c:pt idx="232">
                  <c:v>34.9</c:v>
                </c:pt>
                <c:pt idx="233">
                  <c:v>32.5</c:v>
                </c:pt>
                <c:pt idx="234">
                  <c:v>31.9</c:v>
                </c:pt>
              </c:numCache>
            </c:numRef>
          </c:yVal>
          <c:smooth val="0"/>
        </c:ser>
        <c:ser>
          <c:idx val="2"/>
          <c:order val="2"/>
          <c:tx>
            <c:strRef>
              <c:f>OUTPUT!$O$2</c:f>
              <c:strCache>
                <c:ptCount val="1"/>
                <c:pt idx="0">
                  <c:v>Prot vert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xVal>
            <c:numRef>
              <c:f>OUTPUT!$B$200:$B$434</c:f>
              <c:numCache>
                <c:ptCount val="235"/>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pt idx="221">
                  <c:v>2928</c:v>
                </c:pt>
                <c:pt idx="222">
                  <c:v>2932</c:v>
                </c:pt>
                <c:pt idx="223">
                  <c:v>2934</c:v>
                </c:pt>
                <c:pt idx="224">
                  <c:v>2937</c:v>
                </c:pt>
                <c:pt idx="225">
                  <c:v>2939</c:v>
                </c:pt>
                <c:pt idx="226">
                  <c:v>2941</c:v>
                </c:pt>
                <c:pt idx="227">
                  <c:v>2943</c:v>
                </c:pt>
                <c:pt idx="228">
                  <c:v>2953</c:v>
                </c:pt>
                <c:pt idx="229">
                  <c:v>2956</c:v>
                </c:pt>
                <c:pt idx="230">
                  <c:v>2975</c:v>
                </c:pt>
                <c:pt idx="231">
                  <c:v>2977</c:v>
                </c:pt>
                <c:pt idx="232">
                  <c:v>2979</c:v>
                </c:pt>
                <c:pt idx="233">
                  <c:v>2985</c:v>
                </c:pt>
                <c:pt idx="234">
                  <c:v>2988</c:v>
                </c:pt>
              </c:numCache>
            </c:numRef>
          </c:xVal>
          <c:yVal>
            <c:numRef>
              <c:f>OUTPUT!$O$200:$O$434</c:f>
              <c:numCache>
                <c:ptCount val="235"/>
                <c:pt idx="0">
                  <c:v>29</c:v>
                </c:pt>
                <c:pt idx="1">
                  <c:v>29</c:v>
                </c:pt>
                <c:pt idx="2">
                  <c:v>29</c:v>
                </c:pt>
                <c:pt idx="3">
                  <c:v>30</c:v>
                </c:pt>
                <c:pt idx="4">
                  <c:v>31</c:v>
                </c:pt>
                <c:pt idx="5">
                  <c:v>30</c:v>
                </c:pt>
                <c:pt idx="6">
                  <c:v>0</c:v>
                </c:pt>
                <c:pt idx="7">
                  <c:v>27</c:v>
                </c:pt>
                <c:pt idx="8">
                  <c:v>29</c:v>
                </c:pt>
                <c:pt idx="9">
                  <c:v>27</c:v>
                </c:pt>
                <c:pt idx="10">
                  <c:v>32</c:v>
                </c:pt>
                <c:pt idx="11">
                  <c:v>35</c:v>
                </c:pt>
                <c:pt idx="12">
                  <c:v>27</c:v>
                </c:pt>
                <c:pt idx="13">
                  <c:v>30</c:v>
                </c:pt>
                <c:pt idx="14">
                  <c:v>33</c:v>
                </c:pt>
                <c:pt idx="15">
                  <c:v>35</c:v>
                </c:pt>
                <c:pt idx="16">
                  <c:v>36</c:v>
                </c:pt>
                <c:pt idx="17">
                  <c:v>33</c:v>
                </c:pt>
                <c:pt idx="18">
                  <c:v>35</c:v>
                </c:pt>
                <c:pt idx="19">
                  <c:v>33</c:v>
                </c:pt>
                <c:pt idx="20">
                  <c:v>36</c:v>
                </c:pt>
                <c:pt idx="21">
                  <c:v>35</c:v>
                </c:pt>
                <c:pt idx="22">
                  <c:v>35</c:v>
                </c:pt>
                <c:pt idx="23">
                  <c:v>0</c:v>
                </c:pt>
                <c:pt idx="24">
                  <c:v>29</c:v>
                </c:pt>
                <c:pt idx="25">
                  <c:v>0</c:v>
                </c:pt>
                <c:pt idx="26">
                  <c:v>0</c:v>
                </c:pt>
                <c:pt idx="27">
                  <c:v>28</c:v>
                </c:pt>
                <c:pt idx="28">
                  <c:v>0</c:v>
                </c:pt>
                <c:pt idx="29">
                  <c:v>30</c:v>
                </c:pt>
                <c:pt idx="30">
                  <c:v>27.9</c:v>
                </c:pt>
                <c:pt idx="31">
                  <c:v>29</c:v>
                </c:pt>
                <c:pt idx="32">
                  <c:v>29</c:v>
                </c:pt>
                <c:pt idx="33">
                  <c:v>29.5</c:v>
                </c:pt>
                <c:pt idx="34">
                  <c:v>36</c:v>
                </c:pt>
                <c:pt idx="35">
                  <c:v>34</c:v>
                </c:pt>
                <c:pt idx="36">
                  <c:v>0</c:v>
                </c:pt>
                <c:pt idx="37">
                  <c:v>34</c:v>
                </c:pt>
                <c:pt idx="38">
                  <c:v>38</c:v>
                </c:pt>
                <c:pt idx="39">
                  <c:v>38</c:v>
                </c:pt>
                <c:pt idx="40">
                  <c:v>42</c:v>
                </c:pt>
                <c:pt idx="41">
                  <c:v>34.6</c:v>
                </c:pt>
                <c:pt idx="42">
                  <c:v>52</c:v>
                </c:pt>
                <c:pt idx="43">
                  <c:v>30</c:v>
                </c:pt>
                <c:pt idx="44">
                  <c:v>41</c:v>
                </c:pt>
                <c:pt idx="45">
                  <c:v>30</c:v>
                </c:pt>
                <c:pt idx="46">
                  <c:v>30</c:v>
                </c:pt>
                <c:pt idx="47">
                  <c:v>34</c:v>
                </c:pt>
                <c:pt idx="48">
                  <c:v>31</c:v>
                </c:pt>
                <c:pt idx="49">
                  <c:v>27</c:v>
                </c:pt>
                <c:pt idx="50">
                  <c:v>30</c:v>
                </c:pt>
                <c:pt idx="51">
                  <c:v>31</c:v>
                </c:pt>
                <c:pt idx="52">
                  <c:v>31</c:v>
                </c:pt>
                <c:pt idx="53">
                  <c:v>32</c:v>
                </c:pt>
                <c:pt idx="54">
                  <c:v>30.5</c:v>
                </c:pt>
                <c:pt idx="55">
                  <c:v>31.4</c:v>
                </c:pt>
                <c:pt idx="56">
                  <c:v>31.5</c:v>
                </c:pt>
                <c:pt idx="57">
                  <c:v>28.8</c:v>
                </c:pt>
                <c:pt idx="58">
                  <c:v>31.6</c:v>
                </c:pt>
                <c:pt idx="59">
                  <c:v>30.8</c:v>
                </c:pt>
                <c:pt idx="60">
                  <c:v>31.5</c:v>
                </c:pt>
                <c:pt idx="61">
                  <c:v>34</c:v>
                </c:pt>
                <c:pt idx="62">
                  <c:v>33</c:v>
                </c:pt>
                <c:pt idx="63">
                  <c:v>33.3</c:v>
                </c:pt>
                <c:pt idx="64">
                  <c:v>32</c:v>
                </c:pt>
                <c:pt idx="65">
                  <c:v>34</c:v>
                </c:pt>
                <c:pt idx="66">
                  <c:v>30.8</c:v>
                </c:pt>
                <c:pt idx="67">
                  <c:v>32.8</c:v>
                </c:pt>
                <c:pt idx="68">
                  <c:v>29.7</c:v>
                </c:pt>
                <c:pt idx="69">
                  <c:v>32.6</c:v>
                </c:pt>
                <c:pt idx="70">
                  <c:v>30.5</c:v>
                </c:pt>
                <c:pt idx="71">
                  <c:v>31</c:v>
                </c:pt>
                <c:pt idx="72">
                  <c:v>32</c:v>
                </c:pt>
                <c:pt idx="73">
                  <c:v>33</c:v>
                </c:pt>
                <c:pt idx="74">
                  <c:v>36</c:v>
                </c:pt>
                <c:pt idx="75">
                  <c:v>34</c:v>
                </c:pt>
                <c:pt idx="76">
                  <c:v>36</c:v>
                </c:pt>
                <c:pt idx="77">
                  <c:v>0</c:v>
                </c:pt>
                <c:pt idx="78">
                  <c:v>29.7</c:v>
                </c:pt>
                <c:pt idx="79">
                  <c:v>31.1</c:v>
                </c:pt>
                <c:pt idx="80">
                  <c:v>28.5</c:v>
                </c:pt>
                <c:pt idx="81">
                  <c:v>30.1</c:v>
                </c:pt>
                <c:pt idx="82">
                  <c:v>29.9</c:v>
                </c:pt>
                <c:pt idx="83">
                  <c:v>30.22</c:v>
                </c:pt>
                <c:pt idx="84">
                  <c:v>32.98</c:v>
                </c:pt>
                <c:pt idx="85">
                  <c:v>31.2</c:v>
                </c:pt>
                <c:pt idx="86">
                  <c:v>34.9</c:v>
                </c:pt>
                <c:pt idx="87">
                  <c:v>33.66</c:v>
                </c:pt>
                <c:pt idx="88">
                  <c:v>31.7</c:v>
                </c:pt>
                <c:pt idx="89">
                  <c:v>31.74</c:v>
                </c:pt>
                <c:pt idx="90">
                  <c:v>32</c:v>
                </c:pt>
                <c:pt idx="91">
                  <c:v>37.1</c:v>
                </c:pt>
                <c:pt idx="92">
                  <c:v>34.49</c:v>
                </c:pt>
                <c:pt idx="93">
                  <c:v>35.82</c:v>
                </c:pt>
                <c:pt idx="94">
                  <c:v>32.44</c:v>
                </c:pt>
                <c:pt idx="95">
                  <c:v>36.1</c:v>
                </c:pt>
                <c:pt idx="96">
                  <c:v>34.45</c:v>
                </c:pt>
                <c:pt idx="97">
                  <c:v>39.01</c:v>
                </c:pt>
                <c:pt idx="98">
                  <c:v>34.47</c:v>
                </c:pt>
                <c:pt idx="99">
                  <c:v>35.78</c:v>
                </c:pt>
                <c:pt idx="100">
                  <c:v>32.5</c:v>
                </c:pt>
                <c:pt idx="101">
                  <c:v>76</c:v>
                </c:pt>
                <c:pt idx="102">
                  <c:v>35.48</c:v>
                </c:pt>
                <c:pt idx="103">
                  <c:v>33.59</c:v>
                </c:pt>
                <c:pt idx="104">
                  <c:v>33</c:v>
                </c:pt>
                <c:pt idx="105">
                  <c:v>30.72</c:v>
                </c:pt>
                <c:pt idx="106">
                  <c:v>31.62</c:v>
                </c:pt>
                <c:pt idx="107">
                  <c:v>29.96</c:v>
                </c:pt>
                <c:pt idx="108">
                  <c:v>29.15</c:v>
                </c:pt>
                <c:pt idx="109">
                  <c:v>35.26</c:v>
                </c:pt>
                <c:pt idx="110">
                  <c:v>35.5</c:v>
                </c:pt>
                <c:pt idx="111">
                  <c:v>33.6</c:v>
                </c:pt>
                <c:pt idx="112">
                  <c:v>36.1</c:v>
                </c:pt>
                <c:pt idx="113">
                  <c:v>33.1</c:v>
                </c:pt>
                <c:pt idx="114">
                  <c:v>40.65</c:v>
                </c:pt>
                <c:pt idx="115">
                  <c:v>37.8</c:v>
                </c:pt>
                <c:pt idx="116">
                  <c:v>37.86</c:v>
                </c:pt>
                <c:pt idx="117">
                  <c:v>38.01</c:v>
                </c:pt>
                <c:pt idx="118">
                  <c:v>35.8</c:v>
                </c:pt>
                <c:pt idx="119">
                  <c:v>37.45</c:v>
                </c:pt>
                <c:pt idx="120">
                  <c:v>36.47</c:v>
                </c:pt>
                <c:pt idx="121">
                  <c:v>50.63</c:v>
                </c:pt>
                <c:pt idx="122">
                  <c:v>39.1</c:v>
                </c:pt>
                <c:pt idx="123">
                  <c:v>43.8</c:v>
                </c:pt>
                <c:pt idx="124">
                  <c:v>49.8</c:v>
                </c:pt>
                <c:pt idx="125">
                  <c:v>39.9</c:v>
                </c:pt>
                <c:pt idx="126">
                  <c:v>41.9</c:v>
                </c:pt>
                <c:pt idx="127">
                  <c:v>38.8</c:v>
                </c:pt>
                <c:pt idx="128">
                  <c:v>36.89</c:v>
                </c:pt>
                <c:pt idx="129">
                  <c:v>26.4</c:v>
                </c:pt>
                <c:pt idx="130">
                  <c:v>35.9</c:v>
                </c:pt>
                <c:pt idx="131">
                  <c:v>37.4</c:v>
                </c:pt>
                <c:pt idx="132">
                  <c:v>39</c:v>
                </c:pt>
                <c:pt idx="133">
                  <c:v>41.84</c:v>
                </c:pt>
                <c:pt idx="134">
                  <c:v>39.1</c:v>
                </c:pt>
                <c:pt idx="135">
                  <c:v>40.38</c:v>
                </c:pt>
                <c:pt idx="136">
                  <c:v>43.5</c:v>
                </c:pt>
                <c:pt idx="137">
                  <c:v>40.67</c:v>
                </c:pt>
                <c:pt idx="138">
                  <c:v>40.83</c:v>
                </c:pt>
                <c:pt idx="139">
                  <c:v>50.46</c:v>
                </c:pt>
                <c:pt idx="140">
                  <c:v>40.03</c:v>
                </c:pt>
                <c:pt idx="141">
                  <c:v>42</c:v>
                </c:pt>
                <c:pt idx="142">
                  <c:v>0</c:v>
                </c:pt>
                <c:pt idx="143">
                  <c:v>43.9</c:v>
                </c:pt>
                <c:pt idx="144">
                  <c:v>44.2</c:v>
                </c:pt>
                <c:pt idx="145">
                  <c:v>44.4</c:v>
                </c:pt>
                <c:pt idx="146">
                  <c:v>41.5</c:v>
                </c:pt>
                <c:pt idx="147">
                  <c:v>39.22</c:v>
                </c:pt>
                <c:pt idx="148">
                  <c:v>46.7</c:v>
                </c:pt>
                <c:pt idx="149">
                  <c:v>39.6</c:v>
                </c:pt>
                <c:pt idx="150">
                  <c:v>37</c:v>
                </c:pt>
                <c:pt idx="151">
                  <c:v>37.3</c:v>
                </c:pt>
                <c:pt idx="152">
                  <c:v>41.9</c:v>
                </c:pt>
                <c:pt idx="153">
                  <c:v>30.4</c:v>
                </c:pt>
                <c:pt idx="154">
                  <c:v>40.3</c:v>
                </c:pt>
                <c:pt idx="155">
                  <c:v>41.19</c:v>
                </c:pt>
                <c:pt idx="156">
                  <c:v>39.11</c:v>
                </c:pt>
                <c:pt idx="157">
                  <c:v>38.72</c:v>
                </c:pt>
                <c:pt idx="158">
                  <c:v>40.7</c:v>
                </c:pt>
                <c:pt idx="159">
                  <c:v>39.6</c:v>
                </c:pt>
                <c:pt idx="160">
                  <c:v>41.22</c:v>
                </c:pt>
                <c:pt idx="161">
                  <c:v>41.7</c:v>
                </c:pt>
                <c:pt idx="162">
                  <c:v>41.45</c:v>
                </c:pt>
                <c:pt idx="163">
                  <c:v>45.0344</c:v>
                </c:pt>
                <c:pt idx="164">
                  <c:v>40.014</c:v>
                </c:pt>
                <c:pt idx="165">
                  <c:v>41.88</c:v>
                </c:pt>
                <c:pt idx="166">
                  <c:v>41.77</c:v>
                </c:pt>
                <c:pt idx="167">
                  <c:v>48.64</c:v>
                </c:pt>
                <c:pt idx="168">
                  <c:v>42.76</c:v>
                </c:pt>
                <c:pt idx="169">
                  <c:v>46.46</c:v>
                </c:pt>
                <c:pt idx="170">
                  <c:v>40.21</c:v>
                </c:pt>
                <c:pt idx="171">
                  <c:v>42</c:v>
                </c:pt>
                <c:pt idx="172">
                  <c:v>43.6</c:v>
                </c:pt>
                <c:pt idx="173">
                  <c:v>43.6</c:v>
                </c:pt>
                <c:pt idx="174">
                  <c:v>44.19</c:v>
                </c:pt>
                <c:pt idx="175">
                  <c:v>47.48</c:v>
                </c:pt>
                <c:pt idx="176">
                  <c:v>45.73</c:v>
                </c:pt>
                <c:pt idx="177">
                  <c:v>44.6</c:v>
                </c:pt>
                <c:pt idx="178">
                  <c:v>46.72</c:v>
                </c:pt>
                <c:pt idx="179">
                  <c:v>43.65</c:v>
                </c:pt>
                <c:pt idx="180">
                  <c:v>0</c:v>
                </c:pt>
                <c:pt idx="181">
                  <c:v>44.18</c:v>
                </c:pt>
                <c:pt idx="182">
                  <c:v>41.52</c:v>
                </c:pt>
                <c:pt idx="183">
                  <c:v>46.33</c:v>
                </c:pt>
                <c:pt idx="184">
                  <c:v>0</c:v>
                </c:pt>
                <c:pt idx="185">
                  <c:v>0</c:v>
                </c:pt>
                <c:pt idx="186">
                  <c:v>42.51</c:v>
                </c:pt>
                <c:pt idx="187">
                  <c:v>48.8</c:v>
                </c:pt>
                <c:pt idx="188">
                  <c:v>47.37</c:v>
                </c:pt>
                <c:pt idx="189">
                  <c:v>49.72</c:v>
                </c:pt>
                <c:pt idx="190">
                  <c:v>48.86</c:v>
                </c:pt>
                <c:pt idx="191">
                  <c:v>45.93</c:v>
                </c:pt>
                <c:pt idx="192">
                  <c:v>43.63</c:v>
                </c:pt>
                <c:pt idx="193">
                  <c:v>47.095</c:v>
                </c:pt>
                <c:pt idx="194">
                  <c:v>47.7</c:v>
                </c:pt>
                <c:pt idx="195">
                  <c:v>47.65</c:v>
                </c:pt>
                <c:pt idx="196">
                  <c:v>63.16</c:v>
                </c:pt>
                <c:pt idx="197">
                  <c:v>45.377</c:v>
                </c:pt>
                <c:pt idx="198">
                  <c:v>39.7155</c:v>
                </c:pt>
                <c:pt idx="199">
                  <c:v>41.114</c:v>
                </c:pt>
                <c:pt idx="200">
                  <c:v>40.951</c:v>
                </c:pt>
                <c:pt idx="201">
                  <c:v>39.69</c:v>
                </c:pt>
                <c:pt idx="202">
                  <c:v>39.48</c:v>
                </c:pt>
                <c:pt idx="203">
                  <c:v>38.017</c:v>
                </c:pt>
                <c:pt idx="204">
                  <c:v>39.4814</c:v>
                </c:pt>
                <c:pt idx="205">
                  <c:v>47.23</c:v>
                </c:pt>
                <c:pt idx="206">
                  <c:v>42.75</c:v>
                </c:pt>
                <c:pt idx="207">
                  <c:v>48.48</c:v>
                </c:pt>
                <c:pt idx="208">
                  <c:v>44.5</c:v>
                </c:pt>
                <c:pt idx="209">
                  <c:v>44.88</c:v>
                </c:pt>
                <c:pt idx="210">
                  <c:v>45.6</c:v>
                </c:pt>
                <c:pt idx="211">
                  <c:v>43.37</c:v>
                </c:pt>
                <c:pt idx="212">
                  <c:v>45.4</c:v>
                </c:pt>
                <c:pt idx="213">
                  <c:v>43.46</c:v>
                </c:pt>
                <c:pt idx="214">
                  <c:v>44.04</c:v>
                </c:pt>
                <c:pt idx="215">
                  <c:v>45.16</c:v>
                </c:pt>
                <c:pt idx="216">
                  <c:v>42.56</c:v>
                </c:pt>
                <c:pt idx="217">
                  <c:v>45</c:v>
                </c:pt>
                <c:pt idx="218">
                  <c:v>47.7</c:v>
                </c:pt>
                <c:pt idx="219">
                  <c:v>48.8</c:v>
                </c:pt>
                <c:pt idx="220">
                  <c:v>47</c:v>
                </c:pt>
                <c:pt idx="221">
                  <c:v>0</c:v>
                </c:pt>
                <c:pt idx="222">
                  <c:v>45.6</c:v>
                </c:pt>
                <c:pt idx="223">
                  <c:v>44.9</c:v>
                </c:pt>
                <c:pt idx="224">
                  <c:v>46.9</c:v>
                </c:pt>
                <c:pt idx="225">
                  <c:v>45.1</c:v>
                </c:pt>
                <c:pt idx="226">
                  <c:v>44.6</c:v>
                </c:pt>
                <c:pt idx="227">
                  <c:v>43.4</c:v>
                </c:pt>
                <c:pt idx="228">
                  <c:v>41.9</c:v>
                </c:pt>
                <c:pt idx="229">
                  <c:v>41.9</c:v>
                </c:pt>
                <c:pt idx="230">
                  <c:v>45</c:v>
                </c:pt>
                <c:pt idx="231">
                  <c:v>47.4</c:v>
                </c:pt>
                <c:pt idx="232">
                  <c:v>45.6</c:v>
                </c:pt>
                <c:pt idx="233">
                  <c:v>43.7</c:v>
                </c:pt>
                <c:pt idx="234">
                  <c:v>43.4</c:v>
                </c:pt>
              </c:numCache>
            </c:numRef>
          </c:yVal>
          <c:smooth val="0"/>
        </c:ser>
        <c:ser>
          <c:idx val="3"/>
          <c:order val="3"/>
          <c:tx>
            <c:strRef>
              <c:f>OUTPUT!$Q$2</c:f>
              <c:strCache>
                <c:ptCount val="1"/>
                <c:pt idx="0">
                  <c:v>Pbar horz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AE00"/>
              </a:solidFill>
              <a:ln>
                <a:solidFill>
                  <a:srgbClr val="00AE00"/>
                </a:solidFill>
              </a:ln>
            </c:spPr>
          </c:marker>
          <c:xVal>
            <c:numRef>
              <c:f>OUTPUT!$B$200:$B$434</c:f>
              <c:numCache>
                <c:ptCount val="235"/>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pt idx="221">
                  <c:v>2928</c:v>
                </c:pt>
                <c:pt idx="222">
                  <c:v>2932</c:v>
                </c:pt>
                <c:pt idx="223">
                  <c:v>2934</c:v>
                </c:pt>
                <c:pt idx="224">
                  <c:v>2937</c:v>
                </c:pt>
                <c:pt idx="225">
                  <c:v>2939</c:v>
                </c:pt>
                <c:pt idx="226">
                  <c:v>2941</c:v>
                </c:pt>
                <c:pt idx="227">
                  <c:v>2943</c:v>
                </c:pt>
                <c:pt idx="228">
                  <c:v>2953</c:v>
                </c:pt>
                <c:pt idx="229">
                  <c:v>2956</c:v>
                </c:pt>
                <c:pt idx="230">
                  <c:v>2975</c:v>
                </c:pt>
                <c:pt idx="231">
                  <c:v>2977</c:v>
                </c:pt>
                <c:pt idx="232">
                  <c:v>2979</c:v>
                </c:pt>
                <c:pt idx="233">
                  <c:v>2985</c:v>
                </c:pt>
                <c:pt idx="234">
                  <c:v>2988</c:v>
                </c:pt>
              </c:numCache>
            </c:numRef>
          </c:xVal>
          <c:yVal>
            <c:numRef>
              <c:f>OUTPUT!$Q$200:$Q$434</c:f>
              <c:numCache>
                <c:ptCount val="235"/>
                <c:pt idx="0">
                  <c:v>2.1</c:v>
                </c:pt>
                <c:pt idx="1">
                  <c:v>5.5</c:v>
                </c:pt>
                <c:pt idx="2">
                  <c:v>4.5</c:v>
                </c:pt>
                <c:pt idx="3">
                  <c:v>3.6</c:v>
                </c:pt>
                <c:pt idx="4">
                  <c:v>4.8</c:v>
                </c:pt>
                <c:pt idx="5">
                  <c:v>4.75</c:v>
                </c:pt>
                <c:pt idx="6">
                  <c:v>0</c:v>
                </c:pt>
                <c:pt idx="7">
                  <c:v>4.5</c:v>
                </c:pt>
                <c:pt idx="8">
                  <c:v>0</c:v>
                </c:pt>
                <c:pt idx="10">
                  <c:v>4.3</c:v>
                </c:pt>
                <c:pt idx="11">
                  <c:v>2.1</c:v>
                </c:pt>
                <c:pt idx="12">
                  <c:v>7.5</c:v>
                </c:pt>
                <c:pt idx="13">
                  <c:v>10.2</c:v>
                </c:pt>
                <c:pt idx="14">
                  <c:v>6.5</c:v>
                </c:pt>
                <c:pt idx="15">
                  <c:v>4.7</c:v>
                </c:pt>
                <c:pt idx="16">
                  <c:v>29</c:v>
                </c:pt>
                <c:pt idx="17">
                  <c:v>3.9</c:v>
                </c:pt>
                <c:pt idx="18">
                  <c:v>3.6</c:v>
                </c:pt>
                <c:pt idx="19">
                  <c:v>3.2</c:v>
                </c:pt>
                <c:pt idx="20">
                  <c:v>5.5</c:v>
                </c:pt>
                <c:pt idx="21">
                  <c:v>7.1</c:v>
                </c:pt>
                <c:pt idx="22">
                  <c:v>0</c:v>
                </c:pt>
                <c:pt idx="23">
                  <c:v>8.6</c:v>
                </c:pt>
                <c:pt idx="24">
                  <c:v>5.7</c:v>
                </c:pt>
                <c:pt idx="25">
                  <c:v>6.8</c:v>
                </c:pt>
                <c:pt idx="26">
                  <c:v>6.9</c:v>
                </c:pt>
                <c:pt idx="27">
                  <c:v>0</c:v>
                </c:pt>
                <c:pt idx="28">
                  <c:v>0</c:v>
                </c:pt>
                <c:pt idx="29">
                  <c:v>27</c:v>
                </c:pt>
                <c:pt idx="30">
                  <c:v>4.8</c:v>
                </c:pt>
                <c:pt idx="31">
                  <c:v>5.3</c:v>
                </c:pt>
                <c:pt idx="32">
                  <c:v>5.9</c:v>
                </c:pt>
                <c:pt idx="33">
                  <c:v>4.8</c:v>
                </c:pt>
                <c:pt idx="34">
                  <c:v>4.19</c:v>
                </c:pt>
                <c:pt idx="35">
                  <c:v>5.9</c:v>
                </c:pt>
                <c:pt idx="36">
                  <c:v>7.9</c:v>
                </c:pt>
                <c:pt idx="37">
                  <c:v>9.1</c:v>
                </c:pt>
                <c:pt idx="38">
                  <c:v>0</c:v>
                </c:pt>
                <c:pt idx="39">
                  <c:v>5.6</c:v>
                </c:pt>
                <c:pt idx="40">
                  <c:v>6.3</c:v>
                </c:pt>
                <c:pt idx="41">
                  <c:v>5.4</c:v>
                </c:pt>
                <c:pt idx="42">
                  <c:v>4.8</c:v>
                </c:pt>
                <c:pt idx="43">
                  <c:v>42</c:v>
                </c:pt>
                <c:pt idx="44">
                  <c:v>51</c:v>
                </c:pt>
                <c:pt idx="45">
                  <c:v>42</c:v>
                </c:pt>
                <c:pt idx="46">
                  <c:v>44</c:v>
                </c:pt>
                <c:pt idx="47">
                  <c:v>49</c:v>
                </c:pt>
                <c:pt idx="48">
                  <c:v>43</c:v>
                </c:pt>
                <c:pt idx="49">
                  <c:v>37</c:v>
                </c:pt>
                <c:pt idx="50">
                  <c:v>38</c:v>
                </c:pt>
                <c:pt idx="51">
                  <c:v>38</c:v>
                </c:pt>
                <c:pt idx="52">
                  <c:v>39</c:v>
                </c:pt>
                <c:pt idx="53">
                  <c:v>37</c:v>
                </c:pt>
                <c:pt idx="54">
                  <c:v>37</c:v>
                </c:pt>
                <c:pt idx="55">
                  <c:v>40.5</c:v>
                </c:pt>
                <c:pt idx="56">
                  <c:v>38</c:v>
                </c:pt>
                <c:pt idx="57">
                  <c:v>37</c:v>
                </c:pt>
                <c:pt idx="58">
                  <c:v>39.7</c:v>
                </c:pt>
                <c:pt idx="59">
                  <c:v>35.6</c:v>
                </c:pt>
                <c:pt idx="60">
                  <c:v>34</c:v>
                </c:pt>
                <c:pt idx="61">
                  <c:v>39</c:v>
                </c:pt>
                <c:pt idx="62">
                  <c:v>39</c:v>
                </c:pt>
                <c:pt idx="63">
                  <c:v>38.6</c:v>
                </c:pt>
                <c:pt idx="64">
                  <c:v>39</c:v>
                </c:pt>
                <c:pt idx="65">
                  <c:v>45</c:v>
                </c:pt>
                <c:pt idx="66">
                  <c:v>41.4</c:v>
                </c:pt>
                <c:pt idx="67">
                  <c:v>41</c:v>
                </c:pt>
                <c:pt idx="68">
                  <c:v>39</c:v>
                </c:pt>
                <c:pt idx="69">
                  <c:v>39</c:v>
                </c:pt>
                <c:pt idx="70">
                  <c:v>40.5</c:v>
                </c:pt>
                <c:pt idx="71">
                  <c:v>40.5</c:v>
                </c:pt>
                <c:pt idx="72">
                  <c:v>42.6</c:v>
                </c:pt>
                <c:pt idx="73">
                  <c:v>42</c:v>
                </c:pt>
                <c:pt idx="74">
                  <c:v>42</c:v>
                </c:pt>
                <c:pt idx="75">
                  <c:v>45</c:v>
                </c:pt>
                <c:pt idx="76">
                  <c:v>42.6</c:v>
                </c:pt>
                <c:pt idx="77">
                  <c:v>37.7</c:v>
                </c:pt>
                <c:pt idx="78">
                  <c:v>35.3</c:v>
                </c:pt>
                <c:pt idx="79">
                  <c:v>32.9</c:v>
                </c:pt>
                <c:pt idx="80">
                  <c:v>34.1</c:v>
                </c:pt>
                <c:pt idx="81">
                  <c:v>37.38</c:v>
                </c:pt>
                <c:pt idx="82">
                  <c:v>35.6</c:v>
                </c:pt>
                <c:pt idx="83">
                  <c:v>36.3</c:v>
                </c:pt>
                <c:pt idx="84">
                  <c:v>44.24</c:v>
                </c:pt>
                <c:pt idx="85">
                  <c:v>32.42</c:v>
                </c:pt>
                <c:pt idx="86">
                  <c:v>35.12</c:v>
                </c:pt>
                <c:pt idx="87">
                  <c:v>37.69</c:v>
                </c:pt>
                <c:pt idx="88">
                  <c:v>36.78</c:v>
                </c:pt>
                <c:pt idx="89">
                  <c:v>36.01</c:v>
                </c:pt>
                <c:pt idx="90">
                  <c:v>36.31</c:v>
                </c:pt>
                <c:pt idx="91">
                  <c:v>33</c:v>
                </c:pt>
                <c:pt idx="92">
                  <c:v>35.23</c:v>
                </c:pt>
                <c:pt idx="93">
                  <c:v>32</c:v>
                </c:pt>
                <c:pt idx="94">
                  <c:v>33</c:v>
                </c:pt>
                <c:pt idx="95">
                  <c:v>33.6</c:v>
                </c:pt>
                <c:pt idx="96">
                  <c:v>33.8</c:v>
                </c:pt>
                <c:pt idx="97">
                  <c:v>32.7</c:v>
                </c:pt>
                <c:pt idx="98">
                  <c:v>32.54</c:v>
                </c:pt>
                <c:pt idx="99">
                  <c:v>31.84</c:v>
                </c:pt>
                <c:pt idx="100">
                  <c:v>29.3</c:v>
                </c:pt>
                <c:pt idx="101">
                  <c:v>35.8</c:v>
                </c:pt>
                <c:pt idx="102">
                  <c:v>29.97</c:v>
                </c:pt>
                <c:pt idx="103">
                  <c:v>28.5</c:v>
                </c:pt>
                <c:pt idx="104">
                  <c:v>31.92</c:v>
                </c:pt>
                <c:pt idx="105">
                  <c:v>0</c:v>
                </c:pt>
                <c:pt idx="106">
                  <c:v>32.6</c:v>
                </c:pt>
                <c:pt idx="107">
                  <c:v>34.1</c:v>
                </c:pt>
                <c:pt idx="108">
                  <c:v>32.7</c:v>
                </c:pt>
                <c:pt idx="109">
                  <c:v>36</c:v>
                </c:pt>
                <c:pt idx="110">
                  <c:v>41.74</c:v>
                </c:pt>
                <c:pt idx="111">
                  <c:v>39.47</c:v>
                </c:pt>
                <c:pt idx="112">
                  <c:v>41.5</c:v>
                </c:pt>
                <c:pt idx="113">
                  <c:v>40.77</c:v>
                </c:pt>
                <c:pt idx="114">
                  <c:v>42.3</c:v>
                </c:pt>
                <c:pt idx="115">
                  <c:v>43.58</c:v>
                </c:pt>
                <c:pt idx="116">
                  <c:v>42.18</c:v>
                </c:pt>
                <c:pt idx="117">
                  <c:v>37.26</c:v>
                </c:pt>
                <c:pt idx="118">
                  <c:v>40.8</c:v>
                </c:pt>
                <c:pt idx="119">
                  <c:v>40.57</c:v>
                </c:pt>
                <c:pt idx="120">
                  <c:v>38.84</c:v>
                </c:pt>
                <c:pt idx="121">
                  <c:v>46.7</c:v>
                </c:pt>
                <c:pt idx="122">
                  <c:v>36</c:v>
                </c:pt>
                <c:pt idx="123">
                  <c:v>38.5</c:v>
                </c:pt>
                <c:pt idx="124">
                  <c:v>44.12</c:v>
                </c:pt>
                <c:pt idx="125">
                  <c:v>43.1</c:v>
                </c:pt>
                <c:pt idx="126">
                  <c:v>42.3</c:v>
                </c:pt>
                <c:pt idx="127">
                  <c:v>44.5</c:v>
                </c:pt>
                <c:pt idx="128">
                  <c:v>43.1</c:v>
                </c:pt>
                <c:pt idx="129">
                  <c:v>39.8</c:v>
                </c:pt>
                <c:pt idx="130">
                  <c:v>40.03</c:v>
                </c:pt>
                <c:pt idx="131">
                  <c:v>46.6</c:v>
                </c:pt>
                <c:pt idx="132">
                  <c:v>47.3</c:v>
                </c:pt>
                <c:pt idx="133">
                  <c:v>47.11</c:v>
                </c:pt>
                <c:pt idx="134">
                  <c:v>46.68</c:v>
                </c:pt>
                <c:pt idx="135">
                  <c:v>47.95</c:v>
                </c:pt>
                <c:pt idx="136">
                  <c:v>47.2</c:v>
                </c:pt>
                <c:pt idx="137">
                  <c:v>48.95</c:v>
                </c:pt>
                <c:pt idx="138">
                  <c:v>45.62</c:v>
                </c:pt>
                <c:pt idx="139">
                  <c:v>48.95</c:v>
                </c:pt>
                <c:pt idx="140">
                  <c:v>46.8</c:v>
                </c:pt>
                <c:pt idx="141">
                  <c:v>49.05</c:v>
                </c:pt>
                <c:pt idx="142">
                  <c:v>0</c:v>
                </c:pt>
                <c:pt idx="143">
                  <c:v>44.4</c:v>
                </c:pt>
                <c:pt idx="144">
                  <c:v>47.8</c:v>
                </c:pt>
                <c:pt idx="145">
                  <c:v>49.5</c:v>
                </c:pt>
                <c:pt idx="146">
                  <c:v>47.4</c:v>
                </c:pt>
                <c:pt idx="147">
                  <c:v>40.72</c:v>
                </c:pt>
                <c:pt idx="148">
                  <c:v>60.92</c:v>
                </c:pt>
                <c:pt idx="149">
                  <c:v>45.1</c:v>
                </c:pt>
                <c:pt idx="150">
                  <c:v>38</c:v>
                </c:pt>
                <c:pt idx="151">
                  <c:v>38.3</c:v>
                </c:pt>
                <c:pt idx="152">
                  <c:v>36.6</c:v>
                </c:pt>
                <c:pt idx="153">
                  <c:v>39.3</c:v>
                </c:pt>
                <c:pt idx="154">
                  <c:v>42.9</c:v>
                </c:pt>
                <c:pt idx="155">
                  <c:v>42.68</c:v>
                </c:pt>
                <c:pt idx="156">
                  <c:v>38.12</c:v>
                </c:pt>
                <c:pt idx="157">
                  <c:v>33.83</c:v>
                </c:pt>
                <c:pt idx="158">
                  <c:v>33.86</c:v>
                </c:pt>
                <c:pt idx="159">
                  <c:v>34.1</c:v>
                </c:pt>
                <c:pt idx="160">
                  <c:v>34.4</c:v>
                </c:pt>
                <c:pt idx="161">
                  <c:v>35.3</c:v>
                </c:pt>
                <c:pt idx="162">
                  <c:v>32.84</c:v>
                </c:pt>
                <c:pt idx="163">
                  <c:v>32.74615</c:v>
                </c:pt>
                <c:pt idx="164">
                  <c:v>35.55</c:v>
                </c:pt>
                <c:pt idx="165">
                  <c:v>36.15</c:v>
                </c:pt>
                <c:pt idx="166">
                  <c:v>37.112</c:v>
                </c:pt>
                <c:pt idx="167">
                  <c:v>38.27</c:v>
                </c:pt>
                <c:pt idx="168">
                  <c:v>35.84</c:v>
                </c:pt>
                <c:pt idx="169">
                  <c:v>36.49</c:v>
                </c:pt>
                <c:pt idx="170">
                  <c:v>30.99</c:v>
                </c:pt>
                <c:pt idx="171">
                  <c:v>36.277</c:v>
                </c:pt>
                <c:pt idx="172">
                  <c:v>35.6</c:v>
                </c:pt>
                <c:pt idx="173">
                  <c:v>36.58</c:v>
                </c:pt>
                <c:pt idx="174">
                  <c:v>37.72</c:v>
                </c:pt>
                <c:pt idx="175">
                  <c:v>34.56</c:v>
                </c:pt>
                <c:pt idx="176">
                  <c:v>37.29</c:v>
                </c:pt>
                <c:pt idx="177">
                  <c:v>36.8</c:v>
                </c:pt>
                <c:pt idx="178">
                  <c:v>36.16</c:v>
                </c:pt>
                <c:pt idx="179">
                  <c:v>35.93</c:v>
                </c:pt>
                <c:pt idx="180">
                  <c:v>0</c:v>
                </c:pt>
                <c:pt idx="181">
                  <c:v>36.62</c:v>
                </c:pt>
                <c:pt idx="182">
                  <c:v>36.44</c:v>
                </c:pt>
                <c:pt idx="183">
                  <c:v>35.94</c:v>
                </c:pt>
                <c:pt idx="184">
                  <c:v>0</c:v>
                </c:pt>
                <c:pt idx="185">
                  <c:v>0</c:v>
                </c:pt>
                <c:pt idx="186">
                  <c:v>33.66</c:v>
                </c:pt>
                <c:pt idx="187">
                  <c:v>36.12</c:v>
                </c:pt>
                <c:pt idx="188">
                  <c:v>37.2</c:v>
                </c:pt>
                <c:pt idx="189">
                  <c:v>37.53</c:v>
                </c:pt>
                <c:pt idx="190">
                  <c:v>38.44</c:v>
                </c:pt>
                <c:pt idx="191">
                  <c:v>42.81</c:v>
                </c:pt>
                <c:pt idx="192">
                  <c:v>40.377</c:v>
                </c:pt>
                <c:pt idx="193">
                  <c:v>35.867</c:v>
                </c:pt>
                <c:pt idx="194">
                  <c:v>36.79</c:v>
                </c:pt>
                <c:pt idx="195">
                  <c:v>38.5</c:v>
                </c:pt>
                <c:pt idx="196">
                  <c:v>98.3</c:v>
                </c:pt>
                <c:pt idx="197">
                  <c:v>36.85</c:v>
                </c:pt>
                <c:pt idx="198">
                  <c:v>37.09</c:v>
                </c:pt>
                <c:pt idx="199">
                  <c:v>39.117</c:v>
                </c:pt>
                <c:pt idx="200">
                  <c:v>36.09</c:v>
                </c:pt>
                <c:pt idx="201">
                  <c:v>38.4599</c:v>
                </c:pt>
                <c:pt idx="202">
                  <c:v>38.86</c:v>
                </c:pt>
                <c:pt idx="203">
                  <c:v>38.83</c:v>
                </c:pt>
                <c:pt idx="204">
                  <c:v>37.87</c:v>
                </c:pt>
                <c:pt idx="205">
                  <c:v>38.75</c:v>
                </c:pt>
                <c:pt idx="206">
                  <c:v>36.47</c:v>
                </c:pt>
                <c:pt idx="207">
                  <c:v>35.94</c:v>
                </c:pt>
                <c:pt idx="208">
                  <c:v>36.41</c:v>
                </c:pt>
                <c:pt idx="209">
                  <c:v>32.54</c:v>
                </c:pt>
                <c:pt idx="210">
                  <c:v>35.81</c:v>
                </c:pt>
                <c:pt idx="211">
                  <c:v>35.78</c:v>
                </c:pt>
                <c:pt idx="212">
                  <c:v>36</c:v>
                </c:pt>
                <c:pt idx="213">
                  <c:v>37.9</c:v>
                </c:pt>
                <c:pt idx="214">
                  <c:v>38.81</c:v>
                </c:pt>
                <c:pt idx="215">
                  <c:v>38.57</c:v>
                </c:pt>
                <c:pt idx="216">
                  <c:v>43.12</c:v>
                </c:pt>
                <c:pt idx="217">
                  <c:v>40.8</c:v>
                </c:pt>
                <c:pt idx="218">
                  <c:v>39.7</c:v>
                </c:pt>
                <c:pt idx="219">
                  <c:v>41.3</c:v>
                </c:pt>
                <c:pt idx="220">
                  <c:v>38.9</c:v>
                </c:pt>
                <c:pt idx="221">
                  <c:v>0</c:v>
                </c:pt>
                <c:pt idx="222">
                  <c:v>42.2</c:v>
                </c:pt>
                <c:pt idx="223">
                  <c:v>38</c:v>
                </c:pt>
                <c:pt idx="224">
                  <c:v>38</c:v>
                </c:pt>
                <c:pt idx="225">
                  <c:v>40.6</c:v>
                </c:pt>
                <c:pt idx="226">
                  <c:v>40.9</c:v>
                </c:pt>
                <c:pt idx="227">
                  <c:v>37.4</c:v>
                </c:pt>
                <c:pt idx="228">
                  <c:v>37.7</c:v>
                </c:pt>
                <c:pt idx="229">
                  <c:v>38.3</c:v>
                </c:pt>
                <c:pt idx="230">
                  <c:v>35.9</c:v>
                </c:pt>
                <c:pt idx="231">
                  <c:v>39</c:v>
                </c:pt>
                <c:pt idx="232">
                  <c:v>39.5</c:v>
                </c:pt>
                <c:pt idx="233">
                  <c:v>39.6</c:v>
                </c:pt>
                <c:pt idx="234">
                  <c:v>0</c:v>
                </c:pt>
              </c:numCache>
            </c:numRef>
          </c:yVal>
          <c:smooth val="0"/>
        </c:ser>
        <c:ser>
          <c:idx val="4"/>
          <c:order val="4"/>
          <c:tx>
            <c:strRef>
              <c:f>OUTPUT!$S$2</c:f>
              <c:strCache>
                <c:ptCount val="1"/>
                <c:pt idx="0">
                  <c:v>Pbar vert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xVal>
            <c:numRef>
              <c:f>OUTPUT!$B$200:$B$434</c:f>
              <c:numCache>
                <c:ptCount val="235"/>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pt idx="221">
                  <c:v>2928</c:v>
                </c:pt>
                <c:pt idx="222">
                  <c:v>2932</c:v>
                </c:pt>
                <c:pt idx="223">
                  <c:v>2934</c:v>
                </c:pt>
                <c:pt idx="224">
                  <c:v>2937</c:v>
                </c:pt>
                <c:pt idx="225">
                  <c:v>2939</c:v>
                </c:pt>
                <c:pt idx="226">
                  <c:v>2941</c:v>
                </c:pt>
                <c:pt idx="227">
                  <c:v>2943</c:v>
                </c:pt>
                <c:pt idx="228">
                  <c:v>2953</c:v>
                </c:pt>
                <c:pt idx="229">
                  <c:v>2956</c:v>
                </c:pt>
                <c:pt idx="230">
                  <c:v>2975</c:v>
                </c:pt>
                <c:pt idx="231">
                  <c:v>2977</c:v>
                </c:pt>
                <c:pt idx="232">
                  <c:v>2979</c:v>
                </c:pt>
                <c:pt idx="233">
                  <c:v>2985</c:v>
                </c:pt>
                <c:pt idx="234">
                  <c:v>2988</c:v>
                </c:pt>
              </c:numCache>
            </c:numRef>
          </c:xVal>
          <c:yVal>
            <c:numRef>
              <c:f>OUTPUT!$S$200:$S$434</c:f>
              <c:numCache>
                <c:ptCount val="235"/>
                <c:pt idx="0">
                  <c:v>7.9</c:v>
                </c:pt>
                <c:pt idx="1">
                  <c:v>7.9</c:v>
                </c:pt>
                <c:pt idx="2">
                  <c:v>8.7</c:v>
                </c:pt>
                <c:pt idx="3">
                  <c:v>9</c:v>
                </c:pt>
                <c:pt idx="4">
                  <c:v>8.6</c:v>
                </c:pt>
                <c:pt idx="5">
                  <c:v>8.7</c:v>
                </c:pt>
                <c:pt idx="6">
                  <c:v>0</c:v>
                </c:pt>
                <c:pt idx="7">
                  <c:v>8.44</c:v>
                </c:pt>
                <c:pt idx="8">
                  <c:v>8.4</c:v>
                </c:pt>
                <c:pt idx="9">
                  <c:v>9.7</c:v>
                </c:pt>
                <c:pt idx="10">
                  <c:v>10.7</c:v>
                </c:pt>
                <c:pt idx="11">
                  <c:v>9</c:v>
                </c:pt>
                <c:pt idx="12">
                  <c:v>8.2</c:v>
                </c:pt>
                <c:pt idx="13">
                  <c:v>8.1</c:v>
                </c:pt>
                <c:pt idx="14">
                  <c:v>8.6</c:v>
                </c:pt>
                <c:pt idx="15">
                  <c:v>9.2</c:v>
                </c:pt>
                <c:pt idx="16">
                  <c:v>8.6</c:v>
                </c:pt>
                <c:pt idx="17">
                  <c:v>9.3</c:v>
                </c:pt>
                <c:pt idx="18">
                  <c:v>9.4</c:v>
                </c:pt>
                <c:pt idx="19">
                  <c:v>8.9</c:v>
                </c:pt>
                <c:pt idx="20">
                  <c:v>9.3</c:v>
                </c:pt>
                <c:pt idx="21">
                  <c:v>9.6</c:v>
                </c:pt>
                <c:pt idx="22">
                  <c:v>0</c:v>
                </c:pt>
                <c:pt idx="23">
                  <c:v>10.6</c:v>
                </c:pt>
                <c:pt idx="24">
                  <c:v>9.7</c:v>
                </c:pt>
                <c:pt idx="25">
                  <c:v>10.5</c:v>
                </c:pt>
                <c:pt idx="26">
                  <c:v>10.2</c:v>
                </c:pt>
                <c:pt idx="27">
                  <c:v>0</c:v>
                </c:pt>
                <c:pt idx="28">
                  <c:v>0</c:v>
                </c:pt>
                <c:pt idx="29">
                  <c:v>12</c:v>
                </c:pt>
                <c:pt idx="30">
                  <c:v>9.37</c:v>
                </c:pt>
                <c:pt idx="31">
                  <c:v>10.8</c:v>
                </c:pt>
                <c:pt idx="32">
                  <c:v>11</c:v>
                </c:pt>
                <c:pt idx="33">
                  <c:v>10.8</c:v>
                </c:pt>
                <c:pt idx="34">
                  <c:v>11</c:v>
                </c:pt>
                <c:pt idx="35">
                  <c:v>10.7</c:v>
                </c:pt>
                <c:pt idx="36">
                  <c:v>10.2</c:v>
                </c:pt>
                <c:pt idx="37">
                  <c:v>10.5</c:v>
                </c:pt>
                <c:pt idx="38">
                  <c:v>0</c:v>
                </c:pt>
                <c:pt idx="39">
                  <c:v>10.4</c:v>
                </c:pt>
                <c:pt idx="40">
                  <c:v>11</c:v>
                </c:pt>
                <c:pt idx="41">
                  <c:v>10.8</c:v>
                </c:pt>
                <c:pt idx="42">
                  <c:v>11</c:v>
                </c:pt>
                <c:pt idx="43">
                  <c:v>35</c:v>
                </c:pt>
                <c:pt idx="44">
                  <c:v>62</c:v>
                </c:pt>
                <c:pt idx="45">
                  <c:v>36</c:v>
                </c:pt>
                <c:pt idx="46">
                  <c:v>37</c:v>
                </c:pt>
                <c:pt idx="47">
                  <c:v>46</c:v>
                </c:pt>
                <c:pt idx="48">
                  <c:v>36</c:v>
                </c:pt>
                <c:pt idx="49">
                  <c:v>29</c:v>
                </c:pt>
                <c:pt idx="50">
                  <c:v>31</c:v>
                </c:pt>
                <c:pt idx="51">
                  <c:v>31</c:v>
                </c:pt>
                <c:pt idx="52">
                  <c:v>31</c:v>
                </c:pt>
                <c:pt idx="53">
                  <c:v>29.5</c:v>
                </c:pt>
                <c:pt idx="54">
                  <c:v>29.8</c:v>
                </c:pt>
                <c:pt idx="55">
                  <c:v>31.3</c:v>
                </c:pt>
                <c:pt idx="56">
                  <c:v>29.5</c:v>
                </c:pt>
                <c:pt idx="57">
                  <c:v>30.7</c:v>
                </c:pt>
                <c:pt idx="58">
                  <c:v>32.8</c:v>
                </c:pt>
                <c:pt idx="59">
                  <c:v>32.2</c:v>
                </c:pt>
                <c:pt idx="60">
                  <c:v>31.8</c:v>
                </c:pt>
                <c:pt idx="61">
                  <c:v>34</c:v>
                </c:pt>
                <c:pt idx="62">
                  <c:v>35</c:v>
                </c:pt>
                <c:pt idx="63">
                  <c:v>34.3</c:v>
                </c:pt>
                <c:pt idx="64">
                  <c:v>33</c:v>
                </c:pt>
                <c:pt idx="65">
                  <c:v>40</c:v>
                </c:pt>
                <c:pt idx="66">
                  <c:v>34</c:v>
                </c:pt>
                <c:pt idx="67">
                  <c:v>34.4</c:v>
                </c:pt>
                <c:pt idx="68">
                  <c:v>32</c:v>
                </c:pt>
                <c:pt idx="69">
                  <c:v>32</c:v>
                </c:pt>
                <c:pt idx="70">
                  <c:v>31.2</c:v>
                </c:pt>
                <c:pt idx="71">
                  <c:v>30.5</c:v>
                </c:pt>
                <c:pt idx="72">
                  <c:v>33</c:v>
                </c:pt>
                <c:pt idx="73">
                  <c:v>37</c:v>
                </c:pt>
                <c:pt idx="74">
                  <c:v>35</c:v>
                </c:pt>
                <c:pt idx="75">
                  <c:v>34.4</c:v>
                </c:pt>
                <c:pt idx="76">
                  <c:v>33</c:v>
                </c:pt>
                <c:pt idx="77">
                  <c:v>35.7</c:v>
                </c:pt>
                <c:pt idx="78">
                  <c:v>29.2</c:v>
                </c:pt>
                <c:pt idx="79">
                  <c:v>28.6</c:v>
                </c:pt>
                <c:pt idx="80">
                  <c:v>30.3</c:v>
                </c:pt>
                <c:pt idx="81">
                  <c:v>33.6</c:v>
                </c:pt>
                <c:pt idx="82">
                  <c:v>32.3</c:v>
                </c:pt>
                <c:pt idx="83">
                  <c:v>33.1</c:v>
                </c:pt>
                <c:pt idx="84">
                  <c:v>44.24</c:v>
                </c:pt>
                <c:pt idx="85">
                  <c:v>28.33</c:v>
                </c:pt>
                <c:pt idx="86">
                  <c:v>29.3</c:v>
                </c:pt>
                <c:pt idx="87">
                  <c:v>32.66</c:v>
                </c:pt>
                <c:pt idx="88">
                  <c:v>32.53</c:v>
                </c:pt>
                <c:pt idx="89">
                  <c:v>33.68</c:v>
                </c:pt>
                <c:pt idx="90">
                  <c:v>34.12</c:v>
                </c:pt>
                <c:pt idx="91">
                  <c:v>30.5</c:v>
                </c:pt>
                <c:pt idx="92">
                  <c:v>28.28</c:v>
                </c:pt>
                <c:pt idx="93">
                  <c:v>27.92</c:v>
                </c:pt>
                <c:pt idx="94">
                  <c:v>31.7</c:v>
                </c:pt>
                <c:pt idx="95">
                  <c:v>0</c:v>
                </c:pt>
                <c:pt idx="96">
                  <c:v>26.97</c:v>
                </c:pt>
                <c:pt idx="97">
                  <c:v>25.6</c:v>
                </c:pt>
                <c:pt idx="98">
                  <c:v>27.19</c:v>
                </c:pt>
                <c:pt idx="99">
                  <c:v>25.6</c:v>
                </c:pt>
                <c:pt idx="100">
                  <c:v>27.8</c:v>
                </c:pt>
                <c:pt idx="101">
                  <c:v>35.78</c:v>
                </c:pt>
                <c:pt idx="102">
                  <c:v>28.29</c:v>
                </c:pt>
                <c:pt idx="103">
                  <c:v>25.98</c:v>
                </c:pt>
                <c:pt idx="104">
                  <c:v>26.74</c:v>
                </c:pt>
                <c:pt idx="105">
                  <c:v>0</c:v>
                </c:pt>
                <c:pt idx="106">
                  <c:v>26.92</c:v>
                </c:pt>
                <c:pt idx="107">
                  <c:v>27.47</c:v>
                </c:pt>
                <c:pt idx="108">
                  <c:v>28.9</c:v>
                </c:pt>
                <c:pt idx="109">
                  <c:v>30</c:v>
                </c:pt>
                <c:pt idx="110">
                  <c:v>36.42</c:v>
                </c:pt>
                <c:pt idx="111">
                  <c:v>30.39</c:v>
                </c:pt>
                <c:pt idx="112">
                  <c:v>30.2</c:v>
                </c:pt>
                <c:pt idx="113">
                  <c:v>30.77</c:v>
                </c:pt>
                <c:pt idx="114">
                  <c:v>32.07</c:v>
                </c:pt>
                <c:pt idx="115">
                  <c:v>35.5</c:v>
                </c:pt>
                <c:pt idx="116">
                  <c:v>36.13</c:v>
                </c:pt>
                <c:pt idx="117">
                  <c:v>36.8</c:v>
                </c:pt>
                <c:pt idx="118">
                  <c:v>34.7</c:v>
                </c:pt>
                <c:pt idx="119">
                  <c:v>37.8</c:v>
                </c:pt>
                <c:pt idx="120">
                  <c:v>35.13</c:v>
                </c:pt>
                <c:pt idx="121">
                  <c:v>62</c:v>
                </c:pt>
                <c:pt idx="122">
                  <c:v>34.63</c:v>
                </c:pt>
                <c:pt idx="123">
                  <c:v>37.46</c:v>
                </c:pt>
                <c:pt idx="124">
                  <c:v>36.11</c:v>
                </c:pt>
                <c:pt idx="125">
                  <c:v>31.5</c:v>
                </c:pt>
                <c:pt idx="126">
                  <c:v>29.6</c:v>
                </c:pt>
                <c:pt idx="127">
                  <c:v>39.1</c:v>
                </c:pt>
                <c:pt idx="128">
                  <c:v>30.78</c:v>
                </c:pt>
                <c:pt idx="129">
                  <c:v>20.67</c:v>
                </c:pt>
                <c:pt idx="130">
                  <c:v>33.82</c:v>
                </c:pt>
                <c:pt idx="131">
                  <c:v>33.3</c:v>
                </c:pt>
                <c:pt idx="132">
                  <c:v>34.57</c:v>
                </c:pt>
                <c:pt idx="133">
                  <c:v>33.18</c:v>
                </c:pt>
                <c:pt idx="134">
                  <c:v>32.2</c:v>
                </c:pt>
                <c:pt idx="135">
                  <c:v>38.14</c:v>
                </c:pt>
                <c:pt idx="136">
                  <c:v>33.7</c:v>
                </c:pt>
                <c:pt idx="137">
                  <c:v>39.1</c:v>
                </c:pt>
                <c:pt idx="138">
                  <c:v>34.57</c:v>
                </c:pt>
                <c:pt idx="139">
                  <c:v>47.8</c:v>
                </c:pt>
                <c:pt idx="140">
                  <c:v>35.8</c:v>
                </c:pt>
                <c:pt idx="141">
                  <c:v>38.1</c:v>
                </c:pt>
                <c:pt idx="142">
                  <c:v>0</c:v>
                </c:pt>
                <c:pt idx="143">
                  <c:v>29.8</c:v>
                </c:pt>
                <c:pt idx="144">
                  <c:v>39</c:v>
                </c:pt>
                <c:pt idx="145">
                  <c:v>42.5</c:v>
                </c:pt>
                <c:pt idx="146">
                  <c:v>37.4</c:v>
                </c:pt>
                <c:pt idx="147">
                  <c:v>39.12</c:v>
                </c:pt>
                <c:pt idx="148">
                  <c:v>88.65</c:v>
                </c:pt>
                <c:pt idx="149">
                  <c:v>43.5</c:v>
                </c:pt>
                <c:pt idx="150">
                  <c:v>27.5</c:v>
                </c:pt>
                <c:pt idx="151">
                  <c:v>28</c:v>
                </c:pt>
                <c:pt idx="152">
                  <c:v>28.1</c:v>
                </c:pt>
                <c:pt idx="153">
                  <c:v>26.4</c:v>
                </c:pt>
                <c:pt idx="154">
                  <c:v>34</c:v>
                </c:pt>
                <c:pt idx="155">
                  <c:v>35.17</c:v>
                </c:pt>
                <c:pt idx="156">
                  <c:v>28.31</c:v>
                </c:pt>
                <c:pt idx="157">
                  <c:v>24.64</c:v>
                </c:pt>
                <c:pt idx="158">
                  <c:v>24.77</c:v>
                </c:pt>
                <c:pt idx="159">
                  <c:v>27.2</c:v>
                </c:pt>
                <c:pt idx="160">
                  <c:v>27.9</c:v>
                </c:pt>
                <c:pt idx="161">
                  <c:v>29</c:v>
                </c:pt>
                <c:pt idx="162">
                  <c:v>24.29</c:v>
                </c:pt>
                <c:pt idx="163">
                  <c:v>24.2</c:v>
                </c:pt>
                <c:pt idx="164">
                  <c:v>28.75</c:v>
                </c:pt>
                <c:pt idx="165">
                  <c:v>29.96</c:v>
                </c:pt>
                <c:pt idx="166">
                  <c:v>31.33</c:v>
                </c:pt>
                <c:pt idx="167">
                  <c:v>35.75</c:v>
                </c:pt>
                <c:pt idx="168">
                  <c:v>30.91</c:v>
                </c:pt>
                <c:pt idx="169">
                  <c:v>32.012</c:v>
                </c:pt>
                <c:pt idx="170">
                  <c:v>23.61</c:v>
                </c:pt>
                <c:pt idx="171">
                  <c:v>28.85</c:v>
                </c:pt>
                <c:pt idx="172">
                  <c:v>28.6</c:v>
                </c:pt>
                <c:pt idx="173">
                  <c:v>27.25</c:v>
                </c:pt>
                <c:pt idx="174">
                  <c:v>31.79</c:v>
                </c:pt>
                <c:pt idx="175">
                  <c:v>30.64</c:v>
                </c:pt>
                <c:pt idx="176">
                  <c:v>31.85</c:v>
                </c:pt>
                <c:pt idx="177">
                  <c:v>34.3</c:v>
                </c:pt>
                <c:pt idx="178">
                  <c:v>32.34</c:v>
                </c:pt>
                <c:pt idx="179">
                  <c:v>33.18</c:v>
                </c:pt>
                <c:pt idx="180">
                  <c:v>0</c:v>
                </c:pt>
                <c:pt idx="181">
                  <c:v>32.85</c:v>
                </c:pt>
                <c:pt idx="182">
                  <c:v>30.11</c:v>
                </c:pt>
                <c:pt idx="183">
                  <c:v>31.11</c:v>
                </c:pt>
                <c:pt idx="184">
                  <c:v>0</c:v>
                </c:pt>
                <c:pt idx="185">
                  <c:v>0</c:v>
                </c:pt>
                <c:pt idx="186">
                  <c:v>28.42</c:v>
                </c:pt>
                <c:pt idx="187">
                  <c:v>33.66</c:v>
                </c:pt>
                <c:pt idx="188">
                  <c:v>34.09</c:v>
                </c:pt>
                <c:pt idx="189">
                  <c:v>35.17</c:v>
                </c:pt>
                <c:pt idx="190">
                  <c:v>33.84</c:v>
                </c:pt>
                <c:pt idx="191">
                  <c:v>30.067</c:v>
                </c:pt>
                <c:pt idx="192">
                  <c:v>28.89</c:v>
                </c:pt>
                <c:pt idx="193">
                  <c:v>31.5</c:v>
                </c:pt>
                <c:pt idx="194">
                  <c:v>32.79</c:v>
                </c:pt>
                <c:pt idx="195">
                  <c:v>33.93</c:v>
                </c:pt>
                <c:pt idx="196">
                  <c:v>184.58</c:v>
                </c:pt>
                <c:pt idx="197">
                  <c:v>30.722</c:v>
                </c:pt>
                <c:pt idx="198">
                  <c:v>25.147</c:v>
                </c:pt>
                <c:pt idx="199">
                  <c:v>26.62</c:v>
                </c:pt>
                <c:pt idx="200">
                  <c:v>25.2728</c:v>
                </c:pt>
                <c:pt idx="201">
                  <c:v>29.318</c:v>
                </c:pt>
                <c:pt idx="202">
                  <c:v>29.2968</c:v>
                </c:pt>
                <c:pt idx="203">
                  <c:v>27.392</c:v>
                </c:pt>
                <c:pt idx="204">
                  <c:v>27.4659</c:v>
                </c:pt>
                <c:pt idx="205">
                  <c:v>35.54</c:v>
                </c:pt>
                <c:pt idx="206">
                  <c:v>29.07</c:v>
                </c:pt>
                <c:pt idx="207">
                  <c:v>29.46</c:v>
                </c:pt>
                <c:pt idx="208">
                  <c:v>30.63</c:v>
                </c:pt>
                <c:pt idx="209">
                  <c:v>26.98</c:v>
                </c:pt>
                <c:pt idx="210">
                  <c:v>28.81</c:v>
                </c:pt>
                <c:pt idx="211">
                  <c:v>26.66</c:v>
                </c:pt>
                <c:pt idx="212">
                  <c:v>27.4</c:v>
                </c:pt>
                <c:pt idx="213">
                  <c:v>31.4</c:v>
                </c:pt>
                <c:pt idx="214">
                  <c:v>28.95</c:v>
                </c:pt>
                <c:pt idx="215">
                  <c:v>29.59</c:v>
                </c:pt>
                <c:pt idx="216">
                  <c:v>30.74</c:v>
                </c:pt>
                <c:pt idx="217">
                  <c:v>28.2</c:v>
                </c:pt>
                <c:pt idx="218">
                  <c:v>29.4</c:v>
                </c:pt>
                <c:pt idx="219">
                  <c:v>30.4</c:v>
                </c:pt>
                <c:pt idx="220">
                  <c:v>30.4</c:v>
                </c:pt>
                <c:pt idx="221">
                  <c:v>0</c:v>
                </c:pt>
                <c:pt idx="222">
                  <c:v>34.6</c:v>
                </c:pt>
                <c:pt idx="223">
                  <c:v>31.7</c:v>
                </c:pt>
                <c:pt idx="224">
                  <c:v>30.4</c:v>
                </c:pt>
                <c:pt idx="225">
                  <c:v>31.9</c:v>
                </c:pt>
                <c:pt idx="226">
                  <c:v>29.5</c:v>
                </c:pt>
                <c:pt idx="227">
                  <c:v>28.9</c:v>
                </c:pt>
                <c:pt idx="228">
                  <c:v>27.3</c:v>
                </c:pt>
                <c:pt idx="229">
                  <c:v>31.5</c:v>
                </c:pt>
                <c:pt idx="230">
                  <c:v>26.3</c:v>
                </c:pt>
                <c:pt idx="231">
                  <c:v>33.3</c:v>
                </c:pt>
                <c:pt idx="232">
                  <c:v>33</c:v>
                </c:pt>
                <c:pt idx="233">
                  <c:v>30.1</c:v>
                </c:pt>
                <c:pt idx="234">
                  <c:v>0</c:v>
                </c:pt>
              </c:numCache>
            </c:numRef>
          </c:yVal>
          <c:smooth val="0"/>
        </c:ser>
        <c:axId val="23494922"/>
        <c:axId val="10127707"/>
      </c:scatterChart>
      <c:valAx>
        <c:axId val="23494922"/>
        <c:scaling>
          <c:orientation val="minMax"/>
          <c:min val="2000"/>
        </c:scaling>
        <c:axPos val="b"/>
        <c:title>
          <c:tx>
            <c:rich>
              <a:bodyPr vert="horz" rot="0" anchor="ctr"/>
              <a:lstStyle/>
              <a:p>
                <a:pPr algn="ctr">
                  <a:defRPr/>
                </a:pPr>
                <a:r>
                  <a:rPr lang="en-US" cap="none" sz="975" b="0" i="0" u="none" baseline="0">
                    <a:solidFill>
                      <a:srgbClr val="00AE00"/>
                    </a:solidFill>
                  </a:rPr>
                  <a:t>store #</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solidFill>
                  <a:srgbClr val="00AE00"/>
                </a:solidFill>
              </a:defRPr>
            </a:pPr>
          </a:p>
        </c:txPr>
        <c:crossAx val="10127707"/>
        <c:crosses val="autoZero"/>
        <c:crossBetween val="midCat"/>
        <c:dispUnits/>
      </c:valAx>
      <c:valAx>
        <c:axId val="10127707"/>
        <c:scaling>
          <c:orientation val="minMax"/>
          <c:max val="50"/>
          <c:min val="10"/>
        </c:scaling>
        <c:axPos val="l"/>
        <c:title>
          <c:tx>
            <c:rich>
              <a:bodyPr vert="horz" rot="-5400000" anchor="ctr"/>
              <a:lstStyle/>
              <a:p>
                <a:pPr algn="ctr">
                  <a:defRPr/>
                </a:pPr>
                <a:r>
                  <a:rPr lang="en-US" cap="none" sz="925" b="0" i="0" u="none" baseline="0">
                    <a:solidFill>
                      <a:srgbClr val="00AE00"/>
                    </a:solidFill>
                  </a:rPr>
                  <a:t>Emmittance (pi mm-mrad) </a:t>
                </a:r>
              </a:p>
            </c:rich>
          </c:tx>
          <c:layout>
            <c:manualLayout>
              <c:xMode val="factor"/>
              <c:yMode val="factor"/>
              <c:x val="-0.0002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solidFill>
                  <a:srgbClr val="00AE00"/>
                </a:solidFill>
              </a:defRPr>
            </a:pPr>
          </a:p>
        </c:txPr>
        <c:crossAx val="23494922"/>
        <c:crosses val="autoZero"/>
        <c:crossBetween val="midCat"/>
        <c:dispUnits/>
        <c:majorUnit val="10"/>
      </c:valAx>
      <c:spPr>
        <a:noFill/>
      </c:spPr>
    </c:plotArea>
    <c:legend>
      <c:legendPos val="r"/>
      <c:layout>
        <c:manualLayout>
          <c:xMode val="edge"/>
          <c:yMode val="edge"/>
          <c:x val="0.80925"/>
          <c:y val="0.252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0" i="0" u="none" baseline="0">
                <a:solidFill>
                  <a:srgbClr val="00AE00"/>
                </a:solidFill>
              </a:rPr>
              <a:t>Emittance </a:t>
            </a:r>
            <a:r>
              <a:rPr lang="en-US" cap="none" sz="1100" b="0" i="0" u="none" baseline="0">
                <a:solidFill>
                  <a:srgbClr val="00AE00"/>
                </a:solidFill>
              </a:rPr>
              <a:t>
</a:t>
            </a:r>
            <a:r>
              <a:rPr lang="en-US" cap="none" sz="925" b="0" i="0" u="none" baseline="0">
                <a:solidFill>
                  <a:srgbClr val="00AE00"/>
                </a:solidFill>
              </a:rPr>
              <a:t>From Sync-Lite at start of store</a:t>
            </a:r>
          </a:p>
        </c:rich>
      </c:tx>
      <c:layout/>
      <c:spPr>
        <a:noFill/>
        <a:ln>
          <a:noFill/>
        </a:ln>
      </c:spPr>
    </c:title>
    <c:plotArea>
      <c:layout>
        <c:manualLayout>
          <c:xMode val="edge"/>
          <c:yMode val="edge"/>
          <c:x val="0.17875"/>
          <c:y val="0.10275"/>
          <c:w val="0.78875"/>
          <c:h val="0.52275"/>
        </c:manualLayout>
      </c:layout>
      <c:scatterChart>
        <c:scatterStyle val="lineMarker"/>
        <c:varyColors val="0"/>
        <c:ser>
          <c:idx val="0"/>
          <c:order val="0"/>
          <c:tx>
            <c:strRef>
              <c:f>OUTPUT!$K$2</c:f>
              <c:strCache>
                <c:ptCount val="1"/>
                <c:pt idx="0">
                  <c:v>Eff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AE00"/>
              </a:solidFill>
              <a:ln>
                <a:solidFill>
                  <a:srgbClr val="00AE00"/>
                </a:solidFill>
              </a:ln>
            </c:spPr>
          </c:marker>
          <c:xVal>
            <c:numRef>
              <c:f>OUTPUT!$B$200:$B$420</c:f>
              <c:numCache>
                <c:ptCount val="221"/>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numCache>
            </c:numRef>
          </c:xVal>
          <c:yVal>
            <c:numRef>
              <c:f>OUTPUT!$K$200:$K$420</c:f>
              <c:numCache>
                <c:ptCount val="221"/>
                <c:pt idx="0">
                  <c:v>18.28268048645661</c:v>
                </c:pt>
                <c:pt idx="1">
                  <c:v>22.62437146210493</c:v>
                </c:pt>
                <c:pt idx="2">
                  <c:v>23.05750658472344</c:v>
                </c:pt>
                <c:pt idx="3">
                  <c:v>21.16672561066131</c:v>
                </c:pt>
                <c:pt idx="4">
                  <c:v>23.653874546187982</c:v>
                </c:pt>
                <c:pt idx="5">
                  <c:v>22.800949218847336</c:v>
                </c:pt>
                <c:pt idx="6">
                  <c:v>21.6374611318408</c:v>
                </c:pt>
                <c:pt idx="7">
                  <c:v>21.028379811468973</c:v>
                </c:pt>
                <c:pt idx="8">
                  <c:v>20.789494872233572</c:v>
                </c:pt>
                <c:pt idx="9">
                  <c:v>24.6990413724904</c:v>
                </c:pt>
                <c:pt idx="10">
                  <c:v>22.149312658608974</c:v>
                </c:pt>
                <c:pt idx="11">
                  <c:v>23.145236722232998</c:v>
                </c:pt>
                <c:pt idx="12">
                  <c:v>14.849270055970148</c:v>
                </c:pt>
                <c:pt idx="13">
                  <c:v>19.81597850035537</c:v>
                </c:pt>
                <c:pt idx="14">
                  <c:v>20.432870490405115</c:v>
                </c:pt>
                <c:pt idx="15">
                  <c:v>22.615707115723986</c:v>
                </c:pt>
                <c:pt idx="16">
                  <c:v>20.70285354165627</c:v>
                </c:pt>
                <c:pt idx="17">
                  <c:v>19.670458370796624</c:v>
                </c:pt>
                <c:pt idx="18">
                  <c:v>20.439685219065964</c:v>
                </c:pt>
                <c:pt idx="19">
                  <c:v>19.89664957264958</c:v>
                </c:pt>
                <c:pt idx="20">
                  <c:v>21.68877922673323</c:v>
                </c:pt>
                <c:pt idx="21">
                  <c:v>19.64335223880597</c:v>
                </c:pt>
                <c:pt idx="22">
                  <c:v>28.943662500000002</c:v>
                </c:pt>
                <c:pt idx="23">
                  <c:v>24.97827558979298</c:v>
                </c:pt>
                <c:pt idx="24">
                  <c:v>24.894692503392132</c:v>
                </c:pt>
                <c:pt idx="25">
                  <c:v>25.75292910447762</c:v>
                </c:pt>
                <c:pt idx="26">
                  <c:v>26.94871026119404</c:v>
                </c:pt>
                <c:pt idx="27">
                  <c:v>24.006198824880123</c:v>
                </c:pt>
                <c:pt idx="28">
                  <c:v>25.194275794938356</c:v>
                </c:pt>
                <c:pt idx="29">
                  <c:v>27.67429127490302</c:v>
                </c:pt>
                <c:pt idx="30">
                  <c:v>20.817457793002202</c:v>
                </c:pt>
                <c:pt idx="31">
                  <c:v>23.573488784648188</c:v>
                </c:pt>
                <c:pt idx="32">
                  <c:v>23.70115726920951</c:v>
                </c:pt>
                <c:pt idx="33">
                  <c:v>22.75916397741025</c:v>
                </c:pt>
                <c:pt idx="34">
                  <c:v>25.674513219616212</c:v>
                </c:pt>
                <c:pt idx="35">
                  <c:v>25.11900669068451</c:v>
                </c:pt>
                <c:pt idx="36">
                  <c:v>24.383509238291307</c:v>
                </c:pt>
                <c:pt idx="37">
                  <c:v>24.5982750533049</c:v>
                </c:pt>
                <c:pt idx="38">
                  <c:v>27.196974626865675</c:v>
                </c:pt>
                <c:pt idx="39">
                  <c:v>27.074408374792707</c:v>
                </c:pt>
                <c:pt idx="40">
                  <c:v>27.47386353944563</c:v>
                </c:pt>
                <c:pt idx="41">
                  <c:v>25.73221665111941</c:v>
                </c:pt>
                <c:pt idx="42">
                  <c:v>28.478560505166474</c:v>
                </c:pt>
                <c:pt idx="43">
                  <c:v>25.42674594594595</c:v>
                </c:pt>
                <c:pt idx="44">
                  <c:v>39.92770227808328</c:v>
                </c:pt>
                <c:pt idx="45">
                  <c:v>24.1169339819673</c:v>
                </c:pt>
                <c:pt idx="46">
                  <c:v>25.00675727185879</c:v>
                </c:pt>
                <c:pt idx="47">
                  <c:v>32.28814911380597</c:v>
                </c:pt>
                <c:pt idx="48">
                  <c:v>24.766645788009107</c:v>
                </c:pt>
                <c:pt idx="49">
                  <c:v>21.983535440444836</c:v>
                </c:pt>
                <c:pt idx="50">
                  <c:v>23.644542429990523</c:v>
                </c:pt>
                <c:pt idx="51">
                  <c:v>23.499696221022546</c:v>
                </c:pt>
                <c:pt idx="52">
                  <c:v>24.58576317209135</c:v>
                </c:pt>
                <c:pt idx="53">
                  <c:v>22.259210753461605</c:v>
                </c:pt>
                <c:pt idx="54">
                  <c:v>23.77245484361631</c:v>
                </c:pt>
                <c:pt idx="55">
                  <c:v>23.633636815920397</c:v>
                </c:pt>
                <c:pt idx="56">
                  <c:v>22.932579483534713</c:v>
                </c:pt>
                <c:pt idx="57">
                  <c:v>23.83316228715577</c:v>
                </c:pt>
                <c:pt idx="58">
                  <c:v>22.352438972452916</c:v>
                </c:pt>
                <c:pt idx="59">
                  <c:v>21.594688059701493</c:v>
                </c:pt>
                <c:pt idx="60">
                  <c:v>21.85332760743566</c:v>
                </c:pt>
                <c:pt idx="61">
                  <c:v>23.571003141943812</c:v>
                </c:pt>
                <c:pt idx="62">
                  <c:v>23.767211599841932</c:v>
                </c:pt>
                <c:pt idx="63">
                  <c:v>23.38270748614711</c:v>
                </c:pt>
                <c:pt idx="64">
                  <c:v>23.23755252443736</c:v>
                </c:pt>
                <c:pt idx="65">
                  <c:v>24.421114018832018</c:v>
                </c:pt>
                <c:pt idx="66">
                  <c:v>24.468344290264948</c:v>
                </c:pt>
                <c:pt idx="67">
                  <c:v>24.296436871019502</c:v>
                </c:pt>
                <c:pt idx="68">
                  <c:v>23.01274062380406</c:v>
                </c:pt>
                <c:pt idx="69">
                  <c:v>23.35977348344619</c:v>
                </c:pt>
                <c:pt idx="70">
                  <c:v>24.030145435972575</c:v>
                </c:pt>
                <c:pt idx="71">
                  <c:v>24.37912436672101</c:v>
                </c:pt>
                <c:pt idx="72">
                  <c:v>24.855482646825934</c:v>
                </c:pt>
                <c:pt idx="73">
                  <c:v>31.64470895522388</c:v>
                </c:pt>
                <c:pt idx="74">
                  <c:v>25.2882766436952</c:v>
                </c:pt>
                <c:pt idx="75">
                  <c:v>24.13658744781191</c:v>
                </c:pt>
                <c:pt idx="76">
                  <c:v>24.388546507542987</c:v>
                </c:pt>
                <c:pt idx="77">
                  <c:v>61.28220525280575</c:v>
                </c:pt>
                <c:pt idx="78">
                  <c:v>20.89962792959844</c:v>
                </c:pt>
                <c:pt idx="79">
                  <c:v>21.245458001856747</c:v>
                </c:pt>
                <c:pt idx="80">
                  <c:v>20.175598961713177</c:v>
                </c:pt>
                <c:pt idx="81">
                  <c:v>21.466921790410666</c:v>
                </c:pt>
                <c:pt idx="82">
                  <c:v>22.790626426690082</c:v>
                </c:pt>
                <c:pt idx="83">
                  <c:v>23.25724146782014</c:v>
                </c:pt>
                <c:pt idx="84">
                  <c:v>23.843104773570868</c:v>
                </c:pt>
                <c:pt idx="85">
                  <c:v>19.346100852878465</c:v>
                </c:pt>
                <c:pt idx="86">
                  <c:v>22.33836984201351</c:v>
                </c:pt>
                <c:pt idx="87">
                  <c:v>22.934652794891303</c:v>
                </c:pt>
                <c:pt idx="88">
                  <c:v>23.366051862140402</c:v>
                </c:pt>
                <c:pt idx="89">
                  <c:v>24.00125901494983</c:v>
                </c:pt>
                <c:pt idx="90">
                  <c:v>26.677116338308462</c:v>
                </c:pt>
                <c:pt idx="91">
                  <c:v>24.931478396235388</c:v>
                </c:pt>
                <c:pt idx="92">
                  <c:v>24.085832023986445</c:v>
                </c:pt>
                <c:pt idx="93">
                  <c:v>25.261438767963355</c:v>
                </c:pt>
                <c:pt idx="94">
                  <c:v>28.316952051730446</c:v>
                </c:pt>
                <c:pt idx="95">
                  <c:v>22.92066067751323</c:v>
                </c:pt>
                <c:pt idx="96">
                  <c:v>23.435769950494144</c:v>
                </c:pt>
                <c:pt idx="97">
                  <c:v>23.9331681062617</c:v>
                </c:pt>
                <c:pt idx="98">
                  <c:v>22.972133117922453</c:v>
                </c:pt>
                <c:pt idx="99">
                  <c:v>24.23067683208738</c:v>
                </c:pt>
                <c:pt idx="100">
                  <c:v>23.089903350277776</c:v>
                </c:pt>
                <c:pt idx="101">
                  <c:v>24.271358881820408</c:v>
                </c:pt>
                <c:pt idx="102">
                  <c:v>22.869847063905528</c:v>
                </c:pt>
                <c:pt idx="103">
                  <c:v>19.85313281662851</c:v>
                </c:pt>
                <c:pt idx="104">
                  <c:v>24.661949393788557</c:v>
                </c:pt>
                <c:pt idx="105">
                  <c:v>22.054975460420195</c:v>
                </c:pt>
                <c:pt idx="106">
                  <c:v>23.906444161104027</c:v>
                </c:pt>
                <c:pt idx="107">
                  <c:v>20.82971498493976</c:v>
                </c:pt>
                <c:pt idx="108">
                  <c:v>19.728020080121958</c:v>
                </c:pt>
                <c:pt idx="109">
                  <c:v>21.72603776392964</c:v>
                </c:pt>
                <c:pt idx="110">
                  <c:v>22.84435118204598</c:v>
                </c:pt>
                <c:pt idx="111">
                  <c:v>20.67427100853498</c:v>
                </c:pt>
                <c:pt idx="112">
                  <c:v>22.631556566719535</c:v>
                </c:pt>
                <c:pt idx="113">
                  <c:v>23.384319884302936</c:v>
                </c:pt>
                <c:pt idx="114">
                  <c:v>25.53264153892699</c:v>
                </c:pt>
                <c:pt idx="115">
                  <c:v>24.277537109328847</c:v>
                </c:pt>
                <c:pt idx="116">
                  <c:v>24.369152130049653</c:v>
                </c:pt>
                <c:pt idx="117">
                  <c:v>25.138436125957664</c:v>
                </c:pt>
                <c:pt idx="118">
                  <c:v>23.74900923743405</c:v>
                </c:pt>
                <c:pt idx="119">
                  <c:v>26.765507151348192</c:v>
                </c:pt>
                <c:pt idx="120">
                  <c:v>26.51851959175752</c:v>
                </c:pt>
                <c:pt idx="121">
                  <c:v>40.851600043211455</c:v>
                </c:pt>
                <c:pt idx="122">
                  <c:v>25.486950285338022</c:v>
                </c:pt>
                <c:pt idx="123">
                  <c:v>24.547472848523345</c:v>
                </c:pt>
                <c:pt idx="124">
                  <c:v>18.776593685117724</c:v>
                </c:pt>
                <c:pt idx="125">
                  <c:v>25.889637152881015</c:v>
                </c:pt>
                <c:pt idx="126">
                  <c:v>23.133114123607882</c:v>
                </c:pt>
                <c:pt idx="127">
                  <c:v>24.32337763094007</c:v>
                </c:pt>
                <c:pt idx="128">
                  <c:v>22.113464921500736</c:v>
                </c:pt>
                <c:pt idx="129">
                  <c:v>19.848129686931202</c:v>
                </c:pt>
                <c:pt idx="130">
                  <c:v>21.33429714004826</c:v>
                </c:pt>
                <c:pt idx="131">
                  <c:v>22.51058199448617</c:v>
                </c:pt>
                <c:pt idx="132">
                  <c:v>23.15849920249609</c:v>
                </c:pt>
                <c:pt idx="133">
                  <c:v>23.73394988265334</c:v>
                </c:pt>
                <c:pt idx="134">
                  <c:v>18.496259662009884</c:v>
                </c:pt>
                <c:pt idx="135">
                  <c:v>19.246335597637373</c:v>
                </c:pt>
                <c:pt idx="136">
                  <c:v>19.293553057166992</c:v>
                </c:pt>
                <c:pt idx="137">
                  <c:v>18.860683057221802</c:v>
                </c:pt>
                <c:pt idx="138">
                  <c:v>18.597192030857144</c:v>
                </c:pt>
                <c:pt idx="139">
                  <c:v>22.948697158370617</c:v>
                </c:pt>
                <c:pt idx="140">
                  <c:v>18.939421043802955</c:v>
                </c:pt>
                <c:pt idx="141">
                  <c:v>19.165088110243875</c:v>
                </c:pt>
                <c:pt idx="142">
                  <c:v>0</c:v>
                </c:pt>
                <c:pt idx="143">
                  <c:v>19.73121543586111</c:v>
                </c:pt>
                <c:pt idx="144">
                  <c:v>19.875728378501663</c:v>
                </c:pt>
                <c:pt idx="145">
                  <c:v>21.503716423239325</c:v>
                </c:pt>
                <c:pt idx="146">
                  <c:v>20.196647711894933</c:v>
                </c:pt>
                <c:pt idx="147">
                  <c:v>23.77028878829717</c:v>
                </c:pt>
                <c:pt idx="148">
                  <c:v>44.97723914505315</c:v>
                </c:pt>
                <c:pt idx="149">
                  <c:v>26.816581647326505</c:v>
                </c:pt>
                <c:pt idx="150">
                  <c:v>16.55854603521859</c:v>
                </c:pt>
                <c:pt idx="151">
                  <c:v>17.743674607379162</c:v>
                </c:pt>
                <c:pt idx="152">
                  <c:v>17.705812414693234</c:v>
                </c:pt>
                <c:pt idx="153">
                  <c:v>16.63447610805366</c:v>
                </c:pt>
                <c:pt idx="154">
                  <c:v>20.223256747308884</c:v>
                </c:pt>
                <c:pt idx="155">
                  <c:v>20.94815326856435</c:v>
                </c:pt>
                <c:pt idx="156">
                  <c:v>18.60048690930379</c:v>
                </c:pt>
                <c:pt idx="157">
                  <c:v>17.647174219698314</c:v>
                </c:pt>
                <c:pt idx="158">
                  <c:v>16.602538675012624</c:v>
                </c:pt>
                <c:pt idx="159">
                  <c:v>17.492899057224697</c:v>
                </c:pt>
                <c:pt idx="160">
                  <c:v>18.20507084318501</c:v>
                </c:pt>
                <c:pt idx="161">
                  <c:v>18.611271933350828</c:v>
                </c:pt>
                <c:pt idx="162">
                  <c:v>18.627737631311685</c:v>
                </c:pt>
                <c:pt idx="163">
                  <c:v>19.439437460095775</c:v>
                </c:pt>
                <c:pt idx="164">
                  <c:v>17.571633750847298</c:v>
                </c:pt>
                <c:pt idx="165">
                  <c:v>18.691427290828855</c:v>
                </c:pt>
                <c:pt idx="166">
                  <c:v>18.890357586389843</c:v>
                </c:pt>
                <c:pt idx="167">
                  <c:v>20.44748882562563</c:v>
                </c:pt>
                <c:pt idx="168">
                  <c:v>18.27080318055779</c:v>
                </c:pt>
                <c:pt idx="169">
                  <c:v>18.938651150881725</c:v>
                </c:pt>
                <c:pt idx="170">
                  <c:v>16.40761164685901</c:v>
                </c:pt>
                <c:pt idx="171">
                  <c:v>18.35984812163807</c:v>
                </c:pt>
                <c:pt idx="172">
                  <c:v>17.2060538574383</c:v>
                </c:pt>
                <c:pt idx="173">
                  <c:v>17.79881068117558</c:v>
                </c:pt>
                <c:pt idx="174">
                  <c:v>20.73188936179549</c:v>
                </c:pt>
                <c:pt idx="175">
                  <c:v>20.088482410959788</c:v>
                </c:pt>
                <c:pt idx="176">
                  <c:v>19.65319884323428</c:v>
                </c:pt>
                <c:pt idx="177">
                  <c:v>19.780146958544456</c:v>
                </c:pt>
                <c:pt idx="178">
                  <c:v>21.076206721728717</c:v>
                </c:pt>
                <c:pt idx="179">
                  <c:v>20.649982575608416</c:v>
                </c:pt>
                <c:pt idx="180">
                  <c:v>20.841593376866477</c:v>
                </c:pt>
                <c:pt idx="181">
                  <c:v>22.001123969554307</c:v>
                </c:pt>
                <c:pt idx="182">
                  <c:v>20.00064128005916</c:v>
                </c:pt>
                <c:pt idx="183">
                  <c:v>19.775856456584126</c:v>
                </c:pt>
                <c:pt idx="184">
                  <c:v>20.73653239797782</c:v>
                </c:pt>
                <c:pt idx="185">
                  <c:v>19.34299512819162</c:v>
                </c:pt>
                <c:pt idx="186">
                  <c:v>19.49197970562133</c:v>
                </c:pt>
                <c:pt idx="187">
                  <c:v>21.89459154942649</c:v>
                </c:pt>
                <c:pt idx="188">
                  <c:v>20.528693288470436</c:v>
                </c:pt>
                <c:pt idx="189">
                  <c:v>20.172016801084123</c:v>
                </c:pt>
                <c:pt idx="190">
                  <c:v>21.455393315489033</c:v>
                </c:pt>
                <c:pt idx="191">
                  <c:v>18.842061363592943</c:v>
                </c:pt>
                <c:pt idx="192">
                  <c:v>18.471232748416643</c:v>
                </c:pt>
                <c:pt idx="193">
                  <c:v>21.862980132539366</c:v>
                </c:pt>
                <c:pt idx="194">
                  <c:v>19.75149062072872</c:v>
                </c:pt>
                <c:pt idx="195">
                  <c:v>22.648763072131914</c:v>
                </c:pt>
                <c:pt idx="196">
                  <c:v>79.85599697437391</c:v>
                </c:pt>
                <c:pt idx="197">
                  <c:v>23.551082934832653</c:v>
                </c:pt>
                <c:pt idx="198">
                  <c:v>21.419320002201708</c:v>
                </c:pt>
                <c:pt idx="199">
                  <c:v>21.787863784872627</c:v>
                </c:pt>
                <c:pt idx="200">
                  <c:v>22.56871210998368</c:v>
                </c:pt>
                <c:pt idx="201">
                  <c:v>23.774847754595847</c:v>
                </c:pt>
                <c:pt idx="202">
                  <c:v>22.127853161957503</c:v>
                </c:pt>
                <c:pt idx="203">
                  <c:v>22.170405478913395</c:v>
                </c:pt>
                <c:pt idx="204">
                  <c:v>23.151576456065794</c:v>
                </c:pt>
                <c:pt idx="205">
                  <c:v>22.555767282979183</c:v>
                </c:pt>
                <c:pt idx="206">
                  <c:v>23.701030908071566</c:v>
                </c:pt>
                <c:pt idx="207">
                  <c:v>23.386026652276055</c:v>
                </c:pt>
                <c:pt idx="208">
                  <c:v>21.920837824515228</c:v>
                </c:pt>
                <c:pt idx="209">
                  <c:v>20.683524047980345</c:v>
                </c:pt>
                <c:pt idx="210">
                  <c:v>21.875422826343634</c:v>
                </c:pt>
                <c:pt idx="211">
                  <c:v>20.106132644069024</c:v>
                </c:pt>
                <c:pt idx="212">
                  <c:v>20.613718109239837</c:v>
                </c:pt>
                <c:pt idx="213">
                  <c:v>21.05034993554017</c:v>
                </c:pt>
                <c:pt idx="214">
                  <c:v>20.596616156472884</c:v>
                </c:pt>
                <c:pt idx="215">
                  <c:v>21.11407672273869</c:v>
                </c:pt>
                <c:pt idx="216">
                  <c:v>21.007100424390238</c:v>
                </c:pt>
                <c:pt idx="217">
                  <c:v>20.100410815132868</c:v>
                </c:pt>
                <c:pt idx="218">
                  <c:v>20.3141906278051</c:v>
                </c:pt>
                <c:pt idx="219">
                  <c:v>21.30714040948958</c:v>
                </c:pt>
                <c:pt idx="220">
                  <c:v>19.842504316604188</c:v>
                </c:pt>
              </c:numCache>
            </c:numRef>
          </c:yVal>
          <c:smooth val="0"/>
        </c:ser>
        <c:ser>
          <c:idx val="1"/>
          <c:order val="1"/>
          <c:tx>
            <c:strRef>
              <c:f>OUTPUT!$M$2</c:f>
              <c:strCache>
                <c:ptCount val="1"/>
                <c:pt idx="0">
                  <c:v>Prot horz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333399"/>
                </a:solidFill>
              </a:ln>
            </c:spPr>
          </c:marker>
          <c:xVal>
            <c:numRef>
              <c:f>OUTPUT!$B$200:$B$420</c:f>
              <c:numCache>
                <c:ptCount val="221"/>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numCache>
            </c:numRef>
          </c:xVal>
          <c:yVal>
            <c:numRef>
              <c:f>OUTPUT!$M$200:$M$420</c:f>
              <c:numCache>
                <c:ptCount val="221"/>
                <c:pt idx="0">
                  <c:v>30</c:v>
                </c:pt>
                <c:pt idx="1">
                  <c:v>28</c:v>
                </c:pt>
                <c:pt idx="2">
                  <c:v>28</c:v>
                </c:pt>
                <c:pt idx="3">
                  <c:v>29</c:v>
                </c:pt>
                <c:pt idx="4">
                  <c:v>30</c:v>
                </c:pt>
                <c:pt idx="5">
                  <c:v>26</c:v>
                </c:pt>
                <c:pt idx="6">
                  <c:v>0</c:v>
                </c:pt>
                <c:pt idx="7">
                  <c:v>27</c:v>
                </c:pt>
                <c:pt idx="8">
                  <c:v>28</c:v>
                </c:pt>
                <c:pt idx="10">
                  <c:v>31</c:v>
                </c:pt>
                <c:pt idx="11">
                  <c:v>32</c:v>
                </c:pt>
                <c:pt idx="12">
                  <c:v>27</c:v>
                </c:pt>
                <c:pt idx="13">
                  <c:v>34</c:v>
                </c:pt>
                <c:pt idx="14">
                  <c:v>26</c:v>
                </c:pt>
                <c:pt idx="15">
                  <c:v>27</c:v>
                </c:pt>
                <c:pt idx="16">
                  <c:v>29</c:v>
                </c:pt>
                <c:pt idx="17">
                  <c:v>28</c:v>
                </c:pt>
                <c:pt idx="18">
                  <c:v>29</c:v>
                </c:pt>
                <c:pt idx="19">
                  <c:v>29</c:v>
                </c:pt>
                <c:pt idx="20">
                  <c:v>30</c:v>
                </c:pt>
                <c:pt idx="21">
                  <c:v>29</c:v>
                </c:pt>
                <c:pt idx="22">
                  <c:v>33</c:v>
                </c:pt>
                <c:pt idx="23">
                  <c:v>0</c:v>
                </c:pt>
                <c:pt idx="24">
                  <c:v>25</c:v>
                </c:pt>
                <c:pt idx="25">
                  <c:v>0</c:v>
                </c:pt>
                <c:pt idx="26">
                  <c:v>0</c:v>
                </c:pt>
                <c:pt idx="27">
                  <c:v>26</c:v>
                </c:pt>
                <c:pt idx="28">
                  <c:v>0</c:v>
                </c:pt>
                <c:pt idx="29">
                  <c:v>27</c:v>
                </c:pt>
                <c:pt idx="30">
                  <c:v>26</c:v>
                </c:pt>
                <c:pt idx="31">
                  <c:v>30</c:v>
                </c:pt>
                <c:pt idx="32">
                  <c:v>28</c:v>
                </c:pt>
                <c:pt idx="33">
                  <c:v>29</c:v>
                </c:pt>
                <c:pt idx="34">
                  <c:v>34</c:v>
                </c:pt>
                <c:pt idx="35">
                  <c:v>33</c:v>
                </c:pt>
                <c:pt idx="36">
                  <c:v>0</c:v>
                </c:pt>
                <c:pt idx="37">
                  <c:v>32</c:v>
                </c:pt>
                <c:pt idx="38">
                  <c:v>34</c:v>
                </c:pt>
                <c:pt idx="39">
                  <c:v>34</c:v>
                </c:pt>
                <c:pt idx="40">
                  <c:v>39</c:v>
                </c:pt>
                <c:pt idx="41">
                  <c:v>31</c:v>
                </c:pt>
                <c:pt idx="42">
                  <c:v>90</c:v>
                </c:pt>
                <c:pt idx="43">
                  <c:v>27.5</c:v>
                </c:pt>
                <c:pt idx="44">
                  <c:v>32</c:v>
                </c:pt>
                <c:pt idx="45">
                  <c:v>28</c:v>
                </c:pt>
                <c:pt idx="46">
                  <c:v>28</c:v>
                </c:pt>
                <c:pt idx="47">
                  <c:v>31</c:v>
                </c:pt>
                <c:pt idx="48">
                  <c:v>29</c:v>
                </c:pt>
                <c:pt idx="49">
                  <c:v>29</c:v>
                </c:pt>
                <c:pt idx="50">
                  <c:v>30</c:v>
                </c:pt>
                <c:pt idx="51">
                  <c:v>31</c:v>
                </c:pt>
                <c:pt idx="52">
                  <c:v>31</c:v>
                </c:pt>
                <c:pt idx="53">
                  <c:v>33</c:v>
                </c:pt>
                <c:pt idx="54">
                  <c:v>33</c:v>
                </c:pt>
                <c:pt idx="55">
                  <c:v>33</c:v>
                </c:pt>
                <c:pt idx="56">
                  <c:v>33.8</c:v>
                </c:pt>
                <c:pt idx="57">
                  <c:v>28</c:v>
                </c:pt>
                <c:pt idx="58">
                  <c:v>32.6</c:v>
                </c:pt>
                <c:pt idx="59">
                  <c:v>31.2</c:v>
                </c:pt>
                <c:pt idx="60">
                  <c:v>31.7</c:v>
                </c:pt>
                <c:pt idx="61">
                  <c:v>33.7</c:v>
                </c:pt>
                <c:pt idx="62">
                  <c:v>32.7</c:v>
                </c:pt>
                <c:pt idx="63">
                  <c:v>33.17</c:v>
                </c:pt>
                <c:pt idx="64">
                  <c:v>32</c:v>
                </c:pt>
                <c:pt idx="65">
                  <c:v>34</c:v>
                </c:pt>
                <c:pt idx="66">
                  <c:v>30</c:v>
                </c:pt>
                <c:pt idx="67">
                  <c:v>33.8</c:v>
                </c:pt>
                <c:pt idx="68">
                  <c:v>29</c:v>
                </c:pt>
                <c:pt idx="69">
                  <c:v>33</c:v>
                </c:pt>
                <c:pt idx="70">
                  <c:v>31.4</c:v>
                </c:pt>
                <c:pt idx="71">
                  <c:v>21</c:v>
                </c:pt>
                <c:pt idx="72">
                  <c:v>32.6</c:v>
                </c:pt>
                <c:pt idx="73">
                  <c:v>33</c:v>
                </c:pt>
                <c:pt idx="74">
                  <c:v>36</c:v>
                </c:pt>
                <c:pt idx="75">
                  <c:v>31.8</c:v>
                </c:pt>
                <c:pt idx="76">
                  <c:v>33.9</c:v>
                </c:pt>
                <c:pt idx="77">
                  <c:v>0</c:v>
                </c:pt>
                <c:pt idx="78">
                  <c:v>29.4</c:v>
                </c:pt>
                <c:pt idx="79">
                  <c:v>31.3</c:v>
                </c:pt>
                <c:pt idx="80">
                  <c:v>27.7</c:v>
                </c:pt>
                <c:pt idx="81">
                  <c:v>30.85</c:v>
                </c:pt>
                <c:pt idx="82">
                  <c:v>31.1</c:v>
                </c:pt>
                <c:pt idx="83">
                  <c:v>30.8</c:v>
                </c:pt>
                <c:pt idx="84">
                  <c:v>33.24</c:v>
                </c:pt>
                <c:pt idx="85">
                  <c:v>34.86</c:v>
                </c:pt>
                <c:pt idx="86">
                  <c:v>38.7</c:v>
                </c:pt>
                <c:pt idx="87">
                  <c:v>37.05</c:v>
                </c:pt>
                <c:pt idx="88">
                  <c:v>35.52</c:v>
                </c:pt>
                <c:pt idx="89">
                  <c:v>36.84</c:v>
                </c:pt>
                <c:pt idx="90">
                  <c:v>36.13</c:v>
                </c:pt>
                <c:pt idx="91">
                  <c:v>39.1</c:v>
                </c:pt>
                <c:pt idx="92">
                  <c:v>37.65</c:v>
                </c:pt>
                <c:pt idx="93">
                  <c:v>38.25</c:v>
                </c:pt>
                <c:pt idx="94">
                  <c:v>33.9</c:v>
                </c:pt>
                <c:pt idx="95">
                  <c:v>37.47</c:v>
                </c:pt>
                <c:pt idx="96">
                  <c:v>36.67</c:v>
                </c:pt>
                <c:pt idx="97">
                  <c:v>40.6</c:v>
                </c:pt>
                <c:pt idx="98">
                  <c:v>36.15</c:v>
                </c:pt>
                <c:pt idx="99">
                  <c:v>37.12</c:v>
                </c:pt>
                <c:pt idx="100">
                  <c:v>32.96</c:v>
                </c:pt>
                <c:pt idx="101">
                  <c:v>91</c:v>
                </c:pt>
                <c:pt idx="102">
                  <c:v>36.86</c:v>
                </c:pt>
                <c:pt idx="103">
                  <c:v>35.3</c:v>
                </c:pt>
                <c:pt idx="104">
                  <c:v>37.68</c:v>
                </c:pt>
                <c:pt idx="105">
                  <c:v>32.6</c:v>
                </c:pt>
                <c:pt idx="106">
                  <c:v>33.78</c:v>
                </c:pt>
                <c:pt idx="107">
                  <c:v>34.4</c:v>
                </c:pt>
                <c:pt idx="108">
                  <c:v>33.74</c:v>
                </c:pt>
                <c:pt idx="109">
                  <c:v>35.1</c:v>
                </c:pt>
                <c:pt idx="110">
                  <c:v>35.93</c:v>
                </c:pt>
                <c:pt idx="111">
                  <c:v>34.3</c:v>
                </c:pt>
                <c:pt idx="112">
                  <c:v>38.09</c:v>
                </c:pt>
                <c:pt idx="113">
                  <c:v>36.92</c:v>
                </c:pt>
                <c:pt idx="114">
                  <c:v>42</c:v>
                </c:pt>
                <c:pt idx="115">
                  <c:v>40.6</c:v>
                </c:pt>
                <c:pt idx="116">
                  <c:v>38.68</c:v>
                </c:pt>
                <c:pt idx="117">
                  <c:v>39.13</c:v>
                </c:pt>
                <c:pt idx="118">
                  <c:v>37.3</c:v>
                </c:pt>
                <c:pt idx="119">
                  <c:v>35.6</c:v>
                </c:pt>
                <c:pt idx="120">
                  <c:v>34.39</c:v>
                </c:pt>
                <c:pt idx="121">
                  <c:v>43.95</c:v>
                </c:pt>
                <c:pt idx="122">
                  <c:v>36.39</c:v>
                </c:pt>
                <c:pt idx="123">
                  <c:v>45.4</c:v>
                </c:pt>
                <c:pt idx="124">
                  <c:v>35.3</c:v>
                </c:pt>
                <c:pt idx="125">
                  <c:v>29.8</c:v>
                </c:pt>
                <c:pt idx="126">
                  <c:v>30.5</c:v>
                </c:pt>
                <c:pt idx="127">
                  <c:v>29.3</c:v>
                </c:pt>
                <c:pt idx="128">
                  <c:v>28.9</c:v>
                </c:pt>
                <c:pt idx="129">
                  <c:v>43.3</c:v>
                </c:pt>
                <c:pt idx="130">
                  <c:v>28.2</c:v>
                </c:pt>
                <c:pt idx="131">
                  <c:v>29.4</c:v>
                </c:pt>
                <c:pt idx="132">
                  <c:v>29.8</c:v>
                </c:pt>
                <c:pt idx="133">
                  <c:v>30.7</c:v>
                </c:pt>
                <c:pt idx="134">
                  <c:v>30.98</c:v>
                </c:pt>
                <c:pt idx="135">
                  <c:v>31.5</c:v>
                </c:pt>
                <c:pt idx="136">
                  <c:v>34.2</c:v>
                </c:pt>
                <c:pt idx="137">
                  <c:v>31.87</c:v>
                </c:pt>
                <c:pt idx="138">
                  <c:v>32.28</c:v>
                </c:pt>
                <c:pt idx="139">
                  <c:v>130</c:v>
                </c:pt>
                <c:pt idx="140">
                  <c:v>31.9</c:v>
                </c:pt>
                <c:pt idx="141">
                  <c:v>32.89</c:v>
                </c:pt>
                <c:pt idx="142">
                  <c:v>0</c:v>
                </c:pt>
                <c:pt idx="143">
                  <c:v>44</c:v>
                </c:pt>
                <c:pt idx="144">
                  <c:v>41.4</c:v>
                </c:pt>
                <c:pt idx="145">
                  <c:v>40.22</c:v>
                </c:pt>
                <c:pt idx="146">
                  <c:v>34.3</c:v>
                </c:pt>
                <c:pt idx="147">
                  <c:v>30.08</c:v>
                </c:pt>
                <c:pt idx="148">
                  <c:v>159</c:v>
                </c:pt>
                <c:pt idx="149">
                  <c:v>28.3</c:v>
                </c:pt>
                <c:pt idx="150">
                  <c:v>27.3</c:v>
                </c:pt>
                <c:pt idx="151">
                  <c:v>27.3</c:v>
                </c:pt>
                <c:pt idx="152">
                  <c:v>28.7</c:v>
                </c:pt>
                <c:pt idx="153">
                  <c:v>34.4</c:v>
                </c:pt>
                <c:pt idx="154">
                  <c:v>35.4</c:v>
                </c:pt>
                <c:pt idx="155">
                  <c:v>41.09</c:v>
                </c:pt>
                <c:pt idx="156">
                  <c:v>38.69</c:v>
                </c:pt>
                <c:pt idx="157">
                  <c:v>32.38</c:v>
                </c:pt>
                <c:pt idx="158">
                  <c:v>34.3</c:v>
                </c:pt>
                <c:pt idx="159">
                  <c:v>31.4</c:v>
                </c:pt>
                <c:pt idx="160">
                  <c:v>33.46</c:v>
                </c:pt>
                <c:pt idx="161">
                  <c:v>32.2</c:v>
                </c:pt>
                <c:pt idx="162">
                  <c:v>34.78</c:v>
                </c:pt>
                <c:pt idx="163">
                  <c:v>36.012</c:v>
                </c:pt>
                <c:pt idx="164">
                  <c:v>34.07</c:v>
                </c:pt>
                <c:pt idx="165">
                  <c:v>35.58</c:v>
                </c:pt>
                <c:pt idx="166">
                  <c:v>35.75</c:v>
                </c:pt>
                <c:pt idx="167">
                  <c:v>38.025</c:v>
                </c:pt>
                <c:pt idx="168">
                  <c:v>36.782</c:v>
                </c:pt>
                <c:pt idx="169">
                  <c:v>34.36</c:v>
                </c:pt>
                <c:pt idx="170">
                  <c:v>30.55</c:v>
                </c:pt>
                <c:pt idx="171">
                  <c:v>32.03</c:v>
                </c:pt>
                <c:pt idx="172">
                  <c:v>32.7</c:v>
                </c:pt>
                <c:pt idx="173">
                  <c:v>32.4</c:v>
                </c:pt>
                <c:pt idx="174">
                  <c:v>33.7</c:v>
                </c:pt>
                <c:pt idx="175">
                  <c:v>37.12</c:v>
                </c:pt>
                <c:pt idx="176">
                  <c:v>33.5</c:v>
                </c:pt>
                <c:pt idx="177">
                  <c:v>33.8</c:v>
                </c:pt>
                <c:pt idx="178">
                  <c:v>34.23</c:v>
                </c:pt>
                <c:pt idx="179">
                  <c:v>32.43</c:v>
                </c:pt>
                <c:pt idx="180">
                  <c:v>0</c:v>
                </c:pt>
                <c:pt idx="181">
                  <c:v>35.53</c:v>
                </c:pt>
                <c:pt idx="182">
                  <c:v>32.96</c:v>
                </c:pt>
                <c:pt idx="183">
                  <c:v>33.69</c:v>
                </c:pt>
                <c:pt idx="184">
                  <c:v>0</c:v>
                </c:pt>
                <c:pt idx="185">
                  <c:v>0</c:v>
                </c:pt>
                <c:pt idx="186">
                  <c:v>31.54</c:v>
                </c:pt>
                <c:pt idx="187">
                  <c:v>36.47</c:v>
                </c:pt>
                <c:pt idx="188">
                  <c:v>34.41</c:v>
                </c:pt>
                <c:pt idx="189">
                  <c:v>35.67</c:v>
                </c:pt>
                <c:pt idx="190">
                  <c:v>35.69</c:v>
                </c:pt>
                <c:pt idx="191">
                  <c:v>41.27</c:v>
                </c:pt>
                <c:pt idx="192">
                  <c:v>41.29</c:v>
                </c:pt>
                <c:pt idx="193">
                  <c:v>35.671</c:v>
                </c:pt>
                <c:pt idx="194">
                  <c:v>36.35</c:v>
                </c:pt>
                <c:pt idx="195">
                  <c:v>35.81</c:v>
                </c:pt>
                <c:pt idx="196">
                  <c:v>57.63</c:v>
                </c:pt>
                <c:pt idx="197">
                  <c:v>35.4538</c:v>
                </c:pt>
                <c:pt idx="198">
                  <c:v>33.28</c:v>
                </c:pt>
                <c:pt idx="199">
                  <c:v>36.039</c:v>
                </c:pt>
                <c:pt idx="200">
                  <c:v>32.9596</c:v>
                </c:pt>
                <c:pt idx="201">
                  <c:v>32.36</c:v>
                </c:pt>
                <c:pt idx="202">
                  <c:v>33.273</c:v>
                </c:pt>
                <c:pt idx="203">
                  <c:v>32.85</c:v>
                </c:pt>
                <c:pt idx="204">
                  <c:v>32.159</c:v>
                </c:pt>
                <c:pt idx="205">
                  <c:v>36.85</c:v>
                </c:pt>
                <c:pt idx="206">
                  <c:v>33.02</c:v>
                </c:pt>
                <c:pt idx="207">
                  <c:v>38.38</c:v>
                </c:pt>
                <c:pt idx="208">
                  <c:v>33.7</c:v>
                </c:pt>
                <c:pt idx="209">
                  <c:v>34.32</c:v>
                </c:pt>
                <c:pt idx="210">
                  <c:v>34.94</c:v>
                </c:pt>
                <c:pt idx="211">
                  <c:v>32.14</c:v>
                </c:pt>
                <c:pt idx="212">
                  <c:v>35.2</c:v>
                </c:pt>
                <c:pt idx="213">
                  <c:v>34.6</c:v>
                </c:pt>
                <c:pt idx="214">
                  <c:v>32.13</c:v>
                </c:pt>
                <c:pt idx="215">
                  <c:v>32.37</c:v>
                </c:pt>
                <c:pt idx="216">
                  <c:v>38.48</c:v>
                </c:pt>
                <c:pt idx="217">
                  <c:v>39.5</c:v>
                </c:pt>
                <c:pt idx="218">
                  <c:v>42</c:v>
                </c:pt>
                <c:pt idx="219">
                  <c:v>41.8</c:v>
                </c:pt>
                <c:pt idx="220">
                  <c:v>34.1</c:v>
                </c:pt>
              </c:numCache>
            </c:numRef>
          </c:yVal>
          <c:smooth val="0"/>
        </c:ser>
        <c:ser>
          <c:idx val="2"/>
          <c:order val="2"/>
          <c:tx>
            <c:strRef>
              <c:f>OUTPUT!$O$2</c:f>
              <c:strCache>
                <c:ptCount val="1"/>
                <c:pt idx="0">
                  <c:v>Prot vert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3399"/>
              </a:solidFill>
              <a:ln>
                <a:solidFill>
                  <a:srgbClr val="333399"/>
                </a:solidFill>
              </a:ln>
            </c:spPr>
          </c:marker>
          <c:xVal>
            <c:numRef>
              <c:f>OUTPUT!$B$200:$B$420</c:f>
              <c:numCache>
                <c:ptCount val="221"/>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numCache>
            </c:numRef>
          </c:xVal>
          <c:yVal>
            <c:numRef>
              <c:f>OUTPUT!$O$200:$O$420</c:f>
              <c:numCache>
                <c:ptCount val="221"/>
                <c:pt idx="0">
                  <c:v>29</c:v>
                </c:pt>
                <c:pt idx="1">
                  <c:v>29</c:v>
                </c:pt>
                <c:pt idx="2">
                  <c:v>29</c:v>
                </c:pt>
                <c:pt idx="3">
                  <c:v>30</c:v>
                </c:pt>
                <c:pt idx="4">
                  <c:v>31</c:v>
                </c:pt>
                <c:pt idx="5">
                  <c:v>30</c:v>
                </c:pt>
                <c:pt idx="6">
                  <c:v>0</c:v>
                </c:pt>
                <c:pt idx="7">
                  <c:v>27</c:v>
                </c:pt>
                <c:pt idx="8">
                  <c:v>29</c:v>
                </c:pt>
                <c:pt idx="9">
                  <c:v>27</c:v>
                </c:pt>
                <c:pt idx="10">
                  <c:v>32</c:v>
                </c:pt>
                <c:pt idx="11">
                  <c:v>35</c:v>
                </c:pt>
                <c:pt idx="12">
                  <c:v>27</c:v>
                </c:pt>
                <c:pt idx="13">
                  <c:v>30</c:v>
                </c:pt>
                <c:pt idx="14">
                  <c:v>33</c:v>
                </c:pt>
                <c:pt idx="15">
                  <c:v>35</c:v>
                </c:pt>
                <c:pt idx="16">
                  <c:v>36</c:v>
                </c:pt>
                <c:pt idx="17">
                  <c:v>33</c:v>
                </c:pt>
                <c:pt idx="18">
                  <c:v>35</c:v>
                </c:pt>
                <c:pt idx="19">
                  <c:v>33</c:v>
                </c:pt>
                <c:pt idx="20">
                  <c:v>36</c:v>
                </c:pt>
                <c:pt idx="21">
                  <c:v>35</c:v>
                </c:pt>
                <c:pt idx="22">
                  <c:v>35</c:v>
                </c:pt>
                <c:pt idx="23">
                  <c:v>0</c:v>
                </c:pt>
                <c:pt idx="24">
                  <c:v>29</c:v>
                </c:pt>
                <c:pt idx="25">
                  <c:v>0</c:v>
                </c:pt>
                <c:pt idx="26">
                  <c:v>0</c:v>
                </c:pt>
                <c:pt idx="27">
                  <c:v>28</c:v>
                </c:pt>
                <c:pt idx="28">
                  <c:v>0</c:v>
                </c:pt>
                <c:pt idx="29">
                  <c:v>30</c:v>
                </c:pt>
                <c:pt idx="30">
                  <c:v>27.9</c:v>
                </c:pt>
                <c:pt idx="31">
                  <c:v>29</c:v>
                </c:pt>
                <c:pt idx="32">
                  <c:v>29</c:v>
                </c:pt>
                <c:pt idx="33">
                  <c:v>29.5</c:v>
                </c:pt>
                <c:pt idx="34">
                  <c:v>36</c:v>
                </c:pt>
                <c:pt idx="35">
                  <c:v>34</c:v>
                </c:pt>
                <c:pt idx="36">
                  <c:v>0</c:v>
                </c:pt>
                <c:pt idx="37">
                  <c:v>34</c:v>
                </c:pt>
                <c:pt idx="38">
                  <c:v>38</c:v>
                </c:pt>
                <c:pt idx="39">
                  <c:v>38</c:v>
                </c:pt>
                <c:pt idx="40">
                  <c:v>42</c:v>
                </c:pt>
                <c:pt idx="41">
                  <c:v>34.6</c:v>
                </c:pt>
                <c:pt idx="42">
                  <c:v>52</c:v>
                </c:pt>
                <c:pt idx="43">
                  <c:v>30</c:v>
                </c:pt>
                <c:pt idx="44">
                  <c:v>41</c:v>
                </c:pt>
                <c:pt idx="45">
                  <c:v>30</c:v>
                </c:pt>
                <c:pt idx="46">
                  <c:v>30</c:v>
                </c:pt>
                <c:pt idx="47">
                  <c:v>34</c:v>
                </c:pt>
                <c:pt idx="48">
                  <c:v>31</c:v>
                </c:pt>
                <c:pt idx="49">
                  <c:v>27</c:v>
                </c:pt>
                <c:pt idx="50">
                  <c:v>30</c:v>
                </c:pt>
                <c:pt idx="51">
                  <c:v>31</c:v>
                </c:pt>
                <c:pt idx="52">
                  <c:v>31</c:v>
                </c:pt>
                <c:pt idx="53">
                  <c:v>32</c:v>
                </c:pt>
                <c:pt idx="54">
                  <c:v>30.5</c:v>
                </c:pt>
                <c:pt idx="55">
                  <c:v>31.4</c:v>
                </c:pt>
                <c:pt idx="56">
                  <c:v>31.5</c:v>
                </c:pt>
                <c:pt idx="57">
                  <c:v>28.8</c:v>
                </c:pt>
                <c:pt idx="58">
                  <c:v>31.6</c:v>
                </c:pt>
                <c:pt idx="59">
                  <c:v>30.8</c:v>
                </c:pt>
                <c:pt idx="60">
                  <c:v>31.5</c:v>
                </c:pt>
                <c:pt idx="61">
                  <c:v>34</c:v>
                </c:pt>
                <c:pt idx="62">
                  <c:v>33</c:v>
                </c:pt>
                <c:pt idx="63">
                  <c:v>33.3</c:v>
                </c:pt>
                <c:pt idx="64">
                  <c:v>32</c:v>
                </c:pt>
                <c:pt idx="65">
                  <c:v>34</c:v>
                </c:pt>
                <c:pt idx="66">
                  <c:v>30.8</c:v>
                </c:pt>
                <c:pt idx="67">
                  <c:v>32.8</c:v>
                </c:pt>
                <c:pt idx="68">
                  <c:v>29.7</c:v>
                </c:pt>
                <c:pt idx="69">
                  <c:v>32.6</c:v>
                </c:pt>
                <c:pt idx="70">
                  <c:v>30.5</c:v>
                </c:pt>
                <c:pt idx="71">
                  <c:v>31</c:v>
                </c:pt>
                <c:pt idx="72">
                  <c:v>32</c:v>
                </c:pt>
                <c:pt idx="73">
                  <c:v>33</c:v>
                </c:pt>
                <c:pt idx="74">
                  <c:v>36</c:v>
                </c:pt>
                <c:pt idx="75">
                  <c:v>34</c:v>
                </c:pt>
                <c:pt idx="76">
                  <c:v>36</c:v>
                </c:pt>
                <c:pt idx="77">
                  <c:v>0</c:v>
                </c:pt>
                <c:pt idx="78">
                  <c:v>29.7</c:v>
                </c:pt>
                <c:pt idx="79">
                  <c:v>31.1</c:v>
                </c:pt>
                <c:pt idx="80">
                  <c:v>28.5</c:v>
                </c:pt>
                <c:pt idx="81">
                  <c:v>30.1</c:v>
                </c:pt>
                <c:pt idx="82">
                  <c:v>29.9</c:v>
                </c:pt>
                <c:pt idx="83">
                  <c:v>30.22</c:v>
                </c:pt>
                <c:pt idx="84">
                  <c:v>32.98</c:v>
                </c:pt>
                <c:pt idx="85">
                  <c:v>31.2</c:v>
                </c:pt>
                <c:pt idx="86">
                  <c:v>34.9</c:v>
                </c:pt>
                <c:pt idx="87">
                  <c:v>33.66</c:v>
                </c:pt>
                <c:pt idx="88">
                  <c:v>31.7</c:v>
                </c:pt>
                <c:pt idx="89">
                  <c:v>31.74</c:v>
                </c:pt>
                <c:pt idx="90">
                  <c:v>32</c:v>
                </c:pt>
                <c:pt idx="91">
                  <c:v>37.1</c:v>
                </c:pt>
                <c:pt idx="92">
                  <c:v>34.49</c:v>
                </c:pt>
                <c:pt idx="93">
                  <c:v>35.82</c:v>
                </c:pt>
                <c:pt idx="94">
                  <c:v>32.44</c:v>
                </c:pt>
                <c:pt idx="95">
                  <c:v>36.1</c:v>
                </c:pt>
                <c:pt idx="96">
                  <c:v>34.45</c:v>
                </c:pt>
                <c:pt idx="97">
                  <c:v>39.01</c:v>
                </c:pt>
                <c:pt idx="98">
                  <c:v>34.47</c:v>
                </c:pt>
                <c:pt idx="99">
                  <c:v>35.78</c:v>
                </c:pt>
                <c:pt idx="100">
                  <c:v>32.5</c:v>
                </c:pt>
                <c:pt idx="101">
                  <c:v>76</c:v>
                </c:pt>
                <c:pt idx="102">
                  <c:v>35.48</c:v>
                </c:pt>
                <c:pt idx="103">
                  <c:v>33.59</c:v>
                </c:pt>
                <c:pt idx="104">
                  <c:v>33</c:v>
                </c:pt>
                <c:pt idx="105">
                  <c:v>30.72</c:v>
                </c:pt>
                <c:pt idx="106">
                  <c:v>31.62</c:v>
                </c:pt>
                <c:pt idx="107">
                  <c:v>29.96</c:v>
                </c:pt>
                <c:pt idx="108">
                  <c:v>29.15</c:v>
                </c:pt>
                <c:pt idx="109">
                  <c:v>35.26</c:v>
                </c:pt>
                <c:pt idx="110">
                  <c:v>35.5</c:v>
                </c:pt>
                <c:pt idx="111">
                  <c:v>33.6</c:v>
                </c:pt>
                <c:pt idx="112">
                  <c:v>36.1</c:v>
                </c:pt>
                <c:pt idx="113">
                  <c:v>33.1</c:v>
                </c:pt>
                <c:pt idx="114">
                  <c:v>40.65</c:v>
                </c:pt>
                <c:pt idx="115">
                  <c:v>37.8</c:v>
                </c:pt>
                <c:pt idx="116">
                  <c:v>37.86</c:v>
                </c:pt>
                <c:pt idx="117">
                  <c:v>38.01</c:v>
                </c:pt>
                <c:pt idx="118">
                  <c:v>35.8</c:v>
                </c:pt>
                <c:pt idx="119">
                  <c:v>37.45</c:v>
                </c:pt>
                <c:pt idx="120">
                  <c:v>36.47</c:v>
                </c:pt>
                <c:pt idx="121">
                  <c:v>50.63</c:v>
                </c:pt>
                <c:pt idx="122">
                  <c:v>39.1</c:v>
                </c:pt>
                <c:pt idx="123">
                  <c:v>43.8</c:v>
                </c:pt>
                <c:pt idx="124">
                  <c:v>49.8</c:v>
                </c:pt>
                <c:pt idx="125">
                  <c:v>39.9</c:v>
                </c:pt>
                <c:pt idx="126">
                  <c:v>41.9</c:v>
                </c:pt>
                <c:pt idx="127">
                  <c:v>38.8</c:v>
                </c:pt>
                <c:pt idx="128">
                  <c:v>36.89</c:v>
                </c:pt>
                <c:pt idx="129">
                  <c:v>26.4</c:v>
                </c:pt>
                <c:pt idx="130">
                  <c:v>35.9</c:v>
                </c:pt>
                <c:pt idx="131">
                  <c:v>37.4</c:v>
                </c:pt>
                <c:pt idx="132">
                  <c:v>39</c:v>
                </c:pt>
                <c:pt idx="133">
                  <c:v>41.84</c:v>
                </c:pt>
                <c:pt idx="134">
                  <c:v>39.1</c:v>
                </c:pt>
                <c:pt idx="135">
                  <c:v>40.38</c:v>
                </c:pt>
                <c:pt idx="136">
                  <c:v>43.5</c:v>
                </c:pt>
                <c:pt idx="137">
                  <c:v>40.67</c:v>
                </c:pt>
                <c:pt idx="138">
                  <c:v>40.83</c:v>
                </c:pt>
                <c:pt idx="139">
                  <c:v>50.46</c:v>
                </c:pt>
                <c:pt idx="140">
                  <c:v>40.03</c:v>
                </c:pt>
                <c:pt idx="141">
                  <c:v>42</c:v>
                </c:pt>
                <c:pt idx="142">
                  <c:v>0</c:v>
                </c:pt>
                <c:pt idx="143">
                  <c:v>43.9</c:v>
                </c:pt>
                <c:pt idx="144">
                  <c:v>44.2</c:v>
                </c:pt>
                <c:pt idx="145">
                  <c:v>44.4</c:v>
                </c:pt>
                <c:pt idx="146">
                  <c:v>41.5</c:v>
                </c:pt>
                <c:pt idx="147">
                  <c:v>39.22</c:v>
                </c:pt>
                <c:pt idx="148">
                  <c:v>46.7</c:v>
                </c:pt>
                <c:pt idx="149">
                  <c:v>39.6</c:v>
                </c:pt>
                <c:pt idx="150">
                  <c:v>37</c:v>
                </c:pt>
                <c:pt idx="151">
                  <c:v>37.3</c:v>
                </c:pt>
                <c:pt idx="152">
                  <c:v>41.9</c:v>
                </c:pt>
                <c:pt idx="153">
                  <c:v>30.4</c:v>
                </c:pt>
                <c:pt idx="154">
                  <c:v>40.3</c:v>
                </c:pt>
                <c:pt idx="155">
                  <c:v>41.19</c:v>
                </c:pt>
                <c:pt idx="156">
                  <c:v>39.11</c:v>
                </c:pt>
                <c:pt idx="157">
                  <c:v>38.72</c:v>
                </c:pt>
                <c:pt idx="158">
                  <c:v>40.7</c:v>
                </c:pt>
                <c:pt idx="159">
                  <c:v>39.6</c:v>
                </c:pt>
                <c:pt idx="160">
                  <c:v>41.22</c:v>
                </c:pt>
                <c:pt idx="161">
                  <c:v>41.7</c:v>
                </c:pt>
                <c:pt idx="162">
                  <c:v>41.45</c:v>
                </c:pt>
                <c:pt idx="163">
                  <c:v>45.0344</c:v>
                </c:pt>
                <c:pt idx="164">
                  <c:v>40.014</c:v>
                </c:pt>
                <c:pt idx="165">
                  <c:v>41.88</c:v>
                </c:pt>
                <c:pt idx="166">
                  <c:v>41.77</c:v>
                </c:pt>
                <c:pt idx="167">
                  <c:v>48.64</c:v>
                </c:pt>
                <c:pt idx="168">
                  <c:v>42.76</c:v>
                </c:pt>
                <c:pt idx="169">
                  <c:v>46.46</c:v>
                </c:pt>
                <c:pt idx="170">
                  <c:v>40.21</c:v>
                </c:pt>
                <c:pt idx="171">
                  <c:v>42</c:v>
                </c:pt>
                <c:pt idx="172">
                  <c:v>43.6</c:v>
                </c:pt>
                <c:pt idx="173">
                  <c:v>43.6</c:v>
                </c:pt>
                <c:pt idx="174">
                  <c:v>44.19</c:v>
                </c:pt>
                <c:pt idx="175">
                  <c:v>47.48</c:v>
                </c:pt>
                <c:pt idx="176">
                  <c:v>45.73</c:v>
                </c:pt>
                <c:pt idx="177">
                  <c:v>44.6</c:v>
                </c:pt>
                <c:pt idx="178">
                  <c:v>46.72</c:v>
                </c:pt>
                <c:pt idx="179">
                  <c:v>43.65</c:v>
                </c:pt>
                <c:pt idx="180">
                  <c:v>0</c:v>
                </c:pt>
                <c:pt idx="181">
                  <c:v>44.18</c:v>
                </c:pt>
                <c:pt idx="182">
                  <c:v>41.52</c:v>
                </c:pt>
                <c:pt idx="183">
                  <c:v>46.33</c:v>
                </c:pt>
                <c:pt idx="184">
                  <c:v>0</c:v>
                </c:pt>
                <c:pt idx="185">
                  <c:v>0</c:v>
                </c:pt>
                <c:pt idx="186">
                  <c:v>42.51</c:v>
                </c:pt>
                <c:pt idx="187">
                  <c:v>48.8</c:v>
                </c:pt>
                <c:pt idx="188">
                  <c:v>47.37</c:v>
                </c:pt>
                <c:pt idx="189">
                  <c:v>49.72</c:v>
                </c:pt>
                <c:pt idx="190">
                  <c:v>48.86</c:v>
                </c:pt>
                <c:pt idx="191">
                  <c:v>45.93</c:v>
                </c:pt>
                <c:pt idx="192">
                  <c:v>43.63</c:v>
                </c:pt>
                <c:pt idx="193">
                  <c:v>47.095</c:v>
                </c:pt>
                <c:pt idx="194">
                  <c:v>47.7</c:v>
                </c:pt>
                <c:pt idx="195">
                  <c:v>47.65</c:v>
                </c:pt>
                <c:pt idx="196">
                  <c:v>63.16</c:v>
                </c:pt>
                <c:pt idx="197">
                  <c:v>45.377</c:v>
                </c:pt>
                <c:pt idx="198">
                  <c:v>39.7155</c:v>
                </c:pt>
                <c:pt idx="199">
                  <c:v>41.114</c:v>
                </c:pt>
                <c:pt idx="200">
                  <c:v>40.951</c:v>
                </c:pt>
                <c:pt idx="201">
                  <c:v>39.69</c:v>
                </c:pt>
                <c:pt idx="202">
                  <c:v>39.48</c:v>
                </c:pt>
                <c:pt idx="203">
                  <c:v>38.017</c:v>
                </c:pt>
                <c:pt idx="204">
                  <c:v>39.4814</c:v>
                </c:pt>
                <c:pt idx="205">
                  <c:v>47.23</c:v>
                </c:pt>
                <c:pt idx="206">
                  <c:v>42.75</c:v>
                </c:pt>
                <c:pt idx="207">
                  <c:v>48.48</c:v>
                </c:pt>
                <c:pt idx="208">
                  <c:v>44.5</c:v>
                </c:pt>
                <c:pt idx="209">
                  <c:v>44.88</c:v>
                </c:pt>
                <c:pt idx="210">
                  <c:v>45.6</c:v>
                </c:pt>
                <c:pt idx="211">
                  <c:v>43.37</c:v>
                </c:pt>
                <c:pt idx="212">
                  <c:v>45.4</c:v>
                </c:pt>
                <c:pt idx="213">
                  <c:v>43.46</c:v>
                </c:pt>
                <c:pt idx="214">
                  <c:v>44.04</c:v>
                </c:pt>
                <c:pt idx="215">
                  <c:v>45.16</c:v>
                </c:pt>
                <c:pt idx="216">
                  <c:v>42.56</c:v>
                </c:pt>
                <c:pt idx="217">
                  <c:v>45</c:v>
                </c:pt>
                <c:pt idx="218">
                  <c:v>47.7</c:v>
                </c:pt>
                <c:pt idx="219">
                  <c:v>48.8</c:v>
                </c:pt>
                <c:pt idx="220">
                  <c:v>47</c:v>
                </c:pt>
              </c:numCache>
            </c:numRef>
          </c:yVal>
          <c:smooth val="0"/>
        </c:ser>
        <c:ser>
          <c:idx val="3"/>
          <c:order val="3"/>
          <c:tx>
            <c:strRef>
              <c:f>OUTPUT!$Q$2</c:f>
              <c:strCache>
                <c:ptCount val="1"/>
                <c:pt idx="0">
                  <c:v>Pbar horz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FF0000"/>
                </a:solidFill>
              </a:ln>
            </c:spPr>
          </c:marker>
          <c:xVal>
            <c:numRef>
              <c:f>OUTPUT!$B$200:$B$420</c:f>
              <c:numCache>
                <c:ptCount val="221"/>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numCache>
            </c:numRef>
          </c:xVal>
          <c:yVal>
            <c:numRef>
              <c:f>OUTPUT!$Q$200:$Q$420</c:f>
              <c:numCache>
                <c:ptCount val="221"/>
                <c:pt idx="0">
                  <c:v>2.1</c:v>
                </c:pt>
                <c:pt idx="1">
                  <c:v>5.5</c:v>
                </c:pt>
                <c:pt idx="2">
                  <c:v>4.5</c:v>
                </c:pt>
                <c:pt idx="3">
                  <c:v>3.6</c:v>
                </c:pt>
                <c:pt idx="4">
                  <c:v>4.8</c:v>
                </c:pt>
                <c:pt idx="5">
                  <c:v>4.75</c:v>
                </c:pt>
                <c:pt idx="6">
                  <c:v>0</c:v>
                </c:pt>
                <c:pt idx="7">
                  <c:v>4.5</c:v>
                </c:pt>
                <c:pt idx="8">
                  <c:v>0</c:v>
                </c:pt>
                <c:pt idx="10">
                  <c:v>4.3</c:v>
                </c:pt>
                <c:pt idx="11">
                  <c:v>2.1</c:v>
                </c:pt>
                <c:pt idx="12">
                  <c:v>7.5</c:v>
                </c:pt>
                <c:pt idx="13">
                  <c:v>10.2</c:v>
                </c:pt>
                <c:pt idx="14">
                  <c:v>6.5</c:v>
                </c:pt>
                <c:pt idx="15">
                  <c:v>4.7</c:v>
                </c:pt>
                <c:pt idx="16">
                  <c:v>29</c:v>
                </c:pt>
                <c:pt idx="17">
                  <c:v>3.9</c:v>
                </c:pt>
                <c:pt idx="18">
                  <c:v>3.6</c:v>
                </c:pt>
                <c:pt idx="19">
                  <c:v>3.2</c:v>
                </c:pt>
                <c:pt idx="20">
                  <c:v>5.5</c:v>
                </c:pt>
                <c:pt idx="21">
                  <c:v>7.1</c:v>
                </c:pt>
                <c:pt idx="22">
                  <c:v>0</c:v>
                </c:pt>
                <c:pt idx="23">
                  <c:v>8.6</c:v>
                </c:pt>
                <c:pt idx="24">
                  <c:v>5.7</c:v>
                </c:pt>
                <c:pt idx="25">
                  <c:v>6.8</c:v>
                </c:pt>
                <c:pt idx="26">
                  <c:v>6.9</c:v>
                </c:pt>
                <c:pt idx="27">
                  <c:v>0</c:v>
                </c:pt>
                <c:pt idx="28">
                  <c:v>0</c:v>
                </c:pt>
                <c:pt idx="29">
                  <c:v>27</c:v>
                </c:pt>
                <c:pt idx="30">
                  <c:v>4.8</c:v>
                </c:pt>
                <c:pt idx="31">
                  <c:v>5.3</c:v>
                </c:pt>
                <c:pt idx="32">
                  <c:v>5.9</c:v>
                </c:pt>
                <c:pt idx="33">
                  <c:v>4.8</c:v>
                </c:pt>
                <c:pt idx="34">
                  <c:v>4.19</c:v>
                </c:pt>
                <c:pt idx="35">
                  <c:v>5.9</c:v>
                </c:pt>
                <c:pt idx="36">
                  <c:v>7.9</c:v>
                </c:pt>
                <c:pt idx="37">
                  <c:v>9.1</c:v>
                </c:pt>
                <c:pt idx="38">
                  <c:v>0</c:v>
                </c:pt>
                <c:pt idx="39">
                  <c:v>5.6</c:v>
                </c:pt>
                <c:pt idx="40">
                  <c:v>6.3</c:v>
                </c:pt>
                <c:pt idx="41">
                  <c:v>5.4</c:v>
                </c:pt>
                <c:pt idx="42">
                  <c:v>4.8</c:v>
                </c:pt>
                <c:pt idx="43">
                  <c:v>42</c:v>
                </c:pt>
                <c:pt idx="44">
                  <c:v>51</c:v>
                </c:pt>
                <c:pt idx="45">
                  <c:v>42</c:v>
                </c:pt>
                <c:pt idx="46">
                  <c:v>44</c:v>
                </c:pt>
                <c:pt idx="47">
                  <c:v>49</c:v>
                </c:pt>
                <c:pt idx="48">
                  <c:v>43</c:v>
                </c:pt>
                <c:pt idx="49">
                  <c:v>37</c:v>
                </c:pt>
                <c:pt idx="50">
                  <c:v>38</c:v>
                </c:pt>
                <c:pt idx="51">
                  <c:v>38</c:v>
                </c:pt>
                <c:pt idx="52">
                  <c:v>39</c:v>
                </c:pt>
                <c:pt idx="53">
                  <c:v>37</c:v>
                </c:pt>
                <c:pt idx="54">
                  <c:v>37</c:v>
                </c:pt>
                <c:pt idx="55">
                  <c:v>40.5</c:v>
                </c:pt>
                <c:pt idx="56">
                  <c:v>38</c:v>
                </c:pt>
                <c:pt idx="57">
                  <c:v>37</c:v>
                </c:pt>
                <c:pt idx="58">
                  <c:v>39.7</c:v>
                </c:pt>
                <c:pt idx="59">
                  <c:v>35.6</c:v>
                </c:pt>
                <c:pt idx="60">
                  <c:v>34</c:v>
                </c:pt>
                <c:pt idx="61">
                  <c:v>39</c:v>
                </c:pt>
                <c:pt idx="62">
                  <c:v>39</c:v>
                </c:pt>
                <c:pt idx="63">
                  <c:v>38.6</c:v>
                </c:pt>
                <c:pt idx="64">
                  <c:v>39</c:v>
                </c:pt>
                <c:pt idx="65">
                  <c:v>45</c:v>
                </c:pt>
                <c:pt idx="66">
                  <c:v>41.4</c:v>
                </c:pt>
                <c:pt idx="67">
                  <c:v>41</c:v>
                </c:pt>
                <c:pt idx="68">
                  <c:v>39</c:v>
                </c:pt>
                <c:pt idx="69">
                  <c:v>39</c:v>
                </c:pt>
                <c:pt idx="70">
                  <c:v>40.5</c:v>
                </c:pt>
                <c:pt idx="71">
                  <c:v>40.5</c:v>
                </c:pt>
                <c:pt idx="72">
                  <c:v>42.6</c:v>
                </c:pt>
                <c:pt idx="73">
                  <c:v>42</c:v>
                </c:pt>
                <c:pt idx="74">
                  <c:v>42</c:v>
                </c:pt>
                <c:pt idx="75">
                  <c:v>45</c:v>
                </c:pt>
                <c:pt idx="76">
                  <c:v>42.6</c:v>
                </c:pt>
                <c:pt idx="77">
                  <c:v>37.7</c:v>
                </c:pt>
                <c:pt idx="78">
                  <c:v>35.3</c:v>
                </c:pt>
                <c:pt idx="79">
                  <c:v>32.9</c:v>
                </c:pt>
                <c:pt idx="80">
                  <c:v>34.1</c:v>
                </c:pt>
                <c:pt idx="81">
                  <c:v>37.38</c:v>
                </c:pt>
                <c:pt idx="82">
                  <c:v>35.6</c:v>
                </c:pt>
                <c:pt idx="83">
                  <c:v>36.3</c:v>
                </c:pt>
                <c:pt idx="84">
                  <c:v>44.24</c:v>
                </c:pt>
                <c:pt idx="85">
                  <c:v>32.42</c:v>
                </c:pt>
                <c:pt idx="86">
                  <c:v>35.12</c:v>
                </c:pt>
                <c:pt idx="87">
                  <c:v>37.69</c:v>
                </c:pt>
                <c:pt idx="88">
                  <c:v>36.78</c:v>
                </c:pt>
                <c:pt idx="89">
                  <c:v>36.01</c:v>
                </c:pt>
                <c:pt idx="90">
                  <c:v>36.31</c:v>
                </c:pt>
                <c:pt idx="91">
                  <c:v>33</c:v>
                </c:pt>
                <c:pt idx="92">
                  <c:v>35.23</c:v>
                </c:pt>
                <c:pt idx="93">
                  <c:v>32</c:v>
                </c:pt>
                <c:pt idx="94">
                  <c:v>33</c:v>
                </c:pt>
                <c:pt idx="95">
                  <c:v>33.6</c:v>
                </c:pt>
                <c:pt idx="96">
                  <c:v>33.8</c:v>
                </c:pt>
                <c:pt idx="97">
                  <c:v>32.7</c:v>
                </c:pt>
                <c:pt idx="98">
                  <c:v>32.54</c:v>
                </c:pt>
                <c:pt idx="99">
                  <c:v>31.84</c:v>
                </c:pt>
                <c:pt idx="100">
                  <c:v>29.3</c:v>
                </c:pt>
                <c:pt idx="101">
                  <c:v>35.8</c:v>
                </c:pt>
                <c:pt idx="102">
                  <c:v>29.97</c:v>
                </c:pt>
                <c:pt idx="103">
                  <c:v>28.5</c:v>
                </c:pt>
                <c:pt idx="104">
                  <c:v>31.92</c:v>
                </c:pt>
                <c:pt idx="105">
                  <c:v>0</c:v>
                </c:pt>
                <c:pt idx="106">
                  <c:v>32.6</c:v>
                </c:pt>
                <c:pt idx="107">
                  <c:v>34.1</c:v>
                </c:pt>
                <c:pt idx="108">
                  <c:v>32.7</c:v>
                </c:pt>
                <c:pt idx="109">
                  <c:v>36</c:v>
                </c:pt>
                <c:pt idx="110">
                  <c:v>41.74</c:v>
                </c:pt>
                <c:pt idx="111">
                  <c:v>39.47</c:v>
                </c:pt>
                <c:pt idx="112">
                  <c:v>41.5</c:v>
                </c:pt>
                <c:pt idx="113">
                  <c:v>40.77</c:v>
                </c:pt>
                <c:pt idx="114">
                  <c:v>42.3</c:v>
                </c:pt>
                <c:pt idx="115">
                  <c:v>43.58</c:v>
                </c:pt>
                <c:pt idx="116">
                  <c:v>42.18</c:v>
                </c:pt>
                <c:pt idx="117">
                  <c:v>37.26</c:v>
                </c:pt>
                <c:pt idx="118">
                  <c:v>40.8</c:v>
                </c:pt>
                <c:pt idx="119">
                  <c:v>40.57</c:v>
                </c:pt>
                <c:pt idx="120">
                  <c:v>38.84</c:v>
                </c:pt>
                <c:pt idx="121">
                  <c:v>46.7</c:v>
                </c:pt>
                <c:pt idx="122">
                  <c:v>36</c:v>
                </c:pt>
                <c:pt idx="123">
                  <c:v>38.5</c:v>
                </c:pt>
                <c:pt idx="124">
                  <c:v>44.12</c:v>
                </c:pt>
                <c:pt idx="125">
                  <c:v>43.1</c:v>
                </c:pt>
                <c:pt idx="126">
                  <c:v>42.3</c:v>
                </c:pt>
                <c:pt idx="127">
                  <c:v>44.5</c:v>
                </c:pt>
                <c:pt idx="128">
                  <c:v>43.1</c:v>
                </c:pt>
                <c:pt idx="129">
                  <c:v>39.8</c:v>
                </c:pt>
                <c:pt idx="130">
                  <c:v>40.03</c:v>
                </c:pt>
                <c:pt idx="131">
                  <c:v>46.6</c:v>
                </c:pt>
                <c:pt idx="132">
                  <c:v>47.3</c:v>
                </c:pt>
                <c:pt idx="133">
                  <c:v>47.11</c:v>
                </c:pt>
                <c:pt idx="134">
                  <c:v>46.68</c:v>
                </c:pt>
                <c:pt idx="135">
                  <c:v>47.95</c:v>
                </c:pt>
                <c:pt idx="136">
                  <c:v>47.2</c:v>
                </c:pt>
                <c:pt idx="137">
                  <c:v>48.95</c:v>
                </c:pt>
                <c:pt idx="138">
                  <c:v>45.62</c:v>
                </c:pt>
                <c:pt idx="139">
                  <c:v>48.95</c:v>
                </c:pt>
                <c:pt idx="140">
                  <c:v>46.8</c:v>
                </c:pt>
                <c:pt idx="141">
                  <c:v>49.05</c:v>
                </c:pt>
                <c:pt idx="142">
                  <c:v>0</c:v>
                </c:pt>
                <c:pt idx="143">
                  <c:v>44.4</c:v>
                </c:pt>
                <c:pt idx="144">
                  <c:v>47.8</c:v>
                </c:pt>
                <c:pt idx="145">
                  <c:v>49.5</c:v>
                </c:pt>
                <c:pt idx="146">
                  <c:v>47.4</c:v>
                </c:pt>
                <c:pt idx="147">
                  <c:v>40.72</c:v>
                </c:pt>
                <c:pt idx="148">
                  <c:v>60.92</c:v>
                </c:pt>
                <c:pt idx="149">
                  <c:v>45.1</c:v>
                </c:pt>
                <c:pt idx="150">
                  <c:v>38</c:v>
                </c:pt>
                <c:pt idx="151">
                  <c:v>38.3</c:v>
                </c:pt>
                <c:pt idx="152">
                  <c:v>36.6</c:v>
                </c:pt>
                <c:pt idx="153">
                  <c:v>39.3</c:v>
                </c:pt>
                <c:pt idx="154">
                  <c:v>42.9</c:v>
                </c:pt>
                <c:pt idx="155">
                  <c:v>42.68</c:v>
                </c:pt>
                <c:pt idx="156">
                  <c:v>38.12</c:v>
                </c:pt>
                <c:pt idx="157">
                  <c:v>33.83</c:v>
                </c:pt>
                <c:pt idx="158">
                  <c:v>33.86</c:v>
                </c:pt>
                <c:pt idx="159">
                  <c:v>34.1</c:v>
                </c:pt>
                <c:pt idx="160">
                  <c:v>34.4</c:v>
                </c:pt>
                <c:pt idx="161">
                  <c:v>35.3</c:v>
                </c:pt>
                <c:pt idx="162">
                  <c:v>32.84</c:v>
                </c:pt>
                <c:pt idx="163">
                  <c:v>32.74615</c:v>
                </c:pt>
                <c:pt idx="164">
                  <c:v>35.55</c:v>
                </c:pt>
                <c:pt idx="165">
                  <c:v>36.15</c:v>
                </c:pt>
                <c:pt idx="166">
                  <c:v>37.112</c:v>
                </c:pt>
                <c:pt idx="167">
                  <c:v>38.27</c:v>
                </c:pt>
                <c:pt idx="168">
                  <c:v>35.84</c:v>
                </c:pt>
                <c:pt idx="169">
                  <c:v>36.49</c:v>
                </c:pt>
                <c:pt idx="170">
                  <c:v>30.99</c:v>
                </c:pt>
                <c:pt idx="171">
                  <c:v>36.277</c:v>
                </c:pt>
                <c:pt idx="172">
                  <c:v>35.6</c:v>
                </c:pt>
                <c:pt idx="173">
                  <c:v>36.58</c:v>
                </c:pt>
                <c:pt idx="174">
                  <c:v>37.72</c:v>
                </c:pt>
                <c:pt idx="175">
                  <c:v>34.56</c:v>
                </c:pt>
                <c:pt idx="176">
                  <c:v>37.29</c:v>
                </c:pt>
                <c:pt idx="177">
                  <c:v>36.8</c:v>
                </c:pt>
                <c:pt idx="178">
                  <c:v>36.16</c:v>
                </c:pt>
                <c:pt idx="179">
                  <c:v>35.93</c:v>
                </c:pt>
                <c:pt idx="180">
                  <c:v>0</c:v>
                </c:pt>
                <c:pt idx="181">
                  <c:v>36.62</c:v>
                </c:pt>
                <c:pt idx="182">
                  <c:v>36.44</c:v>
                </c:pt>
                <c:pt idx="183">
                  <c:v>35.94</c:v>
                </c:pt>
                <c:pt idx="184">
                  <c:v>0</c:v>
                </c:pt>
                <c:pt idx="185">
                  <c:v>0</c:v>
                </c:pt>
                <c:pt idx="186">
                  <c:v>33.66</c:v>
                </c:pt>
                <c:pt idx="187">
                  <c:v>36.12</c:v>
                </c:pt>
                <c:pt idx="188">
                  <c:v>37.2</c:v>
                </c:pt>
                <c:pt idx="189">
                  <c:v>37.53</c:v>
                </c:pt>
                <c:pt idx="190">
                  <c:v>38.44</c:v>
                </c:pt>
                <c:pt idx="191">
                  <c:v>42.81</c:v>
                </c:pt>
                <c:pt idx="192">
                  <c:v>40.377</c:v>
                </c:pt>
                <c:pt idx="193">
                  <c:v>35.867</c:v>
                </c:pt>
                <c:pt idx="194">
                  <c:v>36.79</c:v>
                </c:pt>
                <c:pt idx="195">
                  <c:v>38.5</c:v>
                </c:pt>
                <c:pt idx="196">
                  <c:v>98.3</c:v>
                </c:pt>
                <c:pt idx="197">
                  <c:v>36.85</c:v>
                </c:pt>
                <c:pt idx="198">
                  <c:v>37.09</c:v>
                </c:pt>
                <c:pt idx="199">
                  <c:v>39.117</c:v>
                </c:pt>
                <c:pt idx="200">
                  <c:v>36.09</c:v>
                </c:pt>
                <c:pt idx="201">
                  <c:v>38.4599</c:v>
                </c:pt>
                <c:pt idx="202">
                  <c:v>38.86</c:v>
                </c:pt>
                <c:pt idx="203">
                  <c:v>38.83</c:v>
                </c:pt>
                <c:pt idx="204">
                  <c:v>37.87</c:v>
                </c:pt>
                <c:pt idx="205">
                  <c:v>38.75</c:v>
                </c:pt>
                <c:pt idx="206">
                  <c:v>36.47</c:v>
                </c:pt>
                <c:pt idx="207">
                  <c:v>35.94</c:v>
                </c:pt>
                <c:pt idx="208">
                  <c:v>36.41</c:v>
                </c:pt>
                <c:pt idx="209">
                  <c:v>32.54</c:v>
                </c:pt>
                <c:pt idx="210">
                  <c:v>35.81</c:v>
                </c:pt>
                <c:pt idx="211">
                  <c:v>35.78</c:v>
                </c:pt>
                <c:pt idx="212">
                  <c:v>36</c:v>
                </c:pt>
                <c:pt idx="213">
                  <c:v>37.9</c:v>
                </c:pt>
                <c:pt idx="214">
                  <c:v>38.81</c:v>
                </c:pt>
                <c:pt idx="215">
                  <c:v>38.57</c:v>
                </c:pt>
                <c:pt idx="216">
                  <c:v>43.12</c:v>
                </c:pt>
                <c:pt idx="217">
                  <c:v>40.8</c:v>
                </c:pt>
                <c:pt idx="218">
                  <c:v>39.7</c:v>
                </c:pt>
                <c:pt idx="219">
                  <c:v>41.3</c:v>
                </c:pt>
                <c:pt idx="220">
                  <c:v>38.9</c:v>
                </c:pt>
              </c:numCache>
            </c:numRef>
          </c:yVal>
          <c:smooth val="0"/>
        </c:ser>
        <c:ser>
          <c:idx val="4"/>
          <c:order val="4"/>
          <c:tx>
            <c:strRef>
              <c:f>OUTPUT!$S$2</c:f>
              <c:strCache>
                <c:ptCount val="1"/>
                <c:pt idx="0">
                  <c:v>Pbar vert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xVal>
            <c:numRef>
              <c:f>OUTPUT!$B$200:$B$420</c:f>
              <c:numCache>
                <c:ptCount val="221"/>
                <c:pt idx="0">
                  <c:v>1823</c:v>
                </c:pt>
                <c:pt idx="1">
                  <c:v>1824</c:v>
                </c:pt>
                <c:pt idx="2">
                  <c:v>1826</c:v>
                </c:pt>
                <c:pt idx="3">
                  <c:v>1828</c:v>
                </c:pt>
                <c:pt idx="4">
                  <c:v>1830</c:v>
                </c:pt>
                <c:pt idx="5">
                  <c:v>1832</c:v>
                </c:pt>
                <c:pt idx="6">
                  <c:v>1834</c:v>
                </c:pt>
                <c:pt idx="7">
                  <c:v>1836</c:v>
                </c:pt>
                <c:pt idx="8">
                  <c:v>1839</c:v>
                </c:pt>
                <c:pt idx="9">
                  <c:v>1841</c:v>
                </c:pt>
                <c:pt idx="10">
                  <c:v>1843</c:v>
                </c:pt>
                <c:pt idx="11">
                  <c:v>1845</c:v>
                </c:pt>
                <c:pt idx="12">
                  <c:v>1863</c:v>
                </c:pt>
                <c:pt idx="13">
                  <c:v>1865</c:v>
                </c:pt>
                <c:pt idx="14">
                  <c:v>1886</c:v>
                </c:pt>
                <c:pt idx="15">
                  <c:v>1888</c:v>
                </c:pt>
                <c:pt idx="16">
                  <c:v>1902</c:v>
                </c:pt>
                <c:pt idx="17">
                  <c:v>1906</c:v>
                </c:pt>
                <c:pt idx="18">
                  <c:v>1908</c:v>
                </c:pt>
                <c:pt idx="19">
                  <c:v>1914</c:v>
                </c:pt>
                <c:pt idx="20">
                  <c:v>1916</c:v>
                </c:pt>
                <c:pt idx="21">
                  <c:v>1918</c:v>
                </c:pt>
                <c:pt idx="22">
                  <c:v>1924</c:v>
                </c:pt>
                <c:pt idx="23">
                  <c:v>1929</c:v>
                </c:pt>
                <c:pt idx="24">
                  <c:v>1933</c:v>
                </c:pt>
                <c:pt idx="25">
                  <c:v>1935</c:v>
                </c:pt>
                <c:pt idx="26">
                  <c:v>1937</c:v>
                </c:pt>
                <c:pt idx="27">
                  <c:v>1940</c:v>
                </c:pt>
                <c:pt idx="28">
                  <c:v>1948</c:v>
                </c:pt>
                <c:pt idx="29">
                  <c:v>1949</c:v>
                </c:pt>
                <c:pt idx="30">
                  <c:v>1953</c:v>
                </c:pt>
                <c:pt idx="31">
                  <c:v>1955</c:v>
                </c:pt>
                <c:pt idx="32">
                  <c:v>1957</c:v>
                </c:pt>
                <c:pt idx="33">
                  <c:v>1961</c:v>
                </c:pt>
                <c:pt idx="34">
                  <c:v>1968</c:v>
                </c:pt>
                <c:pt idx="35">
                  <c:v>1971</c:v>
                </c:pt>
                <c:pt idx="36">
                  <c:v>1981</c:v>
                </c:pt>
                <c:pt idx="37">
                  <c:v>1991</c:v>
                </c:pt>
                <c:pt idx="38">
                  <c:v>1993</c:v>
                </c:pt>
                <c:pt idx="39">
                  <c:v>1995</c:v>
                </c:pt>
                <c:pt idx="40">
                  <c:v>1997</c:v>
                </c:pt>
                <c:pt idx="41">
                  <c:v>1999</c:v>
                </c:pt>
                <c:pt idx="42">
                  <c:v>2001</c:v>
                </c:pt>
                <c:pt idx="43">
                  <c:v>2005</c:v>
                </c:pt>
                <c:pt idx="44">
                  <c:v>2013</c:v>
                </c:pt>
                <c:pt idx="45">
                  <c:v>2014</c:v>
                </c:pt>
                <c:pt idx="46">
                  <c:v>2015</c:v>
                </c:pt>
                <c:pt idx="47">
                  <c:v>2017</c:v>
                </c:pt>
                <c:pt idx="48">
                  <c:v>2019</c:v>
                </c:pt>
                <c:pt idx="49">
                  <c:v>2043</c:v>
                </c:pt>
                <c:pt idx="50">
                  <c:v>2045</c:v>
                </c:pt>
                <c:pt idx="51">
                  <c:v>2047</c:v>
                </c:pt>
                <c:pt idx="52">
                  <c:v>2049</c:v>
                </c:pt>
                <c:pt idx="53">
                  <c:v>2070</c:v>
                </c:pt>
                <c:pt idx="54">
                  <c:v>2072</c:v>
                </c:pt>
                <c:pt idx="55">
                  <c:v>2074</c:v>
                </c:pt>
                <c:pt idx="56">
                  <c:v>2076</c:v>
                </c:pt>
                <c:pt idx="57">
                  <c:v>2078</c:v>
                </c:pt>
                <c:pt idx="58">
                  <c:v>2087</c:v>
                </c:pt>
                <c:pt idx="59">
                  <c:v>2090</c:v>
                </c:pt>
                <c:pt idx="60">
                  <c:v>2091</c:v>
                </c:pt>
                <c:pt idx="61">
                  <c:v>2094</c:v>
                </c:pt>
                <c:pt idx="62">
                  <c:v>2097</c:v>
                </c:pt>
                <c:pt idx="63">
                  <c:v>2099</c:v>
                </c:pt>
                <c:pt idx="64">
                  <c:v>2103</c:v>
                </c:pt>
                <c:pt idx="65">
                  <c:v>2105</c:v>
                </c:pt>
                <c:pt idx="66">
                  <c:v>2113</c:v>
                </c:pt>
                <c:pt idx="67">
                  <c:v>2114</c:v>
                </c:pt>
                <c:pt idx="68">
                  <c:v>2121</c:v>
                </c:pt>
                <c:pt idx="69">
                  <c:v>2123</c:v>
                </c:pt>
                <c:pt idx="70">
                  <c:v>2134</c:v>
                </c:pt>
                <c:pt idx="71">
                  <c:v>2136</c:v>
                </c:pt>
                <c:pt idx="72">
                  <c:v>2138</c:v>
                </c:pt>
                <c:pt idx="73">
                  <c:v>2146</c:v>
                </c:pt>
                <c:pt idx="74">
                  <c:v>2150</c:v>
                </c:pt>
                <c:pt idx="75">
                  <c:v>2153</c:v>
                </c:pt>
                <c:pt idx="76">
                  <c:v>2155</c:v>
                </c:pt>
                <c:pt idx="77">
                  <c:v>2194</c:v>
                </c:pt>
                <c:pt idx="78">
                  <c:v>2208</c:v>
                </c:pt>
                <c:pt idx="79">
                  <c:v>2213</c:v>
                </c:pt>
                <c:pt idx="80">
                  <c:v>2229</c:v>
                </c:pt>
                <c:pt idx="81">
                  <c:v>2231</c:v>
                </c:pt>
                <c:pt idx="82">
                  <c:v>2232</c:v>
                </c:pt>
                <c:pt idx="83">
                  <c:v>2234</c:v>
                </c:pt>
                <c:pt idx="84">
                  <c:v>2236</c:v>
                </c:pt>
                <c:pt idx="85">
                  <c:v>2256</c:v>
                </c:pt>
                <c:pt idx="86">
                  <c:v>2260</c:v>
                </c:pt>
                <c:pt idx="87">
                  <c:v>2262</c:v>
                </c:pt>
                <c:pt idx="88">
                  <c:v>2264</c:v>
                </c:pt>
                <c:pt idx="89">
                  <c:v>2270</c:v>
                </c:pt>
                <c:pt idx="90">
                  <c:v>2271</c:v>
                </c:pt>
                <c:pt idx="91">
                  <c:v>2285</c:v>
                </c:pt>
                <c:pt idx="92">
                  <c:v>2307</c:v>
                </c:pt>
                <c:pt idx="93">
                  <c:v>2312</c:v>
                </c:pt>
                <c:pt idx="94">
                  <c:v>2309</c:v>
                </c:pt>
                <c:pt idx="95">
                  <c:v>2315</c:v>
                </c:pt>
                <c:pt idx="96">
                  <c:v>2318</c:v>
                </c:pt>
                <c:pt idx="97">
                  <c:v>2321</c:v>
                </c:pt>
                <c:pt idx="98">
                  <c:v>2323</c:v>
                </c:pt>
                <c:pt idx="99">
                  <c:v>2326</c:v>
                </c:pt>
                <c:pt idx="100">
                  <c:v>2328</c:v>
                </c:pt>
                <c:pt idx="101">
                  <c:v>2341</c:v>
                </c:pt>
                <c:pt idx="102">
                  <c:v>2343</c:v>
                </c:pt>
                <c:pt idx="103">
                  <c:v>2357</c:v>
                </c:pt>
                <c:pt idx="104">
                  <c:v>2361</c:v>
                </c:pt>
                <c:pt idx="105">
                  <c:v>2370</c:v>
                </c:pt>
                <c:pt idx="106">
                  <c:v>2375</c:v>
                </c:pt>
                <c:pt idx="107">
                  <c:v>2377</c:v>
                </c:pt>
                <c:pt idx="108">
                  <c:v>2385</c:v>
                </c:pt>
                <c:pt idx="109">
                  <c:v>2398</c:v>
                </c:pt>
                <c:pt idx="110">
                  <c:v>2400</c:v>
                </c:pt>
                <c:pt idx="111">
                  <c:v>2402</c:v>
                </c:pt>
                <c:pt idx="112">
                  <c:v>2411</c:v>
                </c:pt>
                <c:pt idx="113">
                  <c:v>2420</c:v>
                </c:pt>
                <c:pt idx="114">
                  <c:v>2422</c:v>
                </c:pt>
                <c:pt idx="115">
                  <c:v>2424</c:v>
                </c:pt>
                <c:pt idx="116">
                  <c:v>2426</c:v>
                </c:pt>
                <c:pt idx="117">
                  <c:v>2433</c:v>
                </c:pt>
                <c:pt idx="118">
                  <c:v>2436</c:v>
                </c:pt>
                <c:pt idx="119">
                  <c:v>2438</c:v>
                </c:pt>
                <c:pt idx="120">
                  <c:v>2441</c:v>
                </c:pt>
                <c:pt idx="121">
                  <c:v>2443</c:v>
                </c:pt>
                <c:pt idx="122">
                  <c:v>2445</c:v>
                </c:pt>
                <c:pt idx="123">
                  <c:v>2447</c:v>
                </c:pt>
                <c:pt idx="124">
                  <c:v>2485</c:v>
                </c:pt>
                <c:pt idx="125">
                  <c:v>2487</c:v>
                </c:pt>
                <c:pt idx="126">
                  <c:v>2490</c:v>
                </c:pt>
                <c:pt idx="127">
                  <c:v>2491</c:v>
                </c:pt>
                <c:pt idx="128">
                  <c:v>2495</c:v>
                </c:pt>
                <c:pt idx="129">
                  <c:v>2496</c:v>
                </c:pt>
                <c:pt idx="130">
                  <c:v>2502</c:v>
                </c:pt>
                <c:pt idx="131">
                  <c:v>2503</c:v>
                </c:pt>
                <c:pt idx="132">
                  <c:v>2505</c:v>
                </c:pt>
                <c:pt idx="133">
                  <c:v>2507</c:v>
                </c:pt>
                <c:pt idx="134">
                  <c:v>2509</c:v>
                </c:pt>
                <c:pt idx="135">
                  <c:v>2511</c:v>
                </c:pt>
                <c:pt idx="136">
                  <c:v>2521</c:v>
                </c:pt>
                <c:pt idx="137">
                  <c:v>2523</c:v>
                </c:pt>
                <c:pt idx="138">
                  <c:v>2529</c:v>
                </c:pt>
                <c:pt idx="139">
                  <c:v>2536</c:v>
                </c:pt>
                <c:pt idx="140">
                  <c:v>2538</c:v>
                </c:pt>
                <c:pt idx="141">
                  <c:v>2540</c:v>
                </c:pt>
                <c:pt idx="142">
                  <c:v>2542</c:v>
                </c:pt>
                <c:pt idx="143">
                  <c:v>2546</c:v>
                </c:pt>
                <c:pt idx="144">
                  <c:v>2549</c:v>
                </c:pt>
                <c:pt idx="145">
                  <c:v>2551</c:v>
                </c:pt>
                <c:pt idx="146">
                  <c:v>2555</c:v>
                </c:pt>
                <c:pt idx="147">
                  <c:v>2562</c:v>
                </c:pt>
                <c:pt idx="148">
                  <c:v>2581</c:v>
                </c:pt>
                <c:pt idx="149">
                  <c:v>2600</c:v>
                </c:pt>
                <c:pt idx="150">
                  <c:v>2604</c:v>
                </c:pt>
                <c:pt idx="151">
                  <c:v>2606</c:v>
                </c:pt>
                <c:pt idx="152">
                  <c:v>2614</c:v>
                </c:pt>
                <c:pt idx="153">
                  <c:v>2636</c:v>
                </c:pt>
                <c:pt idx="154">
                  <c:v>2642</c:v>
                </c:pt>
                <c:pt idx="155">
                  <c:v>2644</c:v>
                </c:pt>
                <c:pt idx="156">
                  <c:v>2646</c:v>
                </c:pt>
                <c:pt idx="157">
                  <c:v>2658</c:v>
                </c:pt>
                <c:pt idx="158">
                  <c:v>2662</c:v>
                </c:pt>
                <c:pt idx="159">
                  <c:v>2665</c:v>
                </c:pt>
                <c:pt idx="160">
                  <c:v>2667</c:v>
                </c:pt>
                <c:pt idx="161">
                  <c:v>2671</c:v>
                </c:pt>
                <c:pt idx="162">
                  <c:v>2673</c:v>
                </c:pt>
                <c:pt idx="163">
                  <c:v>2676</c:v>
                </c:pt>
                <c:pt idx="164">
                  <c:v>2684</c:v>
                </c:pt>
                <c:pt idx="165">
                  <c:v>2686</c:v>
                </c:pt>
                <c:pt idx="166">
                  <c:v>2689</c:v>
                </c:pt>
                <c:pt idx="167">
                  <c:v>2691</c:v>
                </c:pt>
                <c:pt idx="168">
                  <c:v>2694</c:v>
                </c:pt>
                <c:pt idx="169">
                  <c:v>2702</c:v>
                </c:pt>
                <c:pt idx="170">
                  <c:v>2705</c:v>
                </c:pt>
                <c:pt idx="171">
                  <c:v>2707</c:v>
                </c:pt>
                <c:pt idx="172">
                  <c:v>2710</c:v>
                </c:pt>
                <c:pt idx="173">
                  <c:v>2712</c:v>
                </c:pt>
                <c:pt idx="174">
                  <c:v>2715</c:v>
                </c:pt>
                <c:pt idx="175">
                  <c:v>2718</c:v>
                </c:pt>
                <c:pt idx="176">
                  <c:v>2723</c:v>
                </c:pt>
                <c:pt idx="177">
                  <c:v>2725</c:v>
                </c:pt>
                <c:pt idx="178">
                  <c:v>2727</c:v>
                </c:pt>
                <c:pt idx="179">
                  <c:v>2728</c:v>
                </c:pt>
                <c:pt idx="180">
                  <c:v>2734</c:v>
                </c:pt>
                <c:pt idx="181">
                  <c:v>2736</c:v>
                </c:pt>
                <c:pt idx="182">
                  <c:v>2737</c:v>
                </c:pt>
                <c:pt idx="183">
                  <c:v>2740</c:v>
                </c:pt>
                <c:pt idx="184">
                  <c:v>2768</c:v>
                </c:pt>
                <c:pt idx="185">
                  <c:v>2770</c:v>
                </c:pt>
                <c:pt idx="186">
                  <c:v>2772</c:v>
                </c:pt>
                <c:pt idx="187">
                  <c:v>2774</c:v>
                </c:pt>
                <c:pt idx="188">
                  <c:v>2780</c:v>
                </c:pt>
                <c:pt idx="189">
                  <c:v>2783</c:v>
                </c:pt>
                <c:pt idx="190">
                  <c:v>2786</c:v>
                </c:pt>
                <c:pt idx="191">
                  <c:v>2792</c:v>
                </c:pt>
                <c:pt idx="192">
                  <c:v>2795</c:v>
                </c:pt>
                <c:pt idx="193">
                  <c:v>2800</c:v>
                </c:pt>
                <c:pt idx="194">
                  <c:v>2801</c:v>
                </c:pt>
                <c:pt idx="195">
                  <c:v>2803</c:v>
                </c:pt>
                <c:pt idx="196">
                  <c:v>2805</c:v>
                </c:pt>
                <c:pt idx="197">
                  <c:v>2810</c:v>
                </c:pt>
                <c:pt idx="198">
                  <c:v>2813</c:v>
                </c:pt>
                <c:pt idx="199">
                  <c:v>2815</c:v>
                </c:pt>
                <c:pt idx="200">
                  <c:v>2817</c:v>
                </c:pt>
                <c:pt idx="201">
                  <c:v>2821</c:v>
                </c:pt>
                <c:pt idx="202">
                  <c:v>2824</c:v>
                </c:pt>
                <c:pt idx="203">
                  <c:v>2826</c:v>
                </c:pt>
                <c:pt idx="204">
                  <c:v>2828</c:v>
                </c:pt>
                <c:pt idx="205">
                  <c:v>2830</c:v>
                </c:pt>
                <c:pt idx="206">
                  <c:v>2847</c:v>
                </c:pt>
                <c:pt idx="207">
                  <c:v>2857</c:v>
                </c:pt>
                <c:pt idx="208">
                  <c:v>2859</c:v>
                </c:pt>
                <c:pt idx="209">
                  <c:v>2864</c:v>
                </c:pt>
                <c:pt idx="210">
                  <c:v>2868</c:v>
                </c:pt>
                <c:pt idx="211">
                  <c:v>2879</c:v>
                </c:pt>
                <c:pt idx="212">
                  <c:v>2883</c:v>
                </c:pt>
                <c:pt idx="213">
                  <c:v>2887</c:v>
                </c:pt>
                <c:pt idx="214">
                  <c:v>2898</c:v>
                </c:pt>
                <c:pt idx="215">
                  <c:v>2904</c:v>
                </c:pt>
                <c:pt idx="216">
                  <c:v>2908</c:v>
                </c:pt>
                <c:pt idx="217">
                  <c:v>2910</c:v>
                </c:pt>
                <c:pt idx="218">
                  <c:v>2912</c:v>
                </c:pt>
                <c:pt idx="219">
                  <c:v>2916</c:v>
                </c:pt>
                <c:pt idx="220">
                  <c:v>2923</c:v>
                </c:pt>
              </c:numCache>
            </c:numRef>
          </c:xVal>
          <c:yVal>
            <c:numRef>
              <c:f>OUTPUT!$S$200:$S$420</c:f>
              <c:numCache>
                <c:ptCount val="221"/>
                <c:pt idx="0">
                  <c:v>7.9</c:v>
                </c:pt>
                <c:pt idx="1">
                  <c:v>7.9</c:v>
                </c:pt>
                <c:pt idx="2">
                  <c:v>8.7</c:v>
                </c:pt>
                <c:pt idx="3">
                  <c:v>9</c:v>
                </c:pt>
                <c:pt idx="4">
                  <c:v>8.6</c:v>
                </c:pt>
                <c:pt idx="5">
                  <c:v>8.7</c:v>
                </c:pt>
                <c:pt idx="6">
                  <c:v>0</c:v>
                </c:pt>
                <c:pt idx="7">
                  <c:v>8.44</c:v>
                </c:pt>
                <c:pt idx="8">
                  <c:v>8.4</c:v>
                </c:pt>
                <c:pt idx="9">
                  <c:v>9.7</c:v>
                </c:pt>
                <c:pt idx="10">
                  <c:v>10.7</c:v>
                </c:pt>
                <c:pt idx="11">
                  <c:v>9</c:v>
                </c:pt>
                <c:pt idx="12">
                  <c:v>8.2</c:v>
                </c:pt>
                <c:pt idx="13">
                  <c:v>8.1</c:v>
                </c:pt>
                <c:pt idx="14">
                  <c:v>8.6</c:v>
                </c:pt>
                <c:pt idx="15">
                  <c:v>9.2</c:v>
                </c:pt>
                <c:pt idx="16">
                  <c:v>8.6</c:v>
                </c:pt>
                <c:pt idx="17">
                  <c:v>9.3</c:v>
                </c:pt>
                <c:pt idx="18">
                  <c:v>9.4</c:v>
                </c:pt>
                <c:pt idx="19">
                  <c:v>8.9</c:v>
                </c:pt>
                <c:pt idx="20">
                  <c:v>9.3</c:v>
                </c:pt>
                <c:pt idx="21">
                  <c:v>9.6</c:v>
                </c:pt>
                <c:pt idx="22">
                  <c:v>0</c:v>
                </c:pt>
                <c:pt idx="23">
                  <c:v>10.6</c:v>
                </c:pt>
                <c:pt idx="24">
                  <c:v>9.7</c:v>
                </c:pt>
                <c:pt idx="25">
                  <c:v>10.5</c:v>
                </c:pt>
                <c:pt idx="26">
                  <c:v>10.2</c:v>
                </c:pt>
                <c:pt idx="27">
                  <c:v>0</c:v>
                </c:pt>
                <c:pt idx="28">
                  <c:v>0</c:v>
                </c:pt>
                <c:pt idx="29">
                  <c:v>12</c:v>
                </c:pt>
                <c:pt idx="30">
                  <c:v>9.37</c:v>
                </c:pt>
                <c:pt idx="31">
                  <c:v>10.8</c:v>
                </c:pt>
                <c:pt idx="32">
                  <c:v>11</c:v>
                </c:pt>
                <c:pt idx="33">
                  <c:v>10.8</c:v>
                </c:pt>
                <c:pt idx="34">
                  <c:v>11</c:v>
                </c:pt>
                <c:pt idx="35">
                  <c:v>10.7</c:v>
                </c:pt>
                <c:pt idx="36">
                  <c:v>10.2</c:v>
                </c:pt>
                <c:pt idx="37">
                  <c:v>10.5</c:v>
                </c:pt>
                <c:pt idx="38">
                  <c:v>0</c:v>
                </c:pt>
                <c:pt idx="39">
                  <c:v>10.4</c:v>
                </c:pt>
                <c:pt idx="40">
                  <c:v>11</c:v>
                </c:pt>
                <c:pt idx="41">
                  <c:v>10.8</c:v>
                </c:pt>
                <c:pt idx="42">
                  <c:v>11</c:v>
                </c:pt>
                <c:pt idx="43">
                  <c:v>35</c:v>
                </c:pt>
                <c:pt idx="44">
                  <c:v>62</c:v>
                </c:pt>
                <c:pt idx="45">
                  <c:v>36</c:v>
                </c:pt>
                <c:pt idx="46">
                  <c:v>37</c:v>
                </c:pt>
                <c:pt idx="47">
                  <c:v>46</c:v>
                </c:pt>
                <c:pt idx="48">
                  <c:v>36</c:v>
                </c:pt>
                <c:pt idx="49">
                  <c:v>29</c:v>
                </c:pt>
                <c:pt idx="50">
                  <c:v>31</c:v>
                </c:pt>
                <c:pt idx="51">
                  <c:v>31</c:v>
                </c:pt>
                <c:pt idx="52">
                  <c:v>31</c:v>
                </c:pt>
                <c:pt idx="53">
                  <c:v>29.5</c:v>
                </c:pt>
                <c:pt idx="54">
                  <c:v>29.8</c:v>
                </c:pt>
                <c:pt idx="55">
                  <c:v>31.3</c:v>
                </c:pt>
                <c:pt idx="56">
                  <c:v>29.5</c:v>
                </c:pt>
                <c:pt idx="57">
                  <c:v>30.7</c:v>
                </c:pt>
                <c:pt idx="58">
                  <c:v>32.8</c:v>
                </c:pt>
                <c:pt idx="59">
                  <c:v>32.2</c:v>
                </c:pt>
                <c:pt idx="60">
                  <c:v>31.8</c:v>
                </c:pt>
                <c:pt idx="61">
                  <c:v>34</c:v>
                </c:pt>
                <c:pt idx="62">
                  <c:v>35</c:v>
                </c:pt>
                <c:pt idx="63">
                  <c:v>34.3</c:v>
                </c:pt>
                <c:pt idx="64">
                  <c:v>33</c:v>
                </c:pt>
                <c:pt idx="65">
                  <c:v>40</c:v>
                </c:pt>
                <c:pt idx="66">
                  <c:v>34</c:v>
                </c:pt>
                <c:pt idx="67">
                  <c:v>34.4</c:v>
                </c:pt>
                <c:pt idx="68">
                  <c:v>32</c:v>
                </c:pt>
                <c:pt idx="69">
                  <c:v>32</c:v>
                </c:pt>
                <c:pt idx="70">
                  <c:v>31.2</c:v>
                </c:pt>
                <c:pt idx="71">
                  <c:v>30.5</c:v>
                </c:pt>
                <c:pt idx="72">
                  <c:v>33</c:v>
                </c:pt>
                <c:pt idx="73">
                  <c:v>37</c:v>
                </c:pt>
                <c:pt idx="74">
                  <c:v>35</c:v>
                </c:pt>
                <c:pt idx="75">
                  <c:v>34.4</c:v>
                </c:pt>
                <c:pt idx="76">
                  <c:v>33</c:v>
                </c:pt>
                <c:pt idx="77">
                  <c:v>35.7</c:v>
                </c:pt>
                <c:pt idx="78">
                  <c:v>29.2</c:v>
                </c:pt>
                <c:pt idx="79">
                  <c:v>28.6</c:v>
                </c:pt>
                <c:pt idx="80">
                  <c:v>30.3</c:v>
                </c:pt>
                <c:pt idx="81">
                  <c:v>33.6</c:v>
                </c:pt>
                <c:pt idx="82">
                  <c:v>32.3</c:v>
                </c:pt>
                <c:pt idx="83">
                  <c:v>33.1</c:v>
                </c:pt>
                <c:pt idx="84">
                  <c:v>44.24</c:v>
                </c:pt>
                <c:pt idx="85">
                  <c:v>28.33</c:v>
                </c:pt>
                <c:pt idx="86">
                  <c:v>29.3</c:v>
                </c:pt>
                <c:pt idx="87">
                  <c:v>32.66</c:v>
                </c:pt>
                <c:pt idx="88">
                  <c:v>32.53</c:v>
                </c:pt>
                <c:pt idx="89">
                  <c:v>33.68</c:v>
                </c:pt>
                <c:pt idx="90">
                  <c:v>34.12</c:v>
                </c:pt>
                <c:pt idx="91">
                  <c:v>30.5</c:v>
                </c:pt>
                <c:pt idx="92">
                  <c:v>28.28</c:v>
                </c:pt>
                <c:pt idx="93">
                  <c:v>27.92</c:v>
                </c:pt>
                <c:pt idx="94">
                  <c:v>31.7</c:v>
                </c:pt>
                <c:pt idx="95">
                  <c:v>0</c:v>
                </c:pt>
                <c:pt idx="96">
                  <c:v>26.97</c:v>
                </c:pt>
                <c:pt idx="97">
                  <c:v>25.6</c:v>
                </c:pt>
                <c:pt idx="98">
                  <c:v>27.19</c:v>
                </c:pt>
                <c:pt idx="99">
                  <c:v>25.6</c:v>
                </c:pt>
                <c:pt idx="100">
                  <c:v>27.8</c:v>
                </c:pt>
                <c:pt idx="101">
                  <c:v>35.78</c:v>
                </c:pt>
                <c:pt idx="102">
                  <c:v>28.29</c:v>
                </c:pt>
                <c:pt idx="103">
                  <c:v>25.98</c:v>
                </c:pt>
                <c:pt idx="104">
                  <c:v>26.74</c:v>
                </c:pt>
                <c:pt idx="105">
                  <c:v>0</c:v>
                </c:pt>
                <c:pt idx="106">
                  <c:v>26.92</c:v>
                </c:pt>
                <c:pt idx="107">
                  <c:v>27.47</c:v>
                </c:pt>
                <c:pt idx="108">
                  <c:v>28.9</c:v>
                </c:pt>
                <c:pt idx="109">
                  <c:v>30</c:v>
                </c:pt>
                <c:pt idx="110">
                  <c:v>36.42</c:v>
                </c:pt>
                <c:pt idx="111">
                  <c:v>30.39</c:v>
                </c:pt>
                <c:pt idx="112">
                  <c:v>30.2</c:v>
                </c:pt>
                <c:pt idx="113">
                  <c:v>30.77</c:v>
                </c:pt>
                <c:pt idx="114">
                  <c:v>32.07</c:v>
                </c:pt>
                <c:pt idx="115">
                  <c:v>35.5</c:v>
                </c:pt>
                <c:pt idx="116">
                  <c:v>36.13</c:v>
                </c:pt>
                <c:pt idx="117">
                  <c:v>36.8</c:v>
                </c:pt>
                <c:pt idx="118">
                  <c:v>34.7</c:v>
                </c:pt>
                <c:pt idx="119">
                  <c:v>37.8</c:v>
                </c:pt>
                <c:pt idx="120">
                  <c:v>35.13</c:v>
                </c:pt>
                <c:pt idx="121">
                  <c:v>62</c:v>
                </c:pt>
                <c:pt idx="122">
                  <c:v>34.63</c:v>
                </c:pt>
                <c:pt idx="123">
                  <c:v>37.46</c:v>
                </c:pt>
                <c:pt idx="124">
                  <c:v>36.11</c:v>
                </c:pt>
                <c:pt idx="125">
                  <c:v>31.5</c:v>
                </c:pt>
                <c:pt idx="126">
                  <c:v>29.6</c:v>
                </c:pt>
                <c:pt idx="127">
                  <c:v>39.1</c:v>
                </c:pt>
                <c:pt idx="128">
                  <c:v>30.78</c:v>
                </c:pt>
                <c:pt idx="129">
                  <c:v>20.67</c:v>
                </c:pt>
                <c:pt idx="130">
                  <c:v>33.82</c:v>
                </c:pt>
                <c:pt idx="131">
                  <c:v>33.3</c:v>
                </c:pt>
                <c:pt idx="132">
                  <c:v>34.57</c:v>
                </c:pt>
                <c:pt idx="133">
                  <c:v>33.18</c:v>
                </c:pt>
                <c:pt idx="134">
                  <c:v>32.2</c:v>
                </c:pt>
                <c:pt idx="135">
                  <c:v>38.14</c:v>
                </c:pt>
                <c:pt idx="136">
                  <c:v>33.7</c:v>
                </c:pt>
                <c:pt idx="137">
                  <c:v>39.1</c:v>
                </c:pt>
                <c:pt idx="138">
                  <c:v>34.57</c:v>
                </c:pt>
                <c:pt idx="139">
                  <c:v>47.8</c:v>
                </c:pt>
                <c:pt idx="140">
                  <c:v>35.8</c:v>
                </c:pt>
                <c:pt idx="141">
                  <c:v>38.1</c:v>
                </c:pt>
                <c:pt idx="142">
                  <c:v>0</c:v>
                </c:pt>
                <c:pt idx="143">
                  <c:v>29.8</c:v>
                </c:pt>
                <c:pt idx="144">
                  <c:v>39</c:v>
                </c:pt>
                <c:pt idx="145">
                  <c:v>42.5</c:v>
                </c:pt>
                <c:pt idx="146">
                  <c:v>37.4</c:v>
                </c:pt>
                <c:pt idx="147">
                  <c:v>39.12</c:v>
                </c:pt>
                <c:pt idx="148">
                  <c:v>88.65</c:v>
                </c:pt>
                <c:pt idx="149">
                  <c:v>43.5</c:v>
                </c:pt>
                <c:pt idx="150">
                  <c:v>27.5</c:v>
                </c:pt>
                <c:pt idx="151">
                  <c:v>28</c:v>
                </c:pt>
                <c:pt idx="152">
                  <c:v>28.1</c:v>
                </c:pt>
                <c:pt idx="153">
                  <c:v>26.4</c:v>
                </c:pt>
                <c:pt idx="154">
                  <c:v>34</c:v>
                </c:pt>
                <c:pt idx="155">
                  <c:v>35.17</c:v>
                </c:pt>
                <c:pt idx="156">
                  <c:v>28.31</c:v>
                </c:pt>
                <c:pt idx="157">
                  <c:v>24.64</c:v>
                </c:pt>
                <c:pt idx="158">
                  <c:v>24.77</c:v>
                </c:pt>
                <c:pt idx="159">
                  <c:v>27.2</c:v>
                </c:pt>
                <c:pt idx="160">
                  <c:v>27.9</c:v>
                </c:pt>
                <c:pt idx="161">
                  <c:v>29</c:v>
                </c:pt>
                <c:pt idx="162">
                  <c:v>24.29</c:v>
                </c:pt>
                <c:pt idx="163">
                  <c:v>24.2</c:v>
                </c:pt>
                <c:pt idx="164">
                  <c:v>28.75</c:v>
                </c:pt>
                <c:pt idx="165">
                  <c:v>29.96</c:v>
                </c:pt>
                <c:pt idx="166">
                  <c:v>31.33</c:v>
                </c:pt>
                <c:pt idx="167">
                  <c:v>35.75</c:v>
                </c:pt>
                <c:pt idx="168">
                  <c:v>30.91</c:v>
                </c:pt>
                <c:pt idx="169">
                  <c:v>32.012</c:v>
                </c:pt>
                <c:pt idx="170">
                  <c:v>23.61</c:v>
                </c:pt>
                <c:pt idx="171">
                  <c:v>28.85</c:v>
                </c:pt>
                <c:pt idx="172">
                  <c:v>28.6</c:v>
                </c:pt>
                <c:pt idx="173">
                  <c:v>27.25</c:v>
                </c:pt>
                <c:pt idx="174">
                  <c:v>31.79</c:v>
                </c:pt>
                <c:pt idx="175">
                  <c:v>30.64</c:v>
                </c:pt>
                <c:pt idx="176">
                  <c:v>31.85</c:v>
                </c:pt>
                <c:pt idx="177">
                  <c:v>34.3</c:v>
                </c:pt>
                <c:pt idx="178">
                  <c:v>32.34</c:v>
                </c:pt>
                <c:pt idx="179">
                  <c:v>33.18</c:v>
                </c:pt>
                <c:pt idx="180">
                  <c:v>0</c:v>
                </c:pt>
                <c:pt idx="181">
                  <c:v>32.85</c:v>
                </c:pt>
                <c:pt idx="182">
                  <c:v>30.11</c:v>
                </c:pt>
                <c:pt idx="183">
                  <c:v>31.11</c:v>
                </c:pt>
                <c:pt idx="184">
                  <c:v>0</c:v>
                </c:pt>
                <c:pt idx="185">
                  <c:v>0</c:v>
                </c:pt>
                <c:pt idx="186">
                  <c:v>28.42</c:v>
                </c:pt>
                <c:pt idx="187">
                  <c:v>33.66</c:v>
                </c:pt>
                <c:pt idx="188">
                  <c:v>34.09</c:v>
                </c:pt>
                <c:pt idx="189">
                  <c:v>35.17</c:v>
                </c:pt>
                <c:pt idx="190">
                  <c:v>33.84</c:v>
                </c:pt>
                <c:pt idx="191">
                  <c:v>30.067</c:v>
                </c:pt>
                <c:pt idx="192">
                  <c:v>28.89</c:v>
                </c:pt>
                <c:pt idx="193">
                  <c:v>31.5</c:v>
                </c:pt>
                <c:pt idx="194">
                  <c:v>32.79</c:v>
                </c:pt>
                <c:pt idx="195">
                  <c:v>33.93</c:v>
                </c:pt>
                <c:pt idx="196">
                  <c:v>184.58</c:v>
                </c:pt>
                <c:pt idx="197">
                  <c:v>30.722</c:v>
                </c:pt>
                <c:pt idx="198">
                  <c:v>25.147</c:v>
                </c:pt>
                <c:pt idx="199">
                  <c:v>26.62</c:v>
                </c:pt>
                <c:pt idx="200">
                  <c:v>25.2728</c:v>
                </c:pt>
                <c:pt idx="201">
                  <c:v>29.318</c:v>
                </c:pt>
                <c:pt idx="202">
                  <c:v>29.2968</c:v>
                </c:pt>
                <c:pt idx="203">
                  <c:v>27.392</c:v>
                </c:pt>
                <c:pt idx="204">
                  <c:v>27.4659</c:v>
                </c:pt>
                <c:pt idx="205">
                  <c:v>35.54</c:v>
                </c:pt>
                <c:pt idx="206">
                  <c:v>29.07</c:v>
                </c:pt>
                <c:pt idx="207">
                  <c:v>29.46</c:v>
                </c:pt>
                <c:pt idx="208">
                  <c:v>30.63</c:v>
                </c:pt>
                <c:pt idx="209">
                  <c:v>26.98</c:v>
                </c:pt>
                <c:pt idx="210">
                  <c:v>28.81</c:v>
                </c:pt>
                <c:pt idx="211">
                  <c:v>26.66</c:v>
                </c:pt>
                <c:pt idx="212">
                  <c:v>27.4</c:v>
                </c:pt>
                <c:pt idx="213">
                  <c:v>31.4</c:v>
                </c:pt>
                <c:pt idx="214">
                  <c:v>28.95</c:v>
                </c:pt>
                <c:pt idx="215">
                  <c:v>29.59</c:v>
                </c:pt>
                <c:pt idx="216">
                  <c:v>30.74</c:v>
                </c:pt>
                <c:pt idx="217">
                  <c:v>28.2</c:v>
                </c:pt>
                <c:pt idx="218">
                  <c:v>29.4</c:v>
                </c:pt>
                <c:pt idx="219">
                  <c:v>30.4</c:v>
                </c:pt>
                <c:pt idx="220">
                  <c:v>30.4</c:v>
                </c:pt>
              </c:numCache>
            </c:numRef>
          </c:yVal>
          <c:smooth val="0"/>
        </c:ser>
        <c:axId val="24040500"/>
        <c:axId val="15037909"/>
      </c:scatterChart>
      <c:valAx>
        <c:axId val="24040500"/>
        <c:scaling>
          <c:orientation val="minMax"/>
          <c:max val="2900"/>
          <c:min val="2500"/>
        </c:scaling>
        <c:axPos val="b"/>
        <c:title>
          <c:tx>
            <c:rich>
              <a:bodyPr vert="horz" rot="0" anchor="ctr"/>
              <a:lstStyle/>
              <a:p>
                <a:pPr algn="ctr">
                  <a:defRPr/>
                </a:pPr>
                <a:r>
                  <a:rPr lang="en-US" cap="none" sz="1150" b="0" i="0" u="none" baseline="0">
                    <a:solidFill>
                      <a:srgbClr val="00AE00"/>
                    </a:solidFill>
                  </a:rPr>
                  <a:t>store #</a:t>
                </a:r>
              </a:p>
            </c:rich>
          </c:tx>
          <c:layout>
            <c:manualLayout>
              <c:xMode val="factor"/>
              <c:yMode val="factor"/>
              <c:x val="0.01325"/>
              <c:y val="-0.00825"/>
            </c:manualLayout>
          </c:layout>
          <c:overlay val="0"/>
          <c:spPr>
            <a:noFill/>
            <a:ln>
              <a:noFill/>
            </a:ln>
          </c:spPr>
        </c:title>
        <c:delete val="0"/>
        <c:numFmt formatCode="General" sourceLinked="1"/>
        <c:majorTickMark val="out"/>
        <c:minorTickMark val="none"/>
        <c:tickLblPos val="nextTo"/>
        <c:spPr>
          <a:ln w="3175">
            <a:solidFill>
              <a:srgbClr val="00AE00"/>
            </a:solidFill>
          </a:ln>
        </c:spPr>
        <c:txPr>
          <a:bodyPr/>
          <a:lstStyle/>
          <a:p>
            <a:pPr>
              <a:defRPr lang="en-US" cap="none" sz="950" b="0" i="0" u="none" baseline="0">
                <a:solidFill>
                  <a:srgbClr val="00AE00"/>
                </a:solidFill>
              </a:defRPr>
            </a:pPr>
          </a:p>
        </c:txPr>
        <c:crossAx val="15037909"/>
        <c:crossesAt val="15"/>
        <c:crossBetween val="midCat"/>
        <c:dispUnits/>
      </c:valAx>
      <c:valAx>
        <c:axId val="15037909"/>
        <c:scaling>
          <c:orientation val="minMax"/>
          <c:max val="55"/>
          <c:min val="15"/>
        </c:scaling>
        <c:axPos val="l"/>
        <c:title>
          <c:tx>
            <c:rich>
              <a:bodyPr vert="horz" rot="-5400000" anchor="ctr"/>
              <a:lstStyle/>
              <a:p>
                <a:pPr algn="ctr">
                  <a:defRPr/>
                </a:pPr>
                <a:r>
                  <a:rPr lang="en-US" cap="none" sz="1100" b="0" i="0" u="none" baseline="0">
                    <a:solidFill>
                      <a:srgbClr val="00AE00"/>
                    </a:solidFill>
                  </a:rPr>
                  <a:t>Emmittance (pi mm-mrad)        </a:t>
                </a:r>
              </a:p>
            </c:rich>
          </c:tx>
          <c:layout>
            <c:manualLayout>
              <c:xMode val="factor"/>
              <c:yMode val="factor"/>
              <c:x val="0.002"/>
              <c:y val="0.00525"/>
            </c:manualLayout>
          </c:layout>
          <c:overlay val="0"/>
          <c:spPr>
            <a:noFill/>
            <a:ln>
              <a:noFill/>
            </a:ln>
          </c:spPr>
        </c:title>
        <c:majorGridlines>
          <c:spPr>
            <a:ln w="3175">
              <a:solidFill>
                <a:srgbClr val="00AE00"/>
              </a:solidFill>
            </a:ln>
          </c:spPr>
        </c:majorGridlines>
        <c:minorGridlines>
          <c:spPr>
            <a:ln w="3175">
              <a:solidFill/>
              <a:prstDash val="sysDot"/>
            </a:ln>
          </c:spPr>
        </c:minorGridlines>
        <c:delete val="0"/>
        <c:numFmt formatCode="General" sourceLinked="1"/>
        <c:majorTickMark val="out"/>
        <c:minorTickMark val="none"/>
        <c:tickLblPos val="nextTo"/>
        <c:spPr>
          <a:ln w="3175">
            <a:solidFill>
              <a:srgbClr val="00AE00"/>
            </a:solidFill>
          </a:ln>
        </c:spPr>
        <c:txPr>
          <a:bodyPr/>
          <a:lstStyle/>
          <a:p>
            <a:pPr>
              <a:defRPr lang="en-US" cap="none" sz="950" b="0" i="0" u="none" baseline="0">
                <a:solidFill>
                  <a:srgbClr val="00AE00"/>
                </a:solidFill>
              </a:defRPr>
            </a:pPr>
          </a:p>
        </c:txPr>
        <c:crossAx val="24040500"/>
        <c:crosses val="autoZero"/>
        <c:crossBetween val="midCat"/>
        <c:dispUnits/>
        <c:majorUnit val="10"/>
        <c:minorUnit val="5"/>
      </c:valAx>
      <c:spPr>
        <a:noFill/>
        <a:ln w="3175">
          <a:solidFill>
            <a:srgbClr val="00AE00"/>
          </a:solidFill>
        </a:ln>
      </c:spPr>
    </c:plotArea>
    <c:legend>
      <c:legendPos val="r"/>
      <c:layout>
        <c:manualLayout>
          <c:xMode val="edge"/>
          <c:yMode val="edge"/>
          <c:x val="0.72175"/>
          <c:y val="0.029"/>
        </c:manualLayout>
      </c:layout>
      <c:overlay val="0"/>
      <c:txPr>
        <a:bodyPr vert="horz" rot="0"/>
        <a:lstStyle/>
        <a:p>
          <a:pPr>
            <a:defRPr lang="en-US" cap="none" sz="800" b="0" i="0" u="none" baseline="0">
              <a:solidFill>
                <a:srgbClr val="00AE00"/>
              </a:solidFil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Luminosity, Effective Emittance versus Stack Size</a:t>
            </a:r>
          </a:p>
        </c:rich>
      </c:tx>
      <c:layout/>
      <c:spPr>
        <a:noFill/>
        <a:ln>
          <a:noFill/>
        </a:ln>
      </c:spPr>
    </c:title>
    <c:plotArea>
      <c:layout/>
      <c:scatterChart>
        <c:scatterStyle val="lineMarker"/>
        <c:varyColors val="0"/>
        <c:ser>
          <c:idx val="0"/>
          <c:order val="0"/>
          <c:tx>
            <c:strRef>
              <c:f>OUTPUT!$K$2</c:f>
              <c:strCache>
                <c:ptCount val="1"/>
                <c:pt idx="0">
                  <c:v>Eff emit (pi mm mr)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OUTPUT!$Z$152:$Z$420</c:f>
              <c:numCache>
                <c:ptCount val="269"/>
                <c:pt idx="81">
                  <c:v>160</c:v>
                </c:pt>
                <c:pt idx="82">
                  <c:v>168</c:v>
                </c:pt>
                <c:pt idx="90">
                  <c:v>147</c:v>
                </c:pt>
                <c:pt idx="91">
                  <c:v>74</c:v>
                </c:pt>
                <c:pt idx="92">
                  <c:v>132</c:v>
                </c:pt>
                <c:pt idx="93">
                  <c:v>129</c:v>
                </c:pt>
                <c:pt idx="94">
                  <c:v>165</c:v>
                </c:pt>
                <c:pt idx="95">
                  <c:v>90</c:v>
                </c:pt>
                <c:pt idx="96">
                  <c:v>120</c:v>
                </c:pt>
                <c:pt idx="98">
                  <c:v>138</c:v>
                </c:pt>
                <c:pt idx="99">
                  <c:v>135</c:v>
                </c:pt>
                <c:pt idx="100">
                  <c:v>138</c:v>
                </c:pt>
                <c:pt idx="101">
                  <c:v>213</c:v>
                </c:pt>
                <c:pt idx="102">
                  <c:v>164.6</c:v>
                </c:pt>
                <c:pt idx="103">
                  <c:v>146.2</c:v>
                </c:pt>
                <c:pt idx="104">
                  <c:v>164</c:v>
                </c:pt>
                <c:pt idx="105">
                  <c:v>155</c:v>
                </c:pt>
                <c:pt idx="106">
                  <c:v>131</c:v>
                </c:pt>
                <c:pt idx="107">
                  <c:v>133</c:v>
                </c:pt>
                <c:pt idx="108">
                  <c:v>105</c:v>
                </c:pt>
                <c:pt idx="109">
                  <c:v>164</c:v>
                </c:pt>
                <c:pt idx="110">
                  <c:v>142</c:v>
                </c:pt>
                <c:pt idx="111">
                  <c:v>141</c:v>
                </c:pt>
                <c:pt idx="112">
                  <c:v>156.5</c:v>
                </c:pt>
                <c:pt idx="113">
                  <c:v>141</c:v>
                </c:pt>
                <c:pt idx="114">
                  <c:v>156.4</c:v>
                </c:pt>
                <c:pt idx="115">
                  <c:v>145.7</c:v>
                </c:pt>
                <c:pt idx="116">
                  <c:v>108</c:v>
                </c:pt>
                <c:pt idx="117">
                  <c:v>118</c:v>
                </c:pt>
                <c:pt idx="118">
                  <c:v>133</c:v>
                </c:pt>
                <c:pt idx="119">
                  <c:v>140</c:v>
                </c:pt>
                <c:pt idx="120">
                  <c:v>149.5</c:v>
                </c:pt>
                <c:pt idx="121">
                  <c:v>156</c:v>
                </c:pt>
                <c:pt idx="122">
                  <c:v>131</c:v>
                </c:pt>
                <c:pt idx="123">
                  <c:v>127.8</c:v>
                </c:pt>
                <c:pt idx="124">
                  <c:v>133.4</c:v>
                </c:pt>
                <c:pt idx="125">
                  <c:v>105.4</c:v>
                </c:pt>
                <c:pt idx="126">
                  <c:v>111.8</c:v>
                </c:pt>
                <c:pt idx="127">
                  <c:v>103.2</c:v>
                </c:pt>
                <c:pt idx="128">
                  <c:v>130</c:v>
                </c:pt>
                <c:pt idx="129">
                  <c:v>120.4</c:v>
                </c:pt>
                <c:pt idx="130">
                  <c:v>119.8</c:v>
                </c:pt>
                <c:pt idx="131">
                  <c:v>121</c:v>
                </c:pt>
                <c:pt idx="132">
                  <c:v>116</c:v>
                </c:pt>
                <c:pt idx="133">
                  <c:v>131</c:v>
                </c:pt>
                <c:pt idx="134">
                  <c:v>100.4</c:v>
                </c:pt>
                <c:pt idx="135">
                  <c:v>144.2</c:v>
                </c:pt>
                <c:pt idx="136">
                  <c:v>143</c:v>
                </c:pt>
                <c:pt idx="137">
                  <c:v>100</c:v>
                </c:pt>
                <c:pt idx="138">
                  <c:v>142.8</c:v>
                </c:pt>
                <c:pt idx="139">
                  <c:v>72.4</c:v>
                </c:pt>
                <c:pt idx="140">
                  <c:v>134.6</c:v>
                </c:pt>
                <c:pt idx="141">
                  <c:v>122.8</c:v>
                </c:pt>
                <c:pt idx="142">
                  <c:v>130</c:v>
                </c:pt>
                <c:pt idx="143">
                  <c:v>119.6</c:v>
                </c:pt>
                <c:pt idx="144">
                  <c:v>149</c:v>
                </c:pt>
                <c:pt idx="145">
                  <c:v>132.6</c:v>
                </c:pt>
                <c:pt idx="146">
                  <c:v>142.2</c:v>
                </c:pt>
                <c:pt idx="147">
                  <c:v>131.4</c:v>
                </c:pt>
                <c:pt idx="148">
                  <c:v>166.3</c:v>
                </c:pt>
                <c:pt idx="149">
                  <c:v>85</c:v>
                </c:pt>
                <c:pt idx="150">
                  <c:v>120</c:v>
                </c:pt>
                <c:pt idx="151">
                  <c:v>101</c:v>
                </c:pt>
                <c:pt idx="152">
                  <c:v>82</c:v>
                </c:pt>
                <c:pt idx="153">
                  <c:v>143</c:v>
                </c:pt>
                <c:pt idx="154">
                  <c:v>108</c:v>
                </c:pt>
                <c:pt idx="155">
                  <c:v>101</c:v>
                </c:pt>
                <c:pt idx="156">
                  <c:v>163</c:v>
                </c:pt>
                <c:pt idx="157">
                  <c:v>150</c:v>
                </c:pt>
                <c:pt idx="158">
                  <c:v>140</c:v>
                </c:pt>
                <c:pt idx="159">
                  <c:v>140</c:v>
                </c:pt>
                <c:pt idx="160">
                  <c:v>150</c:v>
                </c:pt>
                <c:pt idx="161">
                  <c:v>130</c:v>
                </c:pt>
                <c:pt idx="162">
                  <c:v>128</c:v>
                </c:pt>
                <c:pt idx="163">
                  <c:v>150</c:v>
                </c:pt>
                <c:pt idx="164">
                  <c:v>150</c:v>
                </c:pt>
                <c:pt idx="165">
                  <c:v>160</c:v>
                </c:pt>
                <c:pt idx="166">
                  <c:v>131</c:v>
                </c:pt>
                <c:pt idx="167">
                  <c:v>150</c:v>
                </c:pt>
                <c:pt idx="168">
                  <c:v>149</c:v>
                </c:pt>
                <c:pt idx="169">
                  <c:v>151</c:v>
                </c:pt>
                <c:pt idx="170">
                  <c:v>152</c:v>
                </c:pt>
                <c:pt idx="171">
                  <c:v>130</c:v>
                </c:pt>
                <c:pt idx="172">
                  <c:v>109</c:v>
                </c:pt>
                <c:pt idx="173">
                  <c:v>154</c:v>
                </c:pt>
                <c:pt idx="174">
                  <c:v>130</c:v>
                </c:pt>
                <c:pt idx="175">
                  <c:v>130</c:v>
                </c:pt>
                <c:pt idx="176">
                  <c:v>143</c:v>
                </c:pt>
                <c:pt idx="177">
                  <c:v>155</c:v>
                </c:pt>
                <c:pt idx="178">
                  <c:v>143</c:v>
                </c:pt>
                <c:pt idx="179">
                  <c:v>154</c:v>
                </c:pt>
                <c:pt idx="180">
                  <c:v>172</c:v>
                </c:pt>
                <c:pt idx="181">
                  <c:v>151</c:v>
                </c:pt>
                <c:pt idx="182">
                  <c:v>150.8</c:v>
                </c:pt>
                <c:pt idx="183">
                  <c:v>159</c:v>
                </c:pt>
                <c:pt idx="184">
                  <c:v>150.6</c:v>
                </c:pt>
                <c:pt idx="185">
                  <c:v>151</c:v>
                </c:pt>
                <c:pt idx="186">
                  <c:v>153.2</c:v>
                </c:pt>
                <c:pt idx="187">
                  <c:v>115.2</c:v>
                </c:pt>
                <c:pt idx="188">
                  <c:v>149.2</c:v>
                </c:pt>
                <c:pt idx="189">
                  <c:v>158</c:v>
                </c:pt>
                <c:pt idx="190">
                  <c:v>151</c:v>
                </c:pt>
                <c:pt idx="191">
                  <c:v>142.8</c:v>
                </c:pt>
                <c:pt idx="192">
                  <c:v>161.6</c:v>
                </c:pt>
                <c:pt idx="193">
                  <c:v>165</c:v>
                </c:pt>
                <c:pt idx="194">
                  <c:v>173</c:v>
                </c:pt>
                <c:pt idx="195">
                  <c:v>112</c:v>
                </c:pt>
                <c:pt idx="196">
                  <c:v>99</c:v>
                </c:pt>
                <c:pt idx="197">
                  <c:v>154</c:v>
                </c:pt>
                <c:pt idx="198">
                  <c:v>112</c:v>
                </c:pt>
                <c:pt idx="199">
                  <c:v>106</c:v>
                </c:pt>
                <c:pt idx="200">
                  <c:v>115</c:v>
                </c:pt>
                <c:pt idx="201">
                  <c:v>106</c:v>
                </c:pt>
                <c:pt idx="202">
                  <c:v>175</c:v>
                </c:pt>
                <c:pt idx="203">
                  <c:v>159</c:v>
                </c:pt>
                <c:pt idx="204">
                  <c:v>100</c:v>
                </c:pt>
                <c:pt idx="205">
                  <c:v>159</c:v>
                </c:pt>
                <c:pt idx="206">
                  <c:v>100</c:v>
                </c:pt>
                <c:pt idx="207">
                  <c:v>159</c:v>
                </c:pt>
                <c:pt idx="208">
                  <c:v>100</c:v>
                </c:pt>
                <c:pt idx="209">
                  <c:v>159</c:v>
                </c:pt>
                <c:pt idx="210">
                  <c:v>146</c:v>
                </c:pt>
                <c:pt idx="211">
                  <c:v>151</c:v>
                </c:pt>
                <c:pt idx="212">
                  <c:v>106</c:v>
                </c:pt>
                <c:pt idx="213">
                  <c:v>138</c:v>
                </c:pt>
                <c:pt idx="214">
                  <c:v>133</c:v>
                </c:pt>
                <c:pt idx="215">
                  <c:v>122</c:v>
                </c:pt>
                <c:pt idx="216">
                  <c:v>118</c:v>
                </c:pt>
                <c:pt idx="217">
                  <c:v>141</c:v>
                </c:pt>
                <c:pt idx="218">
                  <c:v>107</c:v>
                </c:pt>
                <c:pt idx="219">
                  <c:v>123</c:v>
                </c:pt>
                <c:pt idx="220">
                  <c:v>107</c:v>
                </c:pt>
                <c:pt idx="221">
                  <c:v>123</c:v>
                </c:pt>
                <c:pt idx="222">
                  <c:v>157</c:v>
                </c:pt>
                <c:pt idx="223">
                  <c:v>180</c:v>
                </c:pt>
                <c:pt idx="224">
                  <c:v>118</c:v>
                </c:pt>
                <c:pt idx="225">
                  <c:v>143.8</c:v>
                </c:pt>
                <c:pt idx="226">
                  <c:v>159</c:v>
                </c:pt>
                <c:pt idx="227">
                  <c:v>164</c:v>
                </c:pt>
                <c:pt idx="228">
                  <c:v>127</c:v>
                </c:pt>
                <c:pt idx="229">
                  <c:v>136</c:v>
                </c:pt>
                <c:pt idx="230">
                  <c:v>138</c:v>
                </c:pt>
                <c:pt idx="231">
                  <c:v>140</c:v>
                </c:pt>
                <c:pt idx="232">
                  <c:v>172</c:v>
                </c:pt>
                <c:pt idx="233">
                  <c:v>139</c:v>
                </c:pt>
                <c:pt idx="234">
                  <c:v>139</c:v>
                </c:pt>
                <c:pt idx="235">
                  <c:v>187</c:v>
                </c:pt>
                <c:pt idx="236">
                  <c:v>158</c:v>
                </c:pt>
                <c:pt idx="237">
                  <c:v>149</c:v>
                </c:pt>
                <c:pt idx="238">
                  <c:v>140</c:v>
                </c:pt>
                <c:pt idx="239">
                  <c:v>157</c:v>
                </c:pt>
                <c:pt idx="240">
                  <c:v>108</c:v>
                </c:pt>
                <c:pt idx="241">
                  <c:v>123</c:v>
                </c:pt>
                <c:pt idx="242">
                  <c:v>122</c:v>
                </c:pt>
                <c:pt idx="243">
                  <c:v>149</c:v>
                </c:pt>
                <c:pt idx="244">
                  <c:v>164</c:v>
                </c:pt>
                <c:pt idx="245">
                  <c:v>129</c:v>
                </c:pt>
                <c:pt idx="246">
                  <c:v>136</c:v>
                </c:pt>
                <c:pt idx="247">
                  <c:v>169</c:v>
                </c:pt>
                <c:pt idx="248">
                  <c:v>160</c:v>
                </c:pt>
                <c:pt idx="249">
                  <c:v>162</c:v>
                </c:pt>
                <c:pt idx="250">
                  <c:v>172</c:v>
                </c:pt>
                <c:pt idx="251">
                  <c:v>164</c:v>
                </c:pt>
                <c:pt idx="252">
                  <c:v>194</c:v>
                </c:pt>
                <c:pt idx="253">
                  <c:v>165</c:v>
                </c:pt>
                <c:pt idx="254">
                  <c:v>143</c:v>
                </c:pt>
                <c:pt idx="255">
                  <c:v>120</c:v>
                </c:pt>
                <c:pt idx="256">
                  <c:v>151</c:v>
                </c:pt>
                <c:pt idx="257">
                  <c:v>166</c:v>
                </c:pt>
                <c:pt idx="258">
                  <c:v>134</c:v>
                </c:pt>
                <c:pt idx="259">
                  <c:v>121</c:v>
                </c:pt>
                <c:pt idx="260">
                  <c:v>125</c:v>
                </c:pt>
                <c:pt idx="261">
                  <c:v>163</c:v>
                </c:pt>
                <c:pt idx="262">
                  <c:v>145</c:v>
                </c:pt>
                <c:pt idx="263">
                  <c:v>174</c:v>
                </c:pt>
                <c:pt idx="264">
                  <c:v>155</c:v>
                </c:pt>
              </c:numCache>
            </c:numRef>
          </c:xVal>
          <c:yVal>
            <c:numRef>
              <c:f>OUTPUT!$K$152:$K$420</c:f>
              <c:numCache>
                <c:ptCount val="269"/>
                <c:pt idx="0">
                  <c:v>18.0409277919377</c:v>
                </c:pt>
                <c:pt idx="1">
                  <c:v>17.277507084829022</c:v>
                </c:pt>
                <c:pt idx="2">
                  <c:v>19.922716863443977</c:v>
                </c:pt>
                <c:pt idx="3">
                  <c:v>19.075728940437134</c:v>
                </c:pt>
                <c:pt idx="4">
                  <c:v>17.706198880597015</c:v>
                </c:pt>
                <c:pt idx="5">
                  <c:v>23.72101016785456</c:v>
                </c:pt>
                <c:pt idx="6">
                  <c:v>19.785165076871287</c:v>
                </c:pt>
                <c:pt idx="7">
                  <c:v>24.505274084124835</c:v>
                </c:pt>
                <c:pt idx="8">
                  <c:v>20.943356726302266</c:v>
                </c:pt>
                <c:pt idx="9">
                  <c:v>22.02937005364636</c:v>
                </c:pt>
                <c:pt idx="10">
                  <c:v>20.603389335309128</c:v>
                </c:pt>
                <c:pt idx="11">
                  <c:v>20.534771198950306</c:v>
                </c:pt>
                <c:pt idx="12">
                  <c:v>22.20197606400313</c:v>
                </c:pt>
                <c:pt idx="13">
                  <c:v>19.746509366746515</c:v>
                </c:pt>
                <c:pt idx="14">
                  <c:v>21.754535211158345</c:v>
                </c:pt>
                <c:pt idx="15">
                  <c:v>23.18073650771115</c:v>
                </c:pt>
                <c:pt idx="16">
                  <c:v>22.862166543520026</c:v>
                </c:pt>
                <c:pt idx="17">
                  <c:v>23.806391087767178</c:v>
                </c:pt>
                <c:pt idx="18">
                  <c:v>25.389672432767043</c:v>
                </c:pt>
                <c:pt idx="19">
                  <c:v>18.619213338646574</c:v>
                </c:pt>
                <c:pt idx="20">
                  <c:v>20.96226022995073</c:v>
                </c:pt>
                <c:pt idx="21">
                  <c:v>18.983887814016338</c:v>
                </c:pt>
                <c:pt idx="22">
                  <c:v>19.165406732570908</c:v>
                </c:pt>
                <c:pt idx="23">
                  <c:v>18.168169645599164</c:v>
                </c:pt>
                <c:pt idx="24">
                  <c:v>18.736985739319596</c:v>
                </c:pt>
                <c:pt idx="25">
                  <c:v>18.927629007138226</c:v>
                </c:pt>
                <c:pt idx="26">
                  <c:v>18.7370473687566</c:v>
                </c:pt>
                <c:pt idx="27">
                  <c:v>20.823370100049207</c:v>
                </c:pt>
                <c:pt idx="28">
                  <c:v>22.608650013050806</c:v>
                </c:pt>
                <c:pt idx="29">
                  <c:v>18.341925568663235</c:v>
                </c:pt>
                <c:pt idx="30">
                  <c:v>19.768094236844977</c:v>
                </c:pt>
                <c:pt idx="31">
                  <c:v>19.705045326676373</c:v>
                </c:pt>
                <c:pt idx="32">
                  <c:v>18.748772074208397</c:v>
                </c:pt>
                <c:pt idx="33">
                  <c:v>18.878936676182782</c:v>
                </c:pt>
                <c:pt idx="34">
                  <c:v>18.67049249854623</c:v>
                </c:pt>
                <c:pt idx="35">
                  <c:v>18.862772508056956</c:v>
                </c:pt>
                <c:pt idx="36">
                  <c:v>18.88160422404444</c:v>
                </c:pt>
                <c:pt idx="37">
                  <c:v>19.86441199244645</c:v>
                </c:pt>
                <c:pt idx="38">
                  <c:v>20.463267590618344</c:v>
                </c:pt>
                <c:pt idx="39">
                  <c:v>17.93184420005237</c:v>
                </c:pt>
                <c:pt idx="40">
                  <c:v>16.467712166816646</c:v>
                </c:pt>
                <c:pt idx="41">
                  <c:v>17.60236329750755</c:v>
                </c:pt>
                <c:pt idx="42">
                  <c:v>17.588092922484357</c:v>
                </c:pt>
                <c:pt idx="43">
                  <c:v>17.664803005265593</c:v>
                </c:pt>
                <c:pt idx="44">
                  <c:v>17.822837306007283</c:v>
                </c:pt>
                <c:pt idx="45">
                  <c:v>17.61811992223862</c:v>
                </c:pt>
                <c:pt idx="46">
                  <c:v>18.02357311481807</c:v>
                </c:pt>
                <c:pt idx="47">
                  <c:v>19.62288117543395</c:v>
                </c:pt>
                <c:pt idx="48">
                  <c:v>18.28268048645661</c:v>
                </c:pt>
                <c:pt idx="49">
                  <c:v>22.62437146210493</c:v>
                </c:pt>
                <c:pt idx="50">
                  <c:v>23.05750658472344</c:v>
                </c:pt>
                <c:pt idx="51">
                  <c:v>21.16672561066131</c:v>
                </c:pt>
                <c:pt idx="52">
                  <c:v>23.653874546187982</c:v>
                </c:pt>
                <c:pt idx="53">
                  <c:v>22.800949218847336</c:v>
                </c:pt>
                <c:pt idx="54">
                  <c:v>21.6374611318408</c:v>
                </c:pt>
                <c:pt idx="55">
                  <c:v>21.028379811468973</c:v>
                </c:pt>
                <c:pt idx="56">
                  <c:v>20.789494872233572</c:v>
                </c:pt>
                <c:pt idx="57">
                  <c:v>24.6990413724904</c:v>
                </c:pt>
                <c:pt idx="58">
                  <c:v>22.149312658608974</c:v>
                </c:pt>
                <c:pt idx="59">
                  <c:v>23.145236722232998</c:v>
                </c:pt>
                <c:pt idx="60">
                  <c:v>14.849270055970148</c:v>
                </c:pt>
                <c:pt idx="61">
                  <c:v>19.81597850035537</c:v>
                </c:pt>
                <c:pt idx="62">
                  <c:v>20.432870490405115</c:v>
                </c:pt>
                <c:pt idx="63">
                  <c:v>22.615707115723986</c:v>
                </c:pt>
                <c:pt idx="64">
                  <c:v>20.70285354165627</c:v>
                </c:pt>
                <c:pt idx="65">
                  <c:v>19.670458370796624</c:v>
                </c:pt>
                <c:pt idx="66">
                  <c:v>20.439685219065964</c:v>
                </c:pt>
                <c:pt idx="67">
                  <c:v>19.89664957264958</c:v>
                </c:pt>
                <c:pt idx="68">
                  <c:v>21.68877922673323</c:v>
                </c:pt>
                <c:pt idx="69">
                  <c:v>19.64335223880597</c:v>
                </c:pt>
                <c:pt idx="70">
                  <c:v>28.943662500000002</c:v>
                </c:pt>
                <c:pt idx="71">
                  <c:v>24.97827558979298</c:v>
                </c:pt>
                <c:pt idx="72">
                  <c:v>24.894692503392132</c:v>
                </c:pt>
                <c:pt idx="73">
                  <c:v>25.75292910447762</c:v>
                </c:pt>
                <c:pt idx="74">
                  <c:v>26.94871026119404</c:v>
                </c:pt>
                <c:pt idx="75">
                  <c:v>24.006198824880123</c:v>
                </c:pt>
                <c:pt idx="76">
                  <c:v>25.194275794938356</c:v>
                </c:pt>
                <c:pt idx="77">
                  <c:v>27.67429127490302</c:v>
                </c:pt>
                <c:pt idx="78">
                  <c:v>20.817457793002202</c:v>
                </c:pt>
                <c:pt idx="79">
                  <c:v>23.573488784648188</c:v>
                </c:pt>
                <c:pt idx="80">
                  <c:v>23.70115726920951</c:v>
                </c:pt>
                <c:pt idx="81">
                  <c:v>22.75916397741025</c:v>
                </c:pt>
                <c:pt idx="82">
                  <c:v>25.674513219616212</c:v>
                </c:pt>
                <c:pt idx="83">
                  <c:v>25.11900669068451</c:v>
                </c:pt>
                <c:pt idx="84">
                  <c:v>24.383509238291307</c:v>
                </c:pt>
                <c:pt idx="85">
                  <c:v>24.5982750533049</c:v>
                </c:pt>
                <c:pt idx="86">
                  <c:v>27.196974626865675</c:v>
                </c:pt>
                <c:pt idx="87">
                  <c:v>27.074408374792707</c:v>
                </c:pt>
                <c:pt idx="88">
                  <c:v>27.47386353944563</c:v>
                </c:pt>
                <c:pt idx="89">
                  <c:v>25.73221665111941</c:v>
                </c:pt>
                <c:pt idx="90">
                  <c:v>28.478560505166474</c:v>
                </c:pt>
                <c:pt idx="91">
                  <c:v>25.42674594594595</c:v>
                </c:pt>
                <c:pt idx="92">
                  <c:v>39.92770227808328</c:v>
                </c:pt>
                <c:pt idx="93">
                  <c:v>24.1169339819673</c:v>
                </c:pt>
                <c:pt idx="94">
                  <c:v>25.00675727185879</c:v>
                </c:pt>
                <c:pt idx="95">
                  <c:v>32.28814911380597</c:v>
                </c:pt>
                <c:pt idx="96">
                  <c:v>24.766645788009107</c:v>
                </c:pt>
                <c:pt idx="97">
                  <c:v>21.983535440444836</c:v>
                </c:pt>
                <c:pt idx="98">
                  <c:v>23.644542429990523</c:v>
                </c:pt>
                <c:pt idx="99">
                  <c:v>23.499696221022546</c:v>
                </c:pt>
                <c:pt idx="100">
                  <c:v>24.58576317209135</c:v>
                </c:pt>
                <c:pt idx="101">
                  <c:v>22.259210753461605</c:v>
                </c:pt>
                <c:pt idx="102">
                  <c:v>23.77245484361631</c:v>
                </c:pt>
                <c:pt idx="103">
                  <c:v>23.633636815920397</c:v>
                </c:pt>
                <c:pt idx="104">
                  <c:v>22.932579483534713</c:v>
                </c:pt>
                <c:pt idx="105">
                  <c:v>23.83316228715577</c:v>
                </c:pt>
                <c:pt idx="106">
                  <c:v>22.352438972452916</c:v>
                </c:pt>
                <c:pt idx="107">
                  <c:v>21.594688059701493</c:v>
                </c:pt>
                <c:pt idx="108">
                  <c:v>21.85332760743566</c:v>
                </c:pt>
                <c:pt idx="109">
                  <c:v>23.571003141943812</c:v>
                </c:pt>
                <c:pt idx="110">
                  <c:v>23.767211599841932</c:v>
                </c:pt>
                <c:pt idx="111">
                  <c:v>23.38270748614711</c:v>
                </c:pt>
                <c:pt idx="112">
                  <c:v>23.23755252443736</c:v>
                </c:pt>
                <c:pt idx="113">
                  <c:v>24.421114018832018</c:v>
                </c:pt>
                <c:pt idx="114">
                  <c:v>24.468344290264948</c:v>
                </c:pt>
                <c:pt idx="115">
                  <c:v>24.296436871019502</c:v>
                </c:pt>
                <c:pt idx="116">
                  <c:v>23.01274062380406</c:v>
                </c:pt>
                <c:pt idx="117">
                  <c:v>23.35977348344619</c:v>
                </c:pt>
                <c:pt idx="118">
                  <c:v>24.030145435972575</c:v>
                </c:pt>
                <c:pt idx="119">
                  <c:v>24.37912436672101</c:v>
                </c:pt>
                <c:pt idx="120">
                  <c:v>24.855482646825934</c:v>
                </c:pt>
                <c:pt idx="121">
                  <c:v>31.64470895522388</c:v>
                </c:pt>
                <c:pt idx="122">
                  <c:v>25.2882766436952</c:v>
                </c:pt>
                <c:pt idx="123">
                  <c:v>24.13658744781191</c:v>
                </c:pt>
                <c:pt idx="124">
                  <c:v>24.388546507542987</c:v>
                </c:pt>
                <c:pt idx="125">
                  <c:v>61.28220525280575</c:v>
                </c:pt>
                <c:pt idx="126">
                  <c:v>20.89962792959844</c:v>
                </c:pt>
                <c:pt idx="127">
                  <c:v>21.245458001856747</c:v>
                </c:pt>
                <c:pt idx="128">
                  <c:v>20.175598961713177</c:v>
                </c:pt>
                <c:pt idx="129">
                  <c:v>21.466921790410666</c:v>
                </c:pt>
                <c:pt idx="130">
                  <c:v>22.790626426690082</c:v>
                </c:pt>
                <c:pt idx="131">
                  <c:v>23.25724146782014</c:v>
                </c:pt>
                <c:pt idx="132">
                  <c:v>23.843104773570868</c:v>
                </c:pt>
                <c:pt idx="133">
                  <c:v>19.346100852878465</c:v>
                </c:pt>
                <c:pt idx="134">
                  <c:v>22.33836984201351</c:v>
                </c:pt>
                <c:pt idx="135">
                  <c:v>22.934652794891303</c:v>
                </c:pt>
                <c:pt idx="136">
                  <c:v>23.366051862140402</c:v>
                </c:pt>
                <c:pt idx="137">
                  <c:v>24.00125901494983</c:v>
                </c:pt>
                <c:pt idx="138">
                  <c:v>26.677116338308462</c:v>
                </c:pt>
                <c:pt idx="139">
                  <c:v>24.931478396235388</c:v>
                </c:pt>
                <c:pt idx="140">
                  <c:v>24.085832023986445</c:v>
                </c:pt>
                <c:pt idx="141">
                  <c:v>25.261438767963355</c:v>
                </c:pt>
                <c:pt idx="142">
                  <c:v>28.316952051730446</c:v>
                </c:pt>
                <c:pt idx="143">
                  <c:v>22.92066067751323</c:v>
                </c:pt>
                <c:pt idx="144">
                  <c:v>23.435769950494144</c:v>
                </c:pt>
                <c:pt idx="145">
                  <c:v>23.9331681062617</c:v>
                </c:pt>
                <c:pt idx="146">
                  <c:v>22.972133117922453</c:v>
                </c:pt>
                <c:pt idx="147">
                  <c:v>24.23067683208738</c:v>
                </c:pt>
                <c:pt idx="148">
                  <c:v>23.089903350277776</c:v>
                </c:pt>
                <c:pt idx="149">
                  <c:v>24.271358881820408</c:v>
                </c:pt>
                <c:pt idx="150">
                  <c:v>22.869847063905528</c:v>
                </c:pt>
                <c:pt idx="151">
                  <c:v>19.85313281662851</c:v>
                </c:pt>
                <c:pt idx="152">
                  <c:v>24.661949393788557</c:v>
                </c:pt>
                <c:pt idx="153">
                  <c:v>22.054975460420195</c:v>
                </c:pt>
                <c:pt idx="154">
                  <c:v>23.906444161104027</c:v>
                </c:pt>
                <c:pt idx="155">
                  <c:v>20.82971498493976</c:v>
                </c:pt>
                <c:pt idx="156">
                  <c:v>19.728020080121958</c:v>
                </c:pt>
                <c:pt idx="157">
                  <c:v>21.72603776392964</c:v>
                </c:pt>
                <c:pt idx="158">
                  <c:v>22.84435118204598</c:v>
                </c:pt>
                <c:pt idx="159">
                  <c:v>20.67427100853498</c:v>
                </c:pt>
                <c:pt idx="160">
                  <c:v>22.631556566719535</c:v>
                </c:pt>
                <c:pt idx="161">
                  <c:v>23.384319884302936</c:v>
                </c:pt>
                <c:pt idx="162">
                  <c:v>25.53264153892699</c:v>
                </c:pt>
                <c:pt idx="163">
                  <c:v>24.277537109328847</c:v>
                </c:pt>
                <c:pt idx="164">
                  <c:v>24.369152130049653</c:v>
                </c:pt>
                <c:pt idx="165">
                  <c:v>25.138436125957664</c:v>
                </c:pt>
                <c:pt idx="166">
                  <c:v>23.74900923743405</c:v>
                </c:pt>
                <c:pt idx="167">
                  <c:v>26.765507151348192</c:v>
                </c:pt>
                <c:pt idx="168">
                  <c:v>26.51851959175752</c:v>
                </c:pt>
                <c:pt idx="169">
                  <c:v>40.851600043211455</c:v>
                </c:pt>
                <c:pt idx="170">
                  <c:v>25.486950285338022</c:v>
                </c:pt>
                <c:pt idx="171">
                  <c:v>24.547472848523345</c:v>
                </c:pt>
                <c:pt idx="172">
                  <c:v>18.776593685117724</c:v>
                </c:pt>
                <c:pt idx="173">
                  <c:v>25.889637152881015</c:v>
                </c:pt>
                <c:pt idx="174">
                  <c:v>23.133114123607882</c:v>
                </c:pt>
                <c:pt idx="175">
                  <c:v>24.32337763094007</c:v>
                </c:pt>
                <c:pt idx="176">
                  <c:v>22.113464921500736</c:v>
                </c:pt>
                <c:pt idx="177">
                  <c:v>19.848129686931202</c:v>
                </c:pt>
                <c:pt idx="178">
                  <c:v>21.33429714004826</c:v>
                </c:pt>
                <c:pt idx="179">
                  <c:v>22.51058199448617</c:v>
                </c:pt>
                <c:pt idx="180">
                  <c:v>23.15849920249609</c:v>
                </c:pt>
                <c:pt idx="181">
                  <c:v>23.73394988265334</c:v>
                </c:pt>
                <c:pt idx="182">
                  <c:v>18.496259662009884</c:v>
                </c:pt>
                <c:pt idx="183">
                  <c:v>19.246335597637373</c:v>
                </c:pt>
                <c:pt idx="184">
                  <c:v>19.293553057166992</c:v>
                </c:pt>
                <c:pt idx="185">
                  <c:v>18.860683057221802</c:v>
                </c:pt>
                <c:pt idx="186">
                  <c:v>18.597192030857144</c:v>
                </c:pt>
                <c:pt idx="187">
                  <c:v>22.948697158370617</c:v>
                </c:pt>
                <c:pt idx="188">
                  <c:v>18.939421043802955</c:v>
                </c:pt>
                <c:pt idx="189">
                  <c:v>19.165088110243875</c:v>
                </c:pt>
                <c:pt idx="190">
                  <c:v>0</c:v>
                </c:pt>
                <c:pt idx="191">
                  <c:v>19.73121543586111</c:v>
                </c:pt>
                <c:pt idx="192">
                  <c:v>19.875728378501663</c:v>
                </c:pt>
                <c:pt idx="193">
                  <c:v>21.503716423239325</c:v>
                </c:pt>
                <c:pt idx="194">
                  <c:v>20.196647711894933</c:v>
                </c:pt>
                <c:pt idx="195">
                  <c:v>23.77028878829717</c:v>
                </c:pt>
                <c:pt idx="196">
                  <c:v>44.97723914505315</c:v>
                </c:pt>
                <c:pt idx="197">
                  <c:v>26.816581647326505</c:v>
                </c:pt>
                <c:pt idx="198">
                  <c:v>16.55854603521859</c:v>
                </c:pt>
                <c:pt idx="199">
                  <c:v>17.743674607379162</c:v>
                </c:pt>
                <c:pt idx="200">
                  <c:v>17.705812414693234</c:v>
                </c:pt>
                <c:pt idx="201">
                  <c:v>16.63447610805366</c:v>
                </c:pt>
                <c:pt idx="202">
                  <c:v>20.223256747308884</c:v>
                </c:pt>
                <c:pt idx="203">
                  <c:v>20.94815326856435</c:v>
                </c:pt>
                <c:pt idx="204">
                  <c:v>18.60048690930379</c:v>
                </c:pt>
                <c:pt idx="205">
                  <c:v>17.647174219698314</c:v>
                </c:pt>
                <c:pt idx="206">
                  <c:v>16.602538675012624</c:v>
                </c:pt>
                <c:pt idx="207">
                  <c:v>17.492899057224697</c:v>
                </c:pt>
                <c:pt idx="208">
                  <c:v>18.20507084318501</c:v>
                </c:pt>
                <c:pt idx="209">
                  <c:v>18.611271933350828</c:v>
                </c:pt>
                <c:pt idx="210">
                  <c:v>18.627737631311685</c:v>
                </c:pt>
                <c:pt idx="211">
                  <c:v>19.439437460095775</c:v>
                </c:pt>
                <c:pt idx="212">
                  <c:v>17.571633750847298</c:v>
                </c:pt>
                <c:pt idx="213">
                  <c:v>18.691427290828855</c:v>
                </c:pt>
                <c:pt idx="214">
                  <c:v>18.890357586389843</c:v>
                </c:pt>
                <c:pt idx="215">
                  <c:v>20.44748882562563</c:v>
                </c:pt>
                <c:pt idx="216">
                  <c:v>18.27080318055779</c:v>
                </c:pt>
                <c:pt idx="217">
                  <c:v>18.938651150881725</c:v>
                </c:pt>
                <c:pt idx="218">
                  <c:v>16.40761164685901</c:v>
                </c:pt>
                <c:pt idx="219">
                  <c:v>18.35984812163807</c:v>
                </c:pt>
                <c:pt idx="220">
                  <c:v>17.2060538574383</c:v>
                </c:pt>
                <c:pt idx="221">
                  <c:v>17.79881068117558</c:v>
                </c:pt>
                <c:pt idx="222">
                  <c:v>20.73188936179549</c:v>
                </c:pt>
                <c:pt idx="223">
                  <c:v>20.088482410959788</c:v>
                </c:pt>
                <c:pt idx="224">
                  <c:v>19.65319884323428</c:v>
                </c:pt>
                <c:pt idx="225">
                  <c:v>19.780146958544456</c:v>
                </c:pt>
                <c:pt idx="226">
                  <c:v>21.076206721728717</c:v>
                </c:pt>
                <c:pt idx="227">
                  <c:v>20.649982575608416</c:v>
                </c:pt>
                <c:pt idx="228">
                  <c:v>20.841593376866477</c:v>
                </c:pt>
                <c:pt idx="229">
                  <c:v>22.001123969554307</c:v>
                </c:pt>
                <c:pt idx="230">
                  <c:v>20.00064128005916</c:v>
                </c:pt>
                <c:pt idx="231">
                  <c:v>19.775856456584126</c:v>
                </c:pt>
                <c:pt idx="232">
                  <c:v>20.73653239797782</c:v>
                </c:pt>
                <c:pt idx="233">
                  <c:v>19.34299512819162</c:v>
                </c:pt>
                <c:pt idx="234">
                  <c:v>19.49197970562133</c:v>
                </c:pt>
                <c:pt idx="235">
                  <c:v>21.89459154942649</c:v>
                </c:pt>
                <c:pt idx="236">
                  <c:v>20.528693288470436</c:v>
                </c:pt>
                <c:pt idx="237">
                  <c:v>20.172016801084123</c:v>
                </c:pt>
                <c:pt idx="238">
                  <c:v>21.455393315489033</c:v>
                </c:pt>
                <c:pt idx="239">
                  <c:v>18.842061363592943</c:v>
                </c:pt>
                <c:pt idx="240">
                  <c:v>18.471232748416643</c:v>
                </c:pt>
                <c:pt idx="241">
                  <c:v>21.862980132539366</c:v>
                </c:pt>
                <c:pt idx="242">
                  <c:v>19.75149062072872</c:v>
                </c:pt>
                <c:pt idx="243">
                  <c:v>22.648763072131914</c:v>
                </c:pt>
                <c:pt idx="244">
                  <c:v>79.85599697437391</c:v>
                </c:pt>
                <c:pt idx="245">
                  <c:v>23.551082934832653</c:v>
                </c:pt>
                <c:pt idx="246">
                  <c:v>21.419320002201708</c:v>
                </c:pt>
                <c:pt idx="247">
                  <c:v>21.787863784872627</c:v>
                </c:pt>
                <c:pt idx="248">
                  <c:v>22.56871210998368</c:v>
                </c:pt>
                <c:pt idx="249">
                  <c:v>23.774847754595847</c:v>
                </c:pt>
                <c:pt idx="250">
                  <c:v>22.127853161957503</c:v>
                </c:pt>
                <c:pt idx="251">
                  <c:v>22.170405478913395</c:v>
                </c:pt>
                <c:pt idx="252">
                  <c:v>23.151576456065794</c:v>
                </c:pt>
                <c:pt idx="253">
                  <c:v>22.555767282979183</c:v>
                </c:pt>
                <c:pt idx="254">
                  <c:v>23.701030908071566</c:v>
                </c:pt>
                <c:pt idx="255">
                  <c:v>23.386026652276055</c:v>
                </c:pt>
                <c:pt idx="256">
                  <c:v>21.920837824515228</c:v>
                </c:pt>
                <c:pt idx="257">
                  <c:v>20.683524047980345</c:v>
                </c:pt>
                <c:pt idx="258">
                  <c:v>21.875422826343634</c:v>
                </c:pt>
                <c:pt idx="259">
                  <c:v>20.106132644069024</c:v>
                </c:pt>
                <c:pt idx="260">
                  <c:v>20.613718109239837</c:v>
                </c:pt>
                <c:pt idx="261">
                  <c:v>21.05034993554017</c:v>
                </c:pt>
                <c:pt idx="262">
                  <c:v>20.596616156472884</c:v>
                </c:pt>
                <c:pt idx="263">
                  <c:v>21.11407672273869</c:v>
                </c:pt>
                <c:pt idx="264">
                  <c:v>21.007100424390238</c:v>
                </c:pt>
                <c:pt idx="265">
                  <c:v>20.100410815132868</c:v>
                </c:pt>
                <c:pt idx="266">
                  <c:v>20.3141906278051</c:v>
                </c:pt>
                <c:pt idx="267">
                  <c:v>21.30714040948958</c:v>
                </c:pt>
                <c:pt idx="268">
                  <c:v>19.842504316604188</c:v>
                </c:pt>
              </c:numCache>
            </c:numRef>
          </c:yVal>
          <c:smooth val="0"/>
        </c:ser>
        <c:ser>
          <c:idx val="1"/>
          <c:order val="1"/>
          <c:tx>
            <c:strRef>
              <c:f>OUTPUT!$I$2</c:f>
              <c:strCache>
                <c:ptCount val="1"/>
                <c:pt idx="0">
                  <c:v>Avg lumi (e30)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FF00FF"/>
                </a:solidFill>
              </a:ln>
            </c:spPr>
          </c:marker>
          <c:xVal>
            <c:numRef>
              <c:f>OUTPUT!$Z$152:$Z$420</c:f>
              <c:numCache>
                <c:ptCount val="269"/>
                <c:pt idx="81">
                  <c:v>160</c:v>
                </c:pt>
                <c:pt idx="82">
                  <c:v>168</c:v>
                </c:pt>
                <c:pt idx="90">
                  <c:v>147</c:v>
                </c:pt>
                <c:pt idx="91">
                  <c:v>74</c:v>
                </c:pt>
                <c:pt idx="92">
                  <c:v>132</c:v>
                </c:pt>
                <c:pt idx="93">
                  <c:v>129</c:v>
                </c:pt>
                <c:pt idx="94">
                  <c:v>165</c:v>
                </c:pt>
                <c:pt idx="95">
                  <c:v>90</c:v>
                </c:pt>
                <c:pt idx="96">
                  <c:v>120</c:v>
                </c:pt>
                <c:pt idx="98">
                  <c:v>138</c:v>
                </c:pt>
                <c:pt idx="99">
                  <c:v>135</c:v>
                </c:pt>
                <c:pt idx="100">
                  <c:v>138</c:v>
                </c:pt>
                <c:pt idx="101">
                  <c:v>213</c:v>
                </c:pt>
                <c:pt idx="102">
                  <c:v>164.6</c:v>
                </c:pt>
                <c:pt idx="103">
                  <c:v>146.2</c:v>
                </c:pt>
                <c:pt idx="104">
                  <c:v>164</c:v>
                </c:pt>
                <c:pt idx="105">
                  <c:v>155</c:v>
                </c:pt>
                <c:pt idx="106">
                  <c:v>131</c:v>
                </c:pt>
                <c:pt idx="107">
                  <c:v>133</c:v>
                </c:pt>
                <c:pt idx="108">
                  <c:v>105</c:v>
                </c:pt>
                <c:pt idx="109">
                  <c:v>164</c:v>
                </c:pt>
                <c:pt idx="110">
                  <c:v>142</c:v>
                </c:pt>
                <c:pt idx="111">
                  <c:v>141</c:v>
                </c:pt>
                <c:pt idx="112">
                  <c:v>156.5</c:v>
                </c:pt>
                <c:pt idx="113">
                  <c:v>141</c:v>
                </c:pt>
                <c:pt idx="114">
                  <c:v>156.4</c:v>
                </c:pt>
                <c:pt idx="115">
                  <c:v>145.7</c:v>
                </c:pt>
                <c:pt idx="116">
                  <c:v>108</c:v>
                </c:pt>
                <c:pt idx="117">
                  <c:v>118</c:v>
                </c:pt>
                <c:pt idx="118">
                  <c:v>133</c:v>
                </c:pt>
                <c:pt idx="119">
                  <c:v>140</c:v>
                </c:pt>
                <c:pt idx="120">
                  <c:v>149.5</c:v>
                </c:pt>
                <c:pt idx="121">
                  <c:v>156</c:v>
                </c:pt>
                <c:pt idx="122">
                  <c:v>131</c:v>
                </c:pt>
                <c:pt idx="123">
                  <c:v>127.8</c:v>
                </c:pt>
                <c:pt idx="124">
                  <c:v>133.4</c:v>
                </c:pt>
                <c:pt idx="125">
                  <c:v>105.4</c:v>
                </c:pt>
                <c:pt idx="126">
                  <c:v>111.8</c:v>
                </c:pt>
                <c:pt idx="127">
                  <c:v>103.2</c:v>
                </c:pt>
                <c:pt idx="128">
                  <c:v>130</c:v>
                </c:pt>
                <c:pt idx="129">
                  <c:v>120.4</c:v>
                </c:pt>
                <c:pt idx="130">
                  <c:v>119.8</c:v>
                </c:pt>
                <c:pt idx="131">
                  <c:v>121</c:v>
                </c:pt>
                <c:pt idx="132">
                  <c:v>116</c:v>
                </c:pt>
                <c:pt idx="133">
                  <c:v>131</c:v>
                </c:pt>
                <c:pt idx="134">
                  <c:v>100.4</c:v>
                </c:pt>
                <c:pt idx="135">
                  <c:v>144.2</c:v>
                </c:pt>
                <c:pt idx="136">
                  <c:v>143</c:v>
                </c:pt>
                <c:pt idx="137">
                  <c:v>100</c:v>
                </c:pt>
                <c:pt idx="138">
                  <c:v>142.8</c:v>
                </c:pt>
                <c:pt idx="139">
                  <c:v>72.4</c:v>
                </c:pt>
                <c:pt idx="140">
                  <c:v>134.6</c:v>
                </c:pt>
                <c:pt idx="141">
                  <c:v>122.8</c:v>
                </c:pt>
                <c:pt idx="142">
                  <c:v>130</c:v>
                </c:pt>
                <c:pt idx="143">
                  <c:v>119.6</c:v>
                </c:pt>
                <c:pt idx="144">
                  <c:v>149</c:v>
                </c:pt>
                <c:pt idx="145">
                  <c:v>132.6</c:v>
                </c:pt>
                <c:pt idx="146">
                  <c:v>142.2</c:v>
                </c:pt>
                <c:pt idx="147">
                  <c:v>131.4</c:v>
                </c:pt>
                <c:pt idx="148">
                  <c:v>166.3</c:v>
                </c:pt>
                <c:pt idx="149">
                  <c:v>85</c:v>
                </c:pt>
                <c:pt idx="150">
                  <c:v>120</c:v>
                </c:pt>
                <c:pt idx="151">
                  <c:v>101</c:v>
                </c:pt>
                <c:pt idx="152">
                  <c:v>82</c:v>
                </c:pt>
                <c:pt idx="153">
                  <c:v>143</c:v>
                </c:pt>
                <c:pt idx="154">
                  <c:v>108</c:v>
                </c:pt>
                <c:pt idx="155">
                  <c:v>101</c:v>
                </c:pt>
                <c:pt idx="156">
                  <c:v>163</c:v>
                </c:pt>
                <c:pt idx="157">
                  <c:v>150</c:v>
                </c:pt>
                <c:pt idx="158">
                  <c:v>140</c:v>
                </c:pt>
                <c:pt idx="159">
                  <c:v>140</c:v>
                </c:pt>
                <c:pt idx="160">
                  <c:v>150</c:v>
                </c:pt>
                <c:pt idx="161">
                  <c:v>130</c:v>
                </c:pt>
                <c:pt idx="162">
                  <c:v>128</c:v>
                </c:pt>
                <c:pt idx="163">
                  <c:v>150</c:v>
                </c:pt>
                <c:pt idx="164">
                  <c:v>150</c:v>
                </c:pt>
                <c:pt idx="165">
                  <c:v>160</c:v>
                </c:pt>
                <c:pt idx="166">
                  <c:v>131</c:v>
                </c:pt>
                <c:pt idx="167">
                  <c:v>150</c:v>
                </c:pt>
                <c:pt idx="168">
                  <c:v>149</c:v>
                </c:pt>
                <c:pt idx="169">
                  <c:v>151</c:v>
                </c:pt>
                <c:pt idx="170">
                  <c:v>152</c:v>
                </c:pt>
                <c:pt idx="171">
                  <c:v>130</c:v>
                </c:pt>
                <c:pt idx="172">
                  <c:v>109</c:v>
                </c:pt>
                <c:pt idx="173">
                  <c:v>154</c:v>
                </c:pt>
                <c:pt idx="174">
                  <c:v>130</c:v>
                </c:pt>
                <c:pt idx="175">
                  <c:v>130</c:v>
                </c:pt>
                <c:pt idx="176">
                  <c:v>143</c:v>
                </c:pt>
                <c:pt idx="177">
                  <c:v>155</c:v>
                </c:pt>
                <c:pt idx="178">
                  <c:v>143</c:v>
                </c:pt>
                <c:pt idx="179">
                  <c:v>154</c:v>
                </c:pt>
                <c:pt idx="180">
                  <c:v>172</c:v>
                </c:pt>
                <c:pt idx="181">
                  <c:v>151</c:v>
                </c:pt>
                <c:pt idx="182">
                  <c:v>150.8</c:v>
                </c:pt>
                <c:pt idx="183">
                  <c:v>159</c:v>
                </c:pt>
                <c:pt idx="184">
                  <c:v>150.6</c:v>
                </c:pt>
                <c:pt idx="185">
                  <c:v>151</c:v>
                </c:pt>
                <c:pt idx="186">
                  <c:v>153.2</c:v>
                </c:pt>
                <c:pt idx="187">
                  <c:v>115.2</c:v>
                </c:pt>
                <c:pt idx="188">
                  <c:v>149.2</c:v>
                </c:pt>
                <c:pt idx="189">
                  <c:v>158</c:v>
                </c:pt>
                <c:pt idx="190">
                  <c:v>151</c:v>
                </c:pt>
                <c:pt idx="191">
                  <c:v>142.8</c:v>
                </c:pt>
                <c:pt idx="192">
                  <c:v>161.6</c:v>
                </c:pt>
                <c:pt idx="193">
                  <c:v>165</c:v>
                </c:pt>
                <c:pt idx="194">
                  <c:v>173</c:v>
                </c:pt>
                <c:pt idx="195">
                  <c:v>112</c:v>
                </c:pt>
                <c:pt idx="196">
                  <c:v>99</c:v>
                </c:pt>
                <c:pt idx="197">
                  <c:v>154</c:v>
                </c:pt>
                <c:pt idx="198">
                  <c:v>112</c:v>
                </c:pt>
                <c:pt idx="199">
                  <c:v>106</c:v>
                </c:pt>
                <c:pt idx="200">
                  <c:v>115</c:v>
                </c:pt>
                <c:pt idx="201">
                  <c:v>106</c:v>
                </c:pt>
                <c:pt idx="202">
                  <c:v>175</c:v>
                </c:pt>
                <c:pt idx="203">
                  <c:v>159</c:v>
                </c:pt>
                <c:pt idx="204">
                  <c:v>100</c:v>
                </c:pt>
                <c:pt idx="205">
                  <c:v>159</c:v>
                </c:pt>
                <c:pt idx="206">
                  <c:v>100</c:v>
                </c:pt>
                <c:pt idx="207">
                  <c:v>159</c:v>
                </c:pt>
                <c:pt idx="208">
                  <c:v>100</c:v>
                </c:pt>
                <c:pt idx="209">
                  <c:v>159</c:v>
                </c:pt>
                <c:pt idx="210">
                  <c:v>146</c:v>
                </c:pt>
                <c:pt idx="211">
                  <c:v>151</c:v>
                </c:pt>
                <c:pt idx="212">
                  <c:v>106</c:v>
                </c:pt>
                <c:pt idx="213">
                  <c:v>138</c:v>
                </c:pt>
                <c:pt idx="214">
                  <c:v>133</c:v>
                </c:pt>
                <c:pt idx="215">
                  <c:v>122</c:v>
                </c:pt>
                <c:pt idx="216">
                  <c:v>118</c:v>
                </c:pt>
                <c:pt idx="217">
                  <c:v>141</c:v>
                </c:pt>
                <c:pt idx="218">
                  <c:v>107</c:v>
                </c:pt>
                <c:pt idx="219">
                  <c:v>123</c:v>
                </c:pt>
                <c:pt idx="220">
                  <c:v>107</c:v>
                </c:pt>
                <c:pt idx="221">
                  <c:v>123</c:v>
                </c:pt>
                <c:pt idx="222">
                  <c:v>157</c:v>
                </c:pt>
                <c:pt idx="223">
                  <c:v>180</c:v>
                </c:pt>
                <c:pt idx="224">
                  <c:v>118</c:v>
                </c:pt>
                <c:pt idx="225">
                  <c:v>143.8</c:v>
                </c:pt>
                <c:pt idx="226">
                  <c:v>159</c:v>
                </c:pt>
                <c:pt idx="227">
                  <c:v>164</c:v>
                </c:pt>
                <c:pt idx="228">
                  <c:v>127</c:v>
                </c:pt>
                <c:pt idx="229">
                  <c:v>136</c:v>
                </c:pt>
                <c:pt idx="230">
                  <c:v>138</c:v>
                </c:pt>
                <c:pt idx="231">
                  <c:v>140</c:v>
                </c:pt>
                <c:pt idx="232">
                  <c:v>172</c:v>
                </c:pt>
                <c:pt idx="233">
                  <c:v>139</c:v>
                </c:pt>
                <c:pt idx="234">
                  <c:v>139</c:v>
                </c:pt>
                <c:pt idx="235">
                  <c:v>187</c:v>
                </c:pt>
                <c:pt idx="236">
                  <c:v>158</c:v>
                </c:pt>
                <c:pt idx="237">
                  <c:v>149</c:v>
                </c:pt>
                <c:pt idx="238">
                  <c:v>140</c:v>
                </c:pt>
                <c:pt idx="239">
                  <c:v>157</c:v>
                </c:pt>
                <c:pt idx="240">
                  <c:v>108</c:v>
                </c:pt>
                <c:pt idx="241">
                  <c:v>123</c:v>
                </c:pt>
                <c:pt idx="242">
                  <c:v>122</c:v>
                </c:pt>
                <c:pt idx="243">
                  <c:v>149</c:v>
                </c:pt>
                <c:pt idx="244">
                  <c:v>164</c:v>
                </c:pt>
                <c:pt idx="245">
                  <c:v>129</c:v>
                </c:pt>
                <c:pt idx="246">
                  <c:v>136</c:v>
                </c:pt>
                <c:pt idx="247">
                  <c:v>169</c:v>
                </c:pt>
                <c:pt idx="248">
                  <c:v>160</c:v>
                </c:pt>
                <c:pt idx="249">
                  <c:v>162</c:v>
                </c:pt>
                <c:pt idx="250">
                  <c:v>172</c:v>
                </c:pt>
                <c:pt idx="251">
                  <c:v>164</c:v>
                </c:pt>
                <c:pt idx="252">
                  <c:v>194</c:v>
                </c:pt>
                <c:pt idx="253">
                  <c:v>165</c:v>
                </c:pt>
                <c:pt idx="254">
                  <c:v>143</c:v>
                </c:pt>
                <c:pt idx="255">
                  <c:v>120</c:v>
                </c:pt>
                <c:pt idx="256">
                  <c:v>151</c:v>
                </c:pt>
                <c:pt idx="257">
                  <c:v>166</c:v>
                </c:pt>
                <c:pt idx="258">
                  <c:v>134</c:v>
                </c:pt>
                <c:pt idx="259">
                  <c:v>121</c:v>
                </c:pt>
                <c:pt idx="260">
                  <c:v>125</c:v>
                </c:pt>
                <c:pt idx="261">
                  <c:v>163</c:v>
                </c:pt>
                <c:pt idx="262">
                  <c:v>145</c:v>
                </c:pt>
                <c:pt idx="263">
                  <c:v>174</c:v>
                </c:pt>
                <c:pt idx="264">
                  <c:v>155</c:v>
                </c:pt>
              </c:numCache>
            </c:numRef>
          </c:xVal>
          <c:yVal>
            <c:numRef>
              <c:f>OUTPUT!$I$152:$I$420</c:f>
              <c:numCache>
                <c:ptCount val="269"/>
                <c:pt idx="0">
                  <c:v>26.41</c:v>
                </c:pt>
                <c:pt idx="1">
                  <c:v>23.7</c:v>
                </c:pt>
                <c:pt idx="2">
                  <c:v>13.4</c:v>
                </c:pt>
                <c:pt idx="3">
                  <c:v>19.38</c:v>
                </c:pt>
                <c:pt idx="4">
                  <c:v>18</c:v>
                </c:pt>
                <c:pt idx="5">
                  <c:v>16.69</c:v>
                </c:pt>
                <c:pt idx="6">
                  <c:v>13.3</c:v>
                </c:pt>
                <c:pt idx="7">
                  <c:v>13.2</c:v>
                </c:pt>
                <c:pt idx="8">
                  <c:v>18.12</c:v>
                </c:pt>
                <c:pt idx="9">
                  <c:v>22.48</c:v>
                </c:pt>
                <c:pt idx="10">
                  <c:v>19.54</c:v>
                </c:pt>
                <c:pt idx="11">
                  <c:v>18.2</c:v>
                </c:pt>
                <c:pt idx="12">
                  <c:v>18.32</c:v>
                </c:pt>
                <c:pt idx="13">
                  <c:v>24.3</c:v>
                </c:pt>
                <c:pt idx="14">
                  <c:v>19.24</c:v>
                </c:pt>
                <c:pt idx="15">
                  <c:v>16.82</c:v>
                </c:pt>
                <c:pt idx="16">
                  <c:v>20.2</c:v>
                </c:pt>
                <c:pt idx="17">
                  <c:v>15.97</c:v>
                </c:pt>
                <c:pt idx="18">
                  <c:v>13.02</c:v>
                </c:pt>
                <c:pt idx="19">
                  <c:v>20.6</c:v>
                </c:pt>
                <c:pt idx="20">
                  <c:v>20.9</c:v>
                </c:pt>
                <c:pt idx="21">
                  <c:v>24.3</c:v>
                </c:pt>
                <c:pt idx="22">
                  <c:v>23.1</c:v>
                </c:pt>
                <c:pt idx="23">
                  <c:v>24.3</c:v>
                </c:pt>
                <c:pt idx="24">
                  <c:v>24.7</c:v>
                </c:pt>
                <c:pt idx="25">
                  <c:v>23</c:v>
                </c:pt>
                <c:pt idx="26">
                  <c:v>21.07</c:v>
                </c:pt>
                <c:pt idx="27">
                  <c:v>18.2</c:v>
                </c:pt>
                <c:pt idx="28">
                  <c:v>12.58</c:v>
                </c:pt>
                <c:pt idx="29">
                  <c:v>22.9</c:v>
                </c:pt>
                <c:pt idx="30">
                  <c:v>20.55</c:v>
                </c:pt>
                <c:pt idx="31">
                  <c:v>19.79</c:v>
                </c:pt>
                <c:pt idx="32">
                  <c:v>21.4</c:v>
                </c:pt>
                <c:pt idx="33">
                  <c:v>25.67</c:v>
                </c:pt>
                <c:pt idx="34">
                  <c:v>19.25</c:v>
                </c:pt>
                <c:pt idx="35">
                  <c:v>19.59</c:v>
                </c:pt>
                <c:pt idx="36">
                  <c:v>19.13</c:v>
                </c:pt>
                <c:pt idx="37">
                  <c:v>18.89</c:v>
                </c:pt>
                <c:pt idx="38">
                  <c:v>19.04</c:v>
                </c:pt>
                <c:pt idx="39">
                  <c:v>14.25</c:v>
                </c:pt>
                <c:pt idx="40">
                  <c:v>24.05</c:v>
                </c:pt>
                <c:pt idx="41">
                  <c:v>28.51</c:v>
                </c:pt>
                <c:pt idx="42">
                  <c:v>27.9</c:v>
                </c:pt>
                <c:pt idx="43">
                  <c:v>28.09</c:v>
                </c:pt>
                <c:pt idx="44">
                  <c:v>30.15</c:v>
                </c:pt>
                <c:pt idx="45">
                  <c:v>23.57</c:v>
                </c:pt>
                <c:pt idx="46">
                  <c:v>22.95</c:v>
                </c:pt>
                <c:pt idx="47">
                  <c:v>27.61</c:v>
                </c:pt>
                <c:pt idx="48">
                  <c:v>27</c:v>
                </c:pt>
                <c:pt idx="49">
                  <c:v>28.74</c:v>
                </c:pt>
                <c:pt idx="50">
                  <c:v>28.73</c:v>
                </c:pt>
                <c:pt idx="51">
                  <c:v>26.14</c:v>
                </c:pt>
                <c:pt idx="52">
                  <c:v>23.68</c:v>
                </c:pt>
                <c:pt idx="53">
                  <c:v>29.95</c:v>
                </c:pt>
                <c:pt idx="54">
                  <c:v>33.6</c:v>
                </c:pt>
                <c:pt idx="55">
                  <c:v>36.1</c:v>
                </c:pt>
                <c:pt idx="56">
                  <c:v>29.66</c:v>
                </c:pt>
                <c:pt idx="57">
                  <c:v>32.45</c:v>
                </c:pt>
                <c:pt idx="58">
                  <c:v>34.7</c:v>
                </c:pt>
                <c:pt idx="59">
                  <c:v>30.8</c:v>
                </c:pt>
                <c:pt idx="60">
                  <c:v>33.6</c:v>
                </c:pt>
                <c:pt idx="61">
                  <c:v>33.6</c:v>
                </c:pt>
                <c:pt idx="62">
                  <c:v>35</c:v>
                </c:pt>
                <c:pt idx="63">
                  <c:v>24.95</c:v>
                </c:pt>
                <c:pt idx="64">
                  <c:v>14.95</c:v>
                </c:pt>
                <c:pt idx="65">
                  <c:v>24.9</c:v>
                </c:pt>
                <c:pt idx="66">
                  <c:v>31</c:v>
                </c:pt>
                <c:pt idx="67">
                  <c:v>23.4</c:v>
                </c:pt>
                <c:pt idx="68">
                  <c:v>29.3</c:v>
                </c:pt>
                <c:pt idx="69">
                  <c:v>33</c:v>
                </c:pt>
                <c:pt idx="70">
                  <c:v>8</c:v>
                </c:pt>
                <c:pt idx="71">
                  <c:v>15.5</c:v>
                </c:pt>
                <c:pt idx="72">
                  <c:v>22</c:v>
                </c:pt>
                <c:pt idx="73">
                  <c:v>26</c:v>
                </c:pt>
                <c:pt idx="74">
                  <c:v>24</c:v>
                </c:pt>
                <c:pt idx="75">
                  <c:v>22.1</c:v>
                </c:pt>
                <c:pt idx="76">
                  <c:v>23</c:v>
                </c:pt>
                <c:pt idx="77">
                  <c:v>22.7</c:v>
                </c:pt>
                <c:pt idx="78">
                  <c:v>36.6</c:v>
                </c:pt>
                <c:pt idx="79">
                  <c:v>35</c:v>
                </c:pt>
                <c:pt idx="80">
                  <c:v>32.4</c:v>
                </c:pt>
                <c:pt idx="81">
                  <c:v>33.3</c:v>
                </c:pt>
                <c:pt idx="82">
                  <c:v>21</c:v>
                </c:pt>
                <c:pt idx="83">
                  <c:v>29</c:v>
                </c:pt>
                <c:pt idx="84">
                  <c:v>29</c:v>
                </c:pt>
                <c:pt idx="85">
                  <c:v>28</c:v>
                </c:pt>
                <c:pt idx="86">
                  <c:v>24</c:v>
                </c:pt>
                <c:pt idx="87">
                  <c:v>27</c:v>
                </c:pt>
                <c:pt idx="88">
                  <c:v>28</c:v>
                </c:pt>
                <c:pt idx="89">
                  <c:v>32</c:v>
                </c:pt>
                <c:pt idx="90">
                  <c:v>26</c:v>
                </c:pt>
                <c:pt idx="91">
                  <c:v>18.5</c:v>
                </c:pt>
                <c:pt idx="92">
                  <c:v>17.1</c:v>
                </c:pt>
                <c:pt idx="93">
                  <c:v>29.3</c:v>
                </c:pt>
                <c:pt idx="94">
                  <c:v>31.09</c:v>
                </c:pt>
                <c:pt idx="95">
                  <c:v>16</c:v>
                </c:pt>
                <c:pt idx="96">
                  <c:v>29.5</c:v>
                </c:pt>
                <c:pt idx="97">
                  <c:v>25.5</c:v>
                </c:pt>
                <c:pt idx="98">
                  <c:v>29.9</c:v>
                </c:pt>
                <c:pt idx="99">
                  <c:v>23.5</c:v>
                </c:pt>
                <c:pt idx="100">
                  <c:v>24.9</c:v>
                </c:pt>
                <c:pt idx="101">
                  <c:v>33.2</c:v>
                </c:pt>
                <c:pt idx="102">
                  <c:v>31.4</c:v>
                </c:pt>
                <c:pt idx="103">
                  <c:v>27</c:v>
                </c:pt>
                <c:pt idx="104">
                  <c:v>31.5</c:v>
                </c:pt>
                <c:pt idx="105">
                  <c:v>28.4</c:v>
                </c:pt>
                <c:pt idx="106">
                  <c:v>23.13</c:v>
                </c:pt>
                <c:pt idx="107">
                  <c:v>28</c:v>
                </c:pt>
                <c:pt idx="108">
                  <c:v>24.85</c:v>
                </c:pt>
                <c:pt idx="109">
                  <c:v>32.73</c:v>
                </c:pt>
                <c:pt idx="110">
                  <c:v>29.46</c:v>
                </c:pt>
                <c:pt idx="111">
                  <c:v>26.72</c:v>
                </c:pt>
                <c:pt idx="112">
                  <c:v>32.92</c:v>
                </c:pt>
                <c:pt idx="113">
                  <c:v>23.84</c:v>
                </c:pt>
                <c:pt idx="114">
                  <c:v>31.58</c:v>
                </c:pt>
                <c:pt idx="115">
                  <c:v>30.7</c:v>
                </c:pt>
                <c:pt idx="116">
                  <c:v>21.84</c:v>
                </c:pt>
                <c:pt idx="117">
                  <c:v>25.48</c:v>
                </c:pt>
                <c:pt idx="118">
                  <c:v>28.93</c:v>
                </c:pt>
                <c:pt idx="119">
                  <c:v>30.58</c:v>
                </c:pt>
                <c:pt idx="120">
                  <c:v>29.97</c:v>
                </c:pt>
                <c:pt idx="121">
                  <c:v>19</c:v>
                </c:pt>
                <c:pt idx="122">
                  <c:v>28.61</c:v>
                </c:pt>
                <c:pt idx="123">
                  <c:v>26.49</c:v>
                </c:pt>
                <c:pt idx="124">
                  <c:v>29.74</c:v>
                </c:pt>
                <c:pt idx="125">
                  <c:v>2.2575</c:v>
                </c:pt>
                <c:pt idx="126">
                  <c:v>17.185000000000002</c:v>
                </c:pt>
                <c:pt idx="127">
                  <c:v>20.9</c:v>
                </c:pt>
                <c:pt idx="128">
                  <c:v>18.4</c:v>
                </c:pt>
                <c:pt idx="129">
                  <c:v>18.83</c:v>
                </c:pt>
                <c:pt idx="130">
                  <c:v>17</c:v>
                </c:pt>
                <c:pt idx="131">
                  <c:v>15.7</c:v>
                </c:pt>
                <c:pt idx="132">
                  <c:v>18.155</c:v>
                </c:pt>
                <c:pt idx="133">
                  <c:v>30.1</c:v>
                </c:pt>
                <c:pt idx="134">
                  <c:v>23.415</c:v>
                </c:pt>
                <c:pt idx="135">
                  <c:v>27.86</c:v>
                </c:pt>
                <c:pt idx="136">
                  <c:v>31.7</c:v>
                </c:pt>
                <c:pt idx="137">
                  <c:v>18.305</c:v>
                </c:pt>
                <c:pt idx="138">
                  <c:v>22.5</c:v>
                </c:pt>
                <c:pt idx="139">
                  <c:v>12.56</c:v>
                </c:pt>
                <c:pt idx="140">
                  <c:v>31.585</c:v>
                </c:pt>
                <c:pt idx="141">
                  <c:v>29.06</c:v>
                </c:pt>
                <c:pt idx="142">
                  <c:v>18.35</c:v>
                </c:pt>
                <c:pt idx="143">
                  <c:v>35.08</c:v>
                </c:pt>
                <c:pt idx="144">
                  <c:v>40.55</c:v>
                </c:pt>
                <c:pt idx="145">
                  <c:v>34.3</c:v>
                </c:pt>
                <c:pt idx="146">
                  <c:v>37.3</c:v>
                </c:pt>
                <c:pt idx="147">
                  <c:v>34.22</c:v>
                </c:pt>
                <c:pt idx="148">
                  <c:v>40.46</c:v>
                </c:pt>
                <c:pt idx="149">
                  <c:v>21.96</c:v>
                </c:pt>
                <c:pt idx="150">
                  <c:v>31.615000000000002</c:v>
                </c:pt>
                <c:pt idx="151">
                  <c:v>28.384999999999998</c:v>
                </c:pt>
                <c:pt idx="152">
                  <c:v>17.689999999999998</c:v>
                </c:pt>
                <c:pt idx="153">
                  <c:v>29.240000000000002</c:v>
                </c:pt>
                <c:pt idx="154">
                  <c:v>19.9</c:v>
                </c:pt>
                <c:pt idx="155">
                  <c:v>26.56</c:v>
                </c:pt>
                <c:pt idx="156">
                  <c:v>31.575</c:v>
                </c:pt>
                <c:pt idx="157">
                  <c:v>29.735</c:v>
                </c:pt>
                <c:pt idx="158">
                  <c:v>27.4</c:v>
                </c:pt>
                <c:pt idx="159">
                  <c:v>30.97</c:v>
                </c:pt>
                <c:pt idx="160">
                  <c:v>30.21</c:v>
                </c:pt>
                <c:pt idx="161">
                  <c:v>26.42</c:v>
                </c:pt>
                <c:pt idx="162">
                  <c:v>29.6</c:v>
                </c:pt>
                <c:pt idx="163">
                  <c:v>34.735</c:v>
                </c:pt>
                <c:pt idx="164">
                  <c:v>36.505</c:v>
                </c:pt>
                <c:pt idx="165">
                  <c:v>33.245000000000005</c:v>
                </c:pt>
                <c:pt idx="166">
                  <c:v>32.42</c:v>
                </c:pt>
                <c:pt idx="167">
                  <c:v>31.64</c:v>
                </c:pt>
                <c:pt idx="168">
                  <c:v>33.84</c:v>
                </c:pt>
                <c:pt idx="169">
                  <c:v>21.415</c:v>
                </c:pt>
                <c:pt idx="170">
                  <c:v>34</c:v>
                </c:pt>
                <c:pt idx="171">
                  <c:v>37.6</c:v>
                </c:pt>
                <c:pt idx="172">
                  <c:v>19.049999999999997</c:v>
                </c:pt>
                <c:pt idx="173">
                  <c:v>31.375</c:v>
                </c:pt>
                <c:pt idx="174">
                  <c:v>33.685</c:v>
                </c:pt>
                <c:pt idx="175">
                  <c:v>28.28</c:v>
                </c:pt>
                <c:pt idx="176">
                  <c:v>33.724999999999994</c:v>
                </c:pt>
                <c:pt idx="177">
                  <c:v>16.4</c:v>
                </c:pt>
                <c:pt idx="178">
                  <c:v>41.75</c:v>
                </c:pt>
                <c:pt idx="179">
                  <c:v>39.25</c:v>
                </c:pt>
                <c:pt idx="180">
                  <c:v>40.565</c:v>
                </c:pt>
                <c:pt idx="181">
                  <c:v>37.235</c:v>
                </c:pt>
                <c:pt idx="182">
                  <c:v>37.8</c:v>
                </c:pt>
                <c:pt idx="183">
                  <c:v>41.150000000000006</c:v>
                </c:pt>
                <c:pt idx="184">
                  <c:v>38.8</c:v>
                </c:pt>
                <c:pt idx="185">
                  <c:v>41.150000000000006</c:v>
                </c:pt>
                <c:pt idx="186">
                  <c:v>41</c:v>
                </c:pt>
                <c:pt idx="187">
                  <c:v>29.8</c:v>
                </c:pt>
                <c:pt idx="188">
                  <c:v>43.900000000000006</c:v>
                </c:pt>
                <c:pt idx="189">
                  <c:v>42.28</c:v>
                </c:pt>
                <c:pt idx="190">
                  <c:v>0</c:v>
                </c:pt>
                <c:pt idx="191">
                  <c:v>40</c:v>
                </c:pt>
                <c:pt idx="192">
                  <c:v>43.75</c:v>
                </c:pt>
                <c:pt idx="193">
                  <c:v>42.230000000000004</c:v>
                </c:pt>
                <c:pt idx="194">
                  <c:v>44.815</c:v>
                </c:pt>
                <c:pt idx="195">
                  <c:v>29.490000000000002</c:v>
                </c:pt>
                <c:pt idx="196">
                  <c:v>5.45</c:v>
                </c:pt>
                <c:pt idx="197">
                  <c:v>19.045</c:v>
                </c:pt>
                <c:pt idx="198">
                  <c:v>34.13</c:v>
                </c:pt>
                <c:pt idx="199">
                  <c:v>31.095</c:v>
                </c:pt>
                <c:pt idx="200">
                  <c:v>29.68</c:v>
                </c:pt>
                <c:pt idx="201">
                  <c:v>20.775</c:v>
                </c:pt>
                <c:pt idx="202">
                  <c:v>31.175</c:v>
                </c:pt>
                <c:pt idx="203">
                  <c:v>28.715</c:v>
                </c:pt>
                <c:pt idx="204">
                  <c:v>26.525</c:v>
                </c:pt>
                <c:pt idx="205">
                  <c:v>28.175</c:v>
                </c:pt>
                <c:pt idx="206">
                  <c:v>24.21</c:v>
                </c:pt>
                <c:pt idx="207">
                  <c:v>29.9</c:v>
                </c:pt>
                <c:pt idx="208">
                  <c:v>27.450000000000003</c:v>
                </c:pt>
                <c:pt idx="209">
                  <c:v>28.04</c:v>
                </c:pt>
                <c:pt idx="210">
                  <c:v>30.64</c:v>
                </c:pt>
                <c:pt idx="211">
                  <c:v>27.195999999999998</c:v>
                </c:pt>
                <c:pt idx="212">
                  <c:v>29.526</c:v>
                </c:pt>
                <c:pt idx="213">
                  <c:v>32.26085</c:v>
                </c:pt>
                <c:pt idx="214">
                  <c:v>27.289499999999997</c:v>
                </c:pt>
                <c:pt idx="215">
                  <c:v>25.814999999999998</c:v>
                </c:pt>
                <c:pt idx="216">
                  <c:v>29.2065</c:v>
                </c:pt>
                <c:pt idx="217">
                  <c:v>28.235</c:v>
                </c:pt>
                <c:pt idx="218">
                  <c:v>21.472499999999997</c:v>
                </c:pt>
                <c:pt idx="219">
                  <c:v>27.384999999999998</c:v>
                </c:pt>
                <c:pt idx="220">
                  <c:v>23.55</c:v>
                </c:pt>
                <c:pt idx="221">
                  <c:v>29.335</c:v>
                </c:pt>
                <c:pt idx="222">
                  <c:v>34.845</c:v>
                </c:pt>
                <c:pt idx="223">
                  <c:v>38.665000000000006</c:v>
                </c:pt>
                <c:pt idx="224">
                  <c:v>30.075000000000003</c:v>
                </c:pt>
                <c:pt idx="225">
                  <c:v>33.845</c:v>
                </c:pt>
                <c:pt idx="226">
                  <c:v>34.355000000000004</c:v>
                </c:pt>
                <c:pt idx="227">
                  <c:v>34.525</c:v>
                </c:pt>
                <c:pt idx="228">
                  <c:v>29.58</c:v>
                </c:pt>
                <c:pt idx="229">
                  <c:v>29.805</c:v>
                </c:pt>
                <c:pt idx="230">
                  <c:v>25.015</c:v>
                </c:pt>
                <c:pt idx="231">
                  <c:v>21.525</c:v>
                </c:pt>
                <c:pt idx="232">
                  <c:v>30.569000000000003</c:v>
                </c:pt>
                <c:pt idx="233">
                  <c:v>31.674999999999997</c:v>
                </c:pt>
                <c:pt idx="234">
                  <c:v>33.2335</c:v>
                </c:pt>
                <c:pt idx="235">
                  <c:v>34.754999999999995</c:v>
                </c:pt>
                <c:pt idx="236">
                  <c:v>36.454499999999996</c:v>
                </c:pt>
                <c:pt idx="237">
                  <c:v>31.380000000000003</c:v>
                </c:pt>
                <c:pt idx="238">
                  <c:v>30.16</c:v>
                </c:pt>
                <c:pt idx="239">
                  <c:v>30.12</c:v>
                </c:pt>
                <c:pt idx="240">
                  <c:v>22.4435</c:v>
                </c:pt>
                <c:pt idx="241">
                  <c:v>29.97</c:v>
                </c:pt>
                <c:pt idx="242">
                  <c:v>25.231</c:v>
                </c:pt>
                <c:pt idx="243">
                  <c:v>29.924999999999997</c:v>
                </c:pt>
                <c:pt idx="244">
                  <c:v>8.309999999999999</c:v>
                </c:pt>
                <c:pt idx="245">
                  <c:v>30.75725</c:v>
                </c:pt>
                <c:pt idx="246">
                  <c:v>31.102000000000004</c:v>
                </c:pt>
                <c:pt idx="247">
                  <c:v>37.797</c:v>
                </c:pt>
                <c:pt idx="248">
                  <c:v>41.163185</c:v>
                </c:pt>
                <c:pt idx="249">
                  <c:v>39.63565</c:v>
                </c:pt>
                <c:pt idx="250">
                  <c:v>44.144949999999994</c:v>
                </c:pt>
                <c:pt idx="251">
                  <c:v>36.47</c:v>
                </c:pt>
                <c:pt idx="252">
                  <c:v>36.91168999999999</c:v>
                </c:pt>
                <c:pt idx="253">
                  <c:v>34.789500000000004</c:v>
                </c:pt>
                <c:pt idx="254">
                  <c:v>33.8585</c:v>
                </c:pt>
                <c:pt idx="255">
                  <c:v>31.509999999999998</c:v>
                </c:pt>
                <c:pt idx="256">
                  <c:v>40.075</c:v>
                </c:pt>
                <c:pt idx="257">
                  <c:v>34.66</c:v>
                </c:pt>
                <c:pt idx="258">
                  <c:v>37.06</c:v>
                </c:pt>
                <c:pt idx="259">
                  <c:v>38.41</c:v>
                </c:pt>
                <c:pt idx="260">
                  <c:v>41.129999999999995</c:v>
                </c:pt>
                <c:pt idx="261">
                  <c:v>47.349999999999994</c:v>
                </c:pt>
                <c:pt idx="262">
                  <c:v>37.84</c:v>
                </c:pt>
                <c:pt idx="263">
                  <c:v>40.305</c:v>
                </c:pt>
                <c:pt idx="264">
                  <c:v>38.455</c:v>
                </c:pt>
                <c:pt idx="265">
                  <c:v>38.575</c:v>
                </c:pt>
                <c:pt idx="266">
                  <c:v>38.305</c:v>
                </c:pt>
                <c:pt idx="267">
                  <c:v>36.075</c:v>
                </c:pt>
                <c:pt idx="268">
                  <c:v>40.370000000000005</c:v>
                </c:pt>
              </c:numCache>
            </c:numRef>
          </c:yVal>
          <c:smooth val="0"/>
        </c:ser>
        <c:ser>
          <c:idx val="3"/>
          <c:order val="2"/>
          <c:tx>
            <c:v>Avg Lum, Last 10 Stores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OUTPUT!$Z$406:$Z$416</c:f>
              <c:numCache>
                <c:ptCount val="11"/>
                <c:pt idx="0">
                  <c:v>143</c:v>
                </c:pt>
                <c:pt idx="1">
                  <c:v>120</c:v>
                </c:pt>
                <c:pt idx="2">
                  <c:v>151</c:v>
                </c:pt>
                <c:pt idx="3">
                  <c:v>166</c:v>
                </c:pt>
                <c:pt idx="4">
                  <c:v>134</c:v>
                </c:pt>
                <c:pt idx="5">
                  <c:v>121</c:v>
                </c:pt>
                <c:pt idx="6">
                  <c:v>125</c:v>
                </c:pt>
                <c:pt idx="7">
                  <c:v>163</c:v>
                </c:pt>
                <c:pt idx="8">
                  <c:v>145</c:v>
                </c:pt>
                <c:pt idx="9">
                  <c:v>174</c:v>
                </c:pt>
                <c:pt idx="10">
                  <c:v>155</c:v>
                </c:pt>
              </c:numCache>
            </c:numRef>
          </c:xVal>
          <c:yVal>
            <c:numRef>
              <c:f>OUTPUT!$I$406:$I$416</c:f>
              <c:numCache>
                <c:ptCount val="11"/>
                <c:pt idx="0">
                  <c:v>33.8585</c:v>
                </c:pt>
                <c:pt idx="1">
                  <c:v>31.509999999999998</c:v>
                </c:pt>
                <c:pt idx="2">
                  <c:v>40.075</c:v>
                </c:pt>
                <c:pt idx="3">
                  <c:v>34.66</c:v>
                </c:pt>
                <c:pt idx="4">
                  <c:v>37.06</c:v>
                </c:pt>
                <c:pt idx="5">
                  <c:v>38.41</c:v>
                </c:pt>
                <c:pt idx="6">
                  <c:v>41.129999999999995</c:v>
                </c:pt>
                <c:pt idx="7">
                  <c:v>47.349999999999994</c:v>
                </c:pt>
                <c:pt idx="8">
                  <c:v>37.84</c:v>
                </c:pt>
                <c:pt idx="9">
                  <c:v>40.305</c:v>
                </c:pt>
                <c:pt idx="10">
                  <c:v>38.455</c:v>
                </c:pt>
              </c:numCache>
            </c:numRef>
          </c:yVal>
          <c:smooth val="0"/>
        </c:ser>
        <c:ser>
          <c:idx val="2"/>
          <c:order val="3"/>
          <c:tx>
            <c:v>Avg Lum, Lastest Store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339966"/>
              </a:solidFill>
              <a:ln>
                <a:solidFill>
                  <a:srgbClr val="339966"/>
                </a:solidFill>
              </a:ln>
            </c:spPr>
          </c:marker>
          <c:xVal>
            <c:numRef>
              <c:f>OUTPUT!$Z$416:$Z$416</c:f>
              <c:numCache>
                <c:ptCount val="1"/>
                <c:pt idx="0">
                  <c:v>155</c:v>
                </c:pt>
              </c:numCache>
            </c:numRef>
          </c:xVal>
          <c:yVal>
            <c:numRef>
              <c:f>OUTPUT!$I$416:$I$416</c:f>
              <c:numCache>
                <c:ptCount val="1"/>
                <c:pt idx="0">
                  <c:v>38.455</c:v>
                </c:pt>
              </c:numCache>
            </c:numRef>
          </c:yVal>
          <c:smooth val="0"/>
        </c:ser>
        <c:axId val="1123454"/>
        <c:axId val="10111087"/>
      </c:scatterChart>
      <c:valAx>
        <c:axId val="1123454"/>
        <c:scaling>
          <c:orientation val="minMax"/>
        </c:scaling>
        <c:axPos val="b"/>
        <c:title>
          <c:tx>
            <c:rich>
              <a:bodyPr vert="horz" rot="0" anchor="ctr"/>
              <a:lstStyle/>
              <a:p>
                <a:pPr algn="ctr">
                  <a:defRPr/>
                </a:pPr>
                <a:r>
                  <a:rPr lang="en-US" cap="none" sz="1200" b="1" i="0" u="none" baseline="0">
                    <a:latin typeface="Arial"/>
                    <a:ea typeface="Arial"/>
                    <a:cs typeface="Arial"/>
                  </a:rPr>
                  <a:t>Stack size(ma)</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111087"/>
        <c:crosses val="autoZero"/>
        <c:crossBetween val="midCat"/>
        <c:dispUnits/>
      </c:valAx>
      <c:valAx>
        <c:axId val="10111087"/>
        <c:scaling>
          <c:orientation val="minMax"/>
          <c:max val="50"/>
        </c:scaling>
        <c:axPos val="l"/>
        <c:title>
          <c:tx>
            <c:rich>
              <a:bodyPr vert="horz" rot="-5400000" anchor="ctr"/>
              <a:lstStyle/>
              <a:p>
                <a:pPr algn="ctr">
                  <a:defRPr/>
                </a:pPr>
                <a:r>
                  <a:rPr lang="en-US" cap="none" sz="1200" b="1" i="0" u="none" baseline="0">
                    <a:latin typeface="Arial"/>
                    <a:ea typeface="Arial"/>
                    <a:cs typeface="Arial"/>
                  </a:rPr>
                  <a:t>Lum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123454"/>
        <c:crosses val="autoZero"/>
        <c:crossBetween val="midCat"/>
        <c:dispUnits/>
      </c:valAx>
      <c:spPr>
        <a:noFill/>
      </c:spPr>
    </c:plotArea>
    <c:legend>
      <c:legendPos val="r"/>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55" verticalDpi="355"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142</xdr:row>
      <xdr:rowOff>114300</xdr:rowOff>
    </xdr:from>
    <xdr:to>
      <xdr:col>13</xdr:col>
      <xdr:colOff>400050</xdr:colOff>
      <xdr:row>151</xdr:row>
      <xdr:rowOff>123825</xdr:rowOff>
    </xdr:to>
    <xdr:grpSp>
      <xdr:nvGrpSpPr>
        <xdr:cNvPr id="1" name="Group 1"/>
        <xdr:cNvGrpSpPr>
          <a:grpSpLocks/>
        </xdr:cNvGrpSpPr>
      </xdr:nvGrpSpPr>
      <xdr:grpSpPr>
        <a:xfrm>
          <a:off x="4105275" y="24403050"/>
          <a:ext cx="2200275" cy="1466850"/>
          <a:chOff x="6904" y="37095"/>
          <a:chExt cx="3763" cy="2200"/>
        </a:xfrm>
        <a:solidFill>
          <a:srgbClr val="FFFFFF"/>
        </a:solidFill>
      </xdr:grpSpPr>
      <xdr:sp>
        <xdr:nvSpPr>
          <xdr:cNvPr id="2" name="Rectangle 2"/>
          <xdr:cNvSpPr>
            <a:spLocks/>
          </xdr:cNvSpPr>
        </xdr:nvSpPr>
        <xdr:spPr>
          <a:xfrm>
            <a:off x="6904" y="37095"/>
            <a:ext cx="3763" cy="2200"/>
          </a:xfrm>
          <a:prstGeom prst="rect">
            <a:avLst/>
          </a:prstGeom>
          <a:solidFill>
            <a:srgbClr val="0000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 name="TextBox 3"/>
          <xdr:cNvSpPr txBox="1">
            <a:spLocks noChangeArrowheads="1"/>
          </xdr:cNvSpPr>
        </xdr:nvSpPr>
        <xdr:spPr>
          <a:xfrm>
            <a:off x="6904" y="37095"/>
            <a:ext cx="3763" cy="2200"/>
          </a:xfrm>
          <a:prstGeom prst="rect">
            <a:avLst/>
          </a:prstGeom>
          <a:noFill/>
          <a:ln w="9525" cmpd="sng">
            <a:noFill/>
          </a:ln>
        </xdr:spPr>
        <xdr:txBody>
          <a:bodyPr vertOverflow="clip" wrap="square" lIns="20160" tIns="10080" rIns="20160" bIns="10080"/>
          <a:p>
            <a:pPr algn="just">
              <a:defRPr/>
            </a:pPr>
            <a:r>
              <a:rPr lang="en-US" cap="none" sz="1000" b="0" i="0" u="none" baseline="0">
                <a:latin typeface="Arial"/>
                <a:ea typeface="Arial"/>
                <a:cs typeface="Arial"/>
              </a:rPr>
              <a:t>Initial values taken from the Lumberjack. 
Luminosity lifetimes calculated from 1hr to 2 hr.
All other lifetimes calculated for the first 1.5 hours.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1</xdr:row>
      <xdr:rowOff>0</xdr:rowOff>
    </xdr:from>
    <xdr:ext cx="3800475" cy="409575"/>
    <xdr:sp>
      <xdr:nvSpPr>
        <xdr:cNvPr id="1" name="TextBox 1"/>
        <xdr:cNvSpPr txBox="1">
          <a:spLocks noChangeArrowheads="1"/>
        </xdr:cNvSpPr>
      </xdr:nvSpPr>
      <xdr:spPr>
        <a:xfrm>
          <a:off x="923925" y="809625"/>
          <a:ext cx="3800475" cy="409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all individual bests, these are not individual stores on lines.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82175" cy="6362700"/>
    <xdr:graphicFrame>
      <xdr:nvGraphicFramePr>
        <xdr:cNvPr id="1" name="Shape 1025"/>
        <xdr:cNvGraphicFramePr/>
      </xdr:nvGraphicFramePr>
      <xdr:xfrm>
        <a:off x="0" y="0"/>
        <a:ext cx="9782175" cy="63627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sheetPr>
    <pageSetUpPr fitToPage="1"/>
  </sheetPr>
  <dimension ref="A1:IV507"/>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B497" sqref="B497"/>
    </sheetView>
  </sheetViews>
  <sheetFormatPr defaultColWidth="9.140625" defaultRowHeight="12.75"/>
  <cols>
    <col min="1" max="1" width="8.140625" style="210" customWidth="1"/>
    <col min="2" max="2" width="5.7109375" style="273" customWidth="1"/>
    <col min="3" max="3" width="5.7109375" style="0" customWidth="1"/>
    <col min="4" max="4" width="6.8515625" style="0" customWidth="1"/>
    <col min="5" max="5" width="6.140625" style="0" customWidth="1"/>
    <col min="6" max="6" width="6.7109375" style="239" customWidth="1"/>
    <col min="7" max="7" width="5.8515625" style="0" customWidth="1"/>
    <col min="8" max="8" width="6.140625" style="239" customWidth="1"/>
    <col min="9" max="9" width="7.00390625" style="0" bestFit="1" customWidth="1"/>
    <col min="10" max="10" width="6.140625" style="239" customWidth="1"/>
    <col min="11" max="11" width="4.7109375" style="348" customWidth="1"/>
    <col min="12" max="12" width="6.140625" style="256" customWidth="1"/>
    <col min="13" max="13" width="5.7109375" style="0" customWidth="1"/>
    <col min="14" max="14" width="6.140625" style="256" customWidth="1"/>
    <col min="15" max="15" width="5.00390625" style="0" customWidth="1"/>
    <col min="16" max="16" width="6.140625" style="256" customWidth="1"/>
    <col min="17" max="17" width="4.8515625" style="0" customWidth="1"/>
    <col min="18" max="18" width="6.28125" style="256" customWidth="1"/>
    <col min="19" max="19" width="5.00390625" style="0" customWidth="1"/>
    <col min="20" max="20" width="5.7109375" style="256" customWidth="1"/>
    <col min="21" max="21" width="5.8515625" style="0" customWidth="1"/>
    <col min="22" max="22" width="6.28125" style="256" customWidth="1"/>
    <col min="23" max="23" width="5.8515625" style="0" customWidth="1"/>
    <col min="24" max="24" width="7.00390625" style="256" customWidth="1"/>
    <col min="25" max="25" width="66.57421875" style="0" customWidth="1"/>
    <col min="26" max="16384" width="11.140625" style="0" customWidth="1"/>
  </cols>
  <sheetData>
    <row r="1" spans="1:256" ht="12.75">
      <c r="A1" s="218"/>
      <c r="B1" s="268"/>
      <c r="C1" s="1"/>
      <c r="D1" s="2"/>
      <c r="E1" s="3"/>
      <c r="F1" s="263"/>
      <c r="G1" s="4"/>
      <c r="H1" s="229"/>
      <c r="I1" s="5"/>
      <c r="J1" s="240"/>
      <c r="K1" s="335"/>
      <c r="L1" s="248"/>
      <c r="M1" s="473" t="s">
        <v>0</v>
      </c>
      <c r="N1" s="473"/>
      <c r="O1" s="473"/>
      <c r="P1" s="473"/>
      <c r="Q1" s="473"/>
      <c r="R1" s="473"/>
      <c r="S1" s="473"/>
      <c r="T1" s="473"/>
      <c r="U1" s="474" t="s">
        <v>1</v>
      </c>
      <c r="V1" s="474"/>
      <c r="W1" s="474"/>
      <c r="X1" s="474"/>
      <c r="Y1" s="8"/>
      <c r="Z1" s="281" t="s">
        <v>221</v>
      </c>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9"/>
      <c r="HZ1" s="9"/>
      <c r="IA1" s="9"/>
      <c r="IB1" s="9"/>
      <c r="IC1" s="9"/>
      <c r="ID1" s="9"/>
      <c r="IE1" s="9"/>
      <c r="IF1" s="9"/>
      <c r="IG1" s="9"/>
      <c r="IH1" s="9"/>
      <c r="II1" s="9"/>
      <c r="IJ1" s="9"/>
      <c r="IK1" s="9"/>
      <c r="IL1" s="9"/>
      <c r="IM1" s="9"/>
      <c r="IN1" s="9"/>
      <c r="IO1" s="9"/>
      <c r="IP1" s="9"/>
      <c r="IQ1" s="9"/>
      <c r="IR1" s="9"/>
      <c r="IS1" s="9"/>
      <c r="IT1" s="9"/>
      <c r="IU1" s="9"/>
      <c r="IV1" s="9"/>
    </row>
    <row r="2" spans="1:256" ht="89.25">
      <c r="A2" s="219" t="s">
        <v>2</v>
      </c>
      <c r="B2" s="274" t="s">
        <v>3</v>
      </c>
      <c r="C2" s="7" t="s">
        <v>4</v>
      </c>
      <c r="D2" s="12" t="s">
        <v>5</v>
      </c>
      <c r="E2" s="13" t="s">
        <v>6</v>
      </c>
      <c r="F2" s="264" t="s">
        <v>7</v>
      </c>
      <c r="G2" s="14" t="s">
        <v>8</v>
      </c>
      <c r="H2" s="230" t="s">
        <v>9</v>
      </c>
      <c r="I2" s="6" t="s">
        <v>10</v>
      </c>
      <c r="J2" s="241" t="s">
        <v>11</v>
      </c>
      <c r="K2" s="349" t="s">
        <v>12</v>
      </c>
      <c r="L2" s="249" t="s">
        <v>13</v>
      </c>
      <c r="M2" s="17" t="s">
        <v>14</v>
      </c>
      <c r="N2" s="257" t="s">
        <v>15</v>
      </c>
      <c r="O2" s="17" t="s">
        <v>16</v>
      </c>
      <c r="P2" s="257" t="s">
        <v>17</v>
      </c>
      <c r="Q2" s="18" t="s">
        <v>18</v>
      </c>
      <c r="R2" s="262" t="s">
        <v>19</v>
      </c>
      <c r="S2" s="18" t="s">
        <v>20</v>
      </c>
      <c r="T2" s="262" t="s">
        <v>21</v>
      </c>
      <c r="U2" s="19" t="s">
        <v>22</v>
      </c>
      <c r="V2" s="257" t="s">
        <v>23</v>
      </c>
      <c r="W2" s="20" t="s">
        <v>24</v>
      </c>
      <c r="X2" s="262" t="s">
        <v>25</v>
      </c>
      <c r="Y2" s="281" t="s">
        <v>297</v>
      </c>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9"/>
      <c r="HZ2" s="9"/>
      <c r="IA2" s="9"/>
      <c r="IB2" s="9"/>
      <c r="IC2" s="9"/>
      <c r="ID2" s="9"/>
      <c r="IE2" s="9"/>
      <c r="IF2" s="9"/>
      <c r="IG2" s="9"/>
      <c r="IH2" s="9"/>
      <c r="II2" s="9"/>
      <c r="IJ2" s="9"/>
      <c r="IK2" s="9"/>
      <c r="IL2" s="9"/>
      <c r="IM2" s="9"/>
      <c r="IN2" s="9"/>
      <c r="IO2" s="9"/>
      <c r="IP2" s="9"/>
      <c r="IQ2" s="9"/>
      <c r="IR2" s="9"/>
      <c r="IS2" s="9"/>
      <c r="IT2" s="9"/>
      <c r="IU2" s="9"/>
      <c r="IV2" s="9"/>
    </row>
    <row r="3" spans="1:256" ht="19.5" customHeight="1">
      <c r="A3" s="316">
        <f>INPUT!A508</f>
        <v>38120</v>
      </c>
      <c r="B3" s="193">
        <f>INPUT!B508</f>
        <v>3491</v>
      </c>
      <c r="C3" s="205">
        <f>INPUT!C508</f>
        <v>9.75</v>
      </c>
      <c r="D3" s="206">
        <f>INPUT!D508</f>
        <v>85</v>
      </c>
      <c r="E3" s="298">
        <f>INPUT!E508</f>
        <v>8712.6</v>
      </c>
      <c r="F3" s="214">
        <f>INPUT!F508</f>
        <v>189.3</v>
      </c>
      <c r="G3" s="298">
        <f>INPUT!G508</f>
        <v>1011.9</v>
      </c>
      <c r="H3" s="214">
        <f>INPUT!H508</f>
        <v>14.1</v>
      </c>
      <c r="I3" s="299">
        <f>AVERAGE(INPUT!I508,INPUT!K508)</f>
        <v>52.3</v>
      </c>
      <c r="J3" s="217">
        <f>0.5*(INPUT!J508+INPUT!L508)</f>
        <v>7.67</v>
      </c>
      <c r="K3" s="343">
        <f>0.796*6*1046*(10.25*INPUT!E508/36*INPUT!G508/36/I3)/35/10000</f>
        <v>19.029637045095242</v>
      </c>
      <c r="L3" s="214">
        <f>1/(1/J3-1/F3-1/H3)</f>
        <v>18.45921300353816</v>
      </c>
      <c r="M3" s="199">
        <f>INPUT!M508</f>
        <v>0</v>
      </c>
      <c r="N3" s="214">
        <f>INPUT!N508</f>
        <v>0</v>
      </c>
      <c r="O3" s="199">
        <f>INPUT!O508</f>
        <v>0</v>
      </c>
      <c r="P3" s="214">
        <f>INPUT!P508</f>
        <v>0</v>
      </c>
      <c r="Q3" s="199">
        <f>INPUT!Q508</f>
        <v>0</v>
      </c>
      <c r="R3" s="214">
        <f>INPUT!R508</f>
        <v>0</v>
      </c>
      <c r="S3" s="199">
        <f>INPUT!S508</f>
        <v>0</v>
      </c>
      <c r="T3" s="214">
        <f>INPUT!T508</f>
        <v>0</v>
      </c>
      <c r="U3" s="300">
        <f>INPUT!U508</f>
        <v>1.63</v>
      </c>
      <c r="V3" s="214">
        <f>INPUT!V508</f>
        <v>21.5</v>
      </c>
      <c r="W3" s="300">
        <f>INPUT!W508</f>
        <v>1.51</v>
      </c>
      <c r="X3" s="214">
        <f>INPUT!X508</f>
        <v>-45.8</v>
      </c>
      <c r="Y3" s="453"/>
      <c r="Z3" s="453"/>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s="154" customFormat="1" ht="19.5" customHeight="1">
      <c r="A4" s="317">
        <f>INPUT!A507</f>
        <v>38119</v>
      </c>
      <c r="B4" s="192">
        <f>INPUT!B507</f>
        <v>3487</v>
      </c>
      <c r="C4" s="200">
        <f>INPUT!C507</f>
        <v>9.46</v>
      </c>
      <c r="D4" s="201">
        <f>INPUT!D507</f>
        <v>92.17</v>
      </c>
      <c r="E4" s="290">
        <f>INPUT!E507</f>
        <v>8433</v>
      </c>
      <c r="F4" s="213">
        <f>INPUT!F507</f>
        <v>202.8</v>
      </c>
      <c r="G4" s="290">
        <f>INPUT!G507</f>
        <v>1009.1</v>
      </c>
      <c r="H4" s="213">
        <f>INPUT!H507</f>
        <v>16.25</v>
      </c>
      <c r="I4" s="292">
        <f>AVERAGE(INPUT!I507,INPUT!K507)</f>
        <v>48.355</v>
      </c>
      <c r="J4" s="216">
        <f>0.5*(INPUT!J507+INPUT!L507)</f>
        <v>7.949999999999999</v>
      </c>
      <c r="K4" s="342">
        <f>0.796*6*1046*(10.25*INPUT!E507/36*INPUT!G507/36/I4)/35/10000</f>
        <v>19.866517357203918</v>
      </c>
      <c r="L4" s="213">
        <f>1/(1/J4-1/F4-1/H4)</f>
        <v>16.858648597779034</v>
      </c>
      <c r="M4" s="198">
        <f>INPUT!M507</f>
        <v>0</v>
      </c>
      <c r="N4" s="213">
        <f>INPUT!N507</f>
        <v>0</v>
      </c>
      <c r="O4" s="198">
        <f>INPUT!O507</f>
        <v>0</v>
      </c>
      <c r="P4" s="213">
        <f>INPUT!P507</f>
        <v>0</v>
      </c>
      <c r="Q4" s="198">
        <f>INPUT!Q507</f>
        <v>0</v>
      </c>
      <c r="R4" s="213">
        <f>INPUT!R507</f>
        <v>0</v>
      </c>
      <c r="S4" s="198">
        <f>INPUT!S507</f>
        <v>0</v>
      </c>
      <c r="T4" s="213">
        <f>INPUT!T507</f>
        <v>0</v>
      </c>
      <c r="U4" s="291">
        <f>INPUT!U507</f>
        <v>1.64</v>
      </c>
      <c r="V4" s="213">
        <f>INPUT!V507</f>
        <v>22.66</v>
      </c>
      <c r="W4" s="291">
        <f>INPUT!W507</f>
        <v>1.52</v>
      </c>
      <c r="X4" s="213">
        <f>INPUT!X507</f>
        <v>-50.1</v>
      </c>
      <c r="Y4" s="453" t="s">
        <v>303</v>
      </c>
      <c r="Z4" s="453"/>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472"/>
      <c r="ED4" s="472"/>
      <c r="EE4" s="472"/>
      <c r="EF4" s="472"/>
      <c r="EG4" s="472"/>
      <c r="EH4" s="472"/>
      <c r="EI4" s="472"/>
      <c r="EJ4" s="472"/>
      <c r="EK4" s="472"/>
      <c r="EL4" s="472"/>
      <c r="EM4" s="472"/>
      <c r="EN4" s="472"/>
      <c r="EO4" s="472"/>
      <c r="EP4" s="472"/>
      <c r="EQ4" s="472"/>
      <c r="ER4" s="472"/>
      <c r="ES4" s="472"/>
      <c r="ET4" s="472"/>
      <c r="EU4" s="472"/>
      <c r="EV4" s="472"/>
      <c r="EW4" s="472"/>
      <c r="EX4" s="472"/>
      <c r="EY4" s="472"/>
      <c r="EZ4" s="472"/>
      <c r="FA4" s="472"/>
      <c r="FB4" s="472"/>
      <c r="FC4" s="472"/>
      <c r="FD4" s="472"/>
      <c r="FE4" s="472"/>
      <c r="FF4" s="472"/>
      <c r="FG4" s="472"/>
      <c r="FH4" s="472"/>
      <c r="FI4" s="472"/>
      <c r="FJ4" s="472"/>
      <c r="FK4" s="472"/>
      <c r="FL4" s="472"/>
      <c r="FM4" s="472"/>
      <c r="FN4" s="472"/>
      <c r="FO4" s="472"/>
      <c r="FP4" s="472"/>
      <c r="FQ4" s="472"/>
      <c r="FR4" s="472"/>
      <c r="FS4" s="472"/>
      <c r="FT4" s="472"/>
      <c r="FU4" s="472"/>
      <c r="FV4" s="472"/>
      <c r="FW4" s="472"/>
      <c r="FX4" s="472"/>
      <c r="FY4" s="472"/>
      <c r="FZ4" s="472"/>
      <c r="GA4" s="472"/>
      <c r="GB4" s="472"/>
      <c r="GC4" s="472"/>
      <c r="GD4" s="472"/>
      <c r="GE4" s="472"/>
      <c r="GF4" s="472"/>
      <c r="GG4" s="472"/>
      <c r="GH4" s="472"/>
      <c r="GI4" s="472"/>
      <c r="GJ4" s="472"/>
      <c r="GK4" s="472"/>
      <c r="GL4" s="472"/>
      <c r="GM4" s="472"/>
      <c r="GN4" s="472"/>
      <c r="GO4" s="472"/>
      <c r="GP4" s="472"/>
      <c r="GQ4" s="472"/>
      <c r="GR4" s="472"/>
      <c r="GS4" s="472"/>
      <c r="GT4" s="472"/>
      <c r="GU4" s="472"/>
      <c r="GV4" s="472"/>
      <c r="GW4" s="472"/>
      <c r="GX4" s="472"/>
      <c r="GY4" s="472"/>
      <c r="GZ4" s="472"/>
      <c r="HA4" s="472"/>
      <c r="HB4" s="472"/>
      <c r="HC4" s="472"/>
      <c r="HD4" s="472"/>
      <c r="HE4" s="472"/>
      <c r="HF4" s="472"/>
      <c r="HG4" s="472"/>
      <c r="HH4" s="472"/>
      <c r="HI4" s="472"/>
      <c r="HJ4" s="472"/>
      <c r="HK4" s="472"/>
      <c r="HL4" s="472"/>
      <c r="HM4" s="472"/>
      <c r="HN4" s="472"/>
      <c r="HO4" s="472"/>
      <c r="HP4" s="472"/>
      <c r="HQ4" s="472"/>
      <c r="HR4" s="472"/>
      <c r="HS4" s="472"/>
      <c r="HT4" s="472"/>
      <c r="HU4" s="472"/>
      <c r="HV4" s="472"/>
      <c r="HW4" s="472"/>
      <c r="HX4" s="472"/>
      <c r="HY4" s="472"/>
      <c r="HZ4" s="472"/>
      <c r="IA4" s="472"/>
      <c r="IB4" s="472"/>
      <c r="IC4" s="472"/>
      <c r="ID4" s="472"/>
      <c r="IE4" s="472"/>
      <c r="IF4" s="472"/>
      <c r="IG4" s="472"/>
      <c r="IH4" s="472"/>
      <c r="II4" s="472"/>
      <c r="IJ4" s="472"/>
      <c r="IK4" s="472"/>
      <c r="IL4" s="472"/>
      <c r="IM4" s="472"/>
      <c r="IN4" s="472"/>
      <c r="IO4" s="472"/>
      <c r="IP4" s="472"/>
      <c r="IQ4" s="472"/>
      <c r="IR4" s="472"/>
      <c r="IS4" s="472"/>
      <c r="IT4" s="472"/>
      <c r="IU4" s="472"/>
      <c r="IV4" s="472"/>
    </row>
    <row r="5" spans="1:256" ht="19.5" customHeight="1">
      <c r="A5" s="316">
        <f>INPUT!A506</f>
        <v>38117</v>
      </c>
      <c r="B5" s="193">
        <f>INPUT!B506</f>
        <v>3481</v>
      </c>
      <c r="C5" s="205">
        <f>INPUT!C506</f>
        <v>9.48</v>
      </c>
      <c r="D5" s="206">
        <f>INPUT!D506</f>
        <v>35.95</v>
      </c>
      <c r="E5" s="298">
        <f>INPUT!E506</f>
        <v>8248</v>
      </c>
      <c r="F5" s="214">
        <f>INPUT!F506</f>
        <v>37</v>
      </c>
      <c r="G5" s="298">
        <f>INPUT!G506</f>
        <v>1209.6</v>
      </c>
      <c r="H5" s="214">
        <f>INPUT!H506</f>
        <v>33.7</v>
      </c>
      <c r="I5" s="299">
        <f>AVERAGE(INPUT!I506,INPUT!K506)</f>
        <v>59.2</v>
      </c>
      <c r="J5" s="217">
        <f>0.5*(INPUT!J506+INPUT!L506)</f>
        <v>9.75</v>
      </c>
      <c r="K5" s="343">
        <f>0.796*6*1046*(10.25*INPUT!E506/36*INPUT!G506/36/I5)/35/10000</f>
        <v>19.02460050594594</v>
      </c>
      <c r="L5" s="214">
        <f>1/(1/J5-1/F5-1/H5)</f>
        <v>21.803838048693002</v>
      </c>
      <c r="M5" s="199">
        <f>INPUT!M506</f>
        <v>0</v>
      </c>
      <c r="N5" s="214">
        <f>INPUT!N506</f>
        <v>0</v>
      </c>
      <c r="O5" s="199">
        <f>INPUT!O506</f>
        <v>0</v>
      </c>
      <c r="P5" s="214">
        <f>INPUT!P506</f>
        <v>0</v>
      </c>
      <c r="Q5" s="199">
        <f>INPUT!Q506</f>
        <v>0</v>
      </c>
      <c r="R5" s="214">
        <f>INPUT!R506</f>
        <v>0</v>
      </c>
      <c r="S5" s="199">
        <f>INPUT!S506</f>
        <v>0</v>
      </c>
      <c r="T5" s="214">
        <f>INPUT!T506</f>
        <v>0</v>
      </c>
      <c r="U5" s="300">
        <f>INPUT!U506</f>
        <v>1.57</v>
      </c>
      <c r="V5" s="214">
        <f>INPUT!V506</f>
        <v>30.59</v>
      </c>
      <c r="W5" s="300">
        <f>INPUT!W506</f>
        <v>1.65</v>
      </c>
      <c r="X5" s="214">
        <f>INPUT!X506</f>
        <v>92.6</v>
      </c>
      <c r="Y5" s="453" t="s">
        <v>302</v>
      </c>
      <c r="Z5" s="453"/>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s="154" customFormat="1" ht="19.5" customHeight="1">
      <c r="A6" s="317">
        <f>INPUT!A505</f>
        <v>38116</v>
      </c>
      <c r="B6" s="192">
        <f>INPUT!B505</f>
        <v>3477</v>
      </c>
      <c r="C6" s="200">
        <f>INPUT!C505</f>
        <v>10.03</v>
      </c>
      <c r="D6" s="201">
        <f>INPUT!D505</f>
        <v>73</v>
      </c>
      <c r="E6" s="290">
        <f>INPUT!E505</f>
        <v>8963.5</v>
      </c>
      <c r="F6" s="213">
        <f>INPUT!F505</f>
        <v>88.6</v>
      </c>
      <c r="G6" s="290">
        <f>INPUT!G505</f>
        <v>1054.68</v>
      </c>
      <c r="H6" s="213">
        <f>INPUT!H505</f>
        <v>24.65</v>
      </c>
      <c r="I6" s="292">
        <f>AVERAGE(INPUT!I505,INPUT!K505)</f>
        <v>57.135</v>
      </c>
      <c r="J6" s="216">
        <f>0.5*(INPUT!J505+INPUT!L505)</f>
        <v>8.780000000000001</v>
      </c>
      <c r="K6" s="342">
        <f>0.796*6*1046*(10.25*INPUT!E505/36*INPUT!G505/36/I6)/35/10000</f>
        <v>18.67853987101757</v>
      </c>
      <c r="L6" s="213">
        <f>1/(1/J6-1/F6-1/H6)</f>
        <v>16.118481576591538</v>
      </c>
      <c r="M6" s="198">
        <f>INPUT!M505</f>
        <v>0</v>
      </c>
      <c r="N6" s="213">
        <f>INPUT!N505</f>
        <v>0</v>
      </c>
      <c r="O6" s="198">
        <f>INPUT!O505</f>
        <v>0</v>
      </c>
      <c r="P6" s="213">
        <f>INPUT!P505</f>
        <v>0</v>
      </c>
      <c r="Q6" s="198">
        <f>INPUT!Q505</f>
        <v>0</v>
      </c>
      <c r="R6" s="213">
        <f>INPUT!R505</f>
        <v>0</v>
      </c>
      <c r="S6" s="198">
        <f>INPUT!S505</f>
        <v>0</v>
      </c>
      <c r="T6" s="213">
        <f>INPUT!T505</f>
        <v>0</v>
      </c>
      <c r="U6" s="291">
        <f>INPUT!U505</f>
        <v>1.64</v>
      </c>
      <c r="V6" s="213">
        <f>INPUT!V505</f>
        <v>24</v>
      </c>
      <c r="W6" s="291">
        <f>INPUT!W505</f>
        <v>1.7</v>
      </c>
      <c r="X6" s="213">
        <f>INPUT!X505</f>
        <v>258.87</v>
      </c>
      <c r="Y6" s="453"/>
      <c r="Z6" s="453"/>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c r="BD6" s="472"/>
      <c r="BE6" s="472"/>
      <c r="BF6" s="472"/>
      <c r="BG6" s="472"/>
      <c r="BH6" s="472"/>
      <c r="BI6" s="472"/>
      <c r="BJ6" s="472"/>
      <c r="BK6" s="472"/>
      <c r="BL6" s="472"/>
      <c r="BM6" s="472"/>
      <c r="BN6" s="472"/>
      <c r="BO6" s="472"/>
      <c r="BP6" s="472"/>
      <c r="BQ6" s="472"/>
      <c r="BR6" s="472"/>
      <c r="BS6" s="472"/>
      <c r="BT6" s="472"/>
      <c r="BU6" s="472"/>
      <c r="BV6" s="472"/>
      <c r="BW6" s="472"/>
      <c r="BX6" s="472"/>
      <c r="BY6" s="472"/>
      <c r="BZ6" s="472"/>
      <c r="CA6" s="472"/>
      <c r="CB6" s="472"/>
      <c r="CC6" s="472"/>
      <c r="CD6" s="472"/>
      <c r="CE6" s="472"/>
      <c r="CF6" s="472"/>
      <c r="CG6" s="472"/>
      <c r="CH6" s="472"/>
      <c r="CI6" s="472"/>
      <c r="CJ6" s="472"/>
      <c r="CK6" s="472"/>
      <c r="CL6" s="472"/>
      <c r="CM6" s="472"/>
      <c r="CN6" s="472"/>
      <c r="CO6" s="472"/>
      <c r="CP6" s="472"/>
      <c r="CQ6" s="472"/>
      <c r="CR6" s="472"/>
      <c r="CS6" s="472"/>
      <c r="CT6" s="472"/>
      <c r="CU6" s="472"/>
      <c r="CV6" s="472"/>
      <c r="CW6" s="472"/>
      <c r="CX6" s="472"/>
      <c r="CY6" s="472"/>
      <c r="CZ6" s="472"/>
      <c r="DA6" s="472"/>
      <c r="DB6" s="472"/>
      <c r="DC6" s="472"/>
      <c r="DD6" s="472"/>
      <c r="DE6" s="472"/>
      <c r="DF6" s="472"/>
      <c r="DG6" s="472"/>
      <c r="DH6" s="472"/>
      <c r="DI6" s="472"/>
      <c r="DJ6" s="472"/>
      <c r="DK6" s="472"/>
      <c r="DL6" s="472"/>
      <c r="DM6" s="472"/>
      <c r="DN6" s="472"/>
      <c r="DO6" s="472"/>
      <c r="DP6" s="472"/>
      <c r="DQ6" s="472"/>
      <c r="DR6" s="472"/>
      <c r="DS6" s="472"/>
      <c r="DT6" s="472"/>
      <c r="DU6" s="472"/>
      <c r="DV6" s="472"/>
      <c r="DW6" s="472"/>
      <c r="DX6" s="472"/>
      <c r="DY6" s="472"/>
      <c r="DZ6" s="472"/>
      <c r="EA6" s="472"/>
      <c r="EB6" s="472"/>
      <c r="EC6" s="472"/>
      <c r="ED6" s="472"/>
      <c r="EE6" s="472"/>
      <c r="EF6" s="472"/>
      <c r="EG6" s="472"/>
      <c r="EH6" s="472"/>
      <c r="EI6" s="472"/>
      <c r="EJ6" s="472"/>
      <c r="EK6" s="472"/>
      <c r="EL6" s="472"/>
      <c r="EM6" s="472"/>
      <c r="EN6" s="472"/>
      <c r="EO6" s="472"/>
      <c r="EP6" s="472"/>
      <c r="EQ6" s="472"/>
      <c r="ER6" s="472"/>
      <c r="ES6" s="472"/>
      <c r="ET6" s="472"/>
      <c r="EU6" s="472"/>
      <c r="EV6" s="472"/>
      <c r="EW6" s="472"/>
      <c r="EX6" s="472"/>
      <c r="EY6" s="472"/>
      <c r="EZ6" s="472"/>
      <c r="FA6" s="472"/>
      <c r="FB6" s="472"/>
      <c r="FC6" s="472"/>
      <c r="FD6" s="472"/>
      <c r="FE6" s="472"/>
      <c r="FF6" s="472"/>
      <c r="FG6" s="472"/>
      <c r="FH6" s="472"/>
      <c r="FI6" s="472"/>
      <c r="FJ6" s="472"/>
      <c r="FK6" s="472"/>
      <c r="FL6" s="472"/>
      <c r="FM6" s="472"/>
      <c r="FN6" s="472"/>
      <c r="FO6" s="472"/>
      <c r="FP6" s="472"/>
      <c r="FQ6" s="472"/>
      <c r="FR6" s="472"/>
      <c r="FS6" s="472"/>
      <c r="FT6" s="472"/>
      <c r="FU6" s="472"/>
      <c r="FV6" s="472"/>
      <c r="FW6" s="472"/>
      <c r="FX6" s="472"/>
      <c r="FY6" s="472"/>
      <c r="FZ6" s="472"/>
      <c r="GA6" s="472"/>
      <c r="GB6" s="472"/>
      <c r="GC6" s="472"/>
      <c r="GD6" s="472"/>
      <c r="GE6" s="472"/>
      <c r="GF6" s="472"/>
      <c r="GG6" s="472"/>
      <c r="GH6" s="472"/>
      <c r="GI6" s="472"/>
      <c r="GJ6" s="472"/>
      <c r="GK6" s="472"/>
      <c r="GL6" s="472"/>
      <c r="GM6" s="472"/>
      <c r="GN6" s="472"/>
      <c r="GO6" s="472"/>
      <c r="GP6" s="472"/>
      <c r="GQ6" s="472"/>
      <c r="GR6" s="472"/>
      <c r="GS6" s="472"/>
      <c r="GT6" s="472"/>
      <c r="GU6" s="472"/>
      <c r="GV6" s="472"/>
      <c r="GW6" s="472"/>
      <c r="GX6" s="472"/>
      <c r="GY6" s="472"/>
      <c r="GZ6" s="472"/>
      <c r="HA6" s="472"/>
      <c r="HB6" s="472"/>
      <c r="HC6" s="472"/>
      <c r="HD6" s="472"/>
      <c r="HE6" s="472"/>
      <c r="HF6" s="472"/>
      <c r="HG6" s="472"/>
      <c r="HH6" s="472"/>
      <c r="HI6" s="472"/>
      <c r="HJ6" s="472"/>
      <c r="HK6" s="472"/>
      <c r="HL6" s="472"/>
      <c r="HM6" s="472"/>
      <c r="HN6" s="472"/>
      <c r="HO6" s="472"/>
      <c r="HP6" s="472"/>
      <c r="HQ6" s="472"/>
      <c r="HR6" s="472"/>
      <c r="HS6" s="472"/>
      <c r="HT6" s="472"/>
      <c r="HU6" s="472"/>
      <c r="HV6" s="472"/>
      <c r="HW6" s="472"/>
      <c r="HX6" s="472"/>
      <c r="HY6" s="472"/>
      <c r="HZ6" s="472"/>
      <c r="IA6" s="472"/>
      <c r="IB6" s="472"/>
      <c r="IC6" s="472"/>
      <c r="ID6" s="472"/>
      <c r="IE6" s="472"/>
      <c r="IF6" s="472"/>
      <c r="IG6" s="472"/>
      <c r="IH6" s="472"/>
      <c r="II6" s="472"/>
      <c r="IJ6" s="472"/>
      <c r="IK6" s="472"/>
      <c r="IL6" s="472"/>
      <c r="IM6" s="472"/>
      <c r="IN6" s="472"/>
      <c r="IO6" s="472"/>
      <c r="IP6" s="472"/>
      <c r="IQ6" s="472"/>
      <c r="IR6" s="472"/>
      <c r="IS6" s="472"/>
      <c r="IT6" s="472"/>
      <c r="IU6" s="472"/>
      <c r="IV6" s="472"/>
    </row>
    <row r="7" spans="1:256" ht="19.5" customHeight="1">
      <c r="A7" s="316">
        <f>INPUT!A504</f>
        <v>38114</v>
      </c>
      <c r="B7" s="193">
        <f>INPUT!B504</f>
        <v>3475</v>
      </c>
      <c r="C7" s="205">
        <f>INPUT!C504</f>
        <v>9.59</v>
      </c>
      <c r="D7" s="206">
        <f>INPUT!D504</f>
        <v>46.24</v>
      </c>
      <c r="E7" s="298">
        <f>INPUT!E504</f>
        <v>8784.4</v>
      </c>
      <c r="F7" s="214">
        <f>INPUT!F504</f>
        <v>49.2</v>
      </c>
      <c r="G7" s="298">
        <f>INPUT!G504</f>
        <v>809</v>
      </c>
      <c r="H7" s="214">
        <f>INPUT!H504</f>
        <v>28.3</v>
      </c>
      <c r="I7" s="299">
        <f>AVERAGE(INPUT!I504,INPUT!K504)</f>
        <v>46.835</v>
      </c>
      <c r="J7" s="217">
        <f>0.5*(INPUT!J504+INPUT!L504)</f>
        <v>8.335</v>
      </c>
      <c r="K7" s="343">
        <f>0.796*6*1046*(10.25*INPUT!E504/36*INPUT!G504/36/I7)/35/10000</f>
        <v>17.129193779014358</v>
      </c>
      <c r="L7" s="214">
        <f>1/(1/J7-1/F7-1/H7)</f>
        <v>15.548445164942276</v>
      </c>
      <c r="M7" s="199">
        <f>INPUT!M504</f>
        <v>0</v>
      </c>
      <c r="N7" s="214">
        <f>INPUT!N504</f>
        <v>0</v>
      </c>
      <c r="O7" s="199">
        <f>INPUT!O504</f>
        <v>0</v>
      </c>
      <c r="P7" s="214">
        <f>INPUT!P504</f>
        <v>0</v>
      </c>
      <c r="Q7" s="199">
        <f>INPUT!Q504</f>
        <v>0</v>
      </c>
      <c r="R7" s="214">
        <f>INPUT!R504</f>
        <v>0</v>
      </c>
      <c r="S7" s="199">
        <f>INPUT!S504</f>
        <v>0</v>
      </c>
      <c r="T7" s="214">
        <f>INPUT!T504</f>
        <v>0</v>
      </c>
      <c r="U7" s="300">
        <f>INPUT!U504</f>
        <v>1.63</v>
      </c>
      <c r="V7" s="214">
        <f>INPUT!V504</f>
        <v>29.7</v>
      </c>
      <c r="W7" s="300">
        <f>INPUT!W504</f>
        <v>1.57</v>
      </c>
      <c r="X7" s="214">
        <f>INPUT!X504</f>
        <v>159.9</v>
      </c>
      <c r="Y7" s="453"/>
      <c r="Z7" s="453"/>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s="154" customFormat="1" ht="19.5" customHeight="1">
      <c r="A8" s="317">
        <f>INPUT!A503</f>
        <v>38114</v>
      </c>
      <c r="B8" s="192">
        <f>INPUT!B503</f>
        <v>3471</v>
      </c>
      <c r="C8" s="200">
        <f>INPUT!C503</f>
        <v>9.54</v>
      </c>
      <c r="D8" s="201">
        <f>INPUT!D503</f>
        <v>43.5</v>
      </c>
      <c r="E8" s="290">
        <f>INPUT!E503</f>
        <v>8500</v>
      </c>
      <c r="F8" s="213">
        <f>INPUT!F503</f>
        <v>47.7</v>
      </c>
      <c r="G8" s="290">
        <f>INPUT!G503</f>
        <v>1024.7</v>
      </c>
      <c r="H8" s="213">
        <f>INPUT!H503</f>
        <v>30.8</v>
      </c>
      <c r="I8" s="292">
        <f>AVERAGE(INPUT!I503,INPUT!K503)</f>
        <v>54.725</v>
      </c>
      <c r="J8" s="216">
        <f>0.5*(INPUT!J503+INPUT!L503)</f>
        <v>8.715</v>
      </c>
      <c r="K8" s="342">
        <f>0.796*6*1046*(10.25*INPUT!E503/36*INPUT!G503/36/I8)/35/10000</f>
        <v>17.96704741221741</v>
      </c>
      <c r="L8" s="213">
        <f>1/(1/J8-1/F8-1/H8)</f>
        <v>16.309808065271184</v>
      </c>
      <c r="M8" s="198">
        <f>INPUT!M503</f>
        <v>0</v>
      </c>
      <c r="N8" s="213">
        <f>INPUT!N503</f>
        <v>0</v>
      </c>
      <c r="O8" s="198">
        <f>INPUT!O503</f>
        <v>0</v>
      </c>
      <c r="P8" s="213">
        <f>INPUT!P503</f>
        <v>0</v>
      </c>
      <c r="Q8" s="198">
        <f>INPUT!Q503</f>
        <v>0</v>
      </c>
      <c r="R8" s="213">
        <f>INPUT!R503</f>
        <v>0</v>
      </c>
      <c r="S8" s="198">
        <f>INPUT!S503</f>
        <v>0</v>
      </c>
      <c r="T8" s="213">
        <f>INPUT!T503</f>
        <v>0</v>
      </c>
      <c r="U8" s="291">
        <f>INPUT!U503</f>
        <v>1.62</v>
      </c>
      <c r="V8" s="213">
        <f>INPUT!V503</f>
        <v>28.03</v>
      </c>
      <c r="W8" s="291">
        <f>INPUT!W503</f>
        <v>1.63</v>
      </c>
      <c r="X8" s="213">
        <f>INPUT!X503</f>
        <v>107.2</v>
      </c>
      <c r="Y8" s="453"/>
      <c r="Z8" s="453"/>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DV8" s="472"/>
      <c r="DW8" s="472"/>
      <c r="DX8" s="472"/>
      <c r="DY8" s="472"/>
      <c r="DZ8" s="472"/>
      <c r="EA8" s="472"/>
      <c r="EB8" s="472"/>
      <c r="EC8" s="472"/>
      <c r="ED8" s="472"/>
      <c r="EE8" s="472"/>
      <c r="EF8" s="472"/>
      <c r="EG8" s="472"/>
      <c r="EH8" s="472"/>
      <c r="EI8" s="472"/>
      <c r="EJ8" s="472"/>
      <c r="EK8" s="472"/>
      <c r="EL8" s="472"/>
      <c r="EM8" s="472"/>
      <c r="EN8" s="472"/>
      <c r="EO8" s="472"/>
      <c r="EP8" s="472"/>
      <c r="EQ8" s="472"/>
      <c r="ER8" s="472"/>
      <c r="ES8" s="472"/>
      <c r="ET8" s="472"/>
      <c r="EU8" s="472"/>
      <c r="EV8" s="472"/>
      <c r="EW8" s="472"/>
      <c r="EX8" s="472"/>
      <c r="EY8" s="472"/>
      <c r="EZ8" s="472"/>
      <c r="FA8" s="472"/>
      <c r="FB8" s="472"/>
      <c r="FC8" s="472"/>
      <c r="FD8" s="472"/>
      <c r="FE8" s="472"/>
      <c r="FF8" s="472"/>
      <c r="FG8" s="472"/>
      <c r="FH8" s="472"/>
      <c r="FI8" s="472"/>
      <c r="FJ8" s="472"/>
      <c r="FK8" s="472"/>
      <c r="FL8" s="472"/>
      <c r="FM8" s="472"/>
      <c r="FN8" s="472"/>
      <c r="FO8" s="472"/>
      <c r="FP8" s="472"/>
      <c r="FQ8" s="472"/>
      <c r="FR8" s="472"/>
      <c r="FS8" s="472"/>
      <c r="FT8" s="472"/>
      <c r="FU8" s="472"/>
      <c r="FV8" s="472"/>
      <c r="FW8" s="472"/>
      <c r="FX8" s="472"/>
      <c r="FY8" s="472"/>
      <c r="FZ8" s="472"/>
      <c r="GA8" s="472"/>
      <c r="GB8" s="472"/>
      <c r="GC8" s="472"/>
      <c r="GD8" s="472"/>
      <c r="GE8" s="472"/>
      <c r="GF8" s="472"/>
      <c r="GG8" s="472"/>
      <c r="GH8" s="472"/>
      <c r="GI8" s="472"/>
      <c r="GJ8" s="472"/>
      <c r="GK8" s="472"/>
      <c r="GL8" s="472"/>
      <c r="GM8" s="472"/>
      <c r="GN8" s="472"/>
      <c r="GO8" s="472"/>
      <c r="GP8" s="472"/>
      <c r="GQ8" s="472"/>
      <c r="GR8" s="472"/>
      <c r="GS8" s="472"/>
      <c r="GT8" s="472"/>
      <c r="GU8" s="472"/>
      <c r="GV8" s="472"/>
      <c r="GW8" s="472"/>
      <c r="GX8" s="472"/>
      <c r="GY8" s="472"/>
      <c r="GZ8" s="472"/>
      <c r="HA8" s="472"/>
      <c r="HB8" s="472"/>
      <c r="HC8" s="472"/>
      <c r="HD8" s="472"/>
      <c r="HE8" s="472"/>
      <c r="HF8" s="472"/>
      <c r="HG8" s="472"/>
      <c r="HH8" s="472"/>
      <c r="HI8" s="472"/>
      <c r="HJ8" s="472"/>
      <c r="HK8" s="472"/>
      <c r="HL8" s="472"/>
      <c r="HM8" s="472"/>
      <c r="HN8" s="472"/>
      <c r="HO8" s="472"/>
      <c r="HP8" s="472"/>
      <c r="HQ8" s="472"/>
      <c r="HR8" s="472"/>
      <c r="HS8" s="472"/>
      <c r="HT8" s="472"/>
      <c r="HU8" s="472"/>
      <c r="HV8" s="472"/>
      <c r="HW8" s="472"/>
      <c r="HX8" s="472"/>
      <c r="HY8" s="472"/>
      <c r="HZ8" s="472"/>
      <c r="IA8" s="472"/>
      <c r="IB8" s="472"/>
      <c r="IC8" s="472"/>
      <c r="ID8" s="472"/>
      <c r="IE8" s="472"/>
      <c r="IF8" s="472"/>
      <c r="IG8" s="472"/>
      <c r="IH8" s="472"/>
      <c r="II8" s="472"/>
      <c r="IJ8" s="472"/>
      <c r="IK8" s="472"/>
      <c r="IL8" s="472"/>
      <c r="IM8" s="472"/>
      <c r="IN8" s="472"/>
      <c r="IO8" s="472"/>
      <c r="IP8" s="472"/>
      <c r="IQ8" s="472"/>
      <c r="IR8" s="472"/>
      <c r="IS8" s="472"/>
      <c r="IT8" s="472"/>
      <c r="IU8" s="472"/>
      <c r="IV8" s="472"/>
    </row>
    <row r="9" spans="1:256" ht="19.5" customHeight="1">
      <c r="A9" s="316">
        <f>INPUT!A502</f>
        <v>38112</v>
      </c>
      <c r="B9" s="193">
        <f>INPUT!B502</f>
        <v>3469</v>
      </c>
      <c r="C9" s="205">
        <f>INPUT!C502</f>
        <v>10.02</v>
      </c>
      <c r="D9" s="206">
        <f>INPUT!D502</f>
        <v>66</v>
      </c>
      <c r="E9" s="298">
        <f>INPUT!E502</f>
        <v>8925.1</v>
      </c>
      <c r="F9" s="214">
        <f>INPUT!F502</f>
        <v>83.8</v>
      </c>
      <c r="G9" s="298">
        <f>INPUT!G502</f>
        <v>1069.7</v>
      </c>
      <c r="H9" s="214">
        <f>INPUT!H502</f>
        <v>28.03</v>
      </c>
      <c r="I9" s="299">
        <f>AVERAGE(INPUT!I502,INPUT!K502)</f>
        <v>59.5</v>
      </c>
      <c r="J9" s="217">
        <f>0.5*(INPUT!J502+INPUT!L502)</f>
        <v>9.030000000000001</v>
      </c>
      <c r="K9" s="343">
        <f>0.796*6*1046*(10.25*INPUT!E502/36*INPUT!G502/36/I9)/35/10000</f>
        <v>18.11360708979894</v>
      </c>
      <c r="L9" s="214">
        <f>1/(1/J9-1/F9-1/H9)</f>
        <v>15.83964309768484</v>
      </c>
      <c r="M9" s="199">
        <f>INPUT!M502</f>
        <v>0</v>
      </c>
      <c r="N9" s="214">
        <f>INPUT!N502</f>
        <v>0</v>
      </c>
      <c r="O9" s="199">
        <f>INPUT!O502</f>
        <v>0</v>
      </c>
      <c r="P9" s="214">
        <f>INPUT!P502</f>
        <v>0</v>
      </c>
      <c r="Q9" s="199">
        <f>INPUT!Q502</f>
        <v>0</v>
      </c>
      <c r="R9" s="214">
        <f>INPUT!R502</f>
        <v>0</v>
      </c>
      <c r="S9" s="199">
        <f>INPUT!S502</f>
        <v>0</v>
      </c>
      <c r="T9" s="214">
        <f>INPUT!T502</f>
        <v>0</v>
      </c>
      <c r="U9" s="300">
        <f>INPUT!U502</f>
        <v>1.6</v>
      </c>
      <c r="V9" s="214">
        <f>INPUT!V502</f>
        <v>23.46</v>
      </c>
      <c r="W9" s="300">
        <f>INPUT!W502</f>
        <v>1.57</v>
      </c>
      <c r="X9" s="214">
        <f>INPUT!X502</f>
        <v>140.27</v>
      </c>
      <c r="Y9" s="460"/>
      <c r="Z9" s="46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s="154" customFormat="1" ht="19.5" customHeight="1">
      <c r="A10" s="317">
        <f>INPUT!A501</f>
        <v>38110</v>
      </c>
      <c r="B10" s="192">
        <f>INPUT!B501</f>
        <v>3464</v>
      </c>
      <c r="C10" s="200">
        <f>INPUT!C501</f>
        <v>10.17</v>
      </c>
      <c r="D10" s="201">
        <f>INPUT!D501</f>
        <v>91</v>
      </c>
      <c r="E10" s="290">
        <f>INPUT!E501</f>
        <v>9010.32</v>
      </c>
      <c r="F10" s="213">
        <f>INPUT!F501</f>
        <v>132.9</v>
      </c>
      <c r="G10" s="290">
        <f>INPUT!G501</f>
        <v>1050.2</v>
      </c>
      <c r="H10" s="213">
        <f>INPUT!H501</f>
        <v>28.09</v>
      </c>
      <c r="I10" s="292">
        <f>AVERAGE(INPUT!I501,INPUT!K501)</f>
        <v>52.305</v>
      </c>
      <c r="J10" s="216">
        <f>0.5*(INPUT!J501+INPUT!L501)</f>
        <v>10.45</v>
      </c>
      <c r="K10" s="342">
        <f>0.796*6*1046*(10.25*INPUT!E501/36*INPUT!G501/36/I10)/35/10000</f>
        <v>20.42282635744256</v>
      </c>
      <c r="L10" s="213">
        <f>1/(1/J10-1/F10-1/H10)</f>
        <v>19.022448606420227</v>
      </c>
      <c r="M10" s="198">
        <f>INPUT!M501</f>
        <v>0</v>
      </c>
      <c r="N10" s="213">
        <f>INPUT!N501</f>
        <v>0</v>
      </c>
      <c r="O10" s="198">
        <f>INPUT!O501</f>
        <v>0</v>
      </c>
      <c r="P10" s="213">
        <f>INPUT!P501</f>
        <v>0</v>
      </c>
      <c r="Q10" s="198">
        <f>INPUT!Q501</f>
        <v>0</v>
      </c>
      <c r="R10" s="213">
        <f>INPUT!R501</f>
        <v>0</v>
      </c>
      <c r="S10" s="198">
        <f>INPUT!S501</f>
        <v>0</v>
      </c>
      <c r="T10" s="213">
        <f>INPUT!T501</f>
        <v>0</v>
      </c>
      <c r="U10" s="291">
        <f>INPUT!U501</f>
        <v>1.65</v>
      </c>
      <c r="V10" s="213">
        <f>INPUT!V501</f>
        <v>25.09</v>
      </c>
      <c r="W10" s="291">
        <f>INPUT!W501</f>
        <v>1.55</v>
      </c>
      <c r="X10" s="213">
        <f>INPUT!X501</f>
        <v>172.19</v>
      </c>
      <c r="Y10" s="455">
        <f>INPUT!Y501</f>
        <v>0</v>
      </c>
      <c r="Z10" s="453"/>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2"/>
      <c r="GH10" s="472"/>
      <c r="GI10" s="472"/>
      <c r="GJ10" s="472"/>
      <c r="GK10" s="472"/>
      <c r="GL10" s="472"/>
      <c r="GM10" s="472"/>
      <c r="GN10" s="472"/>
      <c r="GO10" s="472"/>
      <c r="GP10" s="472"/>
      <c r="GQ10" s="472"/>
      <c r="GR10" s="472"/>
      <c r="GS10" s="472"/>
      <c r="GT10" s="472"/>
      <c r="GU10" s="472"/>
      <c r="GV10" s="472"/>
      <c r="GW10" s="472"/>
      <c r="GX10" s="472"/>
      <c r="GY10" s="472"/>
      <c r="GZ10" s="472"/>
      <c r="HA10" s="472"/>
      <c r="HB10" s="472"/>
      <c r="HC10" s="472"/>
      <c r="HD10" s="472"/>
      <c r="HE10" s="472"/>
      <c r="HF10" s="472"/>
      <c r="HG10" s="472"/>
      <c r="HH10" s="472"/>
      <c r="HI10" s="472"/>
      <c r="HJ10" s="472"/>
      <c r="HK10" s="472"/>
      <c r="HL10" s="472"/>
      <c r="HM10" s="472"/>
      <c r="HN10" s="472"/>
      <c r="HO10" s="472"/>
      <c r="HP10" s="472"/>
      <c r="HQ10" s="472"/>
      <c r="HR10" s="472"/>
      <c r="HS10" s="472"/>
      <c r="HT10" s="472"/>
      <c r="HU10" s="472"/>
      <c r="HV10" s="472"/>
      <c r="HW10" s="472"/>
      <c r="HX10" s="472"/>
      <c r="HY10" s="472"/>
      <c r="HZ10" s="472"/>
      <c r="IA10" s="472"/>
      <c r="IB10" s="472"/>
      <c r="IC10" s="472"/>
      <c r="ID10" s="472"/>
      <c r="IE10" s="472"/>
      <c r="IF10" s="472"/>
      <c r="IG10" s="472"/>
      <c r="IH10" s="472"/>
      <c r="II10" s="472"/>
      <c r="IJ10" s="472"/>
      <c r="IK10" s="472"/>
      <c r="IL10" s="472"/>
      <c r="IM10" s="472"/>
      <c r="IN10" s="472"/>
      <c r="IO10" s="472"/>
      <c r="IP10" s="472"/>
      <c r="IQ10" s="472"/>
      <c r="IR10" s="472"/>
      <c r="IS10" s="472"/>
      <c r="IT10" s="472"/>
      <c r="IU10" s="472"/>
      <c r="IV10" s="472"/>
    </row>
    <row r="11" spans="1:256" ht="19.5" customHeight="1">
      <c r="A11" s="316">
        <f>INPUT!A500</f>
        <v>38108</v>
      </c>
      <c r="B11" s="193">
        <f>INPUT!B500</f>
        <v>3460</v>
      </c>
      <c r="C11" s="205">
        <f>INPUT!C500</f>
        <v>9.78</v>
      </c>
      <c r="D11" s="206">
        <f>INPUT!D500</f>
        <v>47</v>
      </c>
      <c r="E11" s="298">
        <f>INPUT!E500</f>
        <v>8686.4</v>
      </c>
      <c r="F11" s="214">
        <f>INPUT!F500</f>
        <v>54.31</v>
      </c>
      <c r="G11" s="298">
        <f>INPUT!G500</f>
        <v>1060.89</v>
      </c>
      <c r="H11" s="214">
        <f>INPUT!H500</f>
        <v>30.96</v>
      </c>
      <c r="I11" s="299">
        <f>AVERAGE(INPUT!I500,INPUT!K500)</f>
        <v>57.245000000000005</v>
      </c>
      <c r="J11" s="217">
        <f>0.5*(INPUT!J500+INPUT!L500)</f>
        <v>7.62</v>
      </c>
      <c r="K11" s="343">
        <f>0.796*6*1046*(10.25*INPUT!E500/36*INPUT!G500/36/I11)/35/10000</f>
        <v>18.172699385806514</v>
      </c>
      <c r="L11" s="214">
        <f>1/(1/J11-1/F11-1/H11)</f>
        <v>12.419114481406156</v>
      </c>
      <c r="M11" s="199">
        <f>INPUT!M500</f>
        <v>0</v>
      </c>
      <c r="N11" s="214">
        <f>INPUT!N500</f>
        <v>0</v>
      </c>
      <c r="O11" s="199">
        <f>INPUT!O500</f>
        <v>0</v>
      </c>
      <c r="P11" s="214">
        <f>INPUT!P500</f>
        <v>0</v>
      </c>
      <c r="Q11" s="199">
        <f>INPUT!Q500</f>
        <v>0</v>
      </c>
      <c r="R11" s="214">
        <f>INPUT!R500</f>
        <v>0</v>
      </c>
      <c r="S11" s="199">
        <f>INPUT!S500</f>
        <v>0</v>
      </c>
      <c r="T11" s="214">
        <f>INPUT!T500</f>
        <v>0</v>
      </c>
      <c r="U11" s="300">
        <f>INPUT!U500</f>
        <v>1.61</v>
      </c>
      <c r="V11" s="214">
        <f>INPUT!V500</f>
        <v>28.27</v>
      </c>
      <c r="W11" s="300">
        <f>INPUT!W500</f>
        <v>1.55</v>
      </c>
      <c r="X11" s="214">
        <f>INPUT!X500</f>
        <v>115.54</v>
      </c>
      <c r="Y11" s="456">
        <f>INPUT!Y500</f>
        <v>0</v>
      </c>
      <c r="Z11" s="46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19.5" customHeight="1">
      <c r="A12" s="317">
        <f>INPUT!A499</f>
        <v>38107</v>
      </c>
      <c r="B12" s="192">
        <f>INPUT!B499</f>
        <v>3458</v>
      </c>
      <c r="C12" s="200">
        <f>INPUT!C499</f>
        <v>9.71</v>
      </c>
      <c r="D12" s="201">
        <f>INPUT!D499</f>
        <v>49.66</v>
      </c>
      <c r="E12" s="290">
        <f>INPUT!E499</f>
        <v>8716.9</v>
      </c>
      <c r="F12" s="213">
        <f>INPUT!F499</f>
        <v>55.81</v>
      </c>
      <c r="G12" s="290">
        <f>INPUT!G499</f>
        <v>966.18</v>
      </c>
      <c r="H12" s="213">
        <f>INPUT!H499</f>
        <v>28.99</v>
      </c>
      <c r="I12" s="292">
        <f>AVERAGE(INPUT!I499,INPUT!K499)</f>
        <v>52</v>
      </c>
      <c r="J12" s="216">
        <f>0.5*(INPUT!J499+INPUT!L499)</f>
        <v>8.85</v>
      </c>
      <c r="K12" s="342">
        <f>0.796*6*1046*(10.25*INPUT!E499/36*INPUT!G499/36/I12)/35/10000</f>
        <v>18.28367890356196</v>
      </c>
      <c r="L12" s="213">
        <f>1/(1/J12-1/F12-1/H12)</f>
        <v>16.506618194046265</v>
      </c>
      <c r="M12" s="198">
        <f>INPUT!M499</f>
        <v>0</v>
      </c>
      <c r="N12" s="213">
        <f>INPUT!N499</f>
        <v>0</v>
      </c>
      <c r="O12" s="198">
        <f>INPUT!O499</f>
        <v>0</v>
      </c>
      <c r="P12" s="213">
        <f>INPUT!P499</f>
        <v>0</v>
      </c>
      <c r="Q12" s="198">
        <f>INPUT!Q499</f>
        <v>0</v>
      </c>
      <c r="R12" s="213">
        <f>INPUT!R499</f>
        <v>0</v>
      </c>
      <c r="S12" s="198">
        <f>INPUT!S499</f>
        <v>0</v>
      </c>
      <c r="T12" s="213">
        <f>INPUT!T499</f>
        <v>0</v>
      </c>
      <c r="U12" s="291">
        <f>INPUT!U499</f>
        <v>1.64</v>
      </c>
      <c r="V12" s="213">
        <f>INPUT!V499</f>
        <v>30.16</v>
      </c>
      <c r="W12" s="291">
        <f>INPUT!W499</f>
        <v>1.55</v>
      </c>
      <c r="X12" s="213">
        <f>INPUT!X499</f>
        <v>86.86</v>
      </c>
      <c r="Y12" s="455">
        <f>INPUT!Y499</f>
        <v>0</v>
      </c>
      <c r="Z12" s="453"/>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19.5" customHeight="1">
      <c r="A13" s="316">
        <f>INPUT!A498</f>
        <v>38105</v>
      </c>
      <c r="B13" s="193">
        <f>INPUT!B498</f>
        <v>3456</v>
      </c>
      <c r="C13" s="205">
        <f>INPUT!C498</f>
        <v>9.76</v>
      </c>
      <c r="D13" s="206">
        <f>INPUT!D498</f>
        <v>55.01</v>
      </c>
      <c r="E13" s="298">
        <f>INPUT!E498</f>
        <v>8875.67</v>
      </c>
      <c r="F13" s="214">
        <f>INPUT!F498</f>
        <v>64.54</v>
      </c>
      <c r="G13" s="298">
        <f>INPUT!G498</f>
        <v>857.2</v>
      </c>
      <c r="H13" s="214">
        <f>INPUT!H498</f>
        <v>29.2</v>
      </c>
      <c r="I13" s="299">
        <f>AVERAGE(INPUT!I498,INPUT!K498)</f>
        <v>49.86</v>
      </c>
      <c r="J13" s="217">
        <f>0.5*(INPUT!J498+INPUT!L498)</f>
        <v>8.065</v>
      </c>
      <c r="K13" s="343">
        <f>0.796*6*1046*(10.25*INPUT!E498/36*INPUT!G498/36/I13)/35/10000</f>
        <v>17.225738778488168</v>
      </c>
      <c r="L13" s="214">
        <f>1/(1/J13-1/F13-1/H13)</f>
        <v>13.467701854823364</v>
      </c>
      <c r="M13" s="199">
        <f>INPUT!M498</f>
        <v>0</v>
      </c>
      <c r="N13" s="214">
        <f>INPUT!N498</f>
        <v>0</v>
      </c>
      <c r="O13" s="199">
        <f>INPUT!O498</f>
        <v>0</v>
      </c>
      <c r="P13" s="214">
        <f>INPUT!P498</f>
        <v>0</v>
      </c>
      <c r="Q13" s="199">
        <f>INPUT!Q498</f>
        <v>0</v>
      </c>
      <c r="R13" s="214">
        <f>INPUT!R498</f>
        <v>0</v>
      </c>
      <c r="S13" s="199">
        <f>INPUT!S498</f>
        <v>0</v>
      </c>
      <c r="T13" s="214">
        <f>INPUT!T498</f>
        <v>0</v>
      </c>
      <c r="U13" s="300">
        <f>INPUT!U498</f>
        <v>1.59</v>
      </c>
      <c r="V13" s="214">
        <f>INPUT!V498</f>
        <v>25.38</v>
      </c>
      <c r="W13" s="300">
        <f>INPUT!W498</f>
        <v>1.56</v>
      </c>
      <c r="X13" s="214">
        <f>INPUT!X498</f>
        <v>81.28</v>
      </c>
      <c r="Y13" s="456">
        <f>INPUT!Y498</f>
        <v>0</v>
      </c>
      <c r="Z13" s="46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19.5" customHeight="1">
      <c r="A14" s="317">
        <f>INPUT!A497</f>
        <v>38104</v>
      </c>
      <c r="B14" s="192">
        <f>INPUT!B497</f>
        <v>3446</v>
      </c>
      <c r="C14" s="200">
        <f>INPUT!C497</f>
        <v>9.66</v>
      </c>
      <c r="D14" s="201">
        <f>INPUT!D497</f>
        <v>84.4</v>
      </c>
      <c r="E14" s="290">
        <f>INPUT!E497</f>
        <v>8713</v>
      </c>
      <c r="F14" s="213">
        <f>INPUT!F497</f>
        <v>240.5</v>
      </c>
      <c r="G14" s="290">
        <f>INPUT!G497</f>
        <v>825.7</v>
      </c>
      <c r="H14" s="213">
        <f>INPUT!H497</f>
        <v>9.44</v>
      </c>
      <c r="I14" s="292">
        <f>AVERAGE(INPUT!I497,INPUT!K497)</f>
        <v>12</v>
      </c>
      <c r="J14" s="216">
        <f>0.5*(INPUT!J497+INPUT!L497)</f>
        <v>8.78</v>
      </c>
      <c r="K14" s="342">
        <f>0.796*6*1046*(10.25*INPUT!E497/36*INPUT!G497/36/I14)/35/10000</f>
        <v>67.67925582800639</v>
      </c>
      <c r="L14" s="213">
        <f>1/(1/J14-1/F14-1/H14)</f>
        <v>262.81147787381923</v>
      </c>
      <c r="M14" s="198">
        <f>INPUT!M497</f>
        <v>0</v>
      </c>
      <c r="N14" s="213">
        <f>INPUT!N497</f>
        <v>0</v>
      </c>
      <c r="O14" s="198">
        <f>INPUT!O497</f>
        <v>0</v>
      </c>
      <c r="P14" s="213">
        <f>INPUT!P497</f>
        <v>0</v>
      </c>
      <c r="Q14" s="198">
        <f>INPUT!Q497</f>
        <v>0</v>
      </c>
      <c r="R14" s="213">
        <f>INPUT!R497</f>
        <v>0</v>
      </c>
      <c r="S14" s="198">
        <f>INPUT!S497</f>
        <v>0</v>
      </c>
      <c r="T14" s="213">
        <f>INPUT!T497</f>
        <v>0</v>
      </c>
      <c r="U14" s="291">
        <f>INPUT!U497</f>
        <v>1.65</v>
      </c>
      <c r="V14" s="213">
        <f>INPUT!V497</f>
        <v>68.1</v>
      </c>
      <c r="W14" s="291">
        <f>INPUT!W497</f>
        <v>1.32</v>
      </c>
      <c r="X14" s="213">
        <f>INPUT!X497</f>
        <v>-19.16</v>
      </c>
      <c r="Y14" s="455" t="s">
        <v>301</v>
      </c>
      <c r="Z14" s="453"/>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19.5" customHeight="1">
      <c r="A15" s="316">
        <f>INPUT!A496</f>
        <v>38102</v>
      </c>
      <c r="B15" s="193">
        <f>INPUT!B496</f>
        <v>3444</v>
      </c>
      <c r="C15" s="205">
        <f>INPUT!C496</f>
        <v>10.18</v>
      </c>
      <c r="D15" s="206">
        <f>INPUT!D496</f>
        <v>97.9</v>
      </c>
      <c r="E15" s="298">
        <f>INPUT!E496</f>
        <v>8978</v>
      </c>
      <c r="F15" s="214">
        <f>INPUT!F496</f>
        <v>139.5</v>
      </c>
      <c r="G15" s="298">
        <f>INPUT!G496</f>
        <v>1107</v>
      </c>
      <c r="H15" s="214">
        <f>INPUT!H496</f>
        <v>27.3</v>
      </c>
      <c r="I15" s="299">
        <f>AVERAGE(INPUT!I496,INPUT!K496)</f>
        <v>53.099999999999994</v>
      </c>
      <c r="J15" s="217">
        <f>0.5*(INPUT!J496+INPUT!L496)</f>
        <v>10.23</v>
      </c>
      <c r="K15" s="343">
        <f>0.796*6*1046*(10.25*INPUT!E496/36*INPUT!G496/36/I15)/35/10000</f>
        <v>21.12902821342481</v>
      </c>
      <c r="L15" s="214">
        <f>1/(1/J15-1/F15-1/H15)</f>
        <v>18.53457658614282</v>
      </c>
      <c r="M15" s="199">
        <f>INPUT!M496</f>
        <v>0</v>
      </c>
      <c r="N15" s="214">
        <f>INPUT!N496</f>
        <v>0</v>
      </c>
      <c r="O15" s="199">
        <f>INPUT!O496</f>
        <v>0</v>
      </c>
      <c r="P15" s="214">
        <f>INPUT!P496</f>
        <v>0</v>
      </c>
      <c r="Q15" s="199">
        <f>INPUT!Q496</f>
        <v>0</v>
      </c>
      <c r="R15" s="214">
        <f>INPUT!R496</f>
        <v>0</v>
      </c>
      <c r="S15" s="199">
        <f>INPUT!S496</f>
        <v>0</v>
      </c>
      <c r="T15" s="214">
        <f>INPUT!T496</f>
        <v>0</v>
      </c>
      <c r="U15" s="300">
        <f>INPUT!U496</f>
        <v>1.63</v>
      </c>
      <c r="V15" s="214">
        <f>INPUT!V496</f>
        <v>22.9</v>
      </c>
      <c r="W15" s="300">
        <f>INPUT!W496</f>
        <v>1.56</v>
      </c>
      <c r="X15" s="214">
        <f>INPUT!X496</f>
        <v>147</v>
      </c>
      <c r="Y15" s="456">
        <f>INPUT!Y496</f>
        <v>0</v>
      </c>
      <c r="Z15" s="46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ht="19.5" customHeight="1">
      <c r="A16" s="317">
        <f>INPUT!A495</f>
        <v>38060</v>
      </c>
      <c r="B16" s="192">
        <f>INPUT!B495</f>
        <v>3293</v>
      </c>
      <c r="C16" s="200">
        <f>INPUT!C495</f>
        <v>9.66</v>
      </c>
      <c r="D16" s="201">
        <f>INPUT!D495</f>
        <v>30.6</v>
      </c>
      <c r="E16" s="290">
        <f>INPUT!E495</f>
        <v>8768</v>
      </c>
      <c r="F16" s="213">
        <f>INPUT!F495</f>
        <v>30.8</v>
      </c>
      <c r="G16" s="290">
        <f>INPUT!G495</f>
        <v>913</v>
      </c>
      <c r="H16" s="213">
        <f>INPUT!H495</f>
        <v>34</v>
      </c>
      <c r="I16" s="292">
        <f>AVERAGE(INPUT!I495,INPUT!K495)</f>
        <v>51.55</v>
      </c>
      <c r="J16" s="216">
        <f>0.5*(INPUT!J495+INPUT!L495)</f>
        <v>10.2</v>
      </c>
      <c r="K16" s="342">
        <f>0.796*6*1046*(10.25*INPUT!E495/36*INPUT!G495/36/I16)/35/10000</f>
        <v>17.530304959939237</v>
      </c>
      <c r="L16" s="213">
        <f>1/(1/J16-1/F16-1/H16)</f>
        <v>27.654929577464777</v>
      </c>
      <c r="M16" s="198">
        <f>INPUT!M495</f>
        <v>30.7</v>
      </c>
      <c r="N16" s="213">
        <f>INPUT!N495</f>
        <v>67.1</v>
      </c>
      <c r="O16" s="198">
        <f>INPUT!O495</f>
        <v>33.8</v>
      </c>
      <c r="P16" s="213">
        <f>INPUT!P495</f>
        <v>-66.4</v>
      </c>
      <c r="Q16" s="198">
        <f>INPUT!Q495</f>
        <v>43.8</v>
      </c>
      <c r="R16" s="213">
        <f>INPUT!R495</f>
        <v>46</v>
      </c>
      <c r="S16" s="198">
        <f>INPUT!S495</f>
        <v>34.8</v>
      </c>
      <c r="T16" s="213">
        <f>INPUT!T495</f>
        <v>56.5</v>
      </c>
      <c r="U16" s="291">
        <f>INPUT!U495</f>
        <v>1.6</v>
      </c>
      <c r="V16" s="213">
        <f>INPUT!V495</f>
        <v>36</v>
      </c>
      <c r="W16" s="291">
        <f>INPUT!W495</f>
        <v>1.6</v>
      </c>
      <c r="X16" s="213">
        <f>INPUT!X495</f>
        <v>105</v>
      </c>
      <c r="Y16" s="455" t="str">
        <f>INPUT!Y495</f>
        <v>Lifetimes after rescrape…approx 60-180 min after HEP declared</v>
      </c>
      <c r="Z16" s="457"/>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ht="19.5" customHeight="1">
      <c r="A17" s="316">
        <f>INPUT!A494</f>
        <v>38059</v>
      </c>
      <c r="B17" s="193">
        <f>INPUT!B494</f>
        <v>3291</v>
      </c>
      <c r="C17" s="205">
        <f>INPUT!C494</f>
        <v>9.84</v>
      </c>
      <c r="D17" s="206">
        <f>INPUT!D494</f>
        <v>55</v>
      </c>
      <c r="E17" s="298">
        <f>INPUT!E494</f>
        <v>8690</v>
      </c>
      <c r="F17" s="214">
        <f>INPUT!F494</f>
        <v>62</v>
      </c>
      <c r="G17" s="298">
        <f>INPUT!G494</f>
        <v>1139</v>
      </c>
      <c r="H17" s="214">
        <f>INPUT!H494</f>
        <v>30.3</v>
      </c>
      <c r="I17" s="299">
        <f>AVERAGE(INPUT!I494,INPUT!K494)</f>
        <v>61.85</v>
      </c>
      <c r="J17" s="217">
        <f>0.5*(INPUT!J494+INPUT!L494)</f>
        <v>10.2</v>
      </c>
      <c r="K17" s="343">
        <f>0.796*6*1046*(10.25*INPUT!E494/36*INPUT!G494/36/I17)/35/10000</f>
        <v>18.065526316814452</v>
      </c>
      <c r="L17" s="214">
        <f>1/(1/J17-1/F17-1/H17)</f>
        <v>20.447019655547724</v>
      </c>
      <c r="M17" s="199">
        <f>INPUT!M494</f>
        <v>26.7</v>
      </c>
      <c r="N17" s="214">
        <f>INPUT!N494</f>
        <v>24.4</v>
      </c>
      <c r="O17" s="199">
        <f>INPUT!O494</f>
        <v>24.6</v>
      </c>
      <c r="P17" s="214">
        <f>INPUT!P494</f>
        <v>59.7</v>
      </c>
      <c r="Q17" s="199">
        <f>INPUT!Q494</f>
        <v>43.8</v>
      </c>
      <c r="R17" s="214">
        <f>INPUT!R494</f>
        <v>-111</v>
      </c>
      <c r="S17" s="199">
        <f>INPUT!S494</f>
        <v>31.3</v>
      </c>
      <c r="T17" s="214">
        <f>INPUT!T494</f>
        <v>112</v>
      </c>
      <c r="U17" s="300">
        <f>INPUT!U494</f>
        <v>1.73</v>
      </c>
      <c r="V17" s="214">
        <f>INPUT!V494</f>
        <v>31.1</v>
      </c>
      <c r="W17" s="300">
        <f>INPUT!W494</f>
        <v>1.69</v>
      </c>
      <c r="X17" s="214">
        <f>INPUT!X494</f>
        <v>149</v>
      </c>
      <c r="Y17" s="456" t="str">
        <f>INPUT!Y494</f>
        <v>Lifetimes after rescrape…approx 90-210 min after HEP declared</v>
      </c>
      <c r="Z17" s="453"/>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ht="19.5" customHeight="1">
      <c r="A18" s="317">
        <f>INPUT!A493</f>
        <v>38057</v>
      </c>
      <c r="B18" s="192">
        <f>INPUT!B493</f>
        <v>3289</v>
      </c>
      <c r="C18" s="200">
        <f>INPUT!C493</f>
        <v>9.99</v>
      </c>
      <c r="D18" s="201">
        <f>INPUT!D493</f>
        <v>81.4</v>
      </c>
      <c r="E18" s="290">
        <f>INPUT!E493</f>
        <v>9126</v>
      </c>
      <c r="F18" s="213">
        <f>INPUT!F493</f>
        <v>93.9</v>
      </c>
      <c r="G18" s="290">
        <f>INPUT!G493</f>
        <v>880</v>
      </c>
      <c r="H18" s="213">
        <f>INPUT!H493</f>
        <v>29</v>
      </c>
      <c r="I18" s="292">
        <f>AVERAGE(INPUT!I493,INPUT!K493)</f>
        <v>47</v>
      </c>
      <c r="J18" s="216">
        <f>0.5*(INPUT!J493+INPUT!L493)</f>
        <v>8.625</v>
      </c>
      <c r="K18" s="342">
        <f>0.796*6*1046*(10.25*INPUT!E493/36*INPUT!G493/36/I18)/35/10000</f>
        <v>19.289106049848026</v>
      </c>
      <c r="L18" s="213">
        <f>1/(1/J18-1/F18-1/H18)</f>
        <v>14.1223702901982</v>
      </c>
      <c r="M18" s="198">
        <f>INPUT!M493</f>
        <v>25.5</v>
      </c>
      <c r="N18" s="213">
        <f>INPUT!N493</f>
        <v>16.4</v>
      </c>
      <c r="O18" s="198">
        <f>INPUT!O493</f>
        <v>27.4</v>
      </c>
      <c r="P18" s="213">
        <f>INPUT!P493</f>
        <v>57.7</v>
      </c>
      <c r="Q18" s="198">
        <f>INPUT!Q493</f>
        <v>46.7</v>
      </c>
      <c r="R18" s="213">
        <f>INPUT!R493</f>
        <v>-84.8</v>
      </c>
      <c r="S18" s="198">
        <f>INPUT!S493</f>
        <v>32.6</v>
      </c>
      <c r="T18" s="213">
        <f>INPUT!T493</f>
        <v>14.8</v>
      </c>
      <c r="U18" s="291">
        <f>INPUT!U493</f>
        <v>1.67</v>
      </c>
      <c r="V18" s="213">
        <f>INPUT!V493</f>
        <v>24</v>
      </c>
      <c r="W18" s="291">
        <f>INPUT!W493</f>
        <v>1.73</v>
      </c>
      <c r="X18" s="213">
        <f>INPUT!X493</f>
        <v>400</v>
      </c>
      <c r="Y18" s="455">
        <f>INPUT!Y493</f>
        <v>0</v>
      </c>
      <c r="Z18" s="457"/>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ht="19.5" customHeight="1">
      <c r="A19" s="316">
        <f>INPUT!A492</f>
        <v>38055</v>
      </c>
      <c r="B19" s="193">
        <f>INPUT!B492</f>
        <v>3283</v>
      </c>
      <c r="C19" s="205">
        <f>INPUT!C492</f>
        <v>10</v>
      </c>
      <c r="D19" s="206">
        <f>INPUT!D492</f>
        <v>65.92</v>
      </c>
      <c r="E19" s="298">
        <f>INPUT!E492</f>
        <v>8845</v>
      </c>
      <c r="F19" s="214">
        <f>INPUT!F492</f>
        <v>84.6</v>
      </c>
      <c r="G19" s="298">
        <f>INPUT!G492</f>
        <v>1153</v>
      </c>
      <c r="H19" s="214">
        <f>INPUT!H492</f>
        <v>29.9</v>
      </c>
      <c r="I19" s="299">
        <f>AVERAGE(INPUT!I492,INPUT!K492)</f>
        <v>60.545</v>
      </c>
      <c r="J19" s="217">
        <f>0.5*(INPUT!J492+INPUT!L492)</f>
        <v>9.265</v>
      </c>
      <c r="K19" s="343">
        <f>0.796*6*1046*(10.25*INPUT!E492/36*INPUT!G492/36/I19)/35/10000</f>
        <v>19.014971690454125</v>
      </c>
      <c r="L19" s="214">
        <f>1/(1/J19-1/F19-1/H19)</f>
        <v>15.957123982304052</v>
      </c>
      <c r="M19" s="199">
        <f>INPUT!M492</f>
        <v>25.7</v>
      </c>
      <c r="N19" s="214">
        <f>INPUT!N492</f>
        <v>23.2</v>
      </c>
      <c r="O19" s="199">
        <f>INPUT!O492</f>
        <v>26.2</v>
      </c>
      <c r="P19" s="214">
        <f>INPUT!P492</f>
        <v>57.2</v>
      </c>
      <c r="Q19" s="199">
        <f>INPUT!Q492</f>
        <v>43</v>
      </c>
      <c r="R19" s="214">
        <f>INPUT!R492</f>
        <v>256.6</v>
      </c>
      <c r="S19" s="199">
        <f>INPUT!S492</f>
        <v>34.3</v>
      </c>
      <c r="T19" s="214">
        <f>INPUT!T492</f>
        <v>16.7</v>
      </c>
      <c r="U19" s="300">
        <f>INPUT!U492</f>
        <v>1.66</v>
      </c>
      <c r="V19" s="214">
        <f>INPUT!V492</f>
        <v>24.2</v>
      </c>
      <c r="W19" s="300">
        <f>INPUT!W492</f>
        <v>1.63</v>
      </c>
      <c r="X19" s="214">
        <f>INPUT!X492</f>
        <v>160.4</v>
      </c>
      <c r="Y19" s="456">
        <f>INPUT!Y492</f>
        <v>0</v>
      </c>
      <c r="Z19" s="453"/>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ht="19.5" customHeight="1">
      <c r="A20" s="317">
        <f>INPUT!A491</f>
        <v>38053</v>
      </c>
      <c r="B20" s="192">
        <f>INPUT!B491</f>
        <v>3277</v>
      </c>
      <c r="C20" s="200">
        <f>INPUT!C491</f>
        <v>9.75</v>
      </c>
      <c r="D20" s="201">
        <f>INPUT!D491</f>
        <v>46.89</v>
      </c>
      <c r="E20" s="290">
        <f>INPUT!E491</f>
        <v>8609</v>
      </c>
      <c r="F20" s="213">
        <f>INPUT!F491</f>
        <v>51.5</v>
      </c>
      <c r="G20" s="290">
        <f>INPUT!G491</f>
        <v>1167</v>
      </c>
      <c r="H20" s="213">
        <f>INPUT!H491</f>
        <v>27.63</v>
      </c>
      <c r="I20" s="292">
        <f>AVERAGE(INPUT!I491,INPUT!K491)</f>
        <v>58.099999999999994</v>
      </c>
      <c r="J20" s="216">
        <f>0.5*(INPUT!J491+INPUT!L491)</f>
        <v>9.808499999999999</v>
      </c>
      <c r="K20" s="342">
        <f>0.796*6*1046*(10.25*INPUT!E491/36*INPUT!G491/36/I20)/35/10000</f>
        <v>19.520649051248537</v>
      </c>
      <c r="L20" s="213">
        <f>1/(1/J20-1/F20-1/H20)</f>
        <v>21.578526076119893</v>
      </c>
      <c r="M20" s="198">
        <f>INPUT!M491</f>
        <v>27.5</v>
      </c>
      <c r="N20" s="213">
        <f>INPUT!N491</f>
        <v>20.5</v>
      </c>
      <c r="O20" s="198">
        <f>INPUT!O491</f>
        <v>28.3</v>
      </c>
      <c r="P20" s="213">
        <f>INPUT!P491</f>
        <v>-112.3</v>
      </c>
      <c r="Q20" s="198">
        <f>INPUT!Q491</f>
        <v>40.1</v>
      </c>
      <c r="R20" s="213">
        <f>INPUT!R491</f>
        <v>62.9</v>
      </c>
      <c r="S20" s="198">
        <f>INPUT!S491</f>
        <v>34.6</v>
      </c>
      <c r="T20" s="213">
        <f>INPUT!T491</f>
        <v>102.7</v>
      </c>
      <c r="U20" s="291">
        <f>INPUT!U491</f>
        <v>1.68</v>
      </c>
      <c r="V20" s="213">
        <f>INPUT!V491</f>
        <v>29</v>
      </c>
      <c r="W20" s="291">
        <f>INPUT!W491</f>
        <v>1.64</v>
      </c>
      <c r="X20" s="213">
        <f>INPUT!X491</f>
        <v>-18221</v>
      </c>
      <c r="Y20" s="455">
        <f>INPUT!Y491</f>
        <v>0</v>
      </c>
      <c r="Z20" s="457"/>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ht="19.5" customHeight="1">
      <c r="A21" s="316">
        <f>INPUT!A490</f>
        <v>38051</v>
      </c>
      <c r="B21" s="193">
        <f>INPUT!B490</f>
        <v>3275</v>
      </c>
      <c r="C21" s="205">
        <f>INPUT!C490</f>
        <v>9.61</v>
      </c>
      <c r="D21" s="206">
        <f>INPUT!D490</f>
        <v>39.5</v>
      </c>
      <c r="E21" s="298">
        <f>INPUT!E490</f>
        <v>8431</v>
      </c>
      <c r="F21" s="214">
        <f>INPUT!F490</f>
        <v>40.76</v>
      </c>
      <c r="G21" s="298">
        <f>INPUT!G490</f>
        <v>1200</v>
      </c>
      <c r="H21" s="214">
        <f>INPUT!H490</f>
        <v>30.66</v>
      </c>
      <c r="I21" s="299">
        <f>AVERAGE(INPUT!I490,INPUT!K490)</f>
        <v>64.95</v>
      </c>
      <c r="J21" s="217">
        <f>0.5*(INPUT!J490+INPUT!L490)</f>
        <v>8.465</v>
      </c>
      <c r="K21" s="343">
        <f>0.796*6*1046*(10.25*INPUT!E490/36*INPUT!G490/36/I21)/35/10000</f>
        <v>17.58441813214072</v>
      </c>
      <c r="L21" s="214">
        <f>1/(1/J21-1/F21-1/H21)</f>
        <v>16.397784519213374</v>
      </c>
      <c r="M21" s="199">
        <f>INPUT!M490</f>
        <v>27.6</v>
      </c>
      <c r="N21" s="214">
        <f>INPUT!N490</f>
        <v>20.7</v>
      </c>
      <c r="O21" s="199">
        <f>INPUT!O490</f>
        <v>29.2</v>
      </c>
      <c r="P21" s="214">
        <f>INPUT!P490</f>
        <v>65.1</v>
      </c>
      <c r="Q21" s="199">
        <f>INPUT!Q490</f>
        <v>38.3</v>
      </c>
      <c r="R21" s="214">
        <f>INPUT!R490</f>
        <v>-180.4</v>
      </c>
      <c r="S21" s="199">
        <f>INPUT!S490</f>
        <v>31.4</v>
      </c>
      <c r="T21" s="214">
        <f>INPUT!T490</f>
        <v>121.8</v>
      </c>
      <c r="U21" s="300">
        <f>INPUT!U490</f>
        <v>1.64</v>
      </c>
      <c r="V21" s="214">
        <f>INPUT!V490</f>
        <v>29.2</v>
      </c>
      <c r="W21" s="300">
        <f>INPUT!W490</f>
        <v>1.69</v>
      </c>
      <c r="X21" s="214">
        <f>INPUT!X490</f>
        <v>143.7</v>
      </c>
      <c r="Y21" s="456">
        <f>INPUT!Y490</f>
        <v>0</v>
      </c>
      <c r="Z21" s="453"/>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ht="19.5" customHeight="1">
      <c r="A22" s="317">
        <f>INPUT!A489</f>
        <v>38050</v>
      </c>
      <c r="B22" s="192">
        <f>INPUT!B489</f>
        <v>3273</v>
      </c>
      <c r="C22" s="200">
        <f>INPUT!C489</f>
        <v>9.62</v>
      </c>
      <c r="D22" s="201">
        <f>INPUT!D489</f>
        <v>35.69</v>
      </c>
      <c r="E22" s="290">
        <f>INPUT!E489</f>
        <v>8732</v>
      </c>
      <c r="F22" s="213">
        <f>INPUT!F489</f>
        <v>38.58</v>
      </c>
      <c r="G22" s="290">
        <f>INPUT!G489</f>
        <v>867</v>
      </c>
      <c r="H22" s="213">
        <f>INPUT!H489</f>
        <v>26.68</v>
      </c>
      <c r="I22" s="292">
        <f>AVERAGE(INPUT!I489,INPUT!K489)</f>
        <v>47.3</v>
      </c>
      <c r="J22" s="216">
        <f>0.5*(INPUT!J489+INPUT!L489)</f>
        <v>9.035</v>
      </c>
      <c r="K22" s="342">
        <f>0.796*6*1046*(10.25*INPUT!E489/36*INPUT!G489/36/I22)/35/10000</f>
        <v>18.068350469874826</v>
      </c>
      <c r="L22" s="213">
        <f>1/(1/J22-1/F22-1/H22)</f>
        <v>21.150922829091297</v>
      </c>
      <c r="M22" s="198">
        <f>INPUT!M489</f>
        <v>27.3</v>
      </c>
      <c r="N22" s="213">
        <f>INPUT!N489</f>
        <v>27.1</v>
      </c>
      <c r="O22" s="198">
        <f>INPUT!O489</f>
        <v>30.3</v>
      </c>
      <c r="P22" s="213">
        <f>INPUT!P489</f>
        <v>304.3</v>
      </c>
      <c r="Q22" s="198">
        <f>INPUT!Q489</f>
        <v>34.4</v>
      </c>
      <c r="R22" s="213">
        <f>INPUT!R489</f>
        <v>-10587</v>
      </c>
      <c r="S22" s="198">
        <f>INPUT!S489</f>
        <v>28.4</v>
      </c>
      <c r="T22" s="213">
        <f>INPUT!T489</f>
        <v>98.6</v>
      </c>
      <c r="U22" s="291">
        <f>INPUT!U489</f>
        <v>1.64</v>
      </c>
      <c r="V22" s="213">
        <f>INPUT!V489</f>
        <v>32.5</v>
      </c>
      <c r="W22" s="291">
        <f>INPUT!W489</f>
        <v>1.82</v>
      </c>
      <c r="X22" s="213">
        <f>INPUT!X489</f>
        <v>278</v>
      </c>
      <c r="Y22" s="455">
        <f>INPUT!Y489</f>
        <v>0</v>
      </c>
      <c r="Z22" s="457"/>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ht="19.5" customHeight="1">
      <c r="A23" s="316">
        <f>INPUT!A488</f>
        <v>38048</v>
      </c>
      <c r="B23" s="193">
        <f>INPUT!B488</f>
        <v>3271</v>
      </c>
      <c r="C23" s="205">
        <f>INPUT!C488</f>
        <v>9.65</v>
      </c>
      <c r="D23" s="206">
        <f>INPUT!D488</f>
        <v>47.06</v>
      </c>
      <c r="E23" s="298">
        <f>INPUT!E488</f>
        <v>8713</v>
      </c>
      <c r="F23" s="214">
        <f>INPUT!F488</f>
        <v>52.5</v>
      </c>
      <c r="G23" s="298">
        <f>INPUT!G488</f>
        <v>934</v>
      </c>
      <c r="H23" s="214">
        <f>INPUT!H488</f>
        <v>27.47</v>
      </c>
      <c r="I23" s="299">
        <f>AVERAGE(INPUT!I488,INPUT!K488)</f>
        <v>51.25</v>
      </c>
      <c r="J23" s="217">
        <f>0.5*(INPUT!J488+INPUT!L488)</f>
        <v>8.305</v>
      </c>
      <c r="K23" s="343">
        <f>0.796*6*1046*(10.25*INPUT!E488/36*INPUT!G488/36/I23)/35/10000</f>
        <v>17.925345810243385</v>
      </c>
      <c r="L23" s="214">
        <f>1/(1/J23-1/F23-1/H23)</f>
        <v>15.394462209174353</v>
      </c>
      <c r="M23" s="199">
        <f>INPUT!M488</f>
        <v>0</v>
      </c>
      <c r="N23" s="214">
        <f>INPUT!N488</f>
        <v>0</v>
      </c>
      <c r="O23" s="199">
        <f>INPUT!O488</f>
        <v>0</v>
      </c>
      <c r="P23" s="214">
        <f>INPUT!P488</f>
        <v>0</v>
      </c>
      <c r="Q23" s="199">
        <f>INPUT!Q488</f>
        <v>0</v>
      </c>
      <c r="R23" s="214">
        <f>INPUT!R488</f>
        <v>0</v>
      </c>
      <c r="S23" s="199">
        <f>INPUT!S488</f>
        <v>0</v>
      </c>
      <c r="T23" s="214">
        <f>INPUT!T488</f>
        <v>0</v>
      </c>
      <c r="U23" s="300">
        <f>INPUT!U488</f>
        <v>1.62</v>
      </c>
      <c r="V23" s="214">
        <f>INPUT!V488</f>
        <v>28.6</v>
      </c>
      <c r="W23" s="300">
        <f>INPUT!W488</f>
        <v>1.68</v>
      </c>
      <c r="X23" s="214">
        <f>INPUT!X488</f>
        <v>198</v>
      </c>
      <c r="Y23" s="456">
        <f>INPUT!Y488</f>
        <v>0</v>
      </c>
      <c r="Z23" s="453"/>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ht="19.5" customHeight="1">
      <c r="A24" s="317">
        <f>INPUT!A487</f>
        <v>38046</v>
      </c>
      <c r="B24" s="192">
        <f>INPUT!B487</f>
        <v>3263</v>
      </c>
      <c r="C24" s="200">
        <f>INPUT!C487</f>
        <v>10.04</v>
      </c>
      <c r="D24" s="201">
        <f>INPUT!D487</f>
        <v>115.84</v>
      </c>
      <c r="E24" s="290">
        <f>INPUT!E487</f>
        <v>8818</v>
      </c>
      <c r="F24" s="213">
        <f>INPUT!F487</f>
        <v>203</v>
      </c>
      <c r="G24" s="290">
        <f>INPUT!G487</f>
        <v>1244</v>
      </c>
      <c r="H24" s="213">
        <f>INPUT!H487</f>
        <v>30.29</v>
      </c>
      <c r="I24" s="292">
        <f>AVERAGE(INPUT!I487,INPUT!K487)</f>
        <v>48.45</v>
      </c>
      <c r="J24" s="216">
        <f>0.5*(INPUT!J487+INPUT!L487)</f>
        <v>12.22</v>
      </c>
      <c r="K24" s="342">
        <f>0.796*6*1046*(10.25*INPUT!E487/36*INPUT!G487/36/I24)/35/10000</f>
        <v>25.558979851559183</v>
      </c>
      <c r="L24" s="213">
        <f>1/(1/J24-1/F24-1/H24)</f>
        <v>22.78280266175373</v>
      </c>
      <c r="M24" s="198">
        <f>INPUT!M487</f>
        <v>28.6</v>
      </c>
      <c r="N24" s="213">
        <f>INPUT!N487</f>
        <v>19.4</v>
      </c>
      <c r="O24" s="198">
        <f>INPUT!O487</f>
        <v>34.5</v>
      </c>
      <c r="P24" s="213">
        <f>INPUT!P487</f>
        <v>727</v>
      </c>
      <c r="Q24" s="198">
        <f>INPUT!Q487</f>
        <v>75.5</v>
      </c>
      <c r="R24" s="213">
        <f>INPUT!R487</f>
        <v>114</v>
      </c>
      <c r="S24" s="198">
        <f>INPUT!S487</f>
        <v>54.5</v>
      </c>
      <c r="T24" s="213">
        <f>INPUT!T487</f>
        <v>168</v>
      </c>
      <c r="U24" s="291">
        <f>INPUT!U487</f>
        <v>1.65</v>
      </c>
      <c r="V24" s="213">
        <f>INPUT!V487</f>
        <v>27.5</v>
      </c>
      <c r="W24" s="291">
        <f>INPUT!W487</f>
        <v>1.64</v>
      </c>
      <c r="X24" s="213">
        <f>INPUT!X487</f>
        <v>-2542</v>
      </c>
      <c r="Y24" s="456" t="str">
        <f>INPUT!Y487</f>
        <v>C17 Vert sep spark @ 840 GeV</v>
      </c>
      <c r="Z24" s="457"/>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ht="19.5" customHeight="1">
      <c r="A25" s="316">
        <f>INPUT!A486</f>
        <v>38044</v>
      </c>
      <c r="B25" s="193">
        <f>INPUT!B486</f>
        <v>3261</v>
      </c>
      <c r="C25" s="205">
        <f>INPUT!C486</f>
        <v>9.99</v>
      </c>
      <c r="D25" s="206">
        <f>INPUT!D486</f>
        <v>46.8</v>
      </c>
      <c r="E25" s="298">
        <f>INPUT!E486</f>
        <v>8565</v>
      </c>
      <c r="F25" s="214">
        <f>INPUT!F486</f>
        <v>55.64</v>
      </c>
      <c r="G25" s="298">
        <f>INPUT!G486</f>
        <v>1432</v>
      </c>
      <c r="H25" s="214">
        <f>INPUT!H486</f>
        <v>25.15</v>
      </c>
      <c r="I25" s="299">
        <f>AVERAGE(INPUT!I486,INPUT!K486)</f>
        <v>67.5</v>
      </c>
      <c r="J25" s="217">
        <f>0.5*(INPUT!J486+INPUT!L486)</f>
        <v>9.36</v>
      </c>
      <c r="K25" s="343">
        <f>0.796*6*1046*(10.25*INPUT!E486/36*INPUT!G486/36/I25)/35/10000</f>
        <v>20.512256311017047</v>
      </c>
      <c r="L25" s="214">
        <f>1/(1/J25-1/F25-1/H25)</f>
        <v>20.365149616357943</v>
      </c>
      <c r="M25" s="199">
        <f>INPUT!M486</f>
        <v>27.9</v>
      </c>
      <c r="N25" s="214">
        <f>INPUT!N486</f>
        <v>26.9</v>
      </c>
      <c r="O25" s="199">
        <f>INPUT!O486</f>
        <v>28.8</v>
      </c>
      <c r="P25" s="214">
        <f>INPUT!P486</f>
        <v>96.8</v>
      </c>
      <c r="Q25" s="199">
        <f>INPUT!Q486</f>
        <v>70.4</v>
      </c>
      <c r="R25" s="214">
        <f>INPUT!R486</f>
        <v>143</v>
      </c>
      <c r="S25" s="199">
        <f>INPUT!S486</f>
        <v>38</v>
      </c>
      <c r="T25" s="214">
        <f>INPUT!T486</f>
        <v>23.2</v>
      </c>
      <c r="U25" s="300">
        <f>INPUT!U486</f>
        <v>1.69</v>
      </c>
      <c r="V25" s="214">
        <f>INPUT!V486</f>
        <v>29</v>
      </c>
      <c r="W25" s="300">
        <f>INPUT!W486</f>
        <v>1.77</v>
      </c>
      <c r="X25" s="214">
        <f>INPUT!X486</f>
        <v>7198</v>
      </c>
      <c r="Y25" s="456">
        <f>INPUT!Y486</f>
        <v>0</v>
      </c>
      <c r="Z25" s="453"/>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pans="1:256" ht="19.5" customHeight="1">
      <c r="A26" s="317">
        <f>INPUT!A485</f>
        <v>38042</v>
      </c>
      <c r="B26" s="192">
        <f>INPUT!B485</f>
        <v>3256</v>
      </c>
      <c r="C26" s="200">
        <f>INPUT!C485</f>
        <v>9.85</v>
      </c>
      <c r="D26" s="201">
        <f>INPUT!D485</f>
        <v>89.6</v>
      </c>
      <c r="E26" s="290">
        <f>INPUT!E485</f>
        <v>8689</v>
      </c>
      <c r="F26" s="213">
        <f>INPUT!F485</f>
        <v>127.77</v>
      </c>
      <c r="G26" s="290">
        <f>INPUT!G485</f>
        <v>1199.58</v>
      </c>
      <c r="H26" s="213">
        <f>INPUT!H485</f>
        <v>27.31</v>
      </c>
      <c r="I26" s="292">
        <f>AVERAGE(INPUT!I485,INPUT!K485)</f>
        <v>57.805</v>
      </c>
      <c r="J26" s="216">
        <f>0.5*(INPUT!J485+INPUT!L485)</f>
        <v>9.530000000000001</v>
      </c>
      <c r="K26" s="342">
        <f>0.796*6*1046*(10.25*INPUT!E485/36*INPUT!G485/36/I26)/35/10000</f>
        <v>20.35543698970921</v>
      </c>
      <c r="L26" s="213">
        <f>1/(1/J26-1/F26-1/H26)</f>
        <v>16.53203882671237</v>
      </c>
      <c r="M26" s="198">
        <f>INPUT!M485</f>
        <v>23.22</v>
      </c>
      <c r="N26" s="213">
        <f>INPUT!N485</f>
        <v>-14.51</v>
      </c>
      <c r="O26" s="198">
        <f>INPUT!O485</f>
        <v>24.82</v>
      </c>
      <c r="P26" s="213">
        <f>INPUT!P485</f>
        <v>-165.89</v>
      </c>
      <c r="Q26" s="198">
        <f>INPUT!Q485</f>
        <v>95.37</v>
      </c>
      <c r="R26" s="213">
        <f>INPUT!R485</f>
        <v>-2021</v>
      </c>
      <c r="S26" s="198">
        <f>INPUT!S485</f>
        <v>35.63</v>
      </c>
      <c r="T26" s="213">
        <f>INPUT!T485</f>
        <v>-36.33</v>
      </c>
      <c r="U26" s="291">
        <f>INPUT!U485</f>
        <v>1.83</v>
      </c>
      <c r="V26" s="213">
        <f>INPUT!V485</f>
        <v>-29.11</v>
      </c>
      <c r="W26" s="291">
        <f>INPUT!W485</f>
        <v>1.68</v>
      </c>
      <c r="X26" s="213">
        <f>INPUT!X485</f>
        <v>-489.37</v>
      </c>
      <c r="Y26" s="457"/>
      <c r="Z26" s="457"/>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ht="19.5" customHeight="1">
      <c r="A27" s="316">
        <f>INPUT!A484</f>
        <v>38040</v>
      </c>
      <c r="B27" s="193">
        <f>INPUT!B484</f>
        <v>3254</v>
      </c>
      <c r="C27" s="205">
        <f>INPUT!C484</f>
        <v>9.74</v>
      </c>
      <c r="D27" s="206">
        <f>INPUT!D484</f>
        <v>101</v>
      </c>
      <c r="E27" s="298">
        <f>INPUT!E484</f>
        <v>8693.64</v>
      </c>
      <c r="F27" s="214">
        <f>INPUT!F484</f>
        <v>168.89</v>
      </c>
      <c r="G27" s="298">
        <f>INPUT!G484</f>
        <v>1069.88</v>
      </c>
      <c r="H27" s="214">
        <f>INPUT!H484</f>
        <v>28.1</v>
      </c>
      <c r="I27" s="299">
        <f>AVERAGE(INPUT!I484,INPUT!K484)</f>
        <v>49.989999999999995</v>
      </c>
      <c r="J27" s="217">
        <f>0.5*(INPUT!J484+INPUT!L484)</f>
        <v>9.485</v>
      </c>
      <c r="K27" s="343">
        <f>0.796*6*1046*(10.25*INPUT!E484/36*INPUT!G484/36/I27)/35/10000</f>
        <v>21.003922478130455</v>
      </c>
      <c r="L27" s="214">
        <f>1/(1/J27-1/F27-1/H27)</f>
        <v>15.644207313592462</v>
      </c>
      <c r="M27" s="199">
        <f>INPUT!M484</f>
        <v>27.18</v>
      </c>
      <c r="N27" s="214">
        <f>INPUT!N484</f>
        <v>-15.96</v>
      </c>
      <c r="O27" s="199">
        <f>INPUT!O484</f>
        <v>30.42</v>
      </c>
      <c r="P27" s="214">
        <f>INPUT!P484</f>
        <v>-53</v>
      </c>
      <c r="Q27" s="199">
        <f>INPUT!Q484</f>
        <v>35.26</v>
      </c>
      <c r="R27" s="214">
        <f>INPUT!R484</f>
        <v>103.88</v>
      </c>
      <c r="S27" s="199">
        <f>INPUT!S484</f>
        <v>36.69</v>
      </c>
      <c r="T27" s="214">
        <f>INPUT!T484</f>
        <v>-36.82</v>
      </c>
      <c r="U27" s="300">
        <f>INPUT!U484</f>
        <v>1.86</v>
      </c>
      <c r="V27" s="214">
        <f>INPUT!V484</f>
        <v>-30.15</v>
      </c>
      <c r="W27" s="300">
        <f>INPUT!W484</f>
        <v>1.79</v>
      </c>
      <c r="X27" s="214">
        <f>INPUT!X484</f>
        <v>-245.57</v>
      </c>
      <c r="Y27" s="453"/>
      <c r="Z27" s="453"/>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pans="1:256" ht="19.5" customHeight="1">
      <c r="A28" s="317">
        <f>INPUT!A483</f>
        <v>38039</v>
      </c>
      <c r="B28" s="192">
        <f>INPUT!B483</f>
        <v>3252</v>
      </c>
      <c r="C28" s="200">
        <f>INPUT!C483</f>
        <v>9.64</v>
      </c>
      <c r="D28" s="201">
        <f>INPUT!D483</f>
        <v>87.82</v>
      </c>
      <c r="E28" s="290">
        <f>INPUT!E483</f>
        <v>8486</v>
      </c>
      <c r="F28" s="213">
        <f>INPUT!F483</f>
        <v>133.02</v>
      </c>
      <c r="G28" s="290">
        <f>INPUT!G483</f>
        <v>1166.44</v>
      </c>
      <c r="H28" s="213">
        <f>INPUT!H483</f>
        <v>29.6</v>
      </c>
      <c r="I28" s="292">
        <f>AVERAGE(INPUT!I483,INPUT!K483)</f>
        <v>55.36</v>
      </c>
      <c r="J28" s="216">
        <f>0.5*(INPUT!J483+INPUT!L483)</f>
        <v>9.09</v>
      </c>
      <c r="K28" s="342">
        <f>0.796*6*1046*(10.25*INPUT!E483/36*INPUT!G483/36/I28)/35/10000</f>
        <v>20.184415254851782</v>
      </c>
      <c r="L28" s="213">
        <f>1/(1/J28-1/F28-1/H28)</f>
        <v>14.554017430715211</v>
      </c>
      <c r="M28" s="198">
        <f>INPUT!M483</f>
        <v>26.86</v>
      </c>
      <c r="N28" s="213">
        <f>INPUT!N483</f>
        <v>-16.38</v>
      </c>
      <c r="O28" s="198">
        <f>INPUT!O483</f>
        <v>29.1</v>
      </c>
      <c r="P28" s="213">
        <f>INPUT!P483</f>
        <v>-40.81</v>
      </c>
      <c r="Q28" s="198">
        <f>INPUT!Q483</f>
        <v>42.2</v>
      </c>
      <c r="R28" s="213">
        <f>INPUT!R483</f>
        <v>-94.49</v>
      </c>
      <c r="S28" s="198">
        <f>INPUT!S483</f>
        <v>33.14</v>
      </c>
      <c r="T28" s="213">
        <f>INPUT!T483</f>
        <v>-127.54</v>
      </c>
      <c r="U28" s="291">
        <f>INPUT!U483</f>
        <v>1.76</v>
      </c>
      <c r="V28" s="213">
        <f>INPUT!V483</f>
        <v>-26</v>
      </c>
      <c r="W28" s="291">
        <f>INPUT!W483</f>
        <v>1.71</v>
      </c>
      <c r="X28" s="213">
        <f>INPUT!X483</f>
        <v>-237.57</v>
      </c>
      <c r="Y28" s="457"/>
      <c r="Z28" s="457"/>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pans="1:256" ht="19.5" customHeight="1">
      <c r="A29" s="316">
        <f>INPUT!A482</f>
        <v>38037</v>
      </c>
      <c r="B29" s="193">
        <f>INPUT!B482</f>
        <v>3249</v>
      </c>
      <c r="C29" s="205">
        <f>INPUT!C482</f>
        <v>9.72</v>
      </c>
      <c r="D29" s="206">
        <f>INPUT!D482</f>
        <v>79.29</v>
      </c>
      <c r="E29" s="298">
        <f>INPUT!E482</f>
        <v>8719.5</v>
      </c>
      <c r="F29" s="214">
        <f>INPUT!F482</f>
        <v>94.72</v>
      </c>
      <c r="G29" s="298">
        <f>INPUT!G482</f>
        <v>1034</v>
      </c>
      <c r="H29" s="214">
        <f>INPUT!H482</f>
        <v>28.05</v>
      </c>
      <c r="I29" s="299">
        <f>AVERAGE(INPUT!I482,INPUT!K482)</f>
        <v>49.99</v>
      </c>
      <c r="J29" s="217">
        <f>0.5*(INPUT!J482+INPUT!L482)</f>
        <v>8.985</v>
      </c>
      <c r="K29" s="343">
        <f>0.796*6*1046*(10.25*INPUT!E482/36*INPUT!G482/36/I29)/35/10000</f>
        <v>20.359907763135165</v>
      </c>
      <c r="L29" s="214">
        <f>1/(1/J29-1/F29-1/H29)</f>
        <v>15.363685522058374</v>
      </c>
      <c r="M29" s="199">
        <f>INPUT!M482</f>
        <v>26.17</v>
      </c>
      <c r="N29" s="214">
        <f>INPUT!N482</f>
        <v>-19.11</v>
      </c>
      <c r="O29" s="199">
        <f>INPUT!O482</f>
        <v>27.69</v>
      </c>
      <c r="P29" s="214">
        <f>INPUT!P482</f>
        <v>-65.14</v>
      </c>
      <c r="Q29" s="199">
        <f>INPUT!Q482</f>
        <v>44.96</v>
      </c>
      <c r="R29" s="214">
        <f>INPUT!R482</f>
        <v>-2985</v>
      </c>
      <c r="S29" s="199">
        <f>INPUT!S482</f>
        <v>32.4</v>
      </c>
      <c r="T29" s="214">
        <f>INPUT!T482</f>
        <v>-37.65</v>
      </c>
      <c r="U29" s="300">
        <f>INPUT!U482</f>
        <v>1.77</v>
      </c>
      <c r="V29" s="214">
        <f>INPUT!V482</f>
        <v>-26.39</v>
      </c>
      <c r="W29" s="300">
        <f>INPUT!W482</f>
        <v>1.77</v>
      </c>
      <c r="X29" s="214">
        <f>INPUT!X482</f>
        <v>-135.92</v>
      </c>
      <c r="Y29" s="453"/>
      <c r="Z29" s="453"/>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ht="19.5" customHeight="1">
      <c r="A30" s="317">
        <f>INPUT!A481</f>
        <v>38037</v>
      </c>
      <c r="B30" s="192">
        <f>INPUT!B481</f>
        <v>3247</v>
      </c>
      <c r="C30" s="200">
        <f>INPUT!C481</f>
        <v>8.91</v>
      </c>
      <c r="D30" s="201">
        <f>INPUT!D481</f>
        <v>239.11</v>
      </c>
      <c r="E30" s="290">
        <f>INPUT!E481</f>
        <v>8513.71</v>
      </c>
      <c r="F30" s="213">
        <f>INPUT!F481</f>
        <v>556</v>
      </c>
      <c r="G30" s="290">
        <f>INPUT!G481</f>
        <v>403.55</v>
      </c>
      <c r="H30" s="213">
        <f>INPUT!H481</f>
        <v>18.97</v>
      </c>
      <c r="I30" s="292">
        <f>AVERAGE(INPUT!I481,INPUT!K481)</f>
        <v>18.49</v>
      </c>
      <c r="J30" s="216">
        <f>0.5*(INPUT!J481+INPUT!L481)</f>
        <v>8.239999999999998</v>
      </c>
      <c r="K30" s="342">
        <f>0.796*6*1046*(10.25*INPUT!E481/36*INPUT!G481/36/I30)/35/10000</f>
        <v>20.976166204709205</v>
      </c>
      <c r="L30" s="213">
        <f>1/(1/J30-1/F30-1/H30)</f>
        <v>14.959791978996297</v>
      </c>
      <c r="M30" s="198">
        <f>INPUT!M481</f>
        <v>26.23</v>
      </c>
      <c r="N30" s="213">
        <f>INPUT!N481</f>
        <v>-23.15</v>
      </c>
      <c r="O30" s="198">
        <f>INPUT!O481</f>
        <v>31.69</v>
      </c>
      <c r="P30" s="213">
        <f>INPUT!P481</f>
        <v>32.13</v>
      </c>
      <c r="Q30" s="198">
        <f>INPUT!Q481</f>
        <v>42.19</v>
      </c>
      <c r="R30" s="213">
        <f>INPUT!R481</f>
        <v>-36.17</v>
      </c>
      <c r="S30" s="198">
        <f>INPUT!S481</f>
        <v>30.17</v>
      </c>
      <c r="T30" s="213">
        <f>INPUT!T481</f>
        <v>44.09</v>
      </c>
      <c r="U30" s="291">
        <f>INPUT!U481</f>
        <v>1.84</v>
      </c>
      <c r="V30" s="213">
        <f>INPUT!V481</f>
        <v>-27.27</v>
      </c>
      <c r="W30" s="291">
        <f>INPUT!W481</f>
        <v>1.79</v>
      </c>
      <c r="X30" s="213">
        <f>INPUT!X481</f>
        <v>-369.63</v>
      </c>
      <c r="Y30" s="457"/>
      <c r="Z30" s="457"/>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ht="19.5" customHeight="1">
      <c r="A31" s="316">
        <f>INPUT!A480</f>
        <v>38035</v>
      </c>
      <c r="B31" s="193">
        <f>INPUT!B480</f>
        <v>3245</v>
      </c>
      <c r="C31" s="205">
        <f>INPUT!C480</f>
        <v>10.03</v>
      </c>
      <c r="D31" s="206">
        <f>INPUT!D480</f>
        <v>87.5</v>
      </c>
      <c r="E31" s="298">
        <f>INPUT!E480</f>
        <v>8766</v>
      </c>
      <c r="F31" s="214">
        <f>INPUT!F480</f>
        <v>133.88</v>
      </c>
      <c r="G31" s="298">
        <f>INPUT!G480</f>
        <v>1304</v>
      </c>
      <c r="H31" s="214">
        <f>INPUT!H480</f>
        <v>23.51</v>
      </c>
      <c r="I31" s="299">
        <f>AVERAGE(INPUT!I480,INPUT!K480)</f>
        <v>61.269999999999996</v>
      </c>
      <c r="J31" s="217">
        <f>0.5*(INPUT!J480+INPUT!L480)</f>
        <v>9.32</v>
      </c>
      <c r="K31" s="343">
        <f>0.796*6*1046*(10.25*INPUT!E480/36*INPUT!G480/36/I31)/35/10000</f>
        <v>21.060952058694152</v>
      </c>
      <c r="L31" s="214">
        <f>1/(1/J31-1/F31-1/H31)</f>
        <v>17.454544338955778</v>
      </c>
      <c r="M31" s="199">
        <f>INPUT!M480</f>
        <v>25.55</v>
      </c>
      <c r="N31" s="214">
        <f>INPUT!N480</f>
        <v>-21.03</v>
      </c>
      <c r="O31" s="199">
        <f>INPUT!O480</f>
        <v>29.02</v>
      </c>
      <c r="P31" s="214">
        <f>INPUT!P480</f>
        <v>-845.8</v>
      </c>
      <c r="Q31" s="199" t="str">
        <f>INPUT!Q480</f>
        <v>n/a</v>
      </c>
      <c r="R31" s="214" t="str">
        <f>INPUT!R480</f>
        <v>n/a</v>
      </c>
      <c r="S31" s="199" t="str">
        <f>INPUT!S480</f>
        <v>n/a</v>
      </c>
      <c r="T31" s="214" t="str">
        <f>INPUT!T480</f>
        <v>n/a</v>
      </c>
      <c r="U31" s="300">
        <f>INPUT!U480</f>
        <v>1.75</v>
      </c>
      <c r="V31" s="214">
        <f>INPUT!V480</f>
        <v>-19.88</v>
      </c>
      <c r="W31" s="300">
        <f>INPUT!W480</f>
        <v>1.77</v>
      </c>
      <c r="X31" s="214">
        <f>INPUT!X480</f>
        <v>300.1</v>
      </c>
      <c r="Y31" s="453"/>
      <c r="Z31" s="453"/>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ht="19.5" customHeight="1">
      <c r="A32" s="317">
        <f>INPUT!A479</f>
        <v>38034</v>
      </c>
      <c r="B32" s="192">
        <f>INPUT!B479</f>
        <v>3240</v>
      </c>
      <c r="C32" s="200">
        <f>INPUT!C479</f>
        <v>9.8</v>
      </c>
      <c r="D32" s="201">
        <f>INPUT!D479</f>
        <v>85.04</v>
      </c>
      <c r="E32" s="290">
        <f>INPUT!E479</f>
        <v>8650</v>
      </c>
      <c r="F32" s="213">
        <f>INPUT!F479</f>
        <v>126</v>
      </c>
      <c r="G32" s="290">
        <f>INPUT!G479</f>
        <v>1147</v>
      </c>
      <c r="H32" s="213">
        <f>INPUT!H479</f>
        <v>25.32</v>
      </c>
      <c r="I32" s="292">
        <f>AVERAGE(INPUT!I479,INPUT!K479)</f>
        <v>54.595</v>
      </c>
      <c r="J32" s="216">
        <f>0.5*(INPUT!J479+INPUT!L479)</f>
        <v>8.780000000000001</v>
      </c>
      <c r="K32" s="342">
        <f>0.796*6*1046*(10.25*INPUT!E479/36*INPUT!G479/36/I32)/35/10000</f>
        <v>20.515092391908478</v>
      </c>
      <c r="L32" s="213">
        <f>1/(1/J32-1/F32-1/H32)</f>
        <v>15.045685239925183</v>
      </c>
      <c r="M32" s="198">
        <f>INPUT!M479</f>
        <v>30.97</v>
      </c>
      <c r="N32" s="213">
        <f>INPUT!N479</f>
        <v>-14.45</v>
      </c>
      <c r="O32" s="198">
        <f>INPUT!O479</f>
        <v>30.78</v>
      </c>
      <c r="P32" s="213">
        <f>INPUT!P479</f>
        <v>-104.9</v>
      </c>
      <c r="Q32" s="198">
        <f>INPUT!Q479</f>
        <v>55.45</v>
      </c>
      <c r="R32" s="213">
        <f>INPUT!R479</f>
        <v>-748.54</v>
      </c>
      <c r="S32" s="198">
        <f>INPUT!S479</f>
        <v>34.06</v>
      </c>
      <c r="T32" s="213">
        <f>INPUT!T479</f>
        <v>-20.74</v>
      </c>
      <c r="U32" s="291">
        <f>INPUT!U479</f>
        <v>1.78</v>
      </c>
      <c r="V32" s="213">
        <f>INPUT!V479</f>
        <v>-25.81</v>
      </c>
      <c r="W32" s="291">
        <f>INPUT!W479</f>
        <v>1.73</v>
      </c>
      <c r="X32" s="213">
        <f>INPUT!X479</f>
        <v>-364.19</v>
      </c>
      <c r="Y32" s="457"/>
      <c r="Z32" s="457"/>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ht="19.5" customHeight="1">
      <c r="A33" s="316">
        <f>INPUT!A478</f>
        <v>38032</v>
      </c>
      <c r="B33" s="193">
        <f>INPUT!B478</f>
        <v>3237</v>
      </c>
      <c r="C33" s="205">
        <f>INPUT!C478</f>
        <v>9.99</v>
      </c>
      <c r="D33" s="206">
        <f>INPUT!D478</f>
        <v>94.68</v>
      </c>
      <c r="E33" s="298">
        <f>INPUT!E478</f>
        <v>8816.44</v>
      </c>
      <c r="F33" s="214">
        <f>INPUT!F478</f>
        <v>134.73</v>
      </c>
      <c r="G33" s="298">
        <f>INPUT!G478</f>
        <v>1189.6</v>
      </c>
      <c r="H33" s="214">
        <f>INPUT!H478</f>
        <v>24.78</v>
      </c>
      <c r="I33" s="299">
        <f>AVERAGE(INPUT!I478,INPUT!K478)</f>
        <v>55.86</v>
      </c>
      <c r="J33" s="217">
        <f>0.5*(INPUT!J478+INPUT!L478)</f>
        <v>8.955</v>
      </c>
      <c r="K33" s="343">
        <f>0.796*6*1046*(10.25*INPUT!E478/36*INPUT!G478/36/I33)/35/10000</f>
        <v>21.19532609074688</v>
      </c>
      <c r="L33" s="214">
        <f>1/(1/J33-1/F33-1/H33)</f>
        <v>15.651391819279828</v>
      </c>
      <c r="M33" s="199">
        <f>INPUT!M478</f>
        <v>29.82</v>
      </c>
      <c r="N33" s="214">
        <f>INPUT!N478</f>
        <v>-16.89</v>
      </c>
      <c r="O33" s="199">
        <f>INPUT!O478</f>
        <v>30.65</v>
      </c>
      <c r="P33" s="214">
        <f>INPUT!P478</f>
        <v>-54.56</v>
      </c>
      <c r="Q33" s="199">
        <f>INPUT!Q478</f>
        <v>54.35</v>
      </c>
      <c r="R33" s="214">
        <f>INPUT!R478</f>
        <v>-223.77</v>
      </c>
      <c r="S33" s="199">
        <f>INPUT!S478</f>
        <v>34.73</v>
      </c>
      <c r="T33" s="214">
        <f>INPUT!T478</f>
        <v>-41.39</v>
      </c>
      <c r="U33" s="300">
        <f>INPUT!U478</f>
        <v>1.82</v>
      </c>
      <c r="V33" s="214">
        <f>INPUT!V478</f>
        <v>-28.62</v>
      </c>
      <c r="W33" s="300">
        <f>INPUT!W478</f>
        <v>1.73</v>
      </c>
      <c r="X33" s="214">
        <f>INPUT!X478</f>
        <v>-874.77</v>
      </c>
      <c r="Y33" s="453"/>
      <c r="Z33" s="453"/>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ht="19.5" customHeight="1">
      <c r="A34" s="317">
        <f>INPUT!A477</f>
        <v>38030</v>
      </c>
      <c r="B34" s="192">
        <f>INPUT!B477</f>
        <v>3231</v>
      </c>
      <c r="C34" s="200">
        <f>INPUT!C477</f>
        <v>9.71</v>
      </c>
      <c r="D34" s="201">
        <f>INPUT!D477</f>
        <v>84.44</v>
      </c>
      <c r="E34" s="290">
        <f>INPUT!E477</f>
        <v>8719.7</v>
      </c>
      <c r="F34" s="213">
        <f>INPUT!F477</f>
        <v>105.84</v>
      </c>
      <c r="G34" s="290">
        <f>INPUT!G477</f>
        <v>1000</v>
      </c>
      <c r="H34" s="213">
        <f>INPUT!H477</f>
        <v>26.05</v>
      </c>
      <c r="I34" s="292">
        <f>AVERAGE(INPUT!I477,INPUT!K477)</f>
        <v>46.68</v>
      </c>
      <c r="J34" s="216">
        <f>0.5*(INPUT!J477+INPUT!L477)</f>
        <v>8.975</v>
      </c>
      <c r="K34" s="342">
        <f>0.796*6*1046*(10.25*INPUT!E477/36*INPUT!G477/36/I34)/35/10000</f>
        <v>21.08713207388592</v>
      </c>
      <c r="L34" s="213">
        <f>1/(1/J34-1/F34-1/H34)</f>
        <v>15.727060476729262</v>
      </c>
      <c r="M34" s="198">
        <f>INPUT!M477</f>
        <v>29.79</v>
      </c>
      <c r="N34" s="213">
        <f>INPUT!N477</f>
        <v>-15.49</v>
      </c>
      <c r="O34" s="198">
        <f>INPUT!O477</f>
        <v>31.13</v>
      </c>
      <c r="P34" s="213">
        <f>INPUT!P477</f>
        <v>-566.5</v>
      </c>
      <c r="Q34" s="198" t="str">
        <f>INPUT!Q477</f>
        <v>n/a</v>
      </c>
      <c r="R34" s="213" t="str">
        <f>INPUT!R477</f>
        <v>n/a</v>
      </c>
      <c r="S34" s="198" t="str">
        <f>INPUT!S477</f>
        <v>n/a</v>
      </c>
      <c r="T34" s="213" t="str">
        <f>INPUT!T477</f>
        <v>n/a</v>
      </c>
      <c r="U34" s="291">
        <f>INPUT!U477</f>
        <v>1.77</v>
      </c>
      <c r="V34" s="213">
        <f>INPUT!V477</f>
        <v>-29.21</v>
      </c>
      <c r="W34" s="291">
        <f>INPUT!W477</f>
        <v>1.75</v>
      </c>
      <c r="X34" s="213">
        <f>INPUT!X477</f>
        <v>-140.43</v>
      </c>
      <c r="Y34" s="457"/>
      <c r="Z34" s="457"/>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1:256" ht="19.5" customHeight="1">
      <c r="A35" s="316">
        <f>INPUT!A476</f>
        <v>38029</v>
      </c>
      <c r="B35" s="193">
        <f>INPUT!B476</f>
        <v>3228</v>
      </c>
      <c r="C35" s="205">
        <f>INPUT!C476</f>
        <v>9.27</v>
      </c>
      <c r="D35" s="206">
        <f>INPUT!D476</f>
        <v>68.03</v>
      </c>
      <c r="E35" s="298">
        <f>INPUT!E476</f>
        <v>8176.2</v>
      </c>
      <c r="F35" s="214">
        <f>INPUT!F476</f>
        <v>95.6</v>
      </c>
      <c r="G35" s="298">
        <f>INPUT!G476</f>
        <v>942.96</v>
      </c>
      <c r="H35" s="214">
        <f>INPUT!H476</f>
        <v>28.29</v>
      </c>
      <c r="I35" s="299">
        <f>AVERAGE(INPUT!I476,INPUT!K476)</f>
        <v>44.290000000000006</v>
      </c>
      <c r="J35" s="217">
        <f>0.5*(INPUT!J476+INPUT!L476)</f>
        <v>9.045</v>
      </c>
      <c r="K35" s="343">
        <f>0.796*6*1046*(10.25*INPUT!E476/36*INPUT!G476/36/I35)/35/10000</f>
        <v>19.651057150755815</v>
      </c>
      <c r="L35" s="214">
        <f aca="true" t="shared" si="0" ref="L35:L66">1/(1/J35-1/F35-1/H35)</f>
        <v>15.444041943662036</v>
      </c>
      <c r="M35" s="199">
        <f>INPUT!M476</f>
        <v>30.01</v>
      </c>
      <c r="N35" s="214">
        <f>INPUT!N476</f>
        <v>-19.63</v>
      </c>
      <c r="O35" s="199">
        <f>INPUT!O476</f>
        <v>30.6</v>
      </c>
      <c r="P35" s="214">
        <f>INPUT!P476</f>
        <v>45.06</v>
      </c>
      <c r="Q35" s="199">
        <f>INPUT!Q476</f>
        <v>49.81</v>
      </c>
      <c r="R35" s="214">
        <f>INPUT!R476</f>
        <v>84.16</v>
      </c>
      <c r="S35" s="199">
        <f>INPUT!S476</f>
        <v>42.68</v>
      </c>
      <c r="T35" s="214">
        <f>INPUT!T476</f>
        <v>-46.7</v>
      </c>
      <c r="U35" s="300">
        <f>INPUT!U476</f>
        <v>1.93</v>
      </c>
      <c r="V35" s="214">
        <f>INPUT!V476</f>
        <v>-40.54</v>
      </c>
      <c r="W35" s="300">
        <f>INPUT!W476</f>
        <v>1.7</v>
      </c>
      <c r="X35" s="214">
        <f>INPUT!X476</f>
        <v>-99.35</v>
      </c>
      <c r="Y35" s="453"/>
      <c r="Z35" s="453"/>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row>
    <row r="36" spans="1:256" ht="19.5" customHeight="1">
      <c r="A36" s="317">
        <f>INPUT!A475</f>
        <v>38027</v>
      </c>
      <c r="B36" s="192">
        <f>INPUT!B475</f>
        <v>3226</v>
      </c>
      <c r="C36" s="200">
        <f>INPUT!C475</f>
        <v>9.411</v>
      </c>
      <c r="D36" s="201">
        <f>INPUT!D475</f>
        <v>72.83</v>
      </c>
      <c r="E36" s="290">
        <f>INPUT!E475</f>
        <v>8380</v>
      </c>
      <c r="F36" s="213">
        <f>INPUT!F475</f>
        <v>88.52</v>
      </c>
      <c r="G36" s="290">
        <f>INPUT!G475</f>
        <v>1042</v>
      </c>
      <c r="H36" s="213">
        <f>INPUT!H475</f>
        <v>28.58</v>
      </c>
      <c r="I36" s="292">
        <f>AVERAGE(INPUT!I475,INPUT!K475)</f>
        <v>49.575</v>
      </c>
      <c r="J36" s="216">
        <f>0.5*(INPUT!J475+INPUT!L475)</f>
        <v>8.925</v>
      </c>
      <c r="K36" s="342">
        <f>0.796*6*1046*(10.25*INPUT!E475/36*INPUT!G475/36/I36)/35/10000</f>
        <v>19.88363749955041</v>
      </c>
      <c r="L36" s="213">
        <f t="shared" si="0"/>
        <v>15.20717509030438</v>
      </c>
      <c r="M36" s="198">
        <f>INPUT!M475</f>
        <v>30.55</v>
      </c>
      <c r="N36" s="213">
        <f>INPUT!N475</f>
        <v>-16.85</v>
      </c>
      <c r="O36" s="198">
        <f>INPUT!O475</f>
        <v>31.87</v>
      </c>
      <c r="P36" s="213">
        <f>INPUT!P475</f>
        <v>131.4</v>
      </c>
      <c r="Q36" s="198">
        <f>INPUT!Q475</f>
        <v>46.9</v>
      </c>
      <c r="R36" s="213">
        <f>INPUT!R475</f>
        <v>-1699.43</v>
      </c>
      <c r="S36" s="198">
        <f>INPUT!S475</f>
        <v>38.92</v>
      </c>
      <c r="T36" s="213">
        <f>INPUT!T475</f>
        <v>-331.2</v>
      </c>
      <c r="U36" s="291">
        <f>INPUT!U475</f>
        <v>1.81</v>
      </c>
      <c r="V36" s="213">
        <f>INPUT!V475</f>
        <v>-33.13</v>
      </c>
      <c r="W36" s="291">
        <f>INPUT!W475</f>
        <v>1.77</v>
      </c>
      <c r="X36" s="213">
        <f>INPUT!X475</f>
        <v>-90</v>
      </c>
      <c r="Y36" s="457"/>
      <c r="Z36" s="457"/>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1:256" ht="19.5" customHeight="1">
      <c r="A37" s="316">
        <f>INPUT!A474</f>
        <v>38025</v>
      </c>
      <c r="B37" s="193">
        <f>INPUT!B474</f>
        <v>3224</v>
      </c>
      <c r="C37" s="205">
        <f>INPUT!C474</f>
        <v>9.67</v>
      </c>
      <c r="D37" s="206">
        <f>INPUT!D474</f>
        <v>89.4</v>
      </c>
      <c r="E37" s="298">
        <f>INPUT!E474</f>
        <v>8668.69</v>
      </c>
      <c r="F37" s="214">
        <f>INPUT!F474</f>
        <v>112.35</v>
      </c>
      <c r="G37" s="298">
        <f>INPUT!G474</f>
        <v>1041.1</v>
      </c>
      <c r="H37" s="214">
        <f>INPUT!H474</f>
        <v>28.85</v>
      </c>
      <c r="I37" s="299">
        <f>AVERAGE(INPUT!I474,INPUT!K474)</f>
        <v>49.86</v>
      </c>
      <c r="J37" s="217">
        <f>0.5*(INPUT!J474+INPUT!L474)</f>
        <v>8.95</v>
      </c>
      <c r="K37" s="343">
        <f>0.796*6*1046*(10.25*INPUT!E474/36*INPUT!G474/36/I37)/35/10000</f>
        <v>20.433392010984708</v>
      </c>
      <c r="L37" s="214">
        <f t="shared" si="0"/>
        <v>14.669415491079272</v>
      </c>
      <c r="M37" s="199">
        <f>INPUT!M474</f>
        <v>30.76</v>
      </c>
      <c r="N37" s="214">
        <f>INPUT!N474</f>
        <v>-13.24</v>
      </c>
      <c r="O37" s="199">
        <f>INPUT!O474</f>
        <v>32.53</v>
      </c>
      <c r="P37" s="214">
        <f>INPUT!P474</f>
        <v>-835.36</v>
      </c>
      <c r="Q37" s="199">
        <f>INPUT!Q474</f>
        <v>45.54</v>
      </c>
      <c r="R37" s="214">
        <f>INPUT!R474</f>
        <v>-76.27</v>
      </c>
      <c r="S37" s="199">
        <f>INPUT!S474</f>
        <v>35.05</v>
      </c>
      <c r="T37" s="214">
        <f>INPUT!T474</f>
        <v>-21.26</v>
      </c>
      <c r="U37" s="300">
        <f>INPUT!U474</f>
        <v>1.85</v>
      </c>
      <c r="V37" s="214">
        <f>INPUT!V474</f>
        <v>-29.63</v>
      </c>
      <c r="W37" s="300">
        <f>INPUT!W474</f>
        <v>1.75</v>
      </c>
      <c r="X37" s="214">
        <f>INPUT!X474</f>
        <v>-77.8</v>
      </c>
      <c r="Y37" s="453"/>
      <c r="Z37" s="453"/>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pans="1:256" ht="19.5" customHeight="1">
      <c r="A38" s="317">
        <f>INPUT!A473</f>
        <v>38024</v>
      </c>
      <c r="B38" s="192">
        <f>INPUT!B473</f>
        <v>3222</v>
      </c>
      <c r="C38" s="200">
        <f>INPUT!C473</f>
        <v>9.74</v>
      </c>
      <c r="D38" s="201">
        <f>INPUT!D473</f>
        <v>101.87</v>
      </c>
      <c r="E38" s="290">
        <f>INPUT!E473</f>
        <v>8602.1</v>
      </c>
      <c r="F38" s="213">
        <f>INPUT!F473</f>
        <v>152</v>
      </c>
      <c r="G38" s="290">
        <f>INPUT!G473</f>
        <v>1123.36</v>
      </c>
      <c r="H38" s="213">
        <f>INPUT!H473</f>
        <v>27.79</v>
      </c>
      <c r="I38" s="292">
        <f>AVERAGE(INPUT!I473,INPUT!K473)</f>
        <v>54.815</v>
      </c>
      <c r="J38" s="216">
        <f>0.5*(INPUT!J473+INPUT!L473)</f>
        <v>8.965</v>
      </c>
      <c r="K38" s="342">
        <f>0.796*6*1046*(10.25*INPUT!E473/36*INPUT!G473/36/I38)/35/10000</f>
        <v>19.900814261243227</v>
      </c>
      <c r="L38" s="213">
        <f t="shared" si="0"/>
        <v>14.496581038663933</v>
      </c>
      <c r="M38" s="198">
        <f>INPUT!M473</f>
        <v>29.44</v>
      </c>
      <c r="N38" s="213">
        <f>INPUT!N473</f>
        <v>-13.83</v>
      </c>
      <c r="O38" s="198">
        <f>INPUT!O473</f>
        <v>30.83</v>
      </c>
      <c r="P38" s="213">
        <f>INPUT!P473</f>
        <v>685.2</v>
      </c>
      <c r="Q38" s="198">
        <f>INPUT!Q473</f>
        <v>47</v>
      </c>
      <c r="R38" s="213">
        <f>INPUT!R473</f>
        <v>-170</v>
      </c>
      <c r="S38" s="198">
        <f>INPUT!S473</f>
        <v>34.9</v>
      </c>
      <c r="T38" s="213">
        <f>INPUT!T473</f>
        <v>-22.84</v>
      </c>
      <c r="U38" s="291">
        <f>INPUT!U473</f>
        <v>1.78</v>
      </c>
      <c r="V38" s="213">
        <f>INPUT!V473</f>
        <v>-27.21</v>
      </c>
      <c r="W38" s="291">
        <f>INPUT!W473</f>
        <v>1.71</v>
      </c>
      <c r="X38" s="213">
        <f>INPUT!X473</f>
        <v>-119</v>
      </c>
      <c r="Y38" s="457"/>
      <c r="Z38" s="457"/>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ht="19.5" customHeight="1">
      <c r="A39" s="316">
        <f>INPUT!A472</f>
        <v>38022</v>
      </c>
      <c r="B39" s="193">
        <f>INPUT!B472</f>
        <v>3219</v>
      </c>
      <c r="C39" s="205">
        <f>INPUT!C472</f>
        <v>9.7</v>
      </c>
      <c r="D39" s="206">
        <f>INPUT!D472</f>
        <v>77.61</v>
      </c>
      <c r="E39" s="298">
        <f>INPUT!E472</f>
        <v>8524</v>
      </c>
      <c r="F39" s="214">
        <f>INPUT!F472</f>
        <v>103.74</v>
      </c>
      <c r="G39" s="298">
        <f>INPUT!G472</f>
        <v>1173</v>
      </c>
      <c r="H39" s="214">
        <f>INPUT!H472</f>
        <v>28.6</v>
      </c>
      <c r="I39" s="299">
        <f>AVERAGE(INPUT!I472,INPUT!K472)</f>
        <v>56.905</v>
      </c>
      <c r="J39" s="217">
        <f>0.5*(INPUT!J472+INPUT!L472)</f>
        <v>8.955</v>
      </c>
      <c r="K39" s="343">
        <f>0.796*6*1046*(10.25*INPUT!E472/36*INPUT!G472/36/I39)/35/10000</f>
        <v>19.835257719685966</v>
      </c>
      <c r="L39" s="214">
        <f t="shared" si="0"/>
        <v>14.910920643397603</v>
      </c>
      <c r="M39" s="199">
        <f>INPUT!M472</f>
        <v>29.35</v>
      </c>
      <c r="N39" s="214">
        <f>INPUT!N472</f>
        <v>-76.52</v>
      </c>
      <c r="O39" s="199">
        <f>INPUT!O472</f>
        <v>30.71</v>
      </c>
      <c r="P39" s="214">
        <f>INPUT!P472</f>
        <v>-165.46</v>
      </c>
      <c r="Q39" s="199">
        <f>INPUT!Q472</f>
        <v>53.08</v>
      </c>
      <c r="R39" s="214">
        <f>INPUT!R472</f>
        <v>46.83</v>
      </c>
      <c r="S39" s="199">
        <f>INPUT!S472</f>
        <v>37.82</v>
      </c>
      <c r="T39" s="214">
        <f>INPUT!T472</f>
        <v>-49.34</v>
      </c>
      <c r="U39" s="300">
        <f>INPUT!U472</f>
        <v>1.81</v>
      </c>
      <c r="V39" s="214">
        <f>INPUT!V472</f>
        <v>-30.69</v>
      </c>
      <c r="W39" s="300">
        <f>INPUT!W472</f>
        <v>1.71</v>
      </c>
      <c r="X39" s="214">
        <f>INPUT!X472</f>
        <v>-167</v>
      </c>
      <c r="Y39" s="453"/>
      <c r="Z39" s="453"/>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ht="19.5" customHeight="1">
      <c r="A40" s="317">
        <f>INPUT!A471</f>
        <v>38020</v>
      </c>
      <c r="B40" s="192">
        <f>INPUT!B471</f>
        <v>3217</v>
      </c>
      <c r="C40" s="200">
        <f>INPUT!C471</f>
        <v>9.44</v>
      </c>
      <c r="D40" s="201">
        <f>INPUT!D471</f>
        <v>67.1</v>
      </c>
      <c r="E40" s="290">
        <f>INPUT!E471</f>
        <v>8313.4</v>
      </c>
      <c r="F40" s="213">
        <f>INPUT!F471</f>
        <v>63.92</v>
      </c>
      <c r="G40" s="290">
        <f>INPUT!G471</f>
        <v>1154.3</v>
      </c>
      <c r="H40" s="213">
        <f>INPUT!H471</f>
        <v>28.9</v>
      </c>
      <c r="I40" s="292">
        <f>AVERAGE(INPUT!I471,INPUT!K471)</f>
        <v>54.019999999999996</v>
      </c>
      <c r="J40" s="216">
        <f>0.5*(INPUT!J471+INPUT!L471)</f>
        <v>9.55</v>
      </c>
      <c r="K40" s="342">
        <f>0.796*6*1046*(10.25*INPUT!E471/36*INPUT!G471/36/I40)/35/10000</f>
        <v>20.053473807117456</v>
      </c>
      <c r="L40" s="213">
        <f t="shared" si="0"/>
        <v>18.360276711310846</v>
      </c>
      <c r="M40" s="198">
        <f>INPUT!M471</f>
        <v>29.55</v>
      </c>
      <c r="N40" s="213">
        <f>INPUT!N471</f>
        <v>-15.23</v>
      </c>
      <c r="O40" s="198">
        <f>INPUT!O471</f>
        <v>31.8</v>
      </c>
      <c r="P40" s="213">
        <f>INPUT!P471</f>
        <v>-84.82</v>
      </c>
      <c r="Q40" s="198">
        <f>INPUT!Q471</f>
        <v>53.74</v>
      </c>
      <c r="R40" s="213">
        <f>INPUT!R471</f>
        <v>-211.12</v>
      </c>
      <c r="S40" s="198">
        <f>INPUT!S471</f>
        <v>37.47</v>
      </c>
      <c r="T40" s="213">
        <f>INPUT!T471</f>
        <v>-43.9</v>
      </c>
      <c r="U40" s="291">
        <f>INPUT!U471</f>
        <v>1.75</v>
      </c>
      <c r="V40" s="213">
        <f>INPUT!V471</f>
        <v>-30.76</v>
      </c>
      <c r="W40" s="291">
        <f>INPUT!W471</f>
        <v>1.65</v>
      </c>
      <c r="X40" s="213">
        <f>INPUT!X471</f>
        <v>-109.5</v>
      </c>
      <c r="Y40" s="457"/>
      <c r="Z40" s="457"/>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ht="19.5" customHeight="1">
      <c r="A41" s="316">
        <f>INPUT!A470</f>
        <v>38019</v>
      </c>
      <c r="B41" s="193">
        <f>INPUT!B470</f>
        <v>3214</v>
      </c>
      <c r="C41" s="205">
        <f>INPUT!C470</f>
        <v>9.32</v>
      </c>
      <c r="D41" s="206">
        <f>INPUT!D470</f>
        <v>83.14</v>
      </c>
      <c r="E41" s="298">
        <f>INPUT!E470</f>
        <v>8121</v>
      </c>
      <c r="F41" s="214">
        <f>INPUT!F470</f>
        <v>111.66</v>
      </c>
      <c r="G41" s="298">
        <f>INPUT!G470</f>
        <v>1198</v>
      </c>
      <c r="H41" s="214">
        <f>INPUT!H470</f>
        <v>26.8</v>
      </c>
      <c r="I41" s="299">
        <f>AVERAGE(INPUT!I470,INPUT!K470)</f>
        <v>53.89</v>
      </c>
      <c r="J41" s="217">
        <f>0.5*(INPUT!J470+INPUT!L470)</f>
        <v>9.765</v>
      </c>
      <c r="K41" s="343">
        <f>0.796*6*1046*(10.25*INPUT!E470/36*INPUT!G470/36/I41)/35/10000</f>
        <v>20.38003695181837</v>
      </c>
      <c r="L41" s="214">
        <f t="shared" si="0"/>
        <v>17.81344817666581</v>
      </c>
      <c r="M41" s="199">
        <f>INPUT!M470</f>
        <v>29.62</v>
      </c>
      <c r="N41" s="214">
        <f>INPUT!N470</f>
        <v>-18.42</v>
      </c>
      <c r="O41" s="199">
        <f>INPUT!O470</f>
        <v>30.56</v>
      </c>
      <c r="P41" s="214">
        <f>INPUT!P470</f>
        <v>-109.32</v>
      </c>
      <c r="Q41" s="199">
        <f>INPUT!Q470</f>
        <v>52.06</v>
      </c>
      <c r="R41" s="214">
        <f>INPUT!R470</f>
        <v>-64.34</v>
      </c>
      <c r="S41" s="199">
        <f>INPUT!S470</f>
        <v>37.37</v>
      </c>
      <c r="T41" s="214">
        <f>INPUT!T470</f>
        <v>-66.05</v>
      </c>
      <c r="U41" s="300">
        <f>INPUT!U470</f>
        <v>1.78</v>
      </c>
      <c r="V41" s="214">
        <f>INPUT!V470</f>
        <v>-30.78</v>
      </c>
      <c r="W41" s="300">
        <f>INPUT!W470</f>
        <v>1.71</v>
      </c>
      <c r="X41" s="214">
        <f>INPUT!X470</f>
        <v>-484.93</v>
      </c>
      <c r="Y41" s="453"/>
      <c r="Z41" s="453"/>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256" ht="19.5" customHeight="1">
      <c r="A42" s="317">
        <f>INPUT!A469</f>
        <v>38017</v>
      </c>
      <c r="B42" s="192">
        <f>INPUT!B469</f>
        <v>3212</v>
      </c>
      <c r="C42" s="200">
        <f>INPUT!C469</f>
        <v>9.53</v>
      </c>
      <c r="D42" s="201">
        <f>INPUT!D469</f>
        <v>61.6</v>
      </c>
      <c r="E42" s="290">
        <f>INPUT!E469</f>
        <v>8431</v>
      </c>
      <c r="F42" s="213">
        <f>INPUT!F469</f>
        <v>80.58</v>
      </c>
      <c r="G42" s="290">
        <f>INPUT!G469</f>
        <v>1094</v>
      </c>
      <c r="H42" s="213">
        <f>INPUT!H469</f>
        <v>28.7</v>
      </c>
      <c r="I42" s="292">
        <f>AVERAGE(INPUT!I469,INPUT!K469)</f>
        <v>49.815</v>
      </c>
      <c r="J42" s="216">
        <f>0.5*(INPUT!J469+INPUT!L469)</f>
        <v>9.83</v>
      </c>
      <c r="K42" s="342">
        <f>0.796*6*1046*(10.25*INPUT!E469/36*INPUT!G469/36/I42)/35/10000</f>
        <v>20.90177165018399</v>
      </c>
      <c r="L42" s="213">
        <f t="shared" si="0"/>
        <v>18.356651294435924</v>
      </c>
      <c r="M42" s="198">
        <f>INPUT!M469</f>
        <v>28.91</v>
      </c>
      <c r="N42" s="213">
        <f>INPUT!N469</f>
        <v>-16.82</v>
      </c>
      <c r="O42" s="198">
        <f>INPUT!O469</f>
        <v>30.61</v>
      </c>
      <c r="P42" s="213">
        <f>INPUT!P469</f>
        <v>-59.72</v>
      </c>
      <c r="Q42" s="198">
        <f>INPUT!Q469</f>
        <v>60.6</v>
      </c>
      <c r="R42" s="213">
        <f>INPUT!R469</f>
        <v>51.8</v>
      </c>
      <c r="S42" s="198">
        <f>INPUT!S469</f>
        <v>40.21</v>
      </c>
      <c r="T42" s="213">
        <f>INPUT!T469</f>
        <v>-36.1</v>
      </c>
      <c r="U42" s="291">
        <f>INPUT!U469</f>
        <v>1.76</v>
      </c>
      <c r="V42" s="213">
        <f>INPUT!V469</f>
        <v>-31.88</v>
      </c>
      <c r="W42" s="291">
        <f>INPUT!W469</f>
        <v>1.59</v>
      </c>
      <c r="X42" s="213">
        <f>INPUT!X469</f>
        <v>-94.78</v>
      </c>
      <c r="Y42" s="453"/>
      <c r="Z42" s="453"/>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1:256" ht="19.5" customHeight="1">
      <c r="A43" s="316">
        <f>INPUT!A468</f>
        <v>38016</v>
      </c>
      <c r="B43" s="193">
        <f>INPUT!B468</f>
        <v>3210</v>
      </c>
      <c r="C43" s="205">
        <f>INPUT!C468</f>
        <v>9.38</v>
      </c>
      <c r="D43" s="206">
        <f>INPUT!D468</f>
        <v>110</v>
      </c>
      <c r="E43" s="298">
        <f>INPUT!E468</f>
        <v>8405</v>
      </c>
      <c r="F43" s="214">
        <f>INPUT!F468</f>
        <v>159</v>
      </c>
      <c r="G43" s="298">
        <f>INPUT!G468</f>
        <v>1002</v>
      </c>
      <c r="H43" s="214">
        <f>INPUT!H468</f>
        <v>31.14</v>
      </c>
      <c r="I43" s="299">
        <f>AVERAGE(INPUT!I468,INPUT!K468)</f>
        <v>47.370000000000005</v>
      </c>
      <c r="J43" s="217">
        <f>0.5*(INPUT!J468+INPUT!L468)</f>
        <v>9.735</v>
      </c>
      <c r="K43" s="343">
        <f>0.796*6*1046*(10.25*INPUT!E468/36*INPUT!G468/36/I43)/35/10000</f>
        <v>20.070069515884743</v>
      </c>
      <c r="L43" s="214">
        <f t="shared" si="0"/>
        <v>15.54731430923683</v>
      </c>
      <c r="M43" s="199">
        <f>INPUT!M468</f>
        <v>28.35</v>
      </c>
      <c r="N43" s="214">
        <f>INPUT!N468</f>
        <v>-15.81</v>
      </c>
      <c r="O43" s="199">
        <f>INPUT!O468</f>
        <v>29.64</v>
      </c>
      <c r="P43" s="214">
        <f>INPUT!P468</f>
        <v>-39.2</v>
      </c>
      <c r="Q43" s="199">
        <f>INPUT!Q468</f>
        <v>56.77</v>
      </c>
      <c r="R43" s="214">
        <f>INPUT!R468</f>
        <v>454.2</v>
      </c>
      <c r="S43" s="199">
        <f>INPUT!S468</f>
        <v>35.93</v>
      </c>
      <c r="T43" s="214">
        <f>INPUT!T468</f>
        <v>-93.54</v>
      </c>
      <c r="U43" s="300">
        <f>INPUT!U468</f>
        <v>1.75</v>
      </c>
      <c r="V43" s="214">
        <f>INPUT!V468</f>
        <v>-26.19</v>
      </c>
      <c r="W43" s="300">
        <f>INPUT!W468</f>
        <v>1.49</v>
      </c>
      <c r="X43" s="214">
        <f>INPUT!X468</f>
        <v>-75.65</v>
      </c>
      <c r="Y43" s="453"/>
      <c r="Z43" s="453"/>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ht="19.5" customHeight="1">
      <c r="A44" s="317">
        <f>INPUT!A467</f>
        <v>38015</v>
      </c>
      <c r="B44" s="192">
        <f>INPUT!B467</f>
        <v>3206</v>
      </c>
      <c r="C44" s="200">
        <f>INPUT!C467</f>
        <v>8.67</v>
      </c>
      <c r="D44" s="201">
        <f>INPUT!D467</f>
        <v>44.4</v>
      </c>
      <c r="E44" s="290">
        <f>INPUT!E467</f>
        <v>8039</v>
      </c>
      <c r="F44" s="213">
        <f>INPUT!F467</f>
        <v>46.6</v>
      </c>
      <c r="G44" s="290">
        <f>INPUT!G467</f>
        <v>646.3</v>
      </c>
      <c r="H44" s="213">
        <f>INPUT!H467</f>
        <v>29.24</v>
      </c>
      <c r="I44" s="292">
        <f>AVERAGE(INPUT!I467,INPUT!K467)</f>
        <v>31.975</v>
      </c>
      <c r="J44" s="216">
        <f>0.5*(INPUT!J467+INPUT!L467)</f>
        <v>8.77</v>
      </c>
      <c r="K44" s="342">
        <f>0.796*6*1046*(10.25*INPUT!E467/36*INPUT!G467/36/I44)/35/10000</f>
        <v>18.343088169903652</v>
      </c>
      <c r="L44" s="213">
        <f t="shared" si="0"/>
        <v>17.13322387059922</v>
      </c>
      <c r="M44" s="198">
        <f>INPUT!M467</f>
        <v>43.22</v>
      </c>
      <c r="N44" s="213">
        <f>INPUT!N467</f>
        <v>-114.3</v>
      </c>
      <c r="O44" s="198">
        <f>INPUT!O467</f>
        <v>31.7</v>
      </c>
      <c r="P44" s="213">
        <f>INPUT!P467</f>
        <v>-23.76</v>
      </c>
      <c r="Q44" s="198">
        <f>INPUT!Q467</f>
        <v>50.5</v>
      </c>
      <c r="R44" s="213">
        <f>INPUT!R467</f>
        <v>187</v>
      </c>
      <c r="S44" s="198">
        <f>INPUT!S467</f>
        <v>33</v>
      </c>
      <c r="T44" s="213">
        <f>INPUT!T467</f>
        <v>-51.44</v>
      </c>
      <c r="U44" s="291">
        <f>INPUT!U467</f>
        <v>1.75</v>
      </c>
      <c r="V44" s="213">
        <f>INPUT!V467</f>
        <v>-38.21</v>
      </c>
      <c r="W44" s="291">
        <f>INPUT!W467</f>
        <v>1.69</v>
      </c>
      <c r="X44" s="213">
        <f>INPUT!X467</f>
        <v>-90.27</v>
      </c>
      <c r="Y44" s="453"/>
      <c r="Z44" s="453"/>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1:256" ht="19.5" customHeight="1">
      <c r="A45" s="316">
        <f>INPUT!A466</f>
        <v>38013</v>
      </c>
      <c r="B45" s="193">
        <f>INPUT!B466</f>
        <v>3197</v>
      </c>
      <c r="C45" s="205">
        <f>INPUT!C466</f>
        <v>9.02</v>
      </c>
      <c r="D45" s="206">
        <f>INPUT!D466</f>
        <v>75.7</v>
      </c>
      <c r="E45" s="298">
        <f>INPUT!E466</f>
        <v>8227</v>
      </c>
      <c r="F45" s="214">
        <f>INPUT!F466</f>
        <v>96</v>
      </c>
      <c r="G45" s="298">
        <f>INPUT!G466</f>
        <v>832</v>
      </c>
      <c r="H45" s="214">
        <f>INPUT!H466</f>
        <v>22.8</v>
      </c>
      <c r="I45" s="299">
        <f>AVERAGE(INPUT!I466,INPUT!K466)</f>
        <v>39.045</v>
      </c>
      <c r="J45" s="217">
        <f>0.5*(INPUT!J466+INPUT!L466)</f>
        <v>7.515</v>
      </c>
      <c r="K45" s="343">
        <f>0.796*6*1046*(10.25*INPUT!E466/36*INPUT!G466/36/I45)/35/10000</f>
        <v>19.790019338456982</v>
      </c>
      <c r="L45" s="214">
        <f t="shared" si="0"/>
        <v>12.691823724670488</v>
      </c>
      <c r="M45" s="199">
        <f>INPUT!M466</f>
        <v>31.43</v>
      </c>
      <c r="N45" s="214">
        <f>INPUT!N466</f>
        <v>-11.79</v>
      </c>
      <c r="O45" s="199">
        <f>INPUT!O466</f>
        <v>25.95</v>
      </c>
      <c r="P45" s="214">
        <f>INPUT!P466</f>
        <v>149.5</v>
      </c>
      <c r="Q45" s="199">
        <f>INPUT!Q466</f>
        <v>50</v>
      </c>
      <c r="R45" s="214">
        <f>INPUT!R466</f>
        <v>-27.5</v>
      </c>
      <c r="S45" s="199">
        <f>INPUT!S466</f>
        <v>35.62</v>
      </c>
      <c r="T45" s="214">
        <f>INPUT!T466</f>
        <v>-21</v>
      </c>
      <c r="U45" s="300">
        <f>INPUT!U466</f>
        <v>1.76</v>
      </c>
      <c r="V45" s="214">
        <f>INPUT!V466</f>
        <v>-30.27</v>
      </c>
      <c r="W45" s="300">
        <f>INPUT!W466</f>
        <v>1.74</v>
      </c>
      <c r="X45" s="214">
        <f>INPUT!X466</f>
        <v>-285.7</v>
      </c>
      <c r="Y45" s="453"/>
      <c r="Z45" s="453"/>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pans="1:256" ht="19.5" customHeight="1">
      <c r="A46" s="317">
        <f>INPUT!A465</f>
        <v>38012</v>
      </c>
      <c r="B46" s="192">
        <f>INPUT!B465</f>
        <v>3195</v>
      </c>
      <c r="C46" s="200">
        <f>INPUT!C465</f>
        <v>8.3</v>
      </c>
      <c r="D46" s="201">
        <f>INPUT!D465</f>
        <v>26.5</v>
      </c>
      <c r="E46" s="290">
        <f>INPUT!E465</f>
        <v>7408</v>
      </c>
      <c r="F46" s="213">
        <f>INPUT!F465</f>
        <v>26.29</v>
      </c>
      <c r="G46" s="290">
        <f>INPUT!G465</f>
        <v>928</v>
      </c>
      <c r="H46" s="213">
        <f>INPUT!H465</f>
        <v>27.42</v>
      </c>
      <c r="I46" s="292">
        <f>AVERAGE(INPUT!I465,INPUT!K465)</f>
        <v>42.16</v>
      </c>
      <c r="J46" s="216">
        <f>0.5*(INPUT!J465+INPUT!L465)</f>
        <v>8.635</v>
      </c>
      <c r="K46" s="342">
        <f>0.796*6*1046*(10.25*INPUT!E465/36*INPUT!G465/36/I46)/35/10000</f>
        <v>18.40751528817405</v>
      </c>
      <c r="L46" s="213">
        <f t="shared" si="0"/>
        <v>24.212633918734177</v>
      </c>
      <c r="M46" s="198">
        <f>INPUT!M465</f>
        <v>31.5</v>
      </c>
      <c r="N46" s="213">
        <f>INPUT!N465</f>
        <v>-17</v>
      </c>
      <c r="O46" s="198">
        <f>INPUT!O465</f>
        <v>27.7</v>
      </c>
      <c r="P46" s="213">
        <f>INPUT!P465</f>
        <v>49.9</v>
      </c>
      <c r="Q46" s="198">
        <f>INPUT!Q465</f>
        <v>50.24</v>
      </c>
      <c r="R46" s="213">
        <f>INPUT!R465</f>
        <v>-61.6</v>
      </c>
      <c r="S46" s="198">
        <f>INPUT!S465</f>
        <v>35.45</v>
      </c>
      <c r="T46" s="213">
        <f>INPUT!T465</f>
        <v>-24.7</v>
      </c>
      <c r="U46" s="291">
        <f>INPUT!U465</f>
        <v>1.81</v>
      </c>
      <c r="V46" s="213">
        <f>INPUT!V465</f>
        <v>-71</v>
      </c>
      <c r="W46" s="291">
        <f>INPUT!W465</f>
        <v>1.98</v>
      </c>
      <c r="X46" s="213">
        <f>INPUT!X465</f>
        <v>-155.5</v>
      </c>
      <c r="Y46" s="453"/>
      <c r="Z46" s="453"/>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pans="1:256" ht="19.5" customHeight="1">
      <c r="A47" s="316">
        <f>INPUT!A464</f>
        <v>38011</v>
      </c>
      <c r="B47" s="193">
        <f>INPUT!B464</f>
        <v>3191</v>
      </c>
      <c r="C47" s="205">
        <f>INPUT!C464</f>
        <v>8.43</v>
      </c>
      <c r="D47" s="206">
        <f>INPUT!D464</f>
        <v>24.2</v>
      </c>
      <c r="E47" s="298">
        <f>INPUT!E464</f>
        <v>7687</v>
      </c>
      <c r="F47" s="214">
        <f>INPUT!F464</f>
        <v>23.76</v>
      </c>
      <c r="G47" s="298">
        <f>INPUT!G464</f>
        <v>805.3</v>
      </c>
      <c r="H47" s="214">
        <f>INPUT!H464</f>
        <v>27.1</v>
      </c>
      <c r="I47" s="299">
        <f>AVERAGE(INPUT!I464,INPUT!K464)</f>
        <v>38.655</v>
      </c>
      <c r="J47" s="217">
        <f>0.5*(INPUT!J464+INPUT!L464)</f>
        <v>7.965</v>
      </c>
      <c r="K47" s="343">
        <f>0.796*6*1046*(10.25*INPUT!E464/36*INPUT!G464/36/I47)/35/10000</f>
        <v>18.078222395545385</v>
      </c>
      <c r="L47" s="214">
        <f t="shared" si="0"/>
        <v>21.47703266510634</v>
      </c>
      <c r="M47" s="199">
        <f>INPUT!M464</f>
        <v>35.1</v>
      </c>
      <c r="N47" s="214">
        <f>INPUT!N464</f>
        <v>-18.3</v>
      </c>
      <c r="O47" s="199">
        <f>INPUT!O464</f>
        <v>29.1</v>
      </c>
      <c r="P47" s="214">
        <f>INPUT!P464</f>
        <v>16.6</v>
      </c>
      <c r="Q47" s="199">
        <f>INPUT!Q464</f>
        <v>46.4</v>
      </c>
      <c r="R47" s="214">
        <f>INPUT!R464</f>
        <v>-38.73</v>
      </c>
      <c r="S47" s="199">
        <f>INPUT!S464</f>
        <v>35.3</v>
      </c>
      <c r="T47" s="214">
        <f>INPUT!T464</f>
        <v>59.7</v>
      </c>
      <c r="U47" s="300">
        <f>INPUT!U464</f>
        <v>1.69</v>
      </c>
      <c r="V47" s="214">
        <f>INPUT!V464</f>
        <v>-40</v>
      </c>
      <c r="W47" s="300">
        <f>INPUT!W464</f>
        <v>1.74</v>
      </c>
      <c r="X47" s="214">
        <f>INPUT!X464</f>
        <v>-110</v>
      </c>
      <c r="Y47" s="453"/>
      <c r="Z47" s="453"/>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pans="1:256" ht="19.5" customHeight="1">
      <c r="A48" s="317">
        <f>INPUT!A463</f>
        <v>38009</v>
      </c>
      <c r="B48" s="192">
        <f>INPUT!B463</f>
        <v>3189</v>
      </c>
      <c r="C48" s="200">
        <f>INPUT!C463</f>
        <v>8.69</v>
      </c>
      <c r="D48" s="201">
        <f>INPUT!D463</f>
        <v>39</v>
      </c>
      <c r="E48" s="290">
        <f>INPUT!E463</f>
        <v>7764</v>
      </c>
      <c r="F48" s="213">
        <f>INPUT!F463</f>
        <v>41.9</v>
      </c>
      <c r="G48" s="290">
        <f>INPUT!G463</f>
        <v>932.1</v>
      </c>
      <c r="H48" s="213">
        <f>INPUT!H463</f>
        <v>25</v>
      </c>
      <c r="I48" s="292">
        <f>AVERAGE(INPUT!I463,INPUT!K463)</f>
        <v>44.53</v>
      </c>
      <c r="J48" s="216">
        <f>0.5*(INPUT!J463+INPUT!L463)</f>
        <v>7.01</v>
      </c>
      <c r="K48" s="342">
        <f>0.796*6*1046*(10.25*INPUT!E463/36*INPUT!G463/36/I48)/35/10000</f>
        <v>18.34603263493418</v>
      </c>
      <c r="L48" s="213">
        <f t="shared" si="0"/>
        <v>12.692448632830391</v>
      </c>
      <c r="M48" s="198">
        <f>INPUT!M463</f>
        <v>29.7</v>
      </c>
      <c r="N48" s="213">
        <f>INPUT!N463</f>
        <v>-39.26</v>
      </c>
      <c r="O48" s="198">
        <f>INPUT!O463</f>
        <v>29.73</v>
      </c>
      <c r="P48" s="213">
        <f>INPUT!P463</f>
        <v>42.66</v>
      </c>
      <c r="Q48" s="198">
        <f>INPUT!Q463</f>
        <v>47.25</v>
      </c>
      <c r="R48" s="213">
        <f>INPUT!R463</f>
        <v>0.54</v>
      </c>
      <c r="S48" s="198">
        <f>INPUT!S463</f>
        <v>38.54</v>
      </c>
      <c r="T48" s="213">
        <f>INPUT!T463</f>
        <v>26.8</v>
      </c>
      <c r="U48" s="291">
        <f>INPUT!U463</f>
        <v>1.84</v>
      </c>
      <c r="V48" s="213">
        <f>INPUT!V463</f>
        <v>-48.5</v>
      </c>
      <c r="W48" s="291">
        <f>INPUT!W463</f>
        <v>1.87</v>
      </c>
      <c r="X48" s="213">
        <f>INPUT!X463</f>
        <v>-185</v>
      </c>
      <c r="Y48" s="453"/>
      <c r="Z48" s="453"/>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pans="1:256" ht="19.5" customHeight="1">
      <c r="A49" s="316">
        <f>INPUT!A462</f>
        <v>38008</v>
      </c>
      <c r="B49" s="193">
        <f>INPUT!B462</f>
        <v>3185</v>
      </c>
      <c r="C49" s="205">
        <f>INPUT!C462</f>
        <v>8.59</v>
      </c>
      <c r="D49" s="206">
        <f>INPUT!D462</f>
        <v>68.2</v>
      </c>
      <c r="E49" s="298">
        <f>INPUT!E462</f>
        <v>7755</v>
      </c>
      <c r="F49" s="214">
        <f>INPUT!F462</f>
        <v>71.5</v>
      </c>
      <c r="G49" s="298">
        <f>INPUT!G462</f>
        <v>862</v>
      </c>
      <c r="H49" s="214">
        <f>INPUT!H462</f>
        <v>23.8</v>
      </c>
      <c r="I49" s="299">
        <f>AVERAGE(INPUT!I462,INPUT!K462)</f>
        <v>40.8</v>
      </c>
      <c r="J49" s="217">
        <f>0.5*(INPUT!J462+INPUT!L462)</f>
        <v>8.05</v>
      </c>
      <c r="K49" s="343">
        <f>0.796*6*1046*(10.25*INPUT!E462/36*INPUT!G462/36/I49)/35/10000</f>
        <v>18.495911002937284</v>
      </c>
      <c r="L49" s="214">
        <f t="shared" si="0"/>
        <v>14.658289951687204</v>
      </c>
      <c r="M49" s="199">
        <f>INPUT!M462</f>
        <v>29.6</v>
      </c>
      <c r="N49" s="214">
        <f>INPUT!N462</f>
        <v>11.65</v>
      </c>
      <c r="O49" s="199">
        <f>INPUT!O462</f>
        <v>26</v>
      </c>
      <c r="P49" s="214">
        <f>INPUT!P462</f>
        <v>22.8</v>
      </c>
      <c r="Q49" s="199">
        <f>INPUT!Q462</f>
        <v>49</v>
      </c>
      <c r="R49" s="214">
        <f>INPUT!R462</f>
        <v>38.6</v>
      </c>
      <c r="S49" s="199">
        <f>INPUT!S462</f>
        <v>35.7</v>
      </c>
      <c r="T49" s="214">
        <f>INPUT!T462</f>
        <v>74.9</v>
      </c>
      <c r="U49" s="300">
        <f>INPUT!U462</f>
        <v>1.91</v>
      </c>
      <c r="V49" s="214">
        <f>INPUT!V462</f>
        <v>39.85</v>
      </c>
      <c r="W49" s="300">
        <f>INPUT!W462</f>
        <v>1.83</v>
      </c>
      <c r="X49" s="214">
        <f>INPUT!X462</f>
        <v>328.1</v>
      </c>
      <c r="Y49" s="453"/>
      <c r="Z49" s="453"/>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row>
    <row r="50" spans="1:256" ht="19.5" customHeight="1">
      <c r="A50" s="317">
        <f>INPUT!A461</f>
        <v>38007</v>
      </c>
      <c r="B50" s="192">
        <f>INPUT!B461</f>
        <v>3183</v>
      </c>
      <c r="C50" s="200">
        <f>INPUT!C461</f>
        <v>9.01</v>
      </c>
      <c r="D50" s="201">
        <f>INPUT!D461</f>
        <v>94.6</v>
      </c>
      <c r="E50" s="290">
        <f>INPUT!E461</f>
        <v>8254</v>
      </c>
      <c r="F50" s="213">
        <f>INPUT!F461</f>
        <v>130</v>
      </c>
      <c r="G50" s="290">
        <f>INPUT!G461</f>
        <v>799</v>
      </c>
      <c r="H50" s="213">
        <f>INPUT!H461</f>
        <v>25</v>
      </c>
      <c r="I50" s="292">
        <f>AVERAGE(INPUT!I461,INPUT!K461)</f>
        <v>36.05</v>
      </c>
      <c r="J50" s="216">
        <f>0.5*(INPUT!J461+INPUT!L461)</f>
        <v>9.07</v>
      </c>
      <c r="K50" s="342">
        <f>0.796*6*1046*(10.25*INPUT!E461/36*INPUT!G461/36/I50)/35/10000</f>
        <v>20.651556838695523</v>
      </c>
      <c r="L50" s="213">
        <f t="shared" si="0"/>
        <v>15.984328823577261</v>
      </c>
      <c r="M50" s="198" t="str">
        <f>INPUT!M461</f>
        <v>n/a</v>
      </c>
      <c r="N50" s="213" t="str">
        <f>INPUT!N461</f>
        <v>n/a</v>
      </c>
      <c r="O50" s="198" t="str">
        <f>INPUT!O461</f>
        <v>n/a</v>
      </c>
      <c r="P50" s="213" t="str">
        <f>INPUT!P461</f>
        <v>n/a</v>
      </c>
      <c r="Q50" s="198" t="str">
        <f>INPUT!Q461</f>
        <v>n/a</v>
      </c>
      <c r="R50" s="213" t="str">
        <f>INPUT!R461</f>
        <v>n/a</v>
      </c>
      <c r="S50" s="198" t="str">
        <f>INPUT!S461</f>
        <v>n/a</v>
      </c>
      <c r="T50" s="213" t="str">
        <f>INPUT!T461</f>
        <v>n/a</v>
      </c>
      <c r="U50" s="291">
        <f>INPUT!U461</f>
        <v>1.82</v>
      </c>
      <c r="V50" s="213">
        <f>INPUT!V461</f>
        <v>-31.1</v>
      </c>
      <c r="W50" s="291">
        <f>INPUT!W461</f>
        <v>1.69</v>
      </c>
      <c r="X50" s="213">
        <f>INPUT!X461</f>
        <v>-200.9</v>
      </c>
      <c r="Y50" s="457"/>
      <c r="Z50" s="457"/>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ht="19.5" customHeight="1">
      <c r="A51" s="316">
        <f>INPUT!A460</f>
        <v>38005</v>
      </c>
      <c r="B51" s="193">
        <f>INPUT!B460</f>
        <v>3179</v>
      </c>
      <c r="C51" s="205">
        <f>INPUT!C460</f>
        <v>8.94</v>
      </c>
      <c r="D51" s="206">
        <f>INPUT!D460</f>
        <v>83.4</v>
      </c>
      <c r="E51" s="298">
        <f>INPUT!E460</f>
        <v>7923</v>
      </c>
      <c r="F51" s="214">
        <f>INPUT!F460</f>
        <v>114</v>
      </c>
      <c r="G51" s="298">
        <f>INPUT!G460</f>
        <v>1067</v>
      </c>
      <c r="H51" s="214">
        <f>INPUT!H460</f>
        <v>25.7</v>
      </c>
      <c r="I51" s="299">
        <f>AVERAGE(INPUT!I460,INPUT!K460)</f>
        <v>49.2</v>
      </c>
      <c r="J51" s="217">
        <f>0.5*(INPUT!J460+INPUT!L460)</f>
        <v>8.795</v>
      </c>
      <c r="K51" s="343">
        <f>0.796*6*1046*(10.25*INPUT!E460/36*INPUT!G460/36/I51)/35/10000</f>
        <v>19.39705488882275</v>
      </c>
      <c r="L51" s="214">
        <f t="shared" si="0"/>
        <v>15.147262259951203</v>
      </c>
      <c r="M51" s="199">
        <f>INPUT!M460</f>
        <v>29.5</v>
      </c>
      <c r="N51" s="214">
        <f>INPUT!N460</f>
        <v>-32.9</v>
      </c>
      <c r="O51" s="199">
        <f>INPUT!O460</f>
        <v>28.9</v>
      </c>
      <c r="P51" s="214">
        <f>INPUT!P460</f>
        <v>23.1</v>
      </c>
      <c r="Q51" s="199">
        <f>INPUT!Q460</f>
        <v>46.6</v>
      </c>
      <c r="R51" s="214">
        <f>INPUT!R460</f>
        <v>-104.9</v>
      </c>
      <c r="S51" s="199">
        <f>INPUT!S460</f>
        <v>33.3</v>
      </c>
      <c r="T51" s="214">
        <f>INPUT!T460</f>
        <v>-37.8</v>
      </c>
      <c r="U51" s="300">
        <f>INPUT!U460</f>
        <v>1.81</v>
      </c>
      <c r="V51" s="214">
        <f>INPUT!V460</f>
        <v>-32.9</v>
      </c>
      <c r="W51" s="300">
        <f>INPUT!W460</f>
        <v>1.71</v>
      </c>
      <c r="X51" s="214">
        <f>INPUT!X460</f>
        <v>-117.3</v>
      </c>
      <c r="Y51" s="453"/>
      <c r="Z51" s="453"/>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pans="1:256" ht="19.5" customHeight="1">
      <c r="A52" s="317">
        <f>INPUT!A459</f>
        <v>38003</v>
      </c>
      <c r="B52" s="192">
        <f>INPUT!B459</f>
        <v>3177</v>
      </c>
      <c r="C52" s="200">
        <f>INPUT!C459</f>
        <v>8.39</v>
      </c>
      <c r="D52" s="201">
        <f>INPUT!D459</f>
        <v>92.4</v>
      </c>
      <c r="E52" s="290">
        <f>INPUT!E459</f>
        <v>7389</v>
      </c>
      <c r="F52" s="213">
        <f>INPUT!F459</f>
        <v>862</v>
      </c>
      <c r="G52" s="290">
        <f>INPUT!G459</f>
        <v>1026</v>
      </c>
      <c r="H52" s="213">
        <f>INPUT!H459</f>
        <v>37.3</v>
      </c>
      <c r="I52" s="292">
        <f>AVERAGE(INPUT!I459,INPUT!K459)</f>
        <v>47.55</v>
      </c>
      <c r="J52" s="216">
        <f>0.5*(INPUT!J459+INPUT!L459)</f>
        <v>9.55</v>
      </c>
      <c r="K52" s="342">
        <f>0.796*6*1046*(10.25*INPUT!E459/36*INPUT!G459/36/I52)/35/10000</f>
        <v>17.99821055691753</v>
      </c>
      <c r="L52" s="213">
        <f t="shared" si="0"/>
        <v>13.030623674768831</v>
      </c>
      <c r="M52" s="198">
        <f>INPUT!M459</f>
        <v>27</v>
      </c>
      <c r="N52" s="213">
        <f>INPUT!N459</f>
        <v>-13.1</v>
      </c>
      <c r="O52" s="198">
        <f>INPUT!O459</f>
        <v>26.8</v>
      </c>
      <c r="P52" s="213">
        <f>INPUT!P459</f>
        <v>-1008</v>
      </c>
      <c r="Q52" s="198">
        <f>INPUT!Q459</f>
        <v>45.1</v>
      </c>
      <c r="R52" s="213">
        <f>INPUT!R459</f>
        <v>-119</v>
      </c>
      <c r="S52" s="198">
        <f>INPUT!S459</f>
        <v>32.8</v>
      </c>
      <c r="T52" s="213">
        <f>INPUT!T459</f>
        <v>-53</v>
      </c>
      <c r="U52" s="291">
        <f>INPUT!U459</f>
        <v>1.85</v>
      </c>
      <c r="V52" s="213">
        <f>INPUT!V459</f>
        <v>-34.4</v>
      </c>
      <c r="W52" s="291">
        <f>INPUT!W459</f>
        <v>1.65</v>
      </c>
      <c r="X52" s="213">
        <f>INPUT!X459</f>
        <v>-82.8</v>
      </c>
      <c r="Y52" s="453"/>
      <c r="Z52" s="453"/>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pans="1:256" ht="19.5" customHeight="1">
      <c r="A53" s="329">
        <f>INPUT!A458</f>
        <v>38002</v>
      </c>
      <c r="B53" s="193">
        <f>INPUT!B458</f>
        <v>3175</v>
      </c>
      <c r="C53" s="330">
        <f>INPUT!C458</f>
        <v>8.29</v>
      </c>
      <c r="D53" s="331">
        <f>INPUT!D458</f>
        <v>79.5</v>
      </c>
      <c r="E53" s="298">
        <f>INPUT!E458</f>
        <v>7353</v>
      </c>
      <c r="F53" s="214">
        <f>INPUT!F458</f>
        <v>95</v>
      </c>
      <c r="G53" s="298">
        <f>INPUT!G458</f>
        <v>994.5</v>
      </c>
      <c r="H53" s="214">
        <f>INPUT!H458</f>
        <v>29.3</v>
      </c>
      <c r="I53" s="299">
        <f>AVERAGE(INPUT!I458,INPUT!K458)</f>
        <v>47.65</v>
      </c>
      <c r="J53" s="217">
        <f>0.5*(INPUT!J458+INPUT!L458)</f>
        <v>8.8</v>
      </c>
      <c r="K53" s="343">
        <f>0.796*6*1046*(10.25*INPUT!E458/36*INPUT!G458/36/I53)/35/10000</f>
        <v>17.324203262981563</v>
      </c>
      <c r="L53" s="214">
        <f t="shared" si="0"/>
        <v>14.496881029319509</v>
      </c>
      <c r="M53" s="332">
        <f>INPUT!M458</f>
        <v>27.1</v>
      </c>
      <c r="N53" s="214">
        <f>INPUT!N458</f>
        <v>-15.4</v>
      </c>
      <c r="O53" s="332">
        <f>INPUT!O458</f>
        <v>26.5</v>
      </c>
      <c r="P53" s="214">
        <f>INPUT!P458</f>
        <v>56.2</v>
      </c>
      <c r="Q53" s="332">
        <f>INPUT!Q458</f>
        <v>46.1</v>
      </c>
      <c r="R53" s="214">
        <f>INPUT!R458</f>
        <v>-59.2</v>
      </c>
      <c r="S53" s="332">
        <f>INPUT!S458</f>
        <v>35.8</v>
      </c>
      <c r="T53" s="214">
        <f>INPUT!T458</f>
        <v>1071</v>
      </c>
      <c r="U53" s="300">
        <f>INPUT!U458</f>
        <v>1.69</v>
      </c>
      <c r="V53" s="214">
        <f>INPUT!V458</f>
        <v>-25.9</v>
      </c>
      <c r="W53" s="300">
        <f>INPUT!W458</f>
        <v>1.6</v>
      </c>
      <c r="X53" s="214">
        <f>INPUT!X458</f>
        <v>-71</v>
      </c>
      <c r="Y53" s="453"/>
      <c r="Z53" s="453"/>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ht="19.5" customHeight="1">
      <c r="A54" s="317">
        <f>INPUT!A457</f>
        <v>38001</v>
      </c>
      <c r="B54" s="192">
        <f>INPUT!B457</f>
        <v>3172</v>
      </c>
      <c r="C54" s="200">
        <f>INPUT!C457</f>
        <v>7.88</v>
      </c>
      <c r="D54" s="201">
        <f>INPUT!D457</f>
        <v>121</v>
      </c>
      <c r="E54" s="290">
        <f>INPUT!E457</f>
        <v>7282</v>
      </c>
      <c r="F54" s="213">
        <f>INPUT!F457</f>
        <v>147</v>
      </c>
      <c r="G54" s="290">
        <f>INPUT!G457</f>
        <v>617.5</v>
      </c>
      <c r="H54" s="213">
        <f>INPUT!H457</f>
        <v>36.1</v>
      </c>
      <c r="I54" s="292">
        <f>AVERAGE(INPUT!I457,INPUT!K457)</f>
        <v>29.4</v>
      </c>
      <c r="J54" s="216">
        <f>0.5*(INPUT!J457+INPUT!L457)</f>
        <v>8.5</v>
      </c>
      <c r="K54" s="342">
        <f>0.796*6*1046*(10.25*INPUT!E457/36*INPUT!G457/36/I54)/35/10000</f>
        <v>17.265816791468705</v>
      </c>
      <c r="L54" s="213">
        <f t="shared" si="0"/>
        <v>12.027397442905327</v>
      </c>
      <c r="M54" s="198" t="str">
        <f>INPUT!M457</f>
        <v>n/a</v>
      </c>
      <c r="N54" s="213" t="str">
        <f>INPUT!N457</f>
        <v>n/a</v>
      </c>
      <c r="O54" s="198" t="str">
        <f>INPUT!O457</f>
        <v>n/a</v>
      </c>
      <c r="P54" s="213" t="str">
        <f>INPUT!P457</f>
        <v>n/a</v>
      </c>
      <c r="Q54" s="198" t="str">
        <f>INPUT!Q457</f>
        <v>n/a</v>
      </c>
      <c r="R54" s="213" t="str">
        <f>INPUT!R457</f>
        <v>n/a</v>
      </c>
      <c r="S54" s="198" t="str">
        <f>INPUT!S457</f>
        <v>n/a</v>
      </c>
      <c r="T54" s="213" t="str">
        <f>INPUT!T457</f>
        <v>n/a</v>
      </c>
      <c r="U54" s="291">
        <f>INPUT!U457</f>
        <v>1.73</v>
      </c>
      <c r="V54" s="213">
        <f>INPUT!V457</f>
        <v>-29.4</v>
      </c>
      <c r="W54" s="291">
        <f>INPUT!W457</f>
        <v>1.42</v>
      </c>
      <c r="X54" s="213">
        <f>INPUT!X457</f>
        <v>-63.5</v>
      </c>
      <c r="Y54" s="453"/>
      <c r="Z54" s="453"/>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ht="19.5" customHeight="1">
      <c r="A55" s="316">
        <f>INPUT!A456</f>
        <v>37999</v>
      </c>
      <c r="B55" s="193">
        <f>INPUT!B456</f>
        <v>3157</v>
      </c>
      <c r="C55" s="205">
        <f>INPUT!C456</f>
        <v>8.49</v>
      </c>
      <c r="D55" s="206">
        <f>INPUT!D456</f>
        <v>186</v>
      </c>
      <c r="E55" s="298">
        <f>INPUT!E456</f>
        <v>7982</v>
      </c>
      <c r="F55" s="214">
        <f>INPUT!F456</f>
        <v>315</v>
      </c>
      <c r="G55" s="298">
        <f>INPUT!G456</f>
        <v>530</v>
      </c>
      <c r="H55" s="214">
        <f>INPUT!H456</f>
        <v>26.4</v>
      </c>
      <c r="I55" s="299">
        <f>AVERAGE(INPUT!I456,INPUT!K456)</f>
        <v>16.85</v>
      </c>
      <c r="J55" s="217">
        <f>0.5*(INPUT!J456+INPUT!L456)</f>
        <v>14.600000000000001</v>
      </c>
      <c r="K55" s="343">
        <f>0.796*6*1046*(10.25*INPUT!E456/36*INPUT!G456/36/I55)/35/10000</f>
        <v>28.342262104501277</v>
      </c>
      <c r="L55" s="214">
        <f t="shared" si="0"/>
        <v>36.44346792493607</v>
      </c>
      <c r="M55" s="199">
        <f>INPUT!M456</f>
        <v>27.3</v>
      </c>
      <c r="N55" s="214">
        <f>INPUT!N456</f>
        <v>-19.7</v>
      </c>
      <c r="O55" s="199">
        <f>INPUT!O456</f>
        <v>33.3</v>
      </c>
      <c r="P55" s="214">
        <f>INPUT!P456</f>
        <v>-129</v>
      </c>
      <c r="Q55" s="199">
        <f>INPUT!Q456</f>
        <v>53.3</v>
      </c>
      <c r="R55" s="214">
        <f>INPUT!R456</f>
        <v>511</v>
      </c>
      <c r="S55" s="199">
        <f>INPUT!S456</f>
        <v>52.1</v>
      </c>
      <c r="T55" s="214">
        <f>INPUT!T456</f>
        <v>-278</v>
      </c>
      <c r="U55" s="300">
        <f>INPUT!U456</f>
        <v>1.91</v>
      </c>
      <c r="V55" s="214">
        <f>INPUT!V456</f>
        <v>-40</v>
      </c>
      <c r="W55" s="300">
        <f>INPUT!W456</f>
        <v>1.8</v>
      </c>
      <c r="X55" s="214">
        <f>INPUT!X456</f>
        <v>858</v>
      </c>
      <c r="Y55" s="453"/>
      <c r="Z55" s="453"/>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ht="19.5" customHeight="1">
      <c r="A56" s="317">
        <f>INPUT!A455</f>
        <v>37997</v>
      </c>
      <c r="B56" s="192">
        <f>INPUT!B455</f>
        <v>3148</v>
      </c>
      <c r="C56" s="200">
        <f>INPUT!C455</f>
        <v>8.89</v>
      </c>
      <c r="D56" s="201">
        <f>INPUT!D455</f>
        <v>80.6</v>
      </c>
      <c r="E56" s="290">
        <f>INPUT!E455</f>
        <v>8175</v>
      </c>
      <c r="F56" s="213">
        <f>INPUT!F455</f>
        <v>150.3</v>
      </c>
      <c r="G56" s="290">
        <f>INPUT!G455</f>
        <v>674</v>
      </c>
      <c r="H56" s="213">
        <f>INPUT!H455</f>
        <v>17.9</v>
      </c>
      <c r="I56" s="292">
        <f>AVERAGE(INPUT!I455,INPUT!K455)</f>
        <v>34.3</v>
      </c>
      <c r="J56" s="216">
        <f>0.5*(INPUT!J455+INPUT!L455)</f>
        <v>6.15</v>
      </c>
      <c r="K56" s="342">
        <f>0.796*6*1046*(10.25*INPUT!E455/36*INPUT!G455/36/I56)/35/10000</f>
        <v>18.134281790110602</v>
      </c>
      <c r="L56" s="213">
        <f t="shared" si="0"/>
        <v>9.991772346824161</v>
      </c>
      <c r="M56" s="198">
        <f>INPUT!M455</f>
        <v>27.3</v>
      </c>
      <c r="N56" s="213">
        <f>INPUT!N455</f>
        <v>13</v>
      </c>
      <c r="O56" s="198">
        <f>INPUT!O455</f>
        <v>25.2</v>
      </c>
      <c r="P56" s="213">
        <f>INPUT!P455</f>
        <v>-614</v>
      </c>
      <c r="Q56" s="198">
        <f>INPUT!Q455</f>
        <v>46.9</v>
      </c>
      <c r="R56" s="213">
        <f>INPUT!R455</f>
        <v>59</v>
      </c>
      <c r="S56" s="198">
        <f>INPUT!S455</f>
        <v>30.4</v>
      </c>
      <c r="T56" s="213">
        <f>INPUT!T455</f>
        <v>-7.8</v>
      </c>
      <c r="U56" s="291">
        <f>INPUT!U455</f>
        <v>1.73</v>
      </c>
      <c r="V56" s="213">
        <f>INPUT!V455</f>
        <v>-27</v>
      </c>
      <c r="W56" s="291">
        <f>INPUT!W455</f>
        <v>1.63</v>
      </c>
      <c r="X56" s="213">
        <f>INPUT!X455</f>
        <v>-24.6</v>
      </c>
      <c r="Y56" s="453"/>
      <c r="Z56" s="453"/>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ht="19.5" customHeight="1">
      <c r="A57" s="316">
        <f>INPUT!A454</f>
        <v>37993</v>
      </c>
      <c r="B57" s="193">
        <f>INPUT!B454</f>
        <v>3132</v>
      </c>
      <c r="C57" s="205">
        <f>INPUT!C454</f>
        <v>9.92</v>
      </c>
      <c r="D57" s="206">
        <f>INPUT!D454</f>
        <v>86.6</v>
      </c>
      <c r="E57" s="298">
        <f>INPUT!E454</f>
        <v>8573</v>
      </c>
      <c r="F57" s="214">
        <f>INPUT!F454</f>
        <v>110.8</v>
      </c>
      <c r="G57" s="298">
        <f>INPUT!G454</f>
        <v>1028</v>
      </c>
      <c r="H57" s="214">
        <f>INPUT!H454</f>
        <v>29.4</v>
      </c>
      <c r="I57" s="299">
        <f>AVERAGE(INPUT!I454,INPUT!K454)</f>
        <v>48.15</v>
      </c>
      <c r="J57" s="217">
        <f>0.5*(INPUT!J454+INPUT!L454)</f>
        <v>10.55</v>
      </c>
      <c r="K57" s="343">
        <f>0.796*6*1046*(10.25*INPUT!E454/36*INPUT!G454/36/I57)/35/10000</f>
        <v>20.662195627590147</v>
      </c>
      <c r="L57" s="214">
        <f t="shared" si="0"/>
        <v>19.324472984294964</v>
      </c>
      <c r="M57" s="199">
        <f>INPUT!M454</f>
        <v>39.5</v>
      </c>
      <c r="N57" s="214">
        <f>INPUT!N454</f>
        <v>-20.5</v>
      </c>
      <c r="O57" s="199">
        <f>INPUT!O454</f>
        <v>36.8</v>
      </c>
      <c r="P57" s="214">
        <f>INPUT!P454</f>
        <v>-2183</v>
      </c>
      <c r="Q57" s="199">
        <f>INPUT!Q454</f>
        <v>48.5</v>
      </c>
      <c r="R57" s="214">
        <f>INPUT!R454</f>
        <v>341.3</v>
      </c>
      <c r="S57" s="199">
        <f>INPUT!S454</f>
        <v>40.6</v>
      </c>
      <c r="T57" s="214">
        <f>INPUT!T454</f>
        <v>-25.7</v>
      </c>
      <c r="U57" s="300">
        <f>INPUT!U454</f>
        <v>1.85</v>
      </c>
      <c r="V57" s="214">
        <f>INPUT!V454</f>
        <v>-40.4</v>
      </c>
      <c r="W57" s="300">
        <f>INPUT!W454</f>
        <v>1.71</v>
      </c>
      <c r="X57" s="214">
        <f>INPUT!X454</f>
        <v>-130.7</v>
      </c>
      <c r="Y57" s="453"/>
      <c r="Z57" s="453"/>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ht="19.5" customHeight="1">
      <c r="A58" s="317">
        <f>INPUT!A453</f>
        <v>37992</v>
      </c>
      <c r="B58" s="192">
        <f>INPUT!B453</f>
        <v>3130</v>
      </c>
      <c r="C58" s="200">
        <f>INPUT!C453</f>
        <v>9.27</v>
      </c>
      <c r="D58" s="201">
        <f>INPUT!D453</f>
        <v>78.1</v>
      </c>
      <c r="E58" s="290">
        <f>INPUT!E453</f>
        <v>7974</v>
      </c>
      <c r="F58" s="213">
        <f>INPUT!F453</f>
        <v>108.4</v>
      </c>
      <c r="G58" s="290">
        <f>INPUT!G453</f>
        <v>996</v>
      </c>
      <c r="H58" s="213">
        <f>INPUT!H453</f>
        <v>27.9</v>
      </c>
      <c r="I58" s="292">
        <f>AVERAGE(INPUT!I453,INPUT!K453)</f>
        <v>46.945</v>
      </c>
      <c r="J58" s="216">
        <f>0.5*(INPUT!J453+INPUT!L453)</f>
        <v>9.85</v>
      </c>
      <c r="K58" s="342">
        <f>0.796*6*1046*(10.25*INPUT!E453/36*INPUT!G453/36/I58)/35/10000</f>
        <v>19.09822688958203</v>
      </c>
      <c r="L58" s="213">
        <f t="shared" si="0"/>
        <v>17.71307969711114</v>
      </c>
      <c r="M58" s="198">
        <f>INPUT!M453</f>
        <v>32.1</v>
      </c>
      <c r="N58" s="213">
        <f>INPUT!N453</f>
        <v>-14.8</v>
      </c>
      <c r="O58" s="198">
        <f>INPUT!O453</f>
        <v>30.5</v>
      </c>
      <c r="P58" s="213">
        <f>INPUT!P453</f>
        <v>18.7</v>
      </c>
      <c r="Q58" s="198">
        <f>INPUT!Q453</f>
        <v>42.8</v>
      </c>
      <c r="R58" s="213">
        <f>INPUT!R453</f>
        <v>837.8</v>
      </c>
      <c r="S58" s="198">
        <f>INPUT!S453</f>
        <v>33.2</v>
      </c>
      <c r="T58" s="213">
        <f>INPUT!T453</f>
        <v>-24.8</v>
      </c>
      <c r="U58" s="291">
        <f>INPUT!U453</f>
        <v>1.83</v>
      </c>
      <c r="V58" s="213">
        <f>INPUT!V453</f>
        <v>-37.3</v>
      </c>
      <c r="W58" s="291">
        <f>INPUT!W453</f>
        <v>1.91</v>
      </c>
      <c r="X58" s="213">
        <f>INPUT!X453</f>
        <v>-164.5</v>
      </c>
      <c r="Y58" s="457"/>
      <c r="Z58" s="457"/>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ht="19.5" customHeight="1">
      <c r="A59" s="316">
        <f>INPUT!A452</f>
        <v>37991</v>
      </c>
      <c r="B59" s="193">
        <f>INPUT!B452</f>
        <v>3127</v>
      </c>
      <c r="C59" s="205">
        <f>INPUT!C452</f>
        <v>9.8</v>
      </c>
      <c r="D59" s="206">
        <f>INPUT!D452</f>
        <v>98.9</v>
      </c>
      <c r="E59" s="298">
        <f>INPUT!E452</f>
        <v>8452.3</v>
      </c>
      <c r="F59" s="214">
        <f>INPUT!F452</f>
        <v>144.4</v>
      </c>
      <c r="G59" s="298">
        <f>INPUT!G452</f>
        <v>976</v>
      </c>
      <c r="H59" s="214">
        <f>INPUT!H452</f>
        <v>23.6</v>
      </c>
      <c r="I59" s="299">
        <f>AVERAGE(INPUT!I452,INPUT!K452)</f>
        <v>44.260000000000005</v>
      </c>
      <c r="J59" s="217">
        <f>0.5*(INPUT!J452+INPUT!L452)</f>
        <v>9.55</v>
      </c>
      <c r="K59" s="343">
        <f>0.796*6*1046*(10.25*INPUT!E452/36*INPUT!G452/36/I59)/35/10000</f>
        <v>21.040697540288384</v>
      </c>
      <c r="L59" s="214">
        <f t="shared" si="0"/>
        <v>18.045996539945886</v>
      </c>
      <c r="M59" s="199">
        <f>INPUT!M452</f>
        <v>31.92</v>
      </c>
      <c r="N59" s="214">
        <f>INPUT!N452</f>
        <v>-16.1</v>
      </c>
      <c r="O59" s="199">
        <f>INPUT!O452</f>
        <v>34</v>
      </c>
      <c r="P59" s="214">
        <f>INPUT!P452</f>
        <v>88</v>
      </c>
      <c r="Q59" s="199">
        <f>INPUT!Q452</f>
        <v>42.8</v>
      </c>
      <c r="R59" s="214">
        <f>INPUT!R452</f>
        <v>-56.8</v>
      </c>
      <c r="S59" s="199">
        <f>INPUT!S452</f>
        <v>32.7</v>
      </c>
      <c r="T59" s="214">
        <f>INPUT!T452</f>
        <v>-27.5</v>
      </c>
      <c r="U59" s="300">
        <f>INPUT!U452</f>
        <v>1.8</v>
      </c>
      <c r="V59" s="214">
        <f>INPUT!V452</f>
        <v>-31.9</v>
      </c>
      <c r="W59" s="300">
        <f>INPUT!W452</f>
        <v>1.8</v>
      </c>
      <c r="X59" s="214">
        <f>INPUT!X452</f>
        <v>-1265</v>
      </c>
      <c r="Y59" s="457"/>
      <c r="Z59" s="457"/>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256" ht="19.5" customHeight="1">
      <c r="A60" s="317">
        <f>INPUT!A451</f>
        <v>37989</v>
      </c>
      <c r="B60" s="311">
        <f>INPUT!B451</f>
        <v>3125</v>
      </c>
      <c r="C60" s="310">
        <f>INPUT!C451</f>
        <v>9.64</v>
      </c>
      <c r="D60" s="327">
        <f>INPUT!D451</f>
        <v>46.7</v>
      </c>
      <c r="E60" s="313">
        <f>INPUT!E451</f>
        <v>8474</v>
      </c>
      <c r="F60" s="325">
        <f>INPUT!F451</f>
        <v>50.9</v>
      </c>
      <c r="G60" s="313">
        <f>INPUT!G451</f>
        <v>814</v>
      </c>
      <c r="H60" s="314">
        <f>INPUT!H451</f>
        <v>27</v>
      </c>
      <c r="I60" s="322">
        <f>AVERAGE(INPUT!I451,INPUT!K451)</f>
        <v>41.245000000000005</v>
      </c>
      <c r="J60" s="318">
        <f>0.5*(INPUT!J451+INPUT!L451)</f>
        <v>9.535</v>
      </c>
      <c r="K60" s="346">
        <f>0.796*6*1046*(10.25*INPUT!E451/36*INPUT!G451/36/I60)/35/10000</f>
        <v>18.879408292717216</v>
      </c>
      <c r="L60" s="325">
        <f t="shared" si="0"/>
        <v>20.749743279545417</v>
      </c>
      <c r="M60" s="326">
        <f>INPUT!M451</f>
        <v>33.46</v>
      </c>
      <c r="N60" s="325">
        <f>INPUT!N451</f>
        <v>-47.1</v>
      </c>
      <c r="O60" s="312">
        <f>INPUT!O451</f>
        <v>33.36</v>
      </c>
      <c r="P60" s="314">
        <f>INPUT!P451</f>
        <v>-198</v>
      </c>
      <c r="Q60" s="312">
        <f>INPUT!Q451</f>
        <v>37.96</v>
      </c>
      <c r="R60" s="314">
        <f>INPUT!R451</f>
        <v>-377.6</v>
      </c>
      <c r="S60" s="312">
        <f>INPUT!S451</f>
        <v>28.9</v>
      </c>
      <c r="T60" s="314">
        <f>INPUT!T451</f>
        <v>-19.9</v>
      </c>
      <c r="U60" s="315">
        <f>INPUT!U451</f>
        <v>1.79</v>
      </c>
      <c r="V60" s="325">
        <f>INPUT!V451</f>
        <v>-40.7</v>
      </c>
      <c r="W60" s="315">
        <f>INPUT!W451</f>
        <v>1.71</v>
      </c>
      <c r="X60" s="314">
        <f>INPUT!X451</f>
        <v>-102</v>
      </c>
      <c r="Y60" s="457"/>
      <c r="Z60" s="457"/>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1:256" ht="19.5" customHeight="1">
      <c r="A61" s="316">
        <f>INPUT!A451</f>
        <v>37989</v>
      </c>
      <c r="B61" s="305">
        <f>INPUT!B450</f>
        <v>3123</v>
      </c>
      <c r="C61" s="304">
        <f>INPUT!C450</f>
        <v>9.44</v>
      </c>
      <c r="D61" s="328">
        <f>INPUT!D450</f>
        <v>62.7</v>
      </c>
      <c r="E61" s="307">
        <f>INPUT!E450</f>
        <v>8157.1</v>
      </c>
      <c r="F61" s="324">
        <f>INPUT!F450</f>
        <v>87.9</v>
      </c>
      <c r="G61" s="320">
        <f>INPUT!G450</f>
        <v>853.08</v>
      </c>
      <c r="H61" s="308">
        <f>INPUT!H450</f>
        <v>28</v>
      </c>
      <c r="I61" s="321">
        <f>AVERAGE(INPUT!I450,INPUT!K450)</f>
        <v>43.135</v>
      </c>
      <c r="J61" s="323">
        <f>0.5*(INPUT!J450+INPUT!L450)</f>
        <v>9.100000000000001</v>
      </c>
      <c r="K61" s="345">
        <f>0.796*6*1046*(10.25*INPUT!E450/36*INPUT!G450/36/I61)/35/10000</f>
        <v>18.211367841211135</v>
      </c>
      <c r="L61" s="324">
        <f t="shared" si="0"/>
        <v>15.923754541382573</v>
      </c>
      <c r="M61" s="306">
        <f>INPUT!M450</f>
        <v>32.1</v>
      </c>
      <c r="N61" s="324">
        <f>INPUT!N450</f>
        <v>-13.8</v>
      </c>
      <c r="O61" s="306">
        <f>INPUT!O450</f>
        <v>30.9</v>
      </c>
      <c r="P61" s="308">
        <f>INPUT!P450</f>
        <v>32.7</v>
      </c>
      <c r="Q61" s="306">
        <f>INPUT!Q450</f>
        <v>39</v>
      </c>
      <c r="R61" s="324">
        <f>INPUT!R450</f>
        <v>-87.9</v>
      </c>
      <c r="S61" s="306">
        <f>INPUT!S450</f>
        <v>30.8</v>
      </c>
      <c r="T61" s="308">
        <f>INPUT!T450</f>
        <v>-35.7</v>
      </c>
      <c r="U61" s="309">
        <f>INPUT!U450</f>
        <v>1.79</v>
      </c>
      <c r="V61" s="324">
        <f>INPUT!V450</f>
        <v>-35.8</v>
      </c>
      <c r="W61" s="309">
        <f>INPUT!W450</f>
        <v>1.69</v>
      </c>
      <c r="X61" s="324">
        <f>INPUT!X450</f>
        <v>-65.8</v>
      </c>
      <c r="Y61" s="457"/>
      <c r="Z61" s="457"/>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pans="1:256" ht="19.5" customHeight="1">
      <c r="A62" s="317">
        <f>INPUT!A450</f>
        <v>37987</v>
      </c>
      <c r="B62" s="311">
        <f>INPUT!B449</f>
        <v>3122</v>
      </c>
      <c r="C62" s="310">
        <f>INPUT!C449</f>
        <v>8.75</v>
      </c>
      <c r="D62" s="327">
        <f>INPUT!D449</f>
        <v>49.3</v>
      </c>
      <c r="E62" s="313">
        <f>INPUT!E449</f>
        <v>7509</v>
      </c>
      <c r="F62" s="314">
        <f>INPUT!F449</f>
        <v>49</v>
      </c>
      <c r="G62" s="319">
        <f>INPUT!G449</f>
        <v>952</v>
      </c>
      <c r="H62" s="314">
        <f>INPUT!H449</f>
        <v>47</v>
      </c>
      <c r="I62" s="322">
        <f>AVERAGE(INPUT!I449,INPUT!K449)</f>
        <v>43.86</v>
      </c>
      <c r="J62" s="318">
        <f>0.5*(INPUT!J449+INPUT!L449)</f>
        <v>5.95</v>
      </c>
      <c r="K62" s="346">
        <f>0.796*6*1046*(10.25*INPUT!E449/36*INPUT!G449/36/I62)/35/10000</f>
        <v>18.39912828768303</v>
      </c>
      <c r="L62" s="325">
        <f t="shared" si="0"/>
        <v>7.912489894907034</v>
      </c>
      <c r="M62" s="312">
        <f>INPUT!M449</f>
        <v>36.5</v>
      </c>
      <c r="N62" s="325">
        <f>INPUT!N449</f>
        <v>-40.2</v>
      </c>
      <c r="O62" s="312">
        <f>INPUT!O449</f>
        <v>27.8</v>
      </c>
      <c r="P62" s="314">
        <f>INPUT!P449</f>
        <v>-116</v>
      </c>
      <c r="Q62" s="312" t="str">
        <f>INPUT!Q449</f>
        <v>n/a</v>
      </c>
      <c r="R62" s="314" t="str">
        <f>INPUT!R449</f>
        <v>n/a</v>
      </c>
      <c r="S62" s="312" t="str">
        <f>INPUT!S449</f>
        <v>n/a</v>
      </c>
      <c r="T62" s="314" t="str">
        <f>INPUT!T449</f>
        <v>n/a</v>
      </c>
      <c r="U62" s="315">
        <f>INPUT!U449</f>
        <v>1.73</v>
      </c>
      <c r="V62" s="314">
        <f>INPUT!V449</f>
        <v>-104</v>
      </c>
      <c r="W62" s="315">
        <f>INPUT!W449</f>
        <v>1.76</v>
      </c>
      <c r="X62" s="325">
        <f>INPUT!X449</f>
        <v>-137.8</v>
      </c>
      <c r="Y62" s="457"/>
      <c r="Z62" s="457"/>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pans="1:256" ht="19.5" customHeight="1">
      <c r="A63" s="316" t="str">
        <f>INPUT!A448</f>
        <v>12/31/203</v>
      </c>
      <c r="B63" s="305">
        <f>INPUT!B448</f>
        <v>3120</v>
      </c>
      <c r="C63" s="304">
        <f>INPUT!C448</f>
        <v>8.53</v>
      </c>
      <c r="D63" s="306">
        <f>INPUT!D448</f>
        <v>53</v>
      </c>
      <c r="E63" s="307">
        <f>INPUT!E448</f>
        <v>7700.9</v>
      </c>
      <c r="F63" s="308">
        <f>INPUT!F448</f>
        <v>60</v>
      </c>
      <c r="G63" s="320">
        <f>INPUT!G448</f>
        <v>557</v>
      </c>
      <c r="H63" s="308">
        <f>INPUT!H448</f>
        <v>38</v>
      </c>
      <c r="I63" s="321">
        <f>AVERAGE(INPUT!I448,INPUT!K448)</f>
        <v>26.705</v>
      </c>
      <c r="J63" s="323">
        <f>0.5*(INPUT!J448+INPUT!L448)</f>
        <v>9.629999999999999</v>
      </c>
      <c r="K63" s="345">
        <f>0.796*6*1046*(10.25*INPUT!E448/36*INPUT!G448/36/I63)/35/10000</f>
        <v>18.132217460321524</v>
      </c>
      <c r="L63" s="324">
        <f t="shared" si="0"/>
        <v>16.431233442593502</v>
      </c>
      <c r="M63" s="306">
        <f>INPUT!M448</f>
        <v>34</v>
      </c>
      <c r="N63" s="324">
        <f>INPUT!N448</f>
        <v>-11.9</v>
      </c>
      <c r="O63" s="306">
        <f>INPUT!O448</f>
        <v>29.6</v>
      </c>
      <c r="P63" s="308">
        <f>INPUT!P448</f>
        <v>25.8</v>
      </c>
      <c r="Q63" s="306">
        <f>INPUT!Q448</f>
        <v>43.3</v>
      </c>
      <c r="R63" s="324">
        <f>INPUT!R448</f>
        <v>-91.8</v>
      </c>
      <c r="S63" s="306">
        <f>INPUT!S448</f>
        <v>28.5</v>
      </c>
      <c r="T63" s="308">
        <f>INPUT!T448</f>
        <v>-18.9</v>
      </c>
      <c r="U63" s="309" t="str">
        <f>INPUT!U448</f>
        <v>1.67</v>
      </c>
      <c r="V63" s="324">
        <f>INPUT!V448</f>
        <v>-38.7</v>
      </c>
      <c r="W63" s="309" t="str">
        <f>INPUT!W448</f>
        <v>1.77</v>
      </c>
      <c r="X63" s="308">
        <f>INPUT!X448</f>
        <v>-99</v>
      </c>
      <c r="Y63" s="460"/>
      <c r="Z63" s="46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1:256" ht="19.5" customHeight="1">
      <c r="A64" s="225">
        <f>INPUT!A447</f>
        <v>37985</v>
      </c>
      <c r="B64" s="192">
        <f>INPUT!B447</f>
        <v>3118</v>
      </c>
      <c r="C64" s="200">
        <f>INPUT!C447</f>
        <v>8.24</v>
      </c>
      <c r="D64" s="201">
        <f>INPUT!D447</f>
        <v>24.6</v>
      </c>
      <c r="E64" s="290" t="str">
        <f>INPUT!E447</f>
        <v>7671</v>
      </c>
      <c r="F64" s="213">
        <f>INPUT!F447</f>
        <v>25</v>
      </c>
      <c r="G64" s="319" t="str">
        <f>INPUT!G447</f>
        <v>381</v>
      </c>
      <c r="H64" s="213">
        <f>INPUT!H447</f>
        <v>31.3</v>
      </c>
      <c r="I64" s="292">
        <f>AVERAGE(INPUT!I447,INPUT!K447)</f>
        <v>14.7</v>
      </c>
      <c r="J64" s="216">
        <f>0.5*(INPUT!J447+INPUT!L447)</f>
        <v>9.5</v>
      </c>
      <c r="K64" s="342">
        <f>0.796*6*1046*(10.25*INPUT!E447/36*INPUT!G447/36/I64)/35/10000</f>
        <v>22.44431967967282</v>
      </c>
      <c r="L64" s="213">
        <f t="shared" si="0"/>
        <v>30.017161316373926</v>
      </c>
      <c r="M64" s="198">
        <f>INPUT!M447</f>
        <v>36.5</v>
      </c>
      <c r="N64" s="213">
        <f>INPUT!N447</f>
        <v>-39</v>
      </c>
      <c r="O64" s="198">
        <f>INPUT!O447</f>
        <v>27.1</v>
      </c>
      <c r="P64" s="213">
        <f>INPUT!P447</f>
        <v>-73.7</v>
      </c>
      <c r="Q64" s="198" t="str">
        <f>INPUT!Q447</f>
        <v>n/a</v>
      </c>
      <c r="R64" s="213" t="str">
        <f>INPUT!R447</f>
        <v>n/a</v>
      </c>
      <c r="S64" s="198" t="str">
        <f>INPUT!S447</f>
        <v>n/a</v>
      </c>
      <c r="T64" s="213" t="str">
        <f>INPUT!T447</f>
        <v>n/a</v>
      </c>
      <c r="U64" s="291" t="str">
        <f>INPUT!U447</f>
        <v>2.36</v>
      </c>
      <c r="V64" s="213">
        <f>INPUT!V447</f>
        <v>107</v>
      </c>
      <c r="W64" s="291" t="str">
        <f>INPUT!W447</f>
        <v>1.9</v>
      </c>
      <c r="X64" s="213">
        <f>INPUT!X447</f>
        <v>-230</v>
      </c>
      <c r="Y64" s="457"/>
      <c r="Z64" s="457"/>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6" ht="19.5" customHeight="1">
      <c r="A65" s="226">
        <f>INPUT!A446</f>
        <v>37975</v>
      </c>
      <c r="B65" s="193">
        <f>INPUT!B446</f>
        <v>3108</v>
      </c>
      <c r="C65" s="205">
        <f>INPUT!C446</f>
        <v>8.55</v>
      </c>
      <c r="D65" s="206">
        <f>INPUT!D446</f>
        <v>42</v>
      </c>
      <c r="E65" s="298">
        <f>INPUT!E446</f>
        <v>7016.5</v>
      </c>
      <c r="F65" s="214">
        <f>INPUT!F446</f>
        <v>50</v>
      </c>
      <c r="G65" s="298">
        <f>INPUT!G446</f>
        <v>1236.7</v>
      </c>
      <c r="H65" s="214">
        <f>INPUT!H446</f>
        <v>25</v>
      </c>
      <c r="I65" s="299">
        <f>AVERAGE(INPUT!I446,INPUT!K446)</f>
        <v>51.79</v>
      </c>
      <c r="J65" s="217">
        <f>0.5*(INPUT!J446+INPUT!L446)</f>
        <v>9.844999999999999</v>
      </c>
      <c r="K65" s="343">
        <f>0.796*6*1046*(10.25*INPUT!E446/36*INPUT!G446/36/I65)/35/10000</f>
        <v>18.91410525352249</v>
      </c>
      <c r="L65" s="214">
        <f t="shared" si="0"/>
        <v>24.053261666259463</v>
      </c>
      <c r="M65" s="199" t="str">
        <f>INPUT!M446</f>
        <v>n/a</v>
      </c>
      <c r="N65" s="214" t="str">
        <f>INPUT!N446</f>
        <v>n/a</v>
      </c>
      <c r="O65" s="199" t="str">
        <f>INPUT!O446</f>
        <v>n/a</v>
      </c>
      <c r="P65" s="214" t="str">
        <f>INPUT!P446</f>
        <v>n/a</v>
      </c>
      <c r="Q65" s="199" t="str">
        <f>INPUT!Q446</f>
        <v>n/a</v>
      </c>
      <c r="R65" s="214" t="str">
        <f>INPUT!R446</f>
        <v>n/a</v>
      </c>
      <c r="S65" s="199" t="str">
        <f>INPUT!S446</f>
        <v>n/a</v>
      </c>
      <c r="T65" s="214" t="str">
        <f>INPUT!T446</f>
        <v>n/a</v>
      </c>
      <c r="U65" s="300">
        <f>INPUT!U446</f>
        <v>1.67</v>
      </c>
      <c r="V65" s="214">
        <f>INPUT!V446</f>
        <v>-37</v>
      </c>
      <c r="W65" s="300">
        <f>INPUT!W446</f>
        <v>1.67</v>
      </c>
      <c r="X65" s="214">
        <f>INPUT!X446</f>
        <v>-178</v>
      </c>
      <c r="Y65" s="460"/>
      <c r="Z65" s="46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pans="1:256" ht="19.5" customHeight="1">
      <c r="A66" s="225">
        <f>INPUT!A445</f>
        <v>37973</v>
      </c>
      <c r="B66" s="192">
        <f>INPUT!B445</f>
        <v>3103</v>
      </c>
      <c r="C66" s="200">
        <f>INPUT!C445</f>
        <v>8.557</v>
      </c>
      <c r="D66" s="201">
        <f>INPUT!D445</f>
        <v>47</v>
      </c>
      <c r="E66" s="290">
        <f>INPUT!E445</f>
        <v>7070.5</v>
      </c>
      <c r="F66" s="213">
        <f>INPUT!F445</f>
        <v>51</v>
      </c>
      <c r="G66" s="290">
        <f>INPUT!G445</f>
        <v>1169</v>
      </c>
      <c r="H66" s="213">
        <f>INPUT!H445</f>
        <v>33</v>
      </c>
      <c r="I66" s="292">
        <f>AVERAGE(INPUT!I445,INPUT!K445)</f>
        <v>49.925</v>
      </c>
      <c r="J66" s="216">
        <f>0.5*(INPUT!J445+INPUT!L445)</f>
        <v>10.8</v>
      </c>
      <c r="K66" s="342">
        <f>0.796*6*1046*(10.25*INPUT!E445/36*INPUT!G445/36/I66)/35/10000</f>
        <v>18.68931510576791</v>
      </c>
      <c r="L66" s="213">
        <f t="shared" si="0"/>
        <v>23.429234338747104</v>
      </c>
      <c r="M66" s="198" t="str">
        <f>INPUT!M445</f>
        <v>n/a</v>
      </c>
      <c r="N66" s="213" t="str">
        <f>INPUT!N445</f>
        <v>n/a</v>
      </c>
      <c r="O66" s="198" t="str">
        <f>INPUT!O445</f>
        <v>n/a</v>
      </c>
      <c r="P66" s="213" t="str">
        <f>INPUT!P445</f>
        <v>n/a</v>
      </c>
      <c r="Q66" s="198" t="str">
        <f>INPUT!Q445</f>
        <v>n/a</v>
      </c>
      <c r="R66" s="213" t="str">
        <f>INPUT!R445</f>
        <v>n/a</v>
      </c>
      <c r="S66" s="198" t="str">
        <f>INPUT!S445</f>
        <v>n/a</v>
      </c>
      <c r="T66" s="213" t="str">
        <f>INPUT!T445</f>
        <v>n/a</v>
      </c>
      <c r="U66" s="291">
        <f>INPUT!U445</f>
        <v>1.68</v>
      </c>
      <c r="V66" s="213">
        <f>INPUT!V445</f>
        <v>-40</v>
      </c>
      <c r="W66" s="291">
        <f>INPUT!W445</f>
        <v>1.67</v>
      </c>
      <c r="X66" s="213">
        <f>INPUT!X445</f>
        <v>-143</v>
      </c>
      <c r="Y66" s="453"/>
      <c r="Z66" s="453"/>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pans="1:256" ht="19.5" customHeight="1">
      <c r="A67" s="226">
        <f>INPUT!A444</f>
        <v>37972</v>
      </c>
      <c r="B67" s="193">
        <f>INPUT!B444</f>
        <v>3101</v>
      </c>
      <c r="C67" s="205">
        <f>INPUT!C444</f>
        <v>9.312</v>
      </c>
      <c r="D67" s="206">
        <f>INPUT!D444</f>
        <v>101.4</v>
      </c>
      <c r="E67" s="298">
        <f>INPUT!E444</f>
        <v>8113.1</v>
      </c>
      <c r="F67" s="214">
        <f>INPUT!F444</f>
        <v>138.9</v>
      </c>
      <c r="G67" s="298">
        <f>INPUT!G444</f>
        <v>712.9</v>
      </c>
      <c r="H67" s="214">
        <f>INPUT!H444</f>
        <v>26.9</v>
      </c>
      <c r="I67" s="299">
        <f>AVERAGE(INPUT!I444,INPUT!K444)</f>
        <v>26.37</v>
      </c>
      <c r="J67" s="217">
        <f>0.5*(INPUT!J444+INPUT!L444)</f>
        <v>13.75</v>
      </c>
      <c r="K67" s="343">
        <f>0.796*6*1046*(10.25*INPUT!E444/36*INPUT!G444/36/I67)/35/10000</f>
        <v>24.760085275557074</v>
      </c>
      <c r="L67" s="214">
        <f aca="true" t="shared" si="1" ref="L67:L98">1/(1/J67-1/F67-1/H67)</f>
        <v>35.26947777793035</v>
      </c>
      <c r="M67" s="199" t="str">
        <f>INPUT!M444</f>
        <v>n/a</v>
      </c>
      <c r="N67" s="214" t="str">
        <f>INPUT!N444</f>
        <v>n/a</v>
      </c>
      <c r="O67" s="199" t="str">
        <f>INPUT!O444</f>
        <v>n/a</v>
      </c>
      <c r="P67" s="214" t="str">
        <f>INPUT!P444</f>
        <v>n/a</v>
      </c>
      <c r="Q67" s="199" t="str">
        <f>INPUT!Q444</f>
        <v>n/a</v>
      </c>
      <c r="R67" s="214" t="str">
        <f>INPUT!R444</f>
        <v>n/a</v>
      </c>
      <c r="S67" s="199" t="str">
        <f>INPUT!S444</f>
        <v>n/a</v>
      </c>
      <c r="T67" s="214" t="str">
        <f>INPUT!T444</f>
        <v>n/a</v>
      </c>
      <c r="U67" s="300">
        <f>INPUT!U444</f>
        <v>2.05</v>
      </c>
      <c r="V67" s="214">
        <f>INPUT!V444</f>
        <v>-61.5</v>
      </c>
      <c r="W67" s="300">
        <f>INPUT!W444</f>
        <v>1.56</v>
      </c>
      <c r="X67" s="214">
        <f>INPUT!X444</f>
        <v>-97.5</v>
      </c>
      <c r="Y67" s="460"/>
      <c r="Z67" s="46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pans="1:256" ht="19.5" customHeight="1">
      <c r="A68" s="225">
        <f>INPUT!A443</f>
        <v>37959</v>
      </c>
      <c r="B68" s="192">
        <f>INPUT!B443</f>
        <v>3083</v>
      </c>
      <c r="C68" s="200">
        <f>INPUT!C443</f>
        <v>9.192</v>
      </c>
      <c r="D68" s="201">
        <f>INPUT!D443</f>
        <v>64.9</v>
      </c>
      <c r="E68" s="290">
        <f>INPUT!E443</f>
        <v>8206.7</v>
      </c>
      <c r="F68" s="213">
        <f>INPUT!F443</f>
        <v>115.2</v>
      </c>
      <c r="G68" s="290">
        <f>INPUT!G443</f>
        <v>479.3</v>
      </c>
      <c r="H68" s="213">
        <f>INPUT!H443</f>
        <v>23.2</v>
      </c>
      <c r="I68" s="292">
        <f>AVERAGE(INPUT!I443,INPUT!K443)</f>
        <v>18.265</v>
      </c>
      <c r="J68" s="216">
        <f>0.5*(INPUT!J443+INPUT!L443)</f>
        <v>10.15</v>
      </c>
      <c r="K68" s="342">
        <f>0.796*6*1046*(10.25*INPUT!E443/36*INPUT!G443/36/I68)/35/10000</f>
        <v>24.311017305144095</v>
      </c>
      <c r="L68" s="213">
        <f t="shared" si="1"/>
        <v>21.39579139981702</v>
      </c>
      <c r="M68" s="198">
        <f>INPUT!M443</f>
        <v>35.9</v>
      </c>
      <c r="N68" s="213">
        <f>INPUT!N443</f>
        <v>-10.56</v>
      </c>
      <c r="O68" s="198">
        <f>INPUT!O443</f>
        <v>30.8</v>
      </c>
      <c r="P68" s="213">
        <f>INPUT!P443</f>
        <v>12.4</v>
      </c>
      <c r="Q68" s="198">
        <f>INPUT!Q443</f>
        <v>38.4</v>
      </c>
      <c r="R68" s="213">
        <f>INPUT!R443</f>
        <v>1010</v>
      </c>
      <c r="S68" s="198">
        <f>INPUT!S443</f>
        <v>27.5</v>
      </c>
      <c r="T68" s="213">
        <f>INPUT!T443</f>
        <v>-16.2</v>
      </c>
      <c r="U68" s="291">
        <f>INPUT!U443</f>
        <v>2</v>
      </c>
      <c r="V68" s="213">
        <f>INPUT!V443</f>
        <v>-57.3</v>
      </c>
      <c r="W68" s="291">
        <f>INPUT!W443</f>
        <v>2.07</v>
      </c>
      <c r="X68" s="213">
        <f>INPUT!X443</f>
        <v>151</v>
      </c>
      <c r="Y68" s="453" t="s">
        <v>287</v>
      </c>
      <c r="Z68" s="453"/>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pans="1:256" ht="19.5" customHeight="1">
      <c r="A69" s="226">
        <f>INPUT!A442</f>
        <v>37959</v>
      </c>
      <c r="B69" s="193">
        <f>INPUT!B442</f>
        <v>3080</v>
      </c>
      <c r="C69" s="205">
        <f>INPUT!C442</f>
        <v>9.205</v>
      </c>
      <c r="D69" s="206">
        <f>INPUT!D442</f>
        <v>106.7</v>
      </c>
      <c r="E69" s="298">
        <f>INPUT!E442</f>
        <v>8118.41</v>
      </c>
      <c r="F69" s="214">
        <f>INPUT!F442</f>
        <v>172.9</v>
      </c>
      <c r="G69" s="298">
        <f>INPUT!G442</f>
        <v>591.86</v>
      </c>
      <c r="H69" s="214">
        <f>INPUT!H442</f>
        <v>21.1</v>
      </c>
      <c r="I69" s="299">
        <f>AVERAGE(INPUT!I442,INPUT!K442)</f>
        <v>21.705</v>
      </c>
      <c r="J69" s="217">
        <f>0.5*(INPUT!J442+INPUT!L442)</f>
        <v>10.2</v>
      </c>
      <c r="K69" s="343">
        <f>0.796*6*1046*(10.25*INPUT!E442/36*INPUT!G442/36/I69)/35/10000</f>
        <v>24.990618358399598</v>
      </c>
      <c r="L69" s="214">
        <f t="shared" si="1"/>
        <v>22.29050012279934</v>
      </c>
      <c r="M69" s="199">
        <f>INPUT!M442</f>
        <v>18.02</v>
      </c>
      <c r="N69" s="214">
        <f>INPUT!N442</f>
        <v>-18.6</v>
      </c>
      <c r="O69" s="199">
        <f>INPUT!O442</f>
        <v>26.44</v>
      </c>
      <c r="P69" s="214">
        <f>INPUT!P442</f>
        <v>31.4</v>
      </c>
      <c r="Q69" s="199">
        <f>INPUT!Q442</f>
        <v>16.65</v>
      </c>
      <c r="R69" s="214">
        <f>INPUT!R442</f>
        <v>514.7</v>
      </c>
      <c r="S69" s="199">
        <f>INPUT!S442</f>
        <v>20.11</v>
      </c>
      <c r="T69" s="214">
        <f>INPUT!T442</f>
        <v>-25.9</v>
      </c>
      <c r="U69" s="300">
        <f>INPUT!U442</f>
        <v>1.77</v>
      </c>
      <c r="V69" s="214">
        <f>INPUT!V442</f>
        <v>-33</v>
      </c>
      <c r="W69" s="300">
        <f>INPUT!W442</f>
        <v>1.91</v>
      </c>
      <c r="X69" s="214">
        <f>INPUT!X442</f>
        <v>70.8</v>
      </c>
      <c r="Y69" s="460"/>
      <c r="Z69" s="46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row>
    <row r="70" spans="1:256" ht="19.5" customHeight="1">
      <c r="A70" s="225">
        <f>INPUT!A441</f>
        <v>37955</v>
      </c>
      <c r="B70" s="192">
        <f>INPUT!B441</f>
        <v>3057</v>
      </c>
      <c r="C70" s="200">
        <f>INPUT!C441</f>
        <v>7.504</v>
      </c>
      <c r="D70" s="201">
        <f>INPUT!D441</f>
        <v>21.5</v>
      </c>
      <c r="E70" s="290">
        <f>INPUT!E441</f>
        <v>6655.06</v>
      </c>
      <c r="F70" s="213">
        <f>INPUT!F441</f>
        <v>22.2</v>
      </c>
      <c r="G70" s="290">
        <f>INPUT!G441</f>
        <v>610.26</v>
      </c>
      <c r="H70" s="213">
        <f>INPUT!H441</f>
        <v>39.4</v>
      </c>
      <c r="I70" s="292">
        <f>AVERAGE(INPUT!I441,INPUT!K441)</f>
        <v>21.89</v>
      </c>
      <c r="J70" s="216">
        <f>0.5*(INPUT!J441+INPUT!L441)</f>
        <v>12.600000000000001</v>
      </c>
      <c r="K70" s="342">
        <f>0.796*6*1046*(10.25*INPUT!E441/36*INPUT!G441/36/I70)/35/10000</f>
        <v>20.94440082280202</v>
      </c>
      <c r="L70" s="213">
        <f t="shared" si="1"/>
        <v>111.86528623629731</v>
      </c>
      <c r="M70" s="198">
        <f>INPUT!M441</f>
        <v>17.86</v>
      </c>
      <c r="N70" s="213">
        <f>INPUT!N441</f>
        <v>155.8</v>
      </c>
      <c r="O70" s="198">
        <f>INPUT!O441</f>
        <v>24.11</v>
      </c>
      <c r="P70" s="213">
        <f>INPUT!P441</f>
        <v>18.9</v>
      </c>
      <c r="Q70" s="198">
        <f>INPUT!Q441</f>
        <v>12.4</v>
      </c>
      <c r="R70" s="213">
        <f>INPUT!R441</f>
        <v>-194</v>
      </c>
      <c r="S70" s="198">
        <f>INPUT!S441</f>
        <v>12.26</v>
      </c>
      <c r="T70" s="213">
        <f>INPUT!T441</f>
        <v>135.2</v>
      </c>
      <c r="U70" s="291">
        <f>INPUT!U441</f>
        <v>1.81</v>
      </c>
      <c r="V70" s="213">
        <f>INPUT!V441</f>
        <v>-146</v>
      </c>
      <c r="W70" s="291">
        <f>INPUT!W441</f>
        <v>1.79</v>
      </c>
      <c r="X70" s="213">
        <f>INPUT!X441</f>
        <v>-92.4</v>
      </c>
      <c r="Y70" s="453"/>
      <c r="Z70" s="453"/>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row>
    <row r="71" spans="1:256" ht="19.5" customHeight="1">
      <c r="A71" s="226">
        <f>INPUT!A440</f>
        <v>37954</v>
      </c>
      <c r="B71" s="193">
        <f>INPUT!B440</f>
        <v>3053</v>
      </c>
      <c r="C71" s="205">
        <f>INPUT!C440</f>
        <v>8.049</v>
      </c>
      <c r="D71" s="206">
        <f>INPUT!D440</f>
        <v>138.1</v>
      </c>
      <c r="E71" s="298">
        <f>INPUT!E440</f>
        <v>6930.99</v>
      </c>
      <c r="F71" s="214">
        <f>INPUT!F440</f>
        <v>189.6</v>
      </c>
      <c r="G71" s="298">
        <f>INPUT!G440</f>
        <v>686.63</v>
      </c>
      <c r="H71" s="214">
        <f>INPUT!H440</f>
        <v>41.6</v>
      </c>
      <c r="I71" s="299">
        <f>AVERAGE(INPUT!I440,INPUT!K440)</f>
        <v>18.310000000000002</v>
      </c>
      <c r="J71" s="217">
        <f>0.5*(INPUT!J440+INPUT!L440)</f>
        <v>22.05</v>
      </c>
      <c r="K71" s="343">
        <f>0.796*6*1046*(10.25*INPUT!E440/36*INPUT!G440/36/I71)/35/10000</f>
        <v>29.34110899302879</v>
      </c>
      <c r="L71" s="214">
        <f t="shared" si="1"/>
        <v>62.34899548289953</v>
      </c>
      <c r="M71" s="199">
        <f>INPUT!M440</f>
        <v>21.06</v>
      </c>
      <c r="N71" s="214">
        <f>INPUT!N440</f>
        <v>-124.7</v>
      </c>
      <c r="O71" s="199">
        <f>INPUT!O440</f>
        <v>27.56</v>
      </c>
      <c r="P71" s="214">
        <f>INPUT!P440</f>
        <v>-69.6</v>
      </c>
      <c r="Q71" s="199">
        <f>INPUT!Q440</f>
        <v>17.82</v>
      </c>
      <c r="R71" s="214">
        <f>INPUT!R440</f>
        <v>-111.8</v>
      </c>
      <c r="S71" s="199">
        <f>INPUT!S440</f>
        <v>28.25</v>
      </c>
      <c r="T71" s="214">
        <f>INPUT!T440</f>
        <v>-34.9</v>
      </c>
      <c r="U71" s="300">
        <f>INPUT!U440</f>
        <v>1.89</v>
      </c>
      <c r="V71" s="214">
        <f>INPUT!V440</f>
        <v>-48.6</v>
      </c>
      <c r="W71" s="300">
        <f>INPUT!W440</f>
        <v>1.8</v>
      </c>
      <c r="X71" s="214">
        <f>INPUT!X440</f>
        <v>-37819</v>
      </c>
      <c r="Y71" s="460"/>
      <c r="Z71" s="46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row>
    <row r="72" spans="1:256" ht="19.5" customHeight="1">
      <c r="A72" s="225">
        <f>INPUT!A439</f>
        <v>37953</v>
      </c>
      <c r="B72" s="192">
        <f>INPUT!B439</f>
        <v>3052</v>
      </c>
      <c r="C72" s="200">
        <f>INPUT!C439</f>
        <v>7.841</v>
      </c>
      <c r="D72" s="201">
        <f>INPUT!D439</f>
        <v>35.8</v>
      </c>
      <c r="E72" s="290">
        <f>INPUT!E439</f>
        <v>6853.09</v>
      </c>
      <c r="F72" s="213">
        <f>INPUT!F439</f>
        <v>39.5</v>
      </c>
      <c r="G72" s="290">
        <f>INPUT!G439</f>
        <v>561.08</v>
      </c>
      <c r="H72" s="213">
        <f>INPUT!H439</f>
        <v>45.8</v>
      </c>
      <c r="I72" s="292">
        <f>AVERAGE(INPUT!I439,INPUT!K439)</f>
        <v>21.759999999999998</v>
      </c>
      <c r="J72" s="318">
        <f>0.5*(INPUT!J439+INPUT!L439)</f>
        <v>12.469999999999999</v>
      </c>
      <c r="K72" s="342">
        <f>0.796*6*1046*(10.25*INPUT!E439/36*INPUT!G439/36/I72)/35/10000</f>
        <v>19.947990595232188</v>
      </c>
      <c r="L72" s="325">
        <f t="shared" si="1"/>
        <v>30.264562139711206</v>
      </c>
      <c r="M72" s="198">
        <f>INPUT!M439</f>
        <v>16.84</v>
      </c>
      <c r="N72" s="213">
        <f>INPUT!N439</f>
        <v>-102.3</v>
      </c>
      <c r="O72" s="198">
        <f>INPUT!O439</f>
        <v>24.57</v>
      </c>
      <c r="P72" s="213">
        <f>INPUT!P439</f>
        <v>39.5</v>
      </c>
      <c r="Q72" s="198">
        <f>INPUT!Q439</f>
        <v>11.98</v>
      </c>
      <c r="R72" s="213">
        <f>INPUT!R439</f>
        <v>-112.6</v>
      </c>
      <c r="S72" s="198">
        <f>INPUT!S439</f>
        <v>11.33</v>
      </c>
      <c r="T72" s="213">
        <f>INPUT!T439</f>
        <v>-66.8</v>
      </c>
      <c r="U72" s="291">
        <f>INPUT!U439</f>
        <v>1.85</v>
      </c>
      <c r="V72" s="213">
        <f>INPUT!V439</f>
        <v>-57.9</v>
      </c>
      <c r="W72" s="291">
        <f>INPUT!W439</f>
        <v>1.77</v>
      </c>
      <c r="X72" s="213">
        <f>INPUT!X439</f>
        <v>-203.2</v>
      </c>
      <c r="Y72" s="453"/>
      <c r="Z72" s="453"/>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row>
    <row r="73" spans="1:256" ht="19.5" customHeight="1">
      <c r="A73" s="226">
        <f>INPUT!A438</f>
        <v>37951</v>
      </c>
      <c r="B73" s="193">
        <f>INPUT!B438</f>
        <v>3050</v>
      </c>
      <c r="C73" s="205">
        <f>INPUT!C438</f>
        <v>7.311</v>
      </c>
      <c r="D73" s="206">
        <f>INPUT!D438</f>
        <v>39.8</v>
      </c>
      <c r="E73" s="298">
        <f>INPUT!E438</f>
        <v>6540.65</v>
      </c>
      <c r="F73" s="214">
        <f>INPUT!F438</f>
        <v>39.1</v>
      </c>
      <c r="G73" s="298">
        <f>INPUT!G438</f>
        <v>452.71</v>
      </c>
      <c r="H73" s="214">
        <f>INPUT!H438</f>
        <v>39.8</v>
      </c>
      <c r="I73" s="299">
        <f>AVERAGE(INPUT!I438,INPUT!K438)</f>
        <v>15.635</v>
      </c>
      <c r="J73" s="217">
        <f>0.5*(INPUT!J438+INPUT!L438)</f>
        <v>14.3</v>
      </c>
      <c r="K73" s="343">
        <f>0.796*6*1046*(10.25*INPUT!E438/36*INPUT!G438/36/I73)/35/10000</f>
        <v>21.379125387507937</v>
      </c>
      <c r="L73" s="214">
        <f t="shared" si="1"/>
        <v>52.004800074782096</v>
      </c>
      <c r="M73" s="199">
        <f>INPUT!M438</f>
        <v>17.14</v>
      </c>
      <c r="N73" s="214">
        <f>INPUT!N438</f>
        <v>-90.1</v>
      </c>
      <c r="O73" s="199">
        <f>INPUT!O438</f>
        <v>26.66</v>
      </c>
      <c r="P73" s="214">
        <f>INPUT!P438</f>
        <v>78.1</v>
      </c>
      <c r="Q73" s="199">
        <f>INPUT!Q438</f>
        <v>10.99</v>
      </c>
      <c r="R73" s="214">
        <f>INPUT!R438</f>
        <v>-58.2</v>
      </c>
      <c r="S73" s="199">
        <f>INPUT!S438</f>
        <v>10.74</v>
      </c>
      <c r="T73" s="214">
        <f>INPUT!T438</f>
        <v>-234</v>
      </c>
      <c r="U73" s="300">
        <f>INPUT!U438</f>
        <v>1.87</v>
      </c>
      <c r="V73" s="214">
        <f>INPUT!V438</f>
        <v>-63.5</v>
      </c>
      <c r="W73" s="300">
        <f>INPUT!W438</f>
        <v>1.79</v>
      </c>
      <c r="X73" s="214">
        <f>INPUT!X438</f>
        <v>-102.8</v>
      </c>
      <c r="Y73" s="460"/>
      <c r="Z73" s="46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row>
    <row r="74" spans="1:256" ht="19.5" customHeight="1">
      <c r="A74" s="225">
        <f>INPUT!A437</f>
        <v>37950</v>
      </c>
      <c r="B74" s="192">
        <f>INPUT!B437</f>
        <v>3048</v>
      </c>
      <c r="C74" s="200">
        <f>INPUT!C437</f>
        <v>7.64</v>
      </c>
      <c r="D74" s="201">
        <f>INPUT!D437</f>
        <v>267.1</v>
      </c>
      <c r="E74" s="290">
        <f>INPUT!E437</f>
        <v>6740.5</v>
      </c>
      <c r="F74" s="213">
        <f>INPUT!F437</f>
        <v>555.5</v>
      </c>
      <c r="G74" s="290">
        <f>INPUT!G437</f>
        <v>403.2</v>
      </c>
      <c r="H74" s="213">
        <f>INPUT!H437</f>
        <v>42.1</v>
      </c>
      <c r="I74" s="292">
        <f>AVERAGE(INPUT!I437,INPUT!K437)</f>
        <v>8.835</v>
      </c>
      <c r="J74" s="216">
        <f>0.5*(INPUT!J437+INPUT!L437)</f>
        <v>21.4</v>
      </c>
      <c r="K74" s="342">
        <f>0.796*6*1046*(10.25*INPUT!E437/36*INPUT!G437/36/I74)/35/10000</f>
        <v>34.72585158543671</v>
      </c>
      <c r="L74" s="213">
        <f t="shared" si="1"/>
        <v>47.223666741838706</v>
      </c>
      <c r="M74" s="198" t="str">
        <f>INPUT!M437</f>
        <v>n/a</v>
      </c>
      <c r="N74" s="213">
        <f>INPUT!N437</f>
        <v>-27.4</v>
      </c>
      <c r="O74" s="198" t="str">
        <f>INPUT!O437</f>
        <v>n/a</v>
      </c>
      <c r="P74" s="213">
        <f>INPUT!P437</f>
        <v>497</v>
      </c>
      <c r="Q74" s="198" t="str">
        <f>INPUT!Q437</f>
        <v>n/a</v>
      </c>
      <c r="R74" s="213" t="str">
        <f>INPUT!R437</f>
        <v>n/a</v>
      </c>
      <c r="S74" s="198" t="str">
        <f>INPUT!S437</f>
        <v>n/a</v>
      </c>
      <c r="T74" s="213" t="str">
        <f>INPUT!T437</f>
        <v>n/a</v>
      </c>
      <c r="U74" s="291">
        <f>INPUT!U437</f>
        <v>1.81</v>
      </c>
      <c r="V74" s="213">
        <f>INPUT!V437</f>
        <v>-52.9</v>
      </c>
      <c r="W74" s="291">
        <f>INPUT!W437</f>
        <v>1.72</v>
      </c>
      <c r="X74" s="213">
        <f>INPUT!X437</f>
        <v>111.2</v>
      </c>
      <c r="Y74" s="453"/>
      <c r="Z74" s="453"/>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row>
    <row r="75" spans="1:256" ht="19.5" customHeight="1">
      <c r="A75" s="226">
        <f>INPUT!A436</f>
        <v>37948</v>
      </c>
      <c r="B75" s="193">
        <f>INPUT!B436</f>
        <v>3043</v>
      </c>
      <c r="C75" s="205">
        <f>INPUT!C436</f>
        <v>6.638</v>
      </c>
      <c r="D75" s="206">
        <f>INPUT!D436</f>
        <v>68.4</v>
      </c>
      <c r="E75" s="298">
        <f>INPUT!E436</f>
        <v>5959.41</v>
      </c>
      <c r="F75" s="214">
        <f>INPUT!F436</f>
        <v>90</v>
      </c>
      <c r="G75" s="298">
        <f>INPUT!G436</f>
        <v>312.1</v>
      </c>
      <c r="H75" s="214">
        <f>INPUT!H436</f>
        <v>41.9</v>
      </c>
      <c r="I75" s="299">
        <f>AVERAGE(INPUT!I436,INPUT!K436)</f>
        <v>8.855</v>
      </c>
      <c r="J75" s="217">
        <f>0.5*(INPUT!J436+INPUT!L436)</f>
        <v>16.35</v>
      </c>
      <c r="K75" s="343">
        <f>0.796*6*1046*(10.25*INPUT!E436/36*INPUT!G436/36/I75)/35/10000</f>
        <v>23.7112959234139</v>
      </c>
      <c r="L75" s="214">
        <f t="shared" si="1"/>
        <v>38.1903576173708</v>
      </c>
      <c r="M75" s="199">
        <f>INPUT!M436</f>
        <v>18.47</v>
      </c>
      <c r="N75" s="214">
        <f>INPUT!N436</f>
        <v>-49.9</v>
      </c>
      <c r="O75" s="199">
        <f>INPUT!O436</f>
        <v>26.54</v>
      </c>
      <c r="P75" s="214">
        <f>INPUT!P436</f>
        <v>22.2</v>
      </c>
      <c r="Q75" s="199">
        <f>INPUT!Q436</f>
        <v>14.24</v>
      </c>
      <c r="R75" s="214">
        <f>INPUT!R436</f>
        <v>-29</v>
      </c>
      <c r="S75" s="199">
        <f>INPUT!S436</f>
        <v>12.45</v>
      </c>
      <c r="T75" s="214">
        <f>INPUT!T436</f>
        <v>92.5</v>
      </c>
      <c r="U75" s="300">
        <f>INPUT!U436</f>
        <v>1.87</v>
      </c>
      <c r="V75" s="214">
        <f>INPUT!V436</f>
        <v>-58.5</v>
      </c>
      <c r="W75" s="300">
        <f>INPUT!W436</f>
        <v>2.12</v>
      </c>
      <c r="X75" s="214">
        <f>INPUT!X436</f>
        <v>-333</v>
      </c>
      <c r="Y75" s="460"/>
      <c r="Z75" s="46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row>
    <row r="76" spans="1:256" ht="19.5" customHeight="1">
      <c r="A76" s="225">
        <f>INPUT!A435</f>
        <v>37868</v>
      </c>
      <c r="B76" s="192">
        <f>INPUT!B435</f>
        <v>2988</v>
      </c>
      <c r="C76" s="200">
        <f>INPUT!C435</f>
        <v>7.407</v>
      </c>
      <c r="D76" s="201">
        <f>INPUT!D435</f>
        <v>68.7</v>
      </c>
      <c r="E76" s="290">
        <f>INPUT!E435</f>
        <v>6908.8</v>
      </c>
      <c r="F76" s="213">
        <f>INPUT!F435</f>
        <v>71.5</v>
      </c>
      <c r="G76" s="290">
        <f>INPUT!G435</f>
        <v>932.12</v>
      </c>
      <c r="H76" s="213">
        <f>INPUT!H435</f>
        <v>30.6</v>
      </c>
      <c r="I76" s="292">
        <f>AVERAGE(INPUT!I435,INPUT!K435)</f>
        <v>32.67</v>
      </c>
      <c r="J76" s="216">
        <f>0.5*(INPUT!J435+INPUT!L435)</f>
        <v>15.5</v>
      </c>
      <c r="K76" s="342">
        <f>0.796*6*1046*(10.25*INPUT!E435/36*INPUT!G435/36/I76)/35/10000</f>
        <v>22.252157993729984</v>
      </c>
      <c r="L76" s="213">
        <f t="shared" si="1"/>
        <v>56.02122738911374</v>
      </c>
      <c r="M76" s="198">
        <f>INPUT!M435</f>
        <v>31.9</v>
      </c>
      <c r="N76" s="213">
        <f>INPUT!N435</f>
        <v>39.7</v>
      </c>
      <c r="O76" s="198">
        <f>INPUT!O435</f>
        <v>43.4</v>
      </c>
      <c r="P76" s="213">
        <f>INPUT!P435</f>
        <v>164</v>
      </c>
      <c r="Q76" s="198" t="str">
        <f>INPUT!Q435</f>
        <v>n/a</v>
      </c>
      <c r="R76" s="213" t="str">
        <f>INPUT!R435</f>
        <v>n/a</v>
      </c>
      <c r="S76" s="198" t="str">
        <f>INPUT!S435</f>
        <v>n/a</v>
      </c>
      <c r="T76" s="213" t="str">
        <f>INPUT!T435</f>
        <v>n/a</v>
      </c>
      <c r="U76" s="291">
        <f>INPUT!U435</f>
        <v>1.77</v>
      </c>
      <c r="V76" s="213">
        <f>INPUT!V435</f>
        <v>71.2</v>
      </c>
      <c r="W76" s="291">
        <f>INPUT!W435</f>
        <v>1.67</v>
      </c>
      <c r="X76" s="213">
        <f>INPUT!X435</f>
        <v>280</v>
      </c>
      <c r="Y76" s="453"/>
      <c r="Z76" s="453"/>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row>
    <row r="77" spans="1:256" ht="19.5" customHeight="1">
      <c r="A77" s="226">
        <f>INPUT!A434</f>
        <v>37867</v>
      </c>
      <c r="B77" s="193">
        <f>INPUT!B434</f>
        <v>2985</v>
      </c>
      <c r="C77" s="205">
        <f>INPUT!C434</f>
        <v>8.735</v>
      </c>
      <c r="D77" s="206">
        <f>INPUT!D434</f>
        <v>43.5</v>
      </c>
      <c r="E77" s="298">
        <f>INPUT!E434</f>
        <v>7634.46</v>
      </c>
      <c r="F77" s="214">
        <f>INPUT!F434</f>
        <v>46.57</v>
      </c>
      <c r="G77" s="298">
        <f>INPUT!G434</f>
        <v>779.02</v>
      </c>
      <c r="H77" s="214">
        <f>INPUT!H434</f>
        <v>40</v>
      </c>
      <c r="I77" s="299">
        <f>AVERAGE(INPUT!I434,INPUT!K434)</f>
        <v>33.894999999999996</v>
      </c>
      <c r="J77" s="217">
        <f>0.5*(INPUT!J434+INPUT!L434)</f>
        <v>12.36</v>
      </c>
      <c r="K77" s="343">
        <f>0.796*6*1046*(10.25*INPUT!E434/36*INPUT!G434/36/I77)/35/10000</f>
        <v>19.807885435904986</v>
      </c>
      <c r="L77" s="214">
        <f t="shared" si="1"/>
        <v>29.041825198651647</v>
      </c>
      <c r="M77" s="199">
        <f>INPUT!M434</f>
        <v>32.5</v>
      </c>
      <c r="N77" s="214">
        <f>INPUT!N434</f>
        <v>37.6</v>
      </c>
      <c r="O77" s="199">
        <f>INPUT!O434</f>
        <v>43.7</v>
      </c>
      <c r="P77" s="214">
        <f>INPUT!P434</f>
        <v>242</v>
      </c>
      <c r="Q77" s="199">
        <f>INPUT!Q434</f>
        <v>39.6</v>
      </c>
      <c r="R77" s="214">
        <f>INPUT!R434</f>
        <v>444</v>
      </c>
      <c r="S77" s="199">
        <f>INPUT!S434</f>
        <v>30.1</v>
      </c>
      <c r="T77" s="214">
        <f>INPUT!T434</f>
        <v>44.8</v>
      </c>
      <c r="U77" s="300">
        <f>INPUT!U434</f>
        <v>1.61</v>
      </c>
      <c r="V77" s="214">
        <f>INPUT!V434</f>
        <v>55.4</v>
      </c>
      <c r="W77" s="300">
        <f>INPUT!W434</f>
        <v>1.7</v>
      </c>
      <c r="X77" s="214">
        <f>INPUT!X434</f>
        <v>128</v>
      </c>
      <c r="Y77" s="460"/>
      <c r="Z77" s="46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row>
    <row r="78" spans="1:256" ht="19.5" customHeight="1">
      <c r="A78" s="225">
        <f>INPUT!A433</f>
        <v>37866</v>
      </c>
      <c r="B78" s="192">
        <f>INPUT!B433</f>
        <v>2979</v>
      </c>
      <c r="C78" s="200">
        <f>INPUT!C433</f>
        <v>10.432</v>
      </c>
      <c r="D78" s="201">
        <f>INPUT!D433</f>
        <v>24.37</v>
      </c>
      <c r="E78" s="290">
        <f>INPUT!E433</f>
        <v>9117.6</v>
      </c>
      <c r="F78" s="213">
        <f>INPUT!F433</f>
        <v>15.55</v>
      </c>
      <c r="G78" s="290">
        <f>INPUT!G433</f>
        <v>965.53</v>
      </c>
      <c r="H78" s="213">
        <f>INPUT!H433</f>
        <v>29.89</v>
      </c>
      <c r="I78" s="292">
        <f>AVERAGE(INPUT!I433,INPUT!K433)</f>
        <v>41.855000000000004</v>
      </c>
      <c r="J78" s="216">
        <f>0.5*(INPUT!J433+INPUT!L433)</f>
        <v>11.55</v>
      </c>
      <c r="K78" s="342">
        <f>0.796*6*1046*(10.25*INPUT!E433/36*INPUT!G433/36/I78)/35/10000</f>
        <v>23.743557148507474</v>
      </c>
      <c r="L78" s="213">
        <f t="shared" si="1"/>
        <v>-89.40864762459923</v>
      </c>
      <c r="M78" s="198">
        <f>INPUT!M433</f>
        <v>34.9</v>
      </c>
      <c r="N78" s="213">
        <f>INPUT!N433</f>
        <v>84.4</v>
      </c>
      <c r="O78" s="198">
        <f>INPUT!O433</f>
        <v>45.6</v>
      </c>
      <c r="P78" s="213">
        <f>INPUT!P433</f>
        <v>113.3</v>
      </c>
      <c r="Q78" s="198">
        <f>INPUT!Q433</f>
        <v>39.5</v>
      </c>
      <c r="R78" s="213">
        <f>INPUT!R433</f>
        <v>88.5</v>
      </c>
      <c r="S78" s="198">
        <f>INPUT!S433</f>
        <v>33</v>
      </c>
      <c r="T78" s="213">
        <f>INPUT!T433</f>
        <v>39.2</v>
      </c>
      <c r="U78" s="291">
        <f>INPUT!U433</f>
        <v>1.83</v>
      </c>
      <c r="V78" s="213">
        <f>INPUT!V433</f>
        <v>477.1</v>
      </c>
      <c r="W78" s="291">
        <f>INPUT!W433</f>
        <v>1.71</v>
      </c>
      <c r="X78" s="213">
        <f>INPUT!X433</f>
        <v>275</v>
      </c>
      <c r="Y78" s="453"/>
      <c r="Z78" s="453"/>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ht="19.5" customHeight="1">
      <c r="A79" s="226">
        <f>INPUT!A432</f>
        <v>37865</v>
      </c>
      <c r="B79" s="193">
        <f>INPUT!B432</f>
        <v>2977</v>
      </c>
      <c r="C79" s="205">
        <f>INPUT!C432</f>
        <v>10.738</v>
      </c>
      <c r="D79" s="206">
        <f>INPUT!D432</f>
        <v>21.61</v>
      </c>
      <c r="E79" s="298">
        <f>INPUT!E432</f>
        <v>9583.45</v>
      </c>
      <c r="F79" s="214">
        <f>INPUT!F432</f>
        <v>14.86</v>
      </c>
      <c r="G79" s="298">
        <f>INPUT!G432</f>
        <v>857.31</v>
      </c>
      <c r="H79" s="214">
        <f>INPUT!H432</f>
        <v>27.59</v>
      </c>
      <c r="I79" s="299">
        <f>AVERAGE(INPUT!I432,INPUT!K432)</f>
        <v>41.8</v>
      </c>
      <c r="J79" s="217">
        <f>0.5*(INPUT!J432+INPUT!L432)</f>
        <v>10.405</v>
      </c>
      <c r="K79" s="343">
        <f>0.796*6*1046*(10.25*INPUT!E432/36*INPUT!G432/36/I79)/35/10000</f>
        <v>22.1886209562714</v>
      </c>
      <c r="L79" s="214">
        <f t="shared" si="1"/>
        <v>-134.5509881611174</v>
      </c>
      <c r="M79" s="199">
        <f>INPUT!M432</f>
        <v>35.5</v>
      </c>
      <c r="N79" s="214">
        <f>INPUT!N432</f>
        <v>116</v>
      </c>
      <c r="O79" s="199">
        <f>INPUT!O432</f>
        <v>47.4</v>
      </c>
      <c r="P79" s="214">
        <f>INPUT!P432</f>
        <v>302</v>
      </c>
      <c r="Q79" s="199">
        <f>INPUT!Q432</f>
        <v>39</v>
      </c>
      <c r="R79" s="214">
        <f>INPUT!R432</f>
        <v>429</v>
      </c>
      <c r="S79" s="199">
        <f>INPUT!S432</f>
        <v>33.3</v>
      </c>
      <c r="T79" s="214">
        <f>INPUT!T432</f>
        <v>40.3</v>
      </c>
      <c r="U79" s="300">
        <f>INPUT!U432</f>
        <v>1.82</v>
      </c>
      <c r="V79" s="214">
        <f>INPUT!V432</f>
        <v>1135</v>
      </c>
      <c r="W79" s="300">
        <f>INPUT!W432</f>
        <v>1.78</v>
      </c>
      <c r="X79" s="214">
        <f>INPUT!X432</f>
        <v>242</v>
      </c>
      <c r="Y79" s="460"/>
      <c r="Z79" s="46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56" ht="19.5" customHeight="1">
      <c r="A80" s="225">
        <f>INPUT!A431</f>
        <v>37864</v>
      </c>
      <c r="B80" s="192">
        <f>INPUT!B431</f>
        <v>2975</v>
      </c>
      <c r="C80" s="200">
        <f>INPUT!C431</f>
        <v>8.734</v>
      </c>
      <c r="D80" s="201">
        <f>INPUT!D431</f>
        <v>18.56</v>
      </c>
      <c r="E80" s="290">
        <f>INPUT!E431</f>
        <v>7955.1</v>
      </c>
      <c r="F80" s="213">
        <f>INPUT!F431</f>
        <v>13.34</v>
      </c>
      <c r="G80" s="290">
        <f>INPUT!G431</f>
        <v>571.93</v>
      </c>
      <c r="H80" s="213">
        <f>INPUT!H431</f>
        <v>34.37</v>
      </c>
      <c r="I80" s="292">
        <f>AVERAGE(INPUT!I431,INPUT!K431)</f>
        <v>28.17</v>
      </c>
      <c r="J80" s="216">
        <f>0.5*(INPUT!J431+INPUT!L431)</f>
        <v>9.530000000000001</v>
      </c>
      <c r="K80" s="342">
        <f>0.796*6*1046*(10.25*INPUT!E431/36*INPUT!G431/36/I80)/35/10000</f>
        <v>18.23259546250265</v>
      </c>
      <c r="L80" s="213">
        <f t="shared" si="1"/>
        <v>1143.9887351747868</v>
      </c>
      <c r="M80" s="198">
        <f>INPUT!M431</f>
        <v>32.9</v>
      </c>
      <c r="N80" s="213">
        <f>INPUT!N431</f>
        <v>49.7</v>
      </c>
      <c r="O80" s="198">
        <f>INPUT!O431</f>
        <v>45</v>
      </c>
      <c r="P80" s="213">
        <f>INPUT!P431</f>
        <v>36.7</v>
      </c>
      <c r="Q80" s="198">
        <f>INPUT!Q431</f>
        <v>35.9</v>
      </c>
      <c r="R80" s="213">
        <f>INPUT!R431</f>
        <v>81.8</v>
      </c>
      <c r="S80" s="198">
        <f>INPUT!S431</f>
        <v>26.3</v>
      </c>
      <c r="T80" s="213">
        <f>INPUT!T431</f>
        <v>26.1</v>
      </c>
      <c r="U80" s="291">
        <f>INPUT!U431</f>
        <v>1.81</v>
      </c>
      <c r="V80" s="213">
        <f>INPUT!V431</f>
        <v>110.7</v>
      </c>
      <c r="W80" s="291">
        <f>INPUT!W431</f>
        <v>1.64</v>
      </c>
      <c r="X80" s="213">
        <f>INPUT!X431</f>
        <v>129</v>
      </c>
      <c r="Y80" s="453"/>
      <c r="Z80" s="453"/>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row>
    <row r="81" spans="1:256" ht="19.5" customHeight="1">
      <c r="A81" s="226">
        <f>INPUT!A430</f>
        <v>37860</v>
      </c>
      <c r="B81" s="193">
        <f>INPUT!B430</f>
        <v>2956</v>
      </c>
      <c r="C81" s="205">
        <f>INPUT!C430</f>
        <v>10.16</v>
      </c>
      <c r="D81" s="206">
        <f>INPUT!D430</f>
        <v>23.95</v>
      </c>
      <c r="E81" s="298">
        <f>INPUT!E430</f>
        <v>10969.73</v>
      </c>
      <c r="F81" s="214">
        <f>INPUT!F430</f>
        <v>29.42</v>
      </c>
      <c r="G81" s="298">
        <f>INPUT!G430</f>
        <v>798.13</v>
      </c>
      <c r="H81" s="214">
        <f>INPUT!H430</f>
        <v>26.86</v>
      </c>
      <c r="I81" s="299">
        <f>AVERAGE(INPUT!I430,INPUT!K430)</f>
        <v>40.82</v>
      </c>
      <c r="J81" s="217">
        <f>0.5*(INPUT!J430+INPUT!L430)</f>
        <v>9.315000000000001</v>
      </c>
      <c r="K81" s="343">
        <f>0.796*6*1046*(10.25*INPUT!E430/36*INPUT!G430/36/I81)/35/10000</f>
        <v>24.212709720954088</v>
      </c>
      <c r="L81" s="214">
        <f t="shared" si="1"/>
        <v>27.675404939599137</v>
      </c>
      <c r="M81" s="199">
        <f>INPUT!M430</f>
        <v>32.2</v>
      </c>
      <c r="N81" s="214">
        <f>INPUT!N430</f>
        <v>29.1</v>
      </c>
      <c r="O81" s="199">
        <f>INPUT!O430</f>
        <v>41.9</v>
      </c>
      <c r="P81" s="214">
        <f>INPUT!P430</f>
        <v>219.7</v>
      </c>
      <c r="Q81" s="199">
        <f>INPUT!Q430</f>
        <v>38.3</v>
      </c>
      <c r="R81" s="214">
        <f>INPUT!R430</f>
        <v>70.6</v>
      </c>
      <c r="S81" s="199">
        <f>INPUT!S430</f>
        <v>31.5</v>
      </c>
      <c r="T81" s="214">
        <f>INPUT!T430</f>
        <v>29.9</v>
      </c>
      <c r="U81" s="300">
        <f>INPUT!U430</f>
        <v>1.79</v>
      </c>
      <c r="V81" s="214">
        <f>INPUT!V430</f>
        <v>2445</v>
      </c>
      <c r="W81" s="300">
        <f>INPUT!W430</f>
        <v>1.61</v>
      </c>
      <c r="X81" s="214">
        <f>INPUT!X430</f>
        <v>116.7</v>
      </c>
      <c r="Y81" s="460"/>
      <c r="Z81" s="46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ht="19.5" customHeight="1">
      <c r="A82" s="225">
        <f>INPUT!A429</f>
        <v>37859</v>
      </c>
      <c r="B82" s="192">
        <f>INPUT!B429</f>
        <v>2953</v>
      </c>
      <c r="C82" s="200">
        <f>INPUT!C429</f>
        <v>9.637</v>
      </c>
      <c r="D82" s="201">
        <f>INPUT!D429</f>
        <v>17.73</v>
      </c>
      <c r="E82" s="290">
        <f>INPUT!E429</f>
        <v>8587.59</v>
      </c>
      <c r="F82" s="213">
        <f>INPUT!F429</f>
        <v>21.08</v>
      </c>
      <c r="G82" s="290">
        <f>INPUT!G429</f>
        <v>726.67</v>
      </c>
      <c r="H82" s="213">
        <f>INPUT!H429</f>
        <v>33.95</v>
      </c>
      <c r="I82" s="292">
        <f>AVERAGE(INPUT!I429,INPUT!K429)</f>
        <v>35.965</v>
      </c>
      <c r="J82" s="216">
        <f>0.5*(INPUT!J429+INPUT!L429)</f>
        <v>8.735</v>
      </c>
      <c r="K82" s="342">
        <f>0.796*6*1046*(10.25*INPUT!E429/36*INPUT!G429/36/I82)/35/10000</f>
        <v>19.587332253482085</v>
      </c>
      <c r="L82" s="213">
        <f t="shared" si="1"/>
        <v>26.603840514224775</v>
      </c>
      <c r="M82" s="198">
        <f>INPUT!M429</f>
        <v>33.3</v>
      </c>
      <c r="N82" s="213">
        <f>INPUT!N429</f>
        <v>36.5</v>
      </c>
      <c r="O82" s="198">
        <f>INPUT!O429</f>
        <v>41.9</v>
      </c>
      <c r="P82" s="213">
        <f>INPUT!P429</f>
        <v>42.7</v>
      </c>
      <c r="Q82" s="198">
        <f>INPUT!Q429</f>
        <v>37.7</v>
      </c>
      <c r="R82" s="213">
        <f>INPUT!R429</f>
        <v>112</v>
      </c>
      <c r="S82" s="198">
        <f>INPUT!S429</f>
        <v>27.3</v>
      </c>
      <c r="T82" s="213">
        <f>INPUT!T429</f>
        <v>54.3</v>
      </c>
      <c r="U82" s="291">
        <f>INPUT!U429</f>
        <v>1.78</v>
      </c>
      <c r="V82" s="213">
        <f>INPUT!V429</f>
        <v>110.2</v>
      </c>
      <c r="W82" s="291">
        <f>INPUT!W429</f>
        <v>1.67</v>
      </c>
      <c r="X82" s="213">
        <f>INPUT!X429</f>
        <v>104.6</v>
      </c>
      <c r="Y82" s="453"/>
      <c r="Z82" s="453"/>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row>
    <row r="83" spans="1:256" ht="19.5" customHeight="1">
      <c r="A83" s="226">
        <f>INPUT!A428</f>
        <v>37858</v>
      </c>
      <c r="B83" s="193">
        <f>INPUT!B428</f>
        <v>2943</v>
      </c>
      <c r="C83" s="205">
        <f>INPUT!C428</f>
        <v>10.03</v>
      </c>
      <c r="D83" s="206">
        <f>INPUT!D428</f>
        <v>13.1</v>
      </c>
      <c r="E83" s="298">
        <f>INPUT!E428</f>
        <v>8947.96</v>
      </c>
      <c r="F83" s="214">
        <f>INPUT!F428</f>
        <v>16.53</v>
      </c>
      <c r="G83" s="298">
        <f>INPUT!G428</f>
        <v>817.14</v>
      </c>
      <c r="H83" s="214">
        <f>INPUT!H428</f>
        <v>34.82</v>
      </c>
      <c r="I83" s="299">
        <f>AVERAGE(INPUT!I428,INPUT!K428)</f>
        <v>39.5</v>
      </c>
      <c r="J83" s="217">
        <f>0.5*(INPUT!J428+INPUT!L428)</f>
        <v>8.7</v>
      </c>
      <c r="K83" s="343">
        <f>0.796*6*1046*(10.25*INPUT!E428/36*INPUT!G428/36/I83)/35/10000</f>
        <v>20.89634023263157</v>
      </c>
      <c r="L83" s="214">
        <f t="shared" si="1"/>
        <v>38.86916531604536</v>
      </c>
      <c r="M83" s="199">
        <f>INPUT!M428</f>
        <v>33.6</v>
      </c>
      <c r="N83" s="214">
        <f>INPUT!N428</f>
        <v>115</v>
      </c>
      <c r="O83" s="199">
        <f>INPUT!O428</f>
        <v>43.4</v>
      </c>
      <c r="P83" s="214">
        <f>INPUT!P428</f>
        <v>255.7</v>
      </c>
      <c r="Q83" s="199">
        <f>INPUT!Q428</f>
        <v>37.4</v>
      </c>
      <c r="R83" s="214">
        <f>INPUT!R428</f>
        <v>80</v>
      </c>
      <c r="S83" s="199">
        <f>INPUT!S428</f>
        <v>28.9</v>
      </c>
      <c r="T83" s="214">
        <f>INPUT!T428</f>
        <v>18</v>
      </c>
      <c r="U83" s="300">
        <f>INPUT!U428</f>
        <v>1.77</v>
      </c>
      <c r="V83" s="214">
        <f>INPUT!V428</f>
        <v>80.13</v>
      </c>
      <c r="W83" s="300">
        <f>INPUT!W428</f>
        <v>1.66</v>
      </c>
      <c r="X83" s="214">
        <f>INPUT!X428</f>
        <v>103</v>
      </c>
      <c r="Y83" s="460"/>
      <c r="Z83" s="460"/>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c r="IT83" s="46"/>
      <c r="IU83" s="46"/>
      <c r="IV83" s="46"/>
    </row>
    <row r="84" spans="1:256" ht="19.5" customHeight="1">
      <c r="A84" s="225">
        <f>INPUT!A427</f>
        <v>37857</v>
      </c>
      <c r="B84" s="192">
        <f>INPUT!B427</f>
        <v>2941</v>
      </c>
      <c r="C84" s="200">
        <f>INPUT!C427</f>
        <v>10.26</v>
      </c>
      <c r="D84" s="201">
        <f>INPUT!D427</f>
        <v>40.06</v>
      </c>
      <c r="E84" s="290">
        <f>INPUT!E427</f>
        <v>9033.27</v>
      </c>
      <c r="F84" s="213">
        <f>INPUT!F427</f>
        <v>57.24</v>
      </c>
      <c r="G84" s="290">
        <f>INPUT!G427</f>
        <v>834.48</v>
      </c>
      <c r="H84" s="213">
        <f>INPUT!H427</f>
        <v>28.86</v>
      </c>
      <c r="I84" s="292">
        <f>AVERAGE(INPUT!I427,INPUT!K427)</f>
        <v>39.815</v>
      </c>
      <c r="J84" s="216">
        <f>0.5*(INPUT!J427+INPUT!L427)</f>
        <v>10.315000000000001</v>
      </c>
      <c r="K84" s="342">
        <f>0.796*6*1046*(10.25*INPUT!E427/36*INPUT!G427/36/I84)/35/10000</f>
        <v>21.372780510919675</v>
      </c>
      <c r="L84" s="213">
        <f t="shared" si="1"/>
        <v>22.30855149655373</v>
      </c>
      <c r="M84" s="198">
        <f>INPUT!M427</f>
        <v>33.6</v>
      </c>
      <c r="N84" s="213">
        <f>INPUT!N427</f>
        <v>41.4</v>
      </c>
      <c r="O84" s="198">
        <f>INPUT!O427</f>
        <v>44.6</v>
      </c>
      <c r="P84" s="213">
        <f>INPUT!P427</f>
        <v>180.8</v>
      </c>
      <c r="Q84" s="198">
        <f>INPUT!Q427</f>
        <v>40.9</v>
      </c>
      <c r="R84" s="213">
        <f>INPUT!R427</f>
        <v>64.2</v>
      </c>
      <c r="S84" s="198">
        <f>INPUT!S427</f>
        <v>29.5</v>
      </c>
      <c r="T84" s="213">
        <f>INPUT!T427</f>
        <v>12</v>
      </c>
      <c r="U84" s="291">
        <f>INPUT!U427</f>
        <v>1.82</v>
      </c>
      <c r="V84" s="213">
        <f>INPUT!V427</f>
        <v>108.4</v>
      </c>
      <c r="W84" s="291">
        <f>INPUT!W427</f>
        <v>1.52</v>
      </c>
      <c r="X84" s="213">
        <f>INPUT!X427</f>
        <v>103.7</v>
      </c>
      <c r="Y84" s="453"/>
      <c r="Z84" s="453"/>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1:256" ht="19.5" customHeight="1">
      <c r="A85" s="226">
        <f>INPUT!A426</f>
        <v>37856</v>
      </c>
      <c r="B85" s="193">
        <f>INPUT!B426</f>
        <v>2939</v>
      </c>
      <c r="C85" s="205">
        <f>INPUT!C426</f>
        <v>10.51</v>
      </c>
      <c r="D85" s="206">
        <f>INPUT!D426</f>
        <v>38.44</v>
      </c>
      <c r="E85" s="298">
        <f>INPUT!E426</f>
        <v>9298.02</v>
      </c>
      <c r="F85" s="214">
        <f>INPUT!F426</f>
        <v>60.9</v>
      </c>
      <c r="G85" s="298">
        <f>INPUT!G426</f>
        <v>877.33</v>
      </c>
      <c r="H85" s="214">
        <f>INPUT!H426</f>
        <v>27.66</v>
      </c>
      <c r="I85" s="299">
        <f>AVERAGE(INPUT!I426,INPUT!K426)</f>
        <v>41.59</v>
      </c>
      <c r="J85" s="217">
        <f>0.5*(INPUT!J426+INPUT!L426)</f>
        <v>9.825</v>
      </c>
      <c r="K85" s="343">
        <f>0.796*6*1046*(10.25*INPUT!E426/36*INPUT!G426/36/I85)/35/10000</f>
        <v>22.141720179052243</v>
      </c>
      <c r="L85" s="214">
        <f t="shared" si="1"/>
        <v>20.32209740518079</v>
      </c>
      <c r="M85" s="199">
        <f>INPUT!M426</f>
        <v>33.2</v>
      </c>
      <c r="N85" s="214">
        <f>INPUT!N426</f>
        <v>32.7</v>
      </c>
      <c r="O85" s="199">
        <f>INPUT!O426</f>
        <v>45.1</v>
      </c>
      <c r="P85" s="214">
        <f>INPUT!P426</f>
        <v>41.8</v>
      </c>
      <c r="Q85" s="199">
        <f>INPUT!Q426</f>
        <v>40.6</v>
      </c>
      <c r="R85" s="214">
        <f>INPUT!R426</f>
        <v>196.6</v>
      </c>
      <c r="S85" s="199">
        <f>INPUT!S426</f>
        <v>31.9</v>
      </c>
      <c r="T85" s="214">
        <f>INPUT!T426</f>
        <v>16.9</v>
      </c>
      <c r="U85" s="300">
        <f>INPUT!U426</f>
        <v>1.81</v>
      </c>
      <c r="V85" s="214">
        <f>INPUT!V426</f>
        <v>130.1</v>
      </c>
      <c r="W85" s="300">
        <f>INPUT!W426</f>
        <v>1.62</v>
      </c>
      <c r="X85" s="214">
        <f>INPUT!X426</f>
        <v>392</v>
      </c>
      <c r="Y85" s="460"/>
      <c r="Z85" s="460"/>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c r="IT85" s="46"/>
      <c r="IU85" s="46"/>
      <c r="IV85" s="46"/>
    </row>
    <row r="86" spans="1:256" ht="19.5" customHeight="1">
      <c r="A86" s="225">
        <f>INPUT!A425</f>
        <v>37855</v>
      </c>
      <c r="B86" s="192">
        <f>INPUT!B425</f>
        <v>2937</v>
      </c>
      <c r="C86" s="200">
        <f>INPUT!C425</f>
        <v>10.61</v>
      </c>
      <c r="D86" s="201">
        <f>INPUT!D425</f>
        <v>19.31</v>
      </c>
      <c r="E86" s="290">
        <f>INPUT!E425</f>
        <v>9529.05</v>
      </c>
      <c r="F86" s="213">
        <f>INPUT!F425</f>
        <v>25.92</v>
      </c>
      <c r="G86" s="290">
        <f>INPUT!G425</f>
        <v>799.15</v>
      </c>
      <c r="H86" s="213">
        <f>INPUT!H425</f>
        <v>25.31</v>
      </c>
      <c r="I86" s="292">
        <f>AVERAGE(INPUT!I425,INPUT!K425)</f>
        <v>41.425</v>
      </c>
      <c r="J86" s="216">
        <f>0.5*(INPUT!J425+INPUT!L425)</f>
        <v>8.54</v>
      </c>
      <c r="K86" s="342">
        <f>0.796*6*1046*(10.25*INPUT!E425/36*INPUT!G425/36/I86)/35/10000</f>
        <v>20.752107792900905</v>
      </c>
      <c r="L86" s="213">
        <f t="shared" si="1"/>
        <v>25.637280788538003</v>
      </c>
      <c r="M86" s="198">
        <f>INPUT!M425</f>
        <v>34.1</v>
      </c>
      <c r="N86" s="213">
        <f>INPUT!N425</f>
        <v>49.5</v>
      </c>
      <c r="O86" s="198">
        <f>INPUT!O425</f>
        <v>46.9</v>
      </c>
      <c r="P86" s="213">
        <f>INPUT!P425</f>
        <v>147.4</v>
      </c>
      <c r="Q86" s="198">
        <f>INPUT!Q425</f>
        <v>38</v>
      </c>
      <c r="R86" s="213">
        <f>INPUT!R425</f>
        <v>311.8</v>
      </c>
      <c r="S86" s="198">
        <f>INPUT!S425</f>
        <v>30.4</v>
      </c>
      <c r="T86" s="213">
        <f>INPUT!T425</f>
        <v>17.6</v>
      </c>
      <c r="U86" s="291">
        <f>INPUT!U425</f>
        <v>1.81</v>
      </c>
      <c r="V86" s="213">
        <f>INPUT!V425</f>
        <v>165.3</v>
      </c>
      <c r="W86" s="291">
        <f>INPUT!W425</f>
        <v>1.66</v>
      </c>
      <c r="X86" s="213">
        <f>INPUT!X425</f>
        <v>287.8</v>
      </c>
      <c r="Y86" s="453"/>
      <c r="Z86" s="453"/>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ht="19.5" customHeight="1">
      <c r="A87" s="226">
        <f>INPUT!A424</f>
        <v>37854</v>
      </c>
      <c r="B87" s="193">
        <f>INPUT!B424</f>
        <v>2934</v>
      </c>
      <c r="C87" s="205">
        <f>INPUT!C424</f>
        <v>9.667</v>
      </c>
      <c r="D87" s="206">
        <f>INPUT!D424</f>
        <v>16.92</v>
      </c>
      <c r="E87" s="298">
        <f>INPUT!E424</f>
        <v>8511.38</v>
      </c>
      <c r="F87" s="214">
        <f>INPUT!F424</f>
        <v>16.16</v>
      </c>
      <c r="G87" s="298">
        <f>INPUT!G424</f>
        <v>837.71</v>
      </c>
      <c r="H87" s="214">
        <f>INPUT!H424</f>
        <v>29.01</v>
      </c>
      <c r="I87" s="299">
        <f>AVERAGE(INPUT!I424,INPUT!K424)</f>
        <v>40.09</v>
      </c>
      <c r="J87" s="217">
        <f>0.5*(INPUT!J424+INPUT!L424)</f>
        <v>8.98</v>
      </c>
      <c r="K87" s="343">
        <f>0.796*6*1046*(10.25*INPUT!E424/36*INPUT!G424/36/I87)/35/10000</f>
        <v>20.077260141681574</v>
      </c>
      <c r="L87" s="214">
        <f t="shared" si="1"/>
        <v>66.63772644242188</v>
      </c>
      <c r="M87" s="199">
        <f>INPUT!M424</f>
        <v>36.3</v>
      </c>
      <c r="N87" s="214">
        <f>INPUT!N424</f>
        <v>130.5</v>
      </c>
      <c r="O87" s="199">
        <f>INPUT!O424</f>
        <v>44.9</v>
      </c>
      <c r="P87" s="214">
        <f>INPUT!P424</f>
        <v>154</v>
      </c>
      <c r="Q87" s="199">
        <f>INPUT!Q424</f>
        <v>38</v>
      </c>
      <c r="R87" s="214">
        <f>INPUT!R424</f>
        <v>255</v>
      </c>
      <c r="S87" s="199">
        <f>INPUT!S424</f>
        <v>31.7</v>
      </c>
      <c r="T87" s="214">
        <f>INPUT!T424</f>
        <v>49.3</v>
      </c>
      <c r="U87" s="300">
        <f>INPUT!U424</f>
        <v>1.8</v>
      </c>
      <c r="V87" s="214">
        <f>INPUT!V424</f>
        <v>163.1</v>
      </c>
      <c r="W87" s="300">
        <f>INPUT!W424</f>
        <v>1.71</v>
      </c>
      <c r="X87" s="214">
        <f>INPUT!X424</f>
        <v>192.2</v>
      </c>
      <c r="Y87" s="460"/>
      <c r="Z87" s="460"/>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c r="IR87" s="46"/>
      <c r="IS87" s="46"/>
      <c r="IT87" s="46"/>
      <c r="IU87" s="46"/>
      <c r="IV87" s="46"/>
    </row>
    <row r="88" spans="1:256" ht="19.5" customHeight="1">
      <c r="A88" s="225">
        <f>INPUT!A423</f>
        <v>37853</v>
      </c>
      <c r="B88" s="192">
        <f>INPUT!B423</f>
        <v>2932</v>
      </c>
      <c r="C88" s="200">
        <f>INPUT!C423</f>
        <v>10.216</v>
      </c>
      <c r="D88" s="201">
        <f>INPUT!D423</f>
        <v>38.56</v>
      </c>
      <c r="E88" s="290">
        <f>INPUT!E423</f>
        <v>9189.07</v>
      </c>
      <c r="F88" s="213">
        <f>INPUT!F423</f>
        <v>59.47</v>
      </c>
      <c r="G88" s="290">
        <f>INPUT!G423</f>
        <v>596.37</v>
      </c>
      <c r="H88" s="213">
        <f>INPUT!H423</f>
        <v>28.32</v>
      </c>
      <c r="I88" s="292">
        <f>AVERAGE(INPUT!I423,INPUT!K423)</f>
        <v>27.630000000000003</v>
      </c>
      <c r="J88" s="216">
        <f>0.5*(INPUT!J423+INPUT!L423)</f>
        <v>11.18</v>
      </c>
      <c r="K88" s="342">
        <f>0.796*6*1046*(10.25*INPUT!E423/36*INPUT!G423/36/I88)/35/10000</f>
        <v>22.38995834268443</v>
      </c>
      <c r="L88" s="213">
        <f t="shared" si="1"/>
        <v>26.795640962222475</v>
      </c>
      <c r="M88" s="198">
        <f>INPUT!M423</f>
        <v>33</v>
      </c>
      <c r="N88" s="213">
        <f>INPUT!N423</f>
        <v>37.4</v>
      </c>
      <c r="O88" s="198">
        <f>INPUT!O423</f>
        <v>45.6</v>
      </c>
      <c r="P88" s="213">
        <f>INPUT!P423</f>
        <v>173.7</v>
      </c>
      <c r="Q88" s="198">
        <f>INPUT!Q423</f>
        <v>42.2</v>
      </c>
      <c r="R88" s="213">
        <f>INPUT!R423</f>
        <v>70.2</v>
      </c>
      <c r="S88" s="198">
        <f>INPUT!S423</f>
        <v>34.6</v>
      </c>
      <c r="T88" s="213">
        <f>INPUT!T423</f>
        <v>17.4</v>
      </c>
      <c r="U88" s="291">
        <f>INPUT!U423</f>
        <v>1.86</v>
      </c>
      <c r="V88" s="213">
        <f>INPUT!V423</f>
        <v>301.7</v>
      </c>
      <c r="W88" s="291">
        <f>INPUT!W423</f>
        <v>1.57</v>
      </c>
      <c r="X88" s="213">
        <f>INPUT!X423</f>
        <v>411.2</v>
      </c>
      <c r="Y88" s="453"/>
      <c r="Z88" s="453"/>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1:256" ht="19.5" customHeight="1">
      <c r="A89" s="225">
        <f>INPUT!A422</f>
        <v>37852</v>
      </c>
      <c r="B89" s="192">
        <f>INPUT!B422</f>
        <v>2928</v>
      </c>
      <c r="C89" s="200">
        <f>INPUT!C422</f>
        <v>10.09</v>
      </c>
      <c r="D89" s="201" t="str">
        <f>INPUT!D422</f>
        <v>N/A</v>
      </c>
      <c r="E89" s="290">
        <f>INPUT!E422</f>
        <v>8936.11</v>
      </c>
      <c r="F89" s="213">
        <f>INPUT!F422</f>
        <v>26.07</v>
      </c>
      <c r="G89" s="290">
        <f>INPUT!G422</f>
        <v>822.24</v>
      </c>
      <c r="H89" s="213">
        <f>INPUT!H422</f>
        <v>21.9</v>
      </c>
      <c r="I89" s="292">
        <f>AVERAGE(INPUT!I422,INPUT!K422)</f>
        <v>41.895</v>
      </c>
      <c r="J89" s="216" t="e">
        <f>0.5*(INPUT!J422+INPUT!L422)</f>
        <v>#VALUE!</v>
      </c>
      <c r="K89" s="342">
        <f>0.796*6*1046*(10.25*INPUT!E422/36*INPUT!G422/36/I89)/35/10000</f>
        <v>19.79847474261451</v>
      </c>
      <c r="L89" s="213" t="e">
        <f t="shared" si="1"/>
        <v>#VALUE!</v>
      </c>
      <c r="M89" s="198" t="str">
        <f>INPUT!M422</f>
        <v>N/A</v>
      </c>
      <c r="N89" s="213" t="str">
        <f>INPUT!N422</f>
        <v>N/A</v>
      </c>
      <c r="O89" s="198" t="str">
        <f>INPUT!O422</f>
        <v>N/A</v>
      </c>
      <c r="P89" s="213" t="str">
        <f>INPUT!P422</f>
        <v>N/A</v>
      </c>
      <c r="Q89" s="198" t="str">
        <f>INPUT!Q422</f>
        <v>N/A</v>
      </c>
      <c r="R89" s="213" t="str">
        <f>INPUT!R422</f>
        <v>N/A</v>
      </c>
      <c r="S89" s="198" t="str">
        <f>INPUT!S422</f>
        <v>N/A</v>
      </c>
      <c r="T89" s="213" t="str">
        <f>INPUT!T422</f>
        <v>N/A</v>
      </c>
      <c r="U89" s="291">
        <f>INPUT!U422</f>
        <v>1.83</v>
      </c>
      <c r="V89" s="213" t="str">
        <f>INPUT!V422</f>
        <v>N/A</v>
      </c>
      <c r="W89" s="291">
        <f>INPUT!W422</f>
        <v>1.5</v>
      </c>
      <c r="X89" s="213" t="str">
        <f>INPUT!X422</f>
        <v>N/A</v>
      </c>
      <c r="Y89" s="453"/>
      <c r="Z89" s="453"/>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c r="IT89" s="46"/>
      <c r="IU89" s="46"/>
      <c r="IV89" s="46"/>
    </row>
    <row r="90" spans="1:256" ht="19.5" customHeight="1">
      <c r="A90" s="225">
        <f>INPUT!A421</f>
        <v>37851</v>
      </c>
      <c r="B90" s="192">
        <f>INPUT!B421</f>
        <v>2923</v>
      </c>
      <c r="C90" s="200">
        <f>INPUT!C421</f>
        <v>9.918</v>
      </c>
      <c r="D90" s="201">
        <f>INPUT!D421</f>
        <v>20.48</v>
      </c>
      <c r="E90" s="290">
        <f>INPUT!E421</f>
        <v>8741.18</v>
      </c>
      <c r="F90" s="213">
        <f>INPUT!F421</f>
        <v>31.14</v>
      </c>
      <c r="G90" s="290">
        <f>INPUT!G421</f>
        <v>811.78</v>
      </c>
      <c r="H90" s="213">
        <f>INPUT!H421</f>
        <v>30.5</v>
      </c>
      <c r="I90" s="292">
        <f>AVERAGE(INPUT!I421,INPUT!K421)</f>
        <v>40.370000000000005</v>
      </c>
      <c r="J90" s="216">
        <f>0.5*(INPUT!J421+INPUT!L421)</f>
        <v>9.17</v>
      </c>
      <c r="K90" s="342">
        <f>0.796*6*1046*(10.25*INPUT!E421/36*INPUT!G421/36/I90)/35/10000</f>
        <v>19.842504316604188</v>
      </c>
      <c r="L90" s="213">
        <f t="shared" si="1"/>
        <v>22.649373834944992</v>
      </c>
      <c r="M90" s="198">
        <f>INPUT!M421</f>
        <v>34.1</v>
      </c>
      <c r="N90" s="213">
        <f>INPUT!N421</f>
        <v>60.3</v>
      </c>
      <c r="O90" s="198">
        <f>INPUT!O421</f>
        <v>47</v>
      </c>
      <c r="P90" s="213">
        <f>INPUT!P421</f>
        <v>128.9</v>
      </c>
      <c r="Q90" s="198">
        <f>INPUT!Q421</f>
        <v>38.9</v>
      </c>
      <c r="R90" s="213">
        <f>INPUT!R421</f>
        <v>91.8</v>
      </c>
      <c r="S90" s="198">
        <f>INPUT!S421</f>
        <v>30.4</v>
      </c>
      <c r="T90" s="213">
        <f>INPUT!T421</f>
        <v>26.2</v>
      </c>
      <c r="U90" s="291">
        <f>INPUT!U421</f>
        <v>1.77</v>
      </c>
      <c r="V90" s="213">
        <f>INPUT!V421</f>
        <v>1355</v>
      </c>
      <c r="W90" s="291">
        <f>INPUT!W421</f>
        <v>1.7</v>
      </c>
      <c r="X90" s="213">
        <f>INPUT!X421</f>
        <v>165.5</v>
      </c>
      <c r="Y90" s="453"/>
      <c r="Z90" s="453"/>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6" ht="19.5" customHeight="1">
      <c r="A91" s="225">
        <f>INPUT!A420</f>
        <v>37850</v>
      </c>
      <c r="B91" s="192">
        <f>INPUT!B420</f>
        <v>2916</v>
      </c>
      <c r="C91" s="200">
        <f>INPUT!C420</f>
        <v>10.16</v>
      </c>
      <c r="D91" s="201">
        <f>INPUT!D420</f>
        <v>29.17</v>
      </c>
      <c r="E91" s="290">
        <f>INPUT!E420</f>
        <v>8884.77</v>
      </c>
      <c r="F91" s="213">
        <f>INPUT!F420</f>
        <v>35.84</v>
      </c>
      <c r="G91" s="290">
        <f>INPUT!G420</f>
        <v>766.37</v>
      </c>
      <c r="H91" s="213">
        <f>INPUT!H420</f>
        <v>33.69</v>
      </c>
      <c r="I91" s="292">
        <f>AVERAGE(INPUT!I420,INPUT!K420)</f>
        <v>36.075</v>
      </c>
      <c r="J91" s="216">
        <f>0.5*(INPUT!J420+INPUT!L420)</f>
        <v>11.504999999999999</v>
      </c>
      <c r="K91" s="342">
        <f>0.796*6*1046*(10.25*INPUT!E420/36*INPUT!G420/36/I91)/35/10000</f>
        <v>21.30714040948958</v>
      </c>
      <c r="L91" s="213">
        <f t="shared" si="1"/>
        <v>34.089498714071</v>
      </c>
      <c r="M91" s="198">
        <f>INPUT!M420</f>
        <v>41.8</v>
      </c>
      <c r="N91" s="213">
        <f>INPUT!N420</f>
        <v>61.3</v>
      </c>
      <c r="O91" s="198">
        <f>INPUT!O420</f>
        <v>48.8</v>
      </c>
      <c r="P91" s="213">
        <f>INPUT!P420</f>
        <v>76.6</v>
      </c>
      <c r="Q91" s="198">
        <f>INPUT!Q420</f>
        <v>41.3</v>
      </c>
      <c r="R91" s="213">
        <f>INPUT!R420</f>
        <v>412.1</v>
      </c>
      <c r="S91" s="198">
        <f>INPUT!S420</f>
        <v>30.4</v>
      </c>
      <c r="T91" s="213">
        <f>INPUT!T420</f>
        <v>29.9</v>
      </c>
      <c r="U91" s="291">
        <f>INPUT!U420</f>
        <v>1.71</v>
      </c>
      <c r="V91" s="213">
        <f>INPUT!V420</f>
        <v>114.6</v>
      </c>
      <c r="W91" s="291">
        <f>INPUT!W420</f>
        <v>1.66</v>
      </c>
      <c r="X91" s="213">
        <f>INPUT!X420</f>
        <v>87.5</v>
      </c>
      <c r="Y91" s="453"/>
      <c r="Z91" s="453"/>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c r="IT91" s="46"/>
      <c r="IU91" s="46"/>
      <c r="IV91" s="46"/>
    </row>
    <row r="92" spans="1:256" ht="19.5" customHeight="1">
      <c r="A92" s="225">
        <f>INPUT!A419</f>
        <v>37849</v>
      </c>
      <c r="B92" s="192">
        <f>INPUT!B419</f>
        <v>2912</v>
      </c>
      <c r="C92" s="200">
        <f>INPUT!C419</f>
        <v>9.971</v>
      </c>
      <c r="D92" s="201">
        <f>INPUT!D419</f>
        <v>9.81</v>
      </c>
      <c r="E92" s="290">
        <f>INPUT!E419</f>
        <v>8805.68</v>
      </c>
      <c r="F92" s="213">
        <f>INPUT!F419</f>
        <v>11.49</v>
      </c>
      <c r="G92" s="290">
        <f>INPUT!G419</f>
        <v>782.79</v>
      </c>
      <c r="H92" s="213">
        <f>INPUT!H419</f>
        <v>31.97</v>
      </c>
      <c r="I92" s="292">
        <f>AVERAGE(INPUT!I419,INPUT!K419)</f>
        <v>38.305</v>
      </c>
      <c r="J92" s="216">
        <f>0.5*(INPUT!J419+INPUT!L419)</f>
        <v>7.85</v>
      </c>
      <c r="K92" s="342">
        <f>0.796*6*1046*(10.25*INPUT!E419/36*INPUT!G419/36/I92)/35/10000</f>
        <v>20.3141906278051</v>
      </c>
      <c r="L92" s="213">
        <f t="shared" si="1"/>
        <v>110.16845168734213</v>
      </c>
      <c r="M92" s="198">
        <f>INPUT!M419</f>
        <v>42</v>
      </c>
      <c r="N92" s="213">
        <f>INPUT!N419</f>
        <v>76.9</v>
      </c>
      <c r="O92" s="198">
        <f>INPUT!O419</f>
        <v>47.7</v>
      </c>
      <c r="P92" s="213">
        <f>INPUT!P419</f>
        <v>114.3</v>
      </c>
      <c r="Q92" s="198">
        <f>INPUT!Q419</f>
        <v>39.7</v>
      </c>
      <c r="R92" s="213">
        <f>INPUT!R419</f>
        <v>162.5</v>
      </c>
      <c r="S92" s="198">
        <f>INPUT!S419</f>
        <v>29.4</v>
      </c>
      <c r="T92" s="213">
        <f>INPUT!T419</f>
        <v>39.9</v>
      </c>
      <c r="U92" s="291">
        <f>INPUT!U419</f>
        <v>1.69</v>
      </c>
      <c r="V92" s="213">
        <f>INPUT!V419</f>
        <v>65.4</v>
      </c>
      <c r="W92" s="291">
        <f>INPUT!W419</f>
        <v>1.73</v>
      </c>
      <c r="X92" s="213">
        <f>INPUT!X419</f>
        <v>128.9</v>
      </c>
      <c r="Y92" s="453"/>
      <c r="Z92" s="453"/>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row>
    <row r="93" spans="1:256" ht="19.5" customHeight="1">
      <c r="A93" s="225">
        <f>INPUT!A418</f>
        <v>37848</v>
      </c>
      <c r="B93" s="192">
        <f>INPUT!B418</f>
        <v>2910</v>
      </c>
      <c r="C93" s="200">
        <f>INPUT!C418</f>
        <v>10.016</v>
      </c>
      <c r="D93" s="201">
        <f>INPUT!D418</f>
        <v>17.5</v>
      </c>
      <c r="E93" s="290">
        <f>INPUT!E418</f>
        <v>8938.05</v>
      </c>
      <c r="F93" s="213">
        <f>INPUT!F418</f>
        <v>22.81</v>
      </c>
      <c r="G93" s="290">
        <f>INPUT!G418</f>
        <v>768.46</v>
      </c>
      <c r="H93" s="213">
        <f>INPUT!H418</f>
        <v>31.62</v>
      </c>
      <c r="I93" s="292">
        <f>AVERAGE(INPUT!I418,INPUT!K418)</f>
        <v>38.575</v>
      </c>
      <c r="J93" s="216">
        <f>0.5*(INPUT!J418+INPUT!L418)</f>
        <v>9.56</v>
      </c>
      <c r="K93" s="342">
        <f>0.796*6*1046*(10.25*INPUT!E418/36*INPUT!G418/36/I93)/35/10000</f>
        <v>20.100410815132868</v>
      </c>
      <c r="L93" s="213">
        <f t="shared" si="1"/>
        <v>34.321169648394694</v>
      </c>
      <c r="M93" s="198">
        <f>INPUT!M418</f>
        <v>39.5</v>
      </c>
      <c r="N93" s="213">
        <f>INPUT!N418</f>
        <v>83.2</v>
      </c>
      <c r="O93" s="198">
        <f>INPUT!O418</f>
        <v>45</v>
      </c>
      <c r="P93" s="213">
        <f>INPUT!P418</f>
        <v>61.5</v>
      </c>
      <c r="Q93" s="198">
        <f>INPUT!Q418</f>
        <v>40.8</v>
      </c>
      <c r="R93" s="213">
        <f>INPUT!R418</f>
        <v>114.7</v>
      </c>
      <c r="S93" s="198">
        <f>INPUT!S418</f>
        <v>28.2</v>
      </c>
      <c r="T93" s="213">
        <f>INPUT!T418</f>
        <v>41.2</v>
      </c>
      <c r="U93" s="291">
        <f>INPUT!U418</f>
        <v>1.71</v>
      </c>
      <c r="V93" s="213">
        <f>INPUT!V418</f>
        <v>359.3</v>
      </c>
      <c r="W93" s="291">
        <f>INPUT!W418</f>
        <v>1.66</v>
      </c>
      <c r="X93" s="213">
        <f>INPUT!X418</f>
        <v>108.9</v>
      </c>
      <c r="Y93" s="453"/>
      <c r="Z93" s="453"/>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c r="IT93" s="46"/>
      <c r="IU93" s="46"/>
      <c r="IV93" s="46"/>
    </row>
    <row r="94" spans="1:256" ht="19.5" customHeight="1">
      <c r="A94" s="225">
        <f>INPUT!A417</f>
        <v>37847</v>
      </c>
      <c r="B94" s="192">
        <f>INPUT!B417</f>
        <v>2908</v>
      </c>
      <c r="C94" s="200">
        <f>INPUT!C417</f>
        <v>10.169</v>
      </c>
      <c r="D94" s="201">
        <f>INPUT!D417</f>
        <v>28.14</v>
      </c>
      <c r="E94" s="202">
        <f>INPUT!E417</f>
        <v>8973.64</v>
      </c>
      <c r="F94" s="213">
        <f>INPUT!F417</f>
        <v>28.28</v>
      </c>
      <c r="G94" s="202">
        <f>INPUT!G417</f>
        <v>797.45</v>
      </c>
      <c r="H94" s="213">
        <f>INPUT!H417</f>
        <v>29.09</v>
      </c>
      <c r="I94" s="203">
        <f>AVERAGE(INPUT!I417,INPUT!K417)</f>
        <v>38.455</v>
      </c>
      <c r="J94" s="216">
        <f>0.5*(INPUT!J417+INPUT!L417)</f>
        <v>10.265</v>
      </c>
      <c r="K94" s="342">
        <f>0.796*6*1046*(10.25*INPUT!E417/36*INPUT!G417/36/I94)/35/10000</f>
        <v>21.007100424390238</v>
      </c>
      <c r="L94" s="213">
        <f t="shared" si="1"/>
        <v>36.12500260628165</v>
      </c>
      <c r="M94" s="198">
        <f>INPUT!M417</f>
        <v>38.48</v>
      </c>
      <c r="N94" s="213">
        <f>INPUT!N417</f>
        <v>37.3</v>
      </c>
      <c r="O94" s="198">
        <f>INPUT!O417</f>
        <v>42.56</v>
      </c>
      <c r="P94" s="213">
        <f>INPUT!P417</f>
        <v>250.4</v>
      </c>
      <c r="Q94" s="198">
        <f>INPUT!Q417</f>
        <v>43.12</v>
      </c>
      <c r="R94" s="213">
        <f>INPUT!R417</f>
        <v>674.7</v>
      </c>
      <c r="S94" s="198">
        <f>INPUT!S417</f>
        <v>30.74</v>
      </c>
      <c r="T94" s="213">
        <f>INPUT!T417</f>
        <v>18.01</v>
      </c>
      <c r="U94" s="204">
        <f>INPUT!U417</f>
        <v>2.116</v>
      </c>
      <c r="V94" s="213">
        <f>INPUT!V417</f>
        <v>145.9</v>
      </c>
      <c r="W94" s="204">
        <f>INPUT!W417</f>
        <v>1.739</v>
      </c>
      <c r="X94" s="213">
        <f>INPUT!X417</f>
        <v>96.35</v>
      </c>
      <c r="Y94" s="453"/>
      <c r="Z94" s="460">
        <v>155</v>
      </c>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row>
    <row r="95" spans="1:256" ht="19.5" customHeight="1">
      <c r="A95" s="225">
        <f>INPUT!A416</f>
        <v>37847</v>
      </c>
      <c r="B95" s="192">
        <f>INPUT!B416</f>
        <v>2904</v>
      </c>
      <c r="C95" s="200">
        <f>INPUT!C416</f>
        <v>9.964</v>
      </c>
      <c r="D95" s="201">
        <f>INPUT!D416</f>
        <v>30.35</v>
      </c>
      <c r="E95" s="202">
        <f>INPUT!E416</f>
        <v>8727.02</v>
      </c>
      <c r="F95" s="213">
        <f>INPUT!F416</f>
        <v>30.56</v>
      </c>
      <c r="G95" s="202">
        <f>INPUT!G416</f>
        <v>863.81</v>
      </c>
      <c r="H95" s="213">
        <f>INPUT!H416</f>
        <v>32.69</v>
      </c>
      <c r="I95" s="203">
        <f>AVERAGE(INPUT!I416,INPUT!K416)</f>
        <v>40.305</v>
      </c>
      <c r="J95" s="216">
        <f>0.5*(INPUT!J416+INPUT!L416)</f>
        <v>11.195</v>
      </c>
      <c r="K95" s="342">
        <f>0.796*6*1046*(10.25*INPUT!E416/36*INPUT!G416/36/I95)/35/10000</f>
        <v>21.11407672273869</v>
      </c>
      <c r="L95" s="213">
        <f t="shared" si="1"/>
        <v>38.44278418335597</v>
      </c>
      <c r="M95" s="198">
        <f>INPUT!M416</f>
        <v>32.37</v>
      </c>
      <c r="N95" s="213">
        <f>INPUT!N416</f>
        <v>33.44</v>
      </c>
      <c r="O95" s="198">
        <f>INPUT!O416</f>
        <v>45.16</v>
      </c>
      <c r="P95" s="213">
        <f>INPUT!P416</f>
        <v>319.7</v>
      </c>
      <c r="Q95" s="198">
        <f>INPUT!Q416</f>
        <v>38.57</v>
      </c>
      <c r="R95" s="213">
        <f>INPUT!R416</f>
        <v>729.97</v>
      </c>
      <c r="S95" s="198">
        <f>INPUT!S416</f>
        <v>29.59</v>
      </c>
      <c r="T95" s="213">
        <f>INPUT!T416</f>
        <v>29.21</v>
      </c>
      <c r="U95" s="204">
        <f>INPUT!U416</f>
        <v>2.154</v>
      </c>
      <c r="V95" s="213">
        <f>INPUT!V416</f>
        <v>195.9</v>
      </c>
      <c r="W95" s="204">
        <f>INPUT!W416</f>
        <v>1.62</v>
      </c>
      <c r="X95" s="213">
        <f>INPUT!X416</f>
        <v>65.8</v>
      </c>
      <c r="Y95" s="453"/>
      <c r="Z95" s="460">
        <v>174</v>
      </c>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c r="IR95" s="46"/>
      <c r="IS95" s="46"/>
      <c r="IT95" s="46"/>
      <c r="IU95" s="46"/>
      <c r="IV95" s="46"/>
    </row>
    <row r="96" spans="1:256" ht="19.5" customHeight="1">
      <c r="A96" s="225">
        <f>INPUT!A415</f>
        <v>37845</v>
      </c>
      <c r="B96" s="192">
        <f>INPUT!B415</f>
        <v>2898</v>
      </c>
      <c r="C96" s="200">
        <f>INPUT!C415</f>
        <v>9.67</v>
      </c>
      <c r="D96" s="201">
        <f>INPUT!D415</f>
        <v>21.73</v>
      </c>
      <c r="E96" s="202">
        <f>INPUT!E415</f>
        <v>8507.69</v>
      </c>
      <c r="F96" s="213">
        <f>INPUT!F415</f>
        <v>21.51</v>
      </c>
      <c r="G96" s="202">
        <f>INPUT!G415</f>
        <v>811.5</v>
      </c>
      <c r="H96" s="213">
        <f>INPUT!H415</f>
        <v>34.82</v>
      </c>
      <c r="I96" s="203">
        <f>AVERAGE(INPUT!I415,INPUT!K415)</f>
        <v>37.84</v>
      </c>
      <c r="J96" s="216">
        <f>0.5*(INPUT!J415+INPUT!L415)</f>
        <v>9.4</v>
      </c>
      <c r="K96" s="342">
        <f>0.796*6*1046*(10.25*INPUT!E415/36*INPUT!G415/36/I96)/35/10000</f>
        <v>20.596616156472884</v>
      </c>
      <c r="L96" s="213">
        <f t="shared" si="1"/>
        <v>32.078171027200206</v>
      </c>
      <c r="M96" s="198">
        <f>INPUT!M415</f>
        <v>32.13</v>
      </c>
      <c r="N96" s="213">
        <f>INPUT!N415</f>
        <v>55.81</v>
      </c>
      <c r="O96" s="198">
        <f>INPUT!O415</f>
        <v>44.04</v>
      </c>
      <c r="P96" s="213">
        <f>INPUT!P415</f>
        <v>220</v>
      </c>
      <c r="Q96" s="198">
        <f>INPUT!Q415</f>
        <v>38.81</v>
      </c>
      <c r="R96" s="213">
        <f>INPUT!R415</f>
        <v>114.35</v>
      </c>
      <c r="S96" s="198">
        <f>INPUT!S415</f>
        <v>28.95</v>
      </c>
      <c r="T96" s="213">
        <f>INPUT!T415</f>
        <v>49.35</v>
      </c>
      <c r="U96" s="204">
        <f>INPUT!U415</f>
        <v>2.239</v>
      </c>
      <c r="V96" s="213">
        <f>INPUT!V415</f>
        <v>904.3</v>
      </c>
      <c r="W96" s="204">
        <f>INPUT!W415</f>
        <v>1.758</v>
      </c>
      <c r="X96" s="213">
        <f>INPUT!X415</f>
        <v>57.74</v>
      </c>
      <c r="Y96" s="453"/>
      <c r="Z96" s="460">
        <v>145</v>
      </c>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row>
    <row r="97" spans="1:26" s="154" customFormat="1" ht="19.5" customHeight="1">
      <c r="A97" s="225">
        <f>INPUT!A414</f>
        <v>37843</v>
      </c>
      <c r="B97" s="192">
        <f>INPUT!B414</f>
        <v>2887</v>
      </c>
      <c r="C97" s="200">
        <f>INPUT!C414</f>
        <v>10.137</v>
      </c>
      <c r="D97" s="201">
        <f>INPUT!D414</f>
        <v>21.13</v>
      </c>
      <c r="E97" s="202">
        <f>INPUT!E414</f>
        <v>8750.41</v>
      </c>
      <c r="F97" s="213">
        <f>INPUT!F414</f>
        <v>20.73</v>
      </c>
      <c r="G97" s="202">
        <f>INPUT!G414</f>
        <v>1009.03</v>
      </c>
      <c r="H97" s="213">
        <f>INPUT!H414</f>
        <v>30.51</v>
      </c>
      <c r="I97" s="203">
        <f>AVERAGE(INPUT!I414,INPUT!K414)</f>
        <v>47.349999999999994</v>
      </c>
      <c r="J97" s="216">
        <f>0.5*(INPUT!J414+INPUT!L414)</f>
        <v>9.7</v>
      </c>
      <c r="K97" s="342">
        <f>0.796*6*1046*(10.25*INPUT!E414/36*INPUT!G414/36/I97)/35/10000</f>
        <v>21.05034993554017</v>
      </c>
      <c r="L97" s="213">
        <f t="shared" si="1"/>
        <v>45.29523435094718</v>
      </c>
      <c r="M97" s="198">
        <f>INPUT!M414</f>
        <v>34.6</v>
      </c>
      <c r="N97" s="213">
        <f>INPUT!N414</f>
        <v>188.9</v>
      </c>
      <c r="O97" s="198">
        <f>INPUT!O414</f>
        <v>43.46</v>
      </c>
      <c r="P97" s="213">
        <f>INPUT!P414</f>
        <v>70.74</v>
      </c>
      <c r="Q97" s="198">
        <f>INPUT!Q414</f>
        <v>37.9</v>
      </c>
      <c r="R97" s="213">
        <f>INPUT!R414</f>
        <v>1185</v>
      </c>
      <c r="S97" s="198">
        <f>INPUT!S414</f>
        <v>31.4</v>
      </c>
      <c r="T97" s="213">
        <f>INPUT!T414</f>
        <v>39.5</v>
      </c>
      <c r="U97" s="204">
        <f>INPUT!U414</f>
        <v>2.095</v>
      </c>
      <c r="V97" s="213">
        <f>INPUT!V414</f>
        <v>127.39</v>
      </c>
      <c r="W97" s="204">
        <f>INPUT!W414</f>
        <v>1.88</v>
      </c>
      <c r="X97" s="213">
        <f>INPUT!X414</f>
        <v>64.14</v>
      </c>
      <c r="Y97"/>
      <c r="Z97" s="154">
        <v>163</v>
      </c>
    </row>
    <row r="98" spans="1:26" ht="19.5" customHeight="1">
      <c r="A98" s="225">
        <f>INPUT!A413</f>
        <v>37842</v>
      </c>
      <c r="B98" s="192">
        <f>INPUT!B413</f>
        <v>2883</v>
      </c>
      <c r="C98" s="200">
        <f>INPUT!C413</f>
        <v>10.146</v>
      </c>
      <c r="D98" s="201">
        <f>INPUT!D413</f>
        <v>12.42</v>
      </c>
      <c r="E98" s="202">
        <f>INPUT!E413</f>
        <v>8923</v>
      </c>
      <c r="F98" s="213">
        <f>INPUT!F413</f>
        <v>11.81</v>
      </c>
      <c r="G98" s="202">
        <f>INPUT!G413</f>
        <v>841.7</v>
      </c>
      <c r="H98" s="213">
        <f>INPUT!H413</f>
        <v>26.82</v>
      </c>
      <c r="I98" s="203">
        <f>AVERAGE(INPUT!I413,INPUT!K413)</f>
        <v>41.129999999999995</v>
      </c>
      <c r="J98" s="216">
        <f>0.5*(INPUT!J413+INPUT!L413)</f>
        <v>8.3</v>
      </c>
      <c r="K98" s="342">
        <f>0.796*6*1046*(10.25*INPUT!E413/36*INPUT!G413/36/I98)/35/10000</f>
        <v>20.613718109239837</v>
      </c>
      <c r="L98" s="213">
        <f t="shared" si="1"/>
        <v>-676.7341587726479</v>
      </c>
      <c r="M98" s="198">
        <f>INPUT!M413</f>
        <v>35.2</v>
      </c>
      <c r="N98" s="213">
        <f>INPUT!N413</f>
        <v>121.9</v>
      </c>
      <c r="O98" s="198">
        <f>INPUT!O413</f>
        <v>45.4</v>
      </c>
      <c r="P98" s="213">
        <f>INPUT!P413</f>
        <v>106.6</v>
      </c>
      <c r="Q98" s="198">
        <f>INPUT!Q413</f>
        <v>36</v>
      </c>
      <c r="R98" s="213">
        <f>INPUT!R413</f>
        <v>598.1</v>
      </c>
      <c r="S98" s="198">
        <f>INPUT!S413</f>
        <v>27.4</v>
      </c>
      <c r="T98" s="213">
        <f>INPUT!T413</f>
        <v>39.9</v>
      </c>
      <c r="U98" s="204">
        <f>INPUT!U413</f>
        <v>2.004</v>
      </c>
      <c r="V98" s="213">
        <f>INPUT!V413</f>
        <v>103.5</v>
      </c>
      <c r="W98" s="204">
        <f>INPUT!W413</f>
        <v>1.874</v>
      </c>
      <c r="X98" s="213">
        <f>INPUT!X413</f>
        <v>114.96</v>
      </c>
      <c r="Z98" s="154">
        <v>125</v>
      </c>
    </row>
    <row r="99" spans="1:26" s="154" customFormat="1" ht="19.5" customHeight="1">
      <c r="A99" s="225">
        <f>INPUT!A412</f>
        <v>37841</v>
      </c>
      <c r="B99" s="192">
        <f>INPUT!B412</f>
        <v>2879</v>
      </c>
      <c r="C99" s="200">
        <f>INPUT!C412</f>
        <v>9.791</v>
      </c>
      <c r="D99" s="201">
        <f>INPUT!D412</f>
        <v>21.76</v>
      </c>
      <c r="E99" s="202">
        <f>INPUT!E412</f>
        <v>8640.7</v>
      </c>
      <c r="F99" s="213">
        <f>INPUT!F412</f>
        <v>21.58</v>
      </c>
      <c r="G99" s="202">
        <f>INPUT!G412</f>
        <v>791.73</v>
      </c>
      <c r="H99" s="213">
        <f>INPUT!H412</f>
        <v>31.95</v>
      </c>
      <c r="I99" s="203">
        <f>AVERAGE(INPUT!I412,INPUT!K412)</f>
        <v>38.41</v>
      </c>
      <c r="J99" s="216">
        <f>0.5*(INPUT!J412+INPUT!L412)</f>
        <v>9.745000000000001</v>
      </c>
      <c r="K99" s="342">
        <f>0.796*6*1046*(10.25*INPUT!E412/36*INPUT!G412/36/I99)/35/10000</f>
        <v>20.106132644069024</v>
      </c>
      <c r="L99" s="213">
        <f aca="true" t="shared" si="2" ref="L99:L130">1/(1/J99-1/F99-1/H99)</f>
        <v>40.0342388466027</v>
      </c>
      <c r="M99" s="198">
        <f>INPUT!M412</f>
        <v>32.14</v>
      </c>
      <c r="N99" s="213">
        <f>INPUT!N412</f>
        <v>36.6</v>
      </c>
      <c r="O99" s="198">
        <f>INPUT!O412</f>
        <v>43.37</v>
      </c>
      <c r="P99" s="213">
        <f>INPUT!P412</f>
        <v>214.8</v>
      </c>
      <c r="Q99" s="198">
        <f>INPUT!Q412</f>
        <v>35.78</v>
      </c>
      <c r="R99" s="213">
        <f>INPUT!R412</f>
        <v>442.9</v>
      </c>
      <c r="S99" s="198">
        <f>INPUT!S412</f>
        <v>26.66</v>
      </c>
      <c r="T99" s="213">
        <f>INPUT!T412</f>
        <v>21.67</v>
      </c>
      <c r="U99" s="204">
        <f>INPUT!U412</f>
        <v>2.113</v>
      </c>
      <c r="V99" s="213">
        <f>INPUT!V412</f>
        <v>263.1</v>
      </c>
      <c r="W99" s="204">
        <f>INPUT!W412</f>
        <v>1.86</v>
      </c>
      <c r="X99" s="213">
        <f>INPUT!X412</f>
        <v>108.89</v>
      </c>
      <c r="Y99"/>
      <c r="Z99" s="154">
        <v>121</v>
      </c>
    </row>
    <row r="100" spans="1:26" ht="19.5" customHeight="1">
      <c r="A100" s="225">
        <f>INPUT!A411</f>
        <v>37839</v>
      </c>
      <c r="B100" s="192">
        <f>INPUT!B411</f>
        <v>2868</v>
      </c>
      <c r="C100" s="200">
        <f>INPUT!C411</f>
        <v>10.324</v>
      </c>
      <c r="D100" s="201">
        <f>INPUT!D411</f>
        <v>40.85</v>
      </c>
      <c r="E100" s="202">
        <f>INPUT!E411</f>
        <v>9121.1</v>
      </c>
      <c r="F100" s="213">
        <f>INPUT!F411</f>
        <v>34.79</v>
      </c>
      <c r="G100" s="202">
        <f>INPUT!G411</f>
        <v>787.35</v>
      </c>
      <c r="H100" s="213">
        <f>INPUT!H411</f>
        <v>28.73</v>
      </c>
      <c r="I100" s="203">
        <f>AVERAGE(INPUT!I411,INPUT!K411)</f>
        <v>37.06</v>
      </c>
      <c r="J100" s="216">
        <f>0.5*(INPUT!J411+INPUT!L411)</f>
        <v>10.655</v>
      </c>
      <c r="K100" s="342">
        <f>0.796*6*1046*(10.25*INPUT!E411/36*INPUT!G411/36/I100)/35/10000</f>
        <v>21.875422826343634</v>
      </c>
      <c r="L100" s="213">
        <f t="shared" si="2"/>
        <v>33.00119034796137</v>
      </c>
      <c r="M100" s="198">
        <f>INPUT!M411</f>
        <v>34.94</v>
      </c>
      <c r="N100" s="213">
        <f>INPUT!N411</f>
        <v>153.93</v>
      </c>
      <c r="O100" s="198">
        <f>INPUT!O411</f>
        <v>45.6</v>
      </c>
      <c r="P100" s="213">
        <f>INPUT!P411</f>
        <v>-52.66</v>
      </c>
      <c r="Q100" s="198">
        <f>INPUT!Q411</f>
        <v>35.81</v>
      </c>
      <c r="R100" s="213">
        <f>INPUT!R411</f>
        <v>58.43</v>
      </c>
      <c r="S100" s="198">
        <f>INPUT!S411</f>
        <v>28.81</v>
      </c>
      <c r="T100" s="213">
        <f>INPUT!T411</f>
        <v>29.12</v>
      </c>
      <c r="U100" s="204">
        <f>INPUT!U411</f>
        <v>2.155</v>
      </c>
      <c r="V100" s="213">
        <f>INPUT!V411</f>
        <v>119</v>
      </c>
      <c r="W100" s="204">
        <f>INPUT!W411</f>
        <v>1.887</v>
      </c>
      <c r="X100" s="213">
        <f>INPUT!X411</f>
        <v>192.43</v>
      </c>
      <c r="Z100" s="154">
        <v>134</v>
      </c>
    </row>
    <row r="101" spans="1:26" s="154" customFormat="1" ht="19.5" customHeight="1">
      <c r="A101" s="225">
        <f>INPUT!A410</f>
        <v>37839</v>
      </c>
      <c r="B101" s="192">
        <f>INPUT!B410</f>
        <v>2864</v>
      </c>
      <c r="C101" s="200">
        <f>INPUT!C410</f>
        <v>9.667</v>
      </c>
      <c r="D101" s="201">
        <f>INPUT!D410</f>
        <v>35.43</v>
      </c>
      <c r="E101" s="202">
        <f>INPUT!E410</f>
        <v>8502.9</v>
      </c>
      <c r="F101" s="213">
        <f>INPUT!F410</f>
        <v>38.28</v>
      </c>
      <c r="G101" s="202">
        <f>INPUT!G410</f>
        <v>746.86</v>
      </c>
      <c r="H101" s="213">
        <f>INPUT!H410</f>
        <v>24.63</v>
      </c>
      <c r="I101" s="203">
        <f>AVERAGE(INPUT!I410,INPUT!K410)</f>
        <v>34.66</v>
      </c>
      <c r="J101" s="216">
        <f>0.5*(INPUT!J410+INPUT!L410)</f>
        <v>10.105</v>
      </c>
      <c r="K101" s="342">
        <f>0.796*6*1046*(10.25*INPUT!E410/36*INPUT!G410/36/I101)/35/10000</f>
        <v>20.683524047980345</v>
      </c>
      <c r="L101" s="213">
        <f t="shared" si="2"/>
        <v>31.020530246310326</v>
      </c>
      <c r="M101" s="198">
        <f>INPUT!M410</f>
        <v>34.32</v>
      </c>
      <c r="N101" s="213">
        <f>INPUT!N410</f>
        <v>63.21</v>
      </c>
      <c r="O101" s="198">
        <f>INPUT!O410</f>
        <v>44.88</v>
      </c>
      <c r="P101" s="213">
        <f>INPUT!P410</f>
        <v>102.11</v>
      </c>
      <c r="Q101" s="198">
        <f>INPUT!Q410</f>
        <v>32.54</v>
      </c>
      <c r="R101" s="213">
        <f>INPUT!R410</f>
        <v>34.62</v>
      </c>
      <c r="S101" s="198">
        <f>INPUT!S410</f>
        <v>26.98</v>
      </c>
      <c r="T101" s="213">
        <f>INPUT!T410</f>
        <v>46.06</v>
      </c>
      <c r="U101" s="204">
        <f>INPUT!U410</f>
        <v>2.093</v>
      </c>
      <c r="V101" s="213">
        <f>INPUT!V410</f>
        <v>105.3</v>
      </c>
      <c r="W101" s="204">
        <f>INPUT!W410</f>
        <v>1.931</v>
      </c>
      <c r="X101" s="213">
        <f>INPUT!X410</f>
        <v>-466.3</v>
      </c>
      <c r="Y101"/>
      <c r="Z101" s="154">
        <v>166</v>
      </c>
    </row>
    <row r="102" spans="1:26" s="179" customFormat="1" ht="19.5" customHeight="1">
      <c r="A102" s="225">
        <f>INPUT!A409</f>
        <v>37837</v>
      </c>
      <c r="B102" s="192">
        <f>INPUT!B409</f>
        <v>2859</v>
      </c>
      <c r="C102" s="200">
        <f>INPUT!C409</f>
        <v>9.948</v>
      </c>
      <c r="D102" s="201">
        <f>INPUT!D409</f>
        <v>29.63</v>
      </c>
      <c r="E102" s="202">
        <f>INPUT!E409</f>
        <v>8621.04</v>
      </c>
      <c r="F102" s="213">
        <f>INPUT!F409</f>
        <v>30.78</v>
      </c>
      <c r="G102" s="202">
        <f>INPUT!G409</f>
        <v>902.66</v>
      </c>
      <c r="H102" s="213">
        <f>INPUT!H409</f>
        <v>23.74</v>
      </c>
      <c r="I102" s="203">
        <f>AVERAGE(INPUT!I409,INPUT!K409)</f>
        <v>40.075</v>
      </c>
      <c r="J102" s="216">
        <f>0.5*(INPUT!J409+INPUT!L409)</f>
        <v>10.43</v>
      </c>
      <c r="K102" s="342">
        <f>0.796*6*1046*(10.25*INPUT!E409/36*INPUT!G409/36/I102)/35/10000</f>
        <v>21.920837824515228</v>
      </c>
      <c r="L102" s="213">
        <f t="shared" si="2"/>
        <v>47.0241939217738</v>
      </c>
      <c r="M102" s="198">
        <f>INPUT!M409</f>
        <v>33.7</v>
      </c>
      <c r="N102" s="213">
        <f>INPUT!N409</f>
        <v>57.22</v>
      </c>
      <c r="O102" s="198">
        <f>INPUT!O409</f>
        <v>44.5</v>
      </c>
      <c r="P102" s="213">
        <f>INPUT!P409</f>
        <v>-129.85</v>
      </c>
      <c r="Q102" s="198">
        <f>INPUT!Q409</f>
        <v>36.41</v>
      </c>
      <c r="R102" s="213">
        <f>INPUT!R409</f>
        <v>53.69</v>
      </c>
      <c r="S102" s="198">
        <f>INPUT!S409</f>
        <v>30.63</v>
      </c>
      <c r="T102" s="213">
        <f>INPUT!T409</f>
        <v>59.54</v>
      </c>
      <c r="U102" s="204">
        <f>INPUT!U409</f>
        <v>2.166</v>
      </c>
      <c r="V102" s="213">
        <f>INPUT!V409</f>
        <v>356.71</v>
      </c>
      <c r="W102" s="204">
        <f>INPUT!W409</f>
        <v>1.86</v>
      </c>
      <c r="X102" s="213">
        <f>INPUT!X409</f>
        <v>-1587.8</v>
      </c>
      <c r="Y102" s="286" t="s">
        <v>229</v>
      </c>
      <c r="Z102" s="154">
        <v>151</v>
      </c>
    </row>
    <row r="103" spans="1:26" ht="19.5" customHeight="1">
      <c r="A103" s="226">
        <f>INPUT!A408</f>
        <v>37836</v>
      </c>
      <c r="B103" s="193">
        <f>INPUT!B408</f>
        <v>2857</v>
      </c>
      <c r="C103" s="205">
        <f>INPUT!C408</f>
        <v>9.92</v>
      </c>
      <c r="D103" s="206">
        <f>INPUT!D408</f>
        <v>23.73</v>
      </c>
      <c r="E103" s="207">
        <f>INPUT!E408</f>
        <v>8782.6</v>
      </c>
      <c r="F103" s="214">
        <f>INPUT!F408</f>
        <v>24.49</v>
      </c>
      <c r="G103" s="207">
        <f>INPUT!G408</f>
        <v>743.25</v>
      </c>
      <c r="H103" s="214">
        <f>INPUT!H408</f>
        <v>19.97</v>
      </c>
      <c r="I103" s="208">
        <f>AVERAGE(INPUT!I408,INPUT!K408)</f>
        <v>31.509999999999998</v>
      </c>
      <c r="J103" s="217">
        <f>0.5*(INPUT!J408+INPUT!L408)</f>
        <v>10.81</v>
      </c>
      <c r="K103" s="342">
        <f>0.796*6*1046*(10.25*INPUT!E408/36*INPUT!G408/36/I103)/35/10000</f>
        <v>23.386026652276055</v>
      </c>
      <c r="L103" s="214">
        <f t="shared" si="2"/>
        <v>625.4564687023137</v>
      </c>
      <c r="M103" s="199">
        <f>INPUT!M408</f>
        <v>38.38</v>
      </c>
      <c r="N103" s="214">
        <f>INPUT!N408</f>
        <v>96.15</v>
      </c>
      <c r="O103" s="199">
        <f>INPUT!O408</f>
        <v>48.48</v>
      </c>
      <c r="P103" s="214">
        <f>INPUT!P408</f>
        <v>35.97</v>
      </c>
      <c r="Q103" s="199">
        <f>INPUT!Q408</f>
        <v>35.94</v>
      </c>
      <c r="R103" s="214">
        <f>INPUT!R408</f>
        <v>-470.5</v>
      </c>
      <c r="S103" s="199">
        <f>INPUT!S408</f>
        <v>29.46</v>
      </c>
      <c r="T103" s="214">
        <f>INPUT!T408</f>
        <v>120.62</v>
      </c>
      <c r="U103" s="209">
        <f>INPUT!U408</f>
        <v>2.251</v>
      </c>
      <c r="V103" s="214">
        <f>INPUT!V408</f>
        <v>-467.02</v>
      </c>
      <c r="W103" s="209">
        <f>INPUT!W408</f>
        <v>1.798</v>
      </c>
      <c r="X103" s="214">
        <f>INPUT!X408</f>
        <v>-193.5</v>
      </c>
      <c r="Y103" s="286" t="s">
        <v>229</v>
      </c>
      <c r="Z103" s="154">
        <v>120</v>
      </c>
    </row>
    <row r="104" spans="1:26" s="179" customFormat="1" ht="19.5" customHeight="1">
      <c r="A104" s="225">
        <f>INPUT!A407</f>
        <v>37834</v>
      </c>
      <c r="B104" s="192">
        <f>INPUT!B407</f>
        <v>2847</v>
      </c>
      <c r="C104" s="200">
        <f>INPUT!C407</f>
        <v>10.277</v>
      </c>
      <c r="D104" s="201">
        <f>INPUT!D407</f>
        <v>166.43</v>
      </c>
      <c r="E104" s="202">
        <f>INPUT!E407</f>
        <v>9251.98</v>
      </c>
      <c r="F104" s="213">
        <f>INPUT!F407</f>
        <v>52.03</v>
      </c>
      <c r="G104" s="202">
        <f>INPUT!G407</f>
        <v>768.34</v>
      </c>
      <c r="H104" s="213">
        <f>INPUT!H407</f>
        <v>17.25</v>
      </c>
      <c r="I104" s="203">
        <f>AVERAGE(INPUT!I407,INPUT!K407)</f>
        <v>33.8585</v>
      </c>
      <c r="J104" s="216">
        <f>0.5*(INPUT!J407+INPUT!L407)</f>
        <v>9.4925</v>
      </c>
      <c r="K104" s="342">
        <f>0.796*6*1046*(10.25*INPUT!E407/36*INPUT!G407/36/I104)/35/10000</f>
        <v>23.701030908071566</v>
      </c>
      <c r="L104" s="213">
        <f t="shared" si="2"/>
        <v>35.516874552635485</v>
      </c>
      <c r="M104" s="198">
        <f>INPUT!M407</f>
        <v>33.02</v>
      </c>
      <c r="N104" s="213">
        <f>INPUT!N407</f>
        <v>49.24</v>
      </c>
      <c r="O104" s="198">
        <f>INPUT!O407</f>
        <v>42.75</v>
      </c>
      <c r="P104" s="213">
        <f>INPUT!P407</f>
        <v>2288</v>
      </c>
      <c r="Q104" s="198">
        <f>INPUT!Q407</f>
        <v>36.47</v>
      </c>
      <c r="R104" s="213">
        <f>INPUT!R407</f>
        <v>26.45</v>
      </c>
      <c r="S104" s="198">
        <f>INPUT!S407</f>
        <v>29.07</v>
      </c>
      <c r="T104" s="213">
        <f>INPUT!T407</f>
        <v>15.33</v>
      </c>
      <c r="U104" s="204">
        <f>INPUT!U407</f>
        <v>2.172</v>
      </c>
      <c r="V104" s="213">
        <f>INPUT!V407</f>
        <v>101.1</v>
      </c>
      <c r="W104" s="204">
        <f>INPUT!W407</f>
        <v>1.878</v>
      </c>
      <c r="X104" s="213">
        <f>INPUT!X407</f>
        <v>56.53</v>
      </c>
      <c r="Y104" s="286" t="s">
        <v>229</v>
      </c>
      <c r="Z104" s="154">
        <v>143</v>
      </c>
    </row>
    <row r="105" spans="1:26" ht="19.5" customHeight="1">
      <c r="A105" s="226">
        <f>INPUT!A406</f>
        <v>37832</v>
      </c>
      <c r="B105" s="193">
        <f>INPUT!B406</f>
        <v>2830</v>
      </c>
      <c r="C105" s="205">
        <f>INPUT!C406</f>
        <v>10.255</v>
      </c>
      <c r="D105" s="206">
        <f>INPUT!D406</f>
        <v>73.84</v>
      </c>
      <c r="E105" s="207">
        <f>INPUT!E406</f>
        <v>8943.194</v>
      </c>
      <c r="F105" s="214">
        <f>INPUT!F406</f>
        <v>91.096</v>
      </c>
      <c r="G105" s="207">
        <f>INPUT!G406</f>
        <v>777.26</v>
      </c>
      <c r="H105" s="214">
        <f>INPUT!H406</f>
        <v>26.48</v>
      </c>
      <c r="I105" s="208">
        <f>AVERAGE(INPUT!I406,INPUT!K406)</f>
        <v>34.789500000000004</v>
      </c>
      <c r="J105" s="217">
        <f>0.5*(INPUT!J406+INPUT!L406)</f>
        <v>10.533999999999999</v>
      </c>
      <c r="K105" s="342">
        <f>0.796*6*1046*(10.25*INPUT!E406/36*INPUT!G406/36/I105)/35/10000</f>
        <v>22.555767282979183</v>
      </c>
      <c r="L105" s="214">
        <f t="shared" si="2"/>
        <v>21.65021407289049</v>
      </c>
      <c r="M105" s="199">
        <f>INPUT!M406</f>
        <v>36.85</v>
      </c>
      <c r="N105" s="214">
        <f>INPUT!N406</f>
        <v>321.88</v>
      </c>
      <c r="O105" s="199">
        <f>INPUT!O406</f>
        <v>47.23</v>
      </c>
      <c r="P105" s="214">
        <f>INPUT!P406</f>
        <v>48.39</v>
      </c>
      <c r="Q105" s="199">
        <f>INPUT!Q406</f>
        <v>38.75</v>
      </c>
      <c r="R105" s="214">
        <f>INPUT!R406</f>
        <v>108.7</v>
      </c>
      <c r="S105" s="199">
        <f>INPUT!S406</f>
        <v>35.54</v>
      </c>
      <c r="T105" s="214">
        <f>INPUT!T406</f>
        <v>15.34</v>
      </c>
      <c r="U105" s="209">
        <f>INPUT!U406</f>
        <v>2.168</v>
      </c>
      <c r="V105" s="214">
        <f>INPUT!V406</f>
        <v>67.27</v>
      </c>
      <c r="W105" s="209">
        <f>INPUT!W406</f>
        <v>1.965</v>
      </c>
      <c r="X105" s="214">
        <f>INPUT!X406</f>
        <v>694.9</v>
      </c>
      <c r="Y105" s="286" t="s">
        <v>229</v>
      </c>
      <c r="Z105" s="154">
        <v>165</v>
      </c>
    </row>
    <row r="106" spans="1:26" s="179" customFormat="1" ht="19.5" customHeight="1">
      <c r="A106" s="225">
        <f>INPUT!A405</f>
        <v>37831</v>
      </c>
      <c r="B106" s="192">
        <f>INPUT!B405</f>
        <v>2828</v>
      </c>
      <c r="C106" s="200">
        <f>INPUT!C405</f>
        <v>10.25</v>
      </c>
      <c r="D106" s="201">
        <f>INPUT!D405</f>
        <v>529.66</v>
      </c>
      <c r="E106" s="202">
        <f>INPUT!E405</f>
        <v>9074.6</v>
      </c>
      <c r="F106" s="213">
        <f>INPUT!F405</f>
        <v>67.01</v>
      </c>
      <c r="G106" s="202">
        <f>INPUT!G405</f>
        <v>834.2</v>
      </c>
      <c r="H106" s="213">
        <f>INPUT!H405</f>
        <v>29.76</v>
      </c>
      <c r="I106" s="203">
        <f>AVERAGE(INPUT!I405,INPUT!K405)</f>
        <v>36.91168999999999</v>
      </c>
      <c r="J106" s="216">
        <f>0.5*(INPUT!J405+INPUT!L405)</f>
        <v>12.073</v>
      </c>
      <c r="K106" s="342">
        <f>0.796*6*1046*(10.25*INPUT!E405/36*INPUT!G405/36/I106)/35/10000</f>
        <v>23.151576456065794</v>
      </c>
      <c r="L106" s="213">
        <f t="shared" si="2"/>
        <v>29.150985292537747</v>
      </c>
      <c r="M106" s="198">
        <f>INPUT!M405</f>
        <v>32.159</v>
      </c>
      <c r="N106" s="213">
        <f>INPUT!N405</f>
        <v>58.469</v>
      </c>
      <c r="O106" s="198">
        <f>INPUT!O405</f>
        <v>39.4814</v>
      </c>
      <c r="P106" s="213">
        <f>INPUT!P405</f>
        <v>9693</v>
      </c>
      <c r="Q106" s="198">
        <f>INPUT!Q405</f>
        <v>37.87</v>
      </c>
      <c r="R106" s="213">
        <f>INPUT!R405</f>
        <v>105.9369</v>
      </c>
      <c r="S106" s="198">
        <f>INPUT!S405</f>
        <v>27.4659</v>
      </c>
      <c r="T106" s="213">
        <f>INPUT!T405</f>
        <v>23.335</v>
      </c>
      <c r="U106" s="204">
        <f>INPUT!U405</f>
        <v>2.0744</v>
      </c>
      <c r="V106" s="213">
        <f>INPUT!V405</f>
        <v>65.256</v>
      </c>
      <c r="W106" s="204">
        <f>INPUT!W405</f>
        <v>1.956</v>
      </c>
      <c r="X106" s="213">
        <f>INPUT!X405</f>
        <v>476.53</v>
      </c>
      <c r="Y106" s="286" t="s">
        <v>229</v>
      </c>
      <c r="Z106" s="154">
        <v>194</v>
      </c>
    </row>
    <row r="107" spans="1:26" ht="19.5" customHeight="1">
      <c r="A107" s="226">
        <f>INPUT!A404</f>
        <v>37830</v>
      </c>
      <c r="B107" s="193">
        <f>INPUT!B404</f>
        <v>2826</v>
      </c>
      <c r="C107" s="205">
        <f>INPUT!C404</f>
        <v>9.5507</v>
      </c>
      <c r="D107" s="206">
        <f>INPUT!D404</f>
        <v>33</v>
      </c>
      <c r="E107" s="207">
        <f>INPUT!E404</f>
        <v>8251.67</v>
      </c>
      <c r="F107" s="214">
        <f>INPUT!F404</f>
        <v>33.28</v>
      </c>
      <c r="G107" s="207">
        <f>INPUT!G404</f>
        <v>868.002</v>
      </c>
      <c r="H107" s="214">
        <f>INPUT!H404</f>
        <v>27.284</v>
      </c>
      <c r="I107" s="208">
        <f>AVERAGE(INPUT!I404,INPUT!K404)</f>
        <v>36.47</v>
      </c>
      <c r="J107" s="217">
        <f>0.5*(INPUT!J404+INPUT!L404)</f>
        <v>12.57</v>
      </c>
      <c r="K107" s="342">
        <f>0.796*6*1046*(10.25*INPUT!E404/36*INPUT!G404/36/I107)/35/10000</f>
        <v>22.170405478913395</v>
      </c>
      <c r="L107" s="214">
        <f t="shared" si="2"/>
        <v>77.79134482045096</v>
      </c>
      <c r="M107" s="199">
        <f>INPUT!M404</f>
        <v>32.85</v>
      </c>
      <c r="N107" s="214">
        <f>INPUT!N404</f>
        <v>37.75</v>
      </c>
      <c r="O107" s="199">
        <f>INPUT!O404</f>
        <v>38.017</v>
      </c>
      <c r="P107" s="214">
        <f>INPUT!P404</f>
        <v>-255.6232</v>
      </c>
      <c r="Q107" s="199">
        <f>INPUT!Q404</f>
        <v>38.83</v>
      </c>
      <c r="R107" s="214">
        <f>INPUT!R404</f>
        <v>80.46</v>
      </c>
      <c r="S107" s="199">
        <f>INPUT!S404</f>
        <v>27.392</v>
      </c>
      <c r="T107" s="214">
        <f>INPUT!T404</f>
        <v>111.48</v>
      </c>
      <c r="U107" s="209">
        <f>INPUT!U404</f>
        <v>2.074</v>
      </c>
      <c r="V107" s="214">
        <f>INPUT!V404</f>
        <v>128.929</v>
      </c>
      <c r="W107" s="209">
        <f>INPUT!W404</f>
        <v>1.9354</v>
      </c>
      <c r="X107" s="214">
        <f>INPUT!X404</f>
        <v>716.505</v>
      </c>
      <c r="Y107" s="286" t="s">
        <v>229</v>
      </c>
      <c r="Z107" s="154">
        <v>164</v>
      </c>
    </row>
    <row r="108" spans="1:26" s="179" customFormat="1" ht="19.5" customHeight="1">
      <c r="A108" s="225">
        <f>INPUT!A403</f>
        <v>37829</v>
      </c>
      <c r="B108" s="192">
        <f>INPUT!B403</f>
        <v>2824</v>
      </c>
      <c r="C108" s="200">
        <f>INPUT!C403</f>
        <v>10.25756</v>
      </c>
      <c r="D108" s="201">
        <f>INPUT!D403</f>
        <v>764.09</v>
      </c>
      <c r="E108" s="202">
        <f>INPUT!E403</f>
        <v>9124.411</v>
      </c>
      <c r="F108" s="213">
        <f>INPUT!F403</f>
        <v>58.082</v>
      </c>
      <c r="G108" s="202">
        <f>INPUT!G403</f>
        <v>948.35</v>
      </c>
      <c r="H108" s="213">
        <f>INPUT!H403</f>
        <v>28.92</v>
      </c>
      <c r="I108" s="203">
        <f>AVERAGE(INPUT!I403,INPUT!K403)</f>
        <v>44.144949999999994</v>
      </c>
      <c r="J108" s="216">
        <f>0.5*(INPUT!J403+INPUT!L403)</f>
        <v>11.12809</v>
      </c>
      <c r="K108" s="342">
        <f>0.796*6*1046*(10.25*INPUT!E403/36*INPUT!G403/36/I108)/35/10000</f>
        <v>22.127853161957503</v>
      </c>
      <c r="L108" s="213">
        <f t="shared" si="2"/>
        <v>26.269129799253893</v>
      </c>
      <c r="M108" s="198">
        <f>INPUT!M403</f>
        <v>33.273</v>
      </c>
      <c r="N108" s="213">
        <f>INPUT!N403</f>
        <v>31.39577</v>
      </c>
      <c r="O108" s="198">
        <f>INPUT!O403</f>
        <v>39.48</v>
      </c>
      <c r="P108" s="213">
        <f>INPUT!P403</f>
        <v>-1149</v>
      </c>
      <c r="Q108" s="198">
        <f>INPUT!Q403</f>
        <v>38.86</v>
      </c>
      <c r="R108" s="213">
        <f>INPUT!R403</f>
        <v>234.12</v>
      </c>
      <c r="S108" s="198">
        <f>INPUT!S403</f>
        <v>29.2968</v>
      </c>
      <c r="T108" s="213">
        <f>INPUT!T403</f>
        <v>28.7423</v>
      </c>
      <c r="U108" s="204">
        <f>INPUT!U403</f>
        <v>2.019</v>
      </c>
      <c r="V108" s="213">
        <f>INPUT!V403</f>
        <v>62.248</v>
      </c>
      <c r="W108" s="204">
        <f>INPUT!W403</f>
        <v>1.762</v>
      </c>
      <c r="X108" s="213">
        <f>INPUT!X403</f>
        <v>230.756</v>
      </c>
      <c r="Y108" s="286" t="s">
        <v>229</v>
      </c>
      <c r="Z108" s="154">
        <v>172</v>
      </c>
    </row>
    <row r="109" spans="1:26" ht="19.5" customHeight="1">
      <c r="A109" s="226">
        <f>INPUT!A402</f>
        <v>37828</v>
      </c>
      <c r="B109" s="193">
        <f>INPUT!B402</f>
        <v>2821</v>
      </c>
      <c r="C109" s="205">
        <f>INPUT!C402</f>
        <v>10.23</v>
      </c>
      <c r="D109" s="206">
        <f>INPUT!D402</f>
        <v>65205.46</v>
      </c>
      <c r="E109" s="207">
        <f>INPUT!E402</f>
        <v>9193.528</v>
      </c>
      <c r="F109" s="214">
        <f>INPUT!F402</f>
        <v>114.0856</v>
      </c>
      <c r="G109" s="207">
        <f>INPUT!G402</f>
        <v>907.9767</v>
      </c>
      <c r="H109" s="214">
        <f>INPUT!H402</f>
        <v>29.7</v>
      </c>
      <c r="I109" s="208">
        <f>AVERAGE(INPUT!I402,INPUT!K402)</f>
        <v>39.63565</v>
      </c>
      <c r="J109" s="217">
        <f>0.5*(INPUT!J402+INPUT!L402)</f>
        <v>12.281615</v>
      </c>
      <c r="K109" s="342">
        <f>0.796*6*1046*(10.25*INPUT!E402/36*INPUT!G402/36/I109)/35/10000</f>
        <v>23.774847754595847</v>
      </c>
      <c r="L109" s="214">
        <f t="shared" si="2"/>
        <v>25.649486876202275</v>
      </c>
      <c r="M109" s="199">
        <f>INPUT!M402</f>
        <v>32.36</v>
      </c>
      <c r="N109" s="214">
        <f>INPUT!N402</f>
        <v>56.65</v>
      </c>
      <c r="O109" s="199">
        <f>INPUT!O402</f>
        <v>39.69</v>
      </c>
      <c r="P109" s="214">
        <f>INPUT!P402</f>
        <v>34.62</v>
      </c>
      <c r="Q109" s="199">
        <f>INPUT!Q402</f>
        <v>38.4599</v>
      </c>
      <c r="R109" s="214">
        <f>INPUT!R402</f>
        <v>-160.68</v>
      </c>
      <c r="S109" s="199">
        <f>INPUT!S402</f>
        <v>29.318</v>
      </c>
      <c r="T109" s="214">
        <f>INPUT!T402</f>
        <v>83.392</v>
      </c>
      <c r="U109" s="209">
        <f>INPUT!U402</f>
        <v>1.98</v>
      </c>
      <c r="V109" s="214">
        <f>INPUT!V402</f>
        <v>47.25</v>
      </c>
      <c r="W109" s="209">
        <f>INPUT!W402</f>
        <v>1.7663</v>
      </c>
      <c r="X109" s="214">
        <f>INPUT!X402</f>
        <v>532.98</v>
      </c>
      <c r="Y109" s="286" t="s">
        <v>229</v>
      </c>
      <c r="Z109" s="154">
        <v>162</v>
      </c>
    </row>
    <row r="110" spans="1:26" s="179" customFormat="1" ht="19.5" customHeight="1">
      <c r="A110" s="225">
        <f>INPUT!A401</f>
        <v>37826</v>
      </c>
      <c r="B110" s="192">
        <f>INPUT!B401</f>
        <v>2817</v>
      </c>
      <c r="C110" s="200">
        <f>INPUT!C401</f>
        <v>10.19906</v>
      </c>
      <c r="D110" s="201">
        <f>INPUT!D401</f>
        <v>65.71</v>
      </c>
      <c r="E110" s="202">
        <f>INPUT!E401</f>
        <v>8748.506</v>
      </c>
      <c r="F110" s="213">
        <f>INPUT!F401</f>
        <v>76.30821</v>
      </c>
      <c r="G110" s="202">
        <f>INPUT!G401</f>
        <v>940.6651</v>
      </c>
      <c r="H110" s="213">
        <f>INPUT!H401</f>
        <v>36.36</v>
      </c>
      <c r="I110" s="203">
        <f>AVERAGE(INPUT!I401,INPUT!K401)</f>
        <v>41.163185</v>
      </c>
      <c r="J110" s="216">
        <f>0.5*(INPUT!J401+INPUT!L401)</f>
        <v>12.9195</v>
      </c>
      <c r="K110" s="342">
        <f>0.796*6*1046*(10.25*INPUT!E401/36*INPUT!G401/36/I110)/35/10000</f>
        <v>22.56871210998368</v>
      </c>
      <c r="L110" s="213">
        <f t="shared" si="2"/>
        <v>27.17769711354717</v>
      </c>
      <c r="M110" s="198">
        <f>INPUT!M401</f>
        <v>32.9596</v>
      </c>
      <c r="N110" s="213">
        <f>INPUT!N401</f>
        <v>42.186</v>
      </c>
      <c r="O110" s="198">
        <f>INPUT!O401</f>
        <v>40.951</v>
      </c>
      <c r="P110" s="213">
        <f>INPUT!P401</f>
        <v>-40.21</v>
      </c>
      <c r="Q110" s="198">
        <f>INPUT!Q401</f>
        <v>36.09</v>
      </c>
      <c r="R110" s="213">
        <f>INPUT!R401</f>
        <v>884.96</v>
      </c>
      <c r="S110" s="198">
        <f>INPUT!S401</f>
        <v>25.2728</v>
      </c>
      <c r="T110" s="213">
        <f>INPUT!T401</f>
        <v>58.85</v>
      </c>
      <c r="U110" s="204">
        <f>INPUT!U401</f>
        <v>2.002</v>
      </c>
      <c r="V110" s="213">
        <f>INPUT!V401</f>
        <v>59.689</v>
      </c>
      <c r="W110" s="204">
        <f>INPUT!W401</f>
        <v>1.7525</v>
      </c>
      <c r="X110" s="213">
        <f>INPUT!X401</f>
        <v>131.16</v>
      </c>
      <c r="Y110" s="286" t="s">
        <v>229</v>
      </c>
      <c r="Z110" s="154">
        <v>160</v>
      </c>
    </row>
    <row r="111" spans="1:26" s="154" customFormat="1" ht="19.5" customHeight="1">
      <c r="A111" s="226">
        <f>INPUT!A400</f>
        <v>37825</v>
      </c>
      <c r="B111" s="193">
        <f>INPUT!B400</f>
        <v>2815</v>
      </c>
      <c r="C111" s="205">
        <f>INPUT!C400</f>
        <v>9.3108</v>
      </c>
      <c r="D111" s="206">
        <f>INPUT!D400</f>
        <v>61.07</v>
      </c>
      <c r="E111" s="207">
        <f>INPUT!E400</f>
        <v>7955.46</v>
      </c>
      <c r="F111" s="214">
        <f>INPUT!F400</f>
        <v>67.581</v>
      </c>
      <c r="G111" s="207">
        <f>INPUT!G400</f>
        <v>916.98</v>
      </c>
      <c r="H111" s="214">
        <f>INPUT!H400</f>
        <v>37.72</v>
      </c>
      <c r="I111" s="208">
        <f>AVERAGE(INPUT!I400,INPUT!K400)</f>
        <v>37.797</v>
      </c>
      <c r="J111" s="217">
        <f>0.5*(INPUT!J400+INPUT!L400)</f>
        <v>13.254999999999999</v>
      </c>
      <c r="K111" s="342">
        <f>0.796*6*1046*(10.25*INPUT!E400/36*INPUT!G400/36/I111)/35/10000</f>
        <v>21.787863784872627</v>
      </c>
      <c r="L111" s="214">
        <f t="shared" si="2"/>
        <v>29.295413706284297</v>
      </c>
      <c r="M111" s="199">
        <f>INPUT!M400</f>
        <v>36.039</v>
      </c>
      <c r="N111" s="214">
        <f>INPUT!N400</f>
        <v>71.903</v>
      </c>
      <c r="O111" s="199">
        <f>INPUT!O400</f>
        <v>41.114</v>
      </c>
      <c r="P111" s="214">
        <f>INPUT!P400</f>
        <v>65.65</v>
      </c>
      <c r="Q111" s="199">
        <f>INPUT!Q400</f>
        <v>39.117</v>
      </c>
      <c r="R111" s="214">
        <f>INPUT!R400</f>
        <v>506.05</v>
      </c>
      <c r="S111" s="199">
        <f>INPUT!S400</f>
        <v>26.62</v>
      </c>
      <c r="T111" s="214">
        <f>INPUT!T400</f>
        <v>90.95</v>
      </c>
      <c r="U111" s="209">
        <f>INPUT!U400</f>
        <v>1.9765</v>
      </c>
      <c r="V111" s="214">
        <f>INPUT!V400</f>
        <v>58.84</v>
      </c>
      <c r="W111" s="209">
        <f>INPUT!W400</f>
        <v>2.036</v>
      </c>
      <c r="X111" s="214">
        <f>INPUT!X400</f>
        <v>204.26</v>
      </c>
      <c r="Y111" s="286" t="s">
        <v>229</v>
      </c>
      <c r="Z111" s="154">
        <v>169</v>
      </c>
    </row>
    <row r="112" spans="1:26" s="179" customFormat="1" ht="19.5" customHeight="1">
      <c r="A112" s="225">
        <f>INPUT!A399</f>
        <v>37824</v>
      </c>
      <c r="B112" s="192">
        <f>INPUT!B399</f>
        <v>2813</v>
      </c>
      <c r="C112" s="200">
        <f>INPUT!C399</f>
        <v>9.303</v>
      </c>
      <c r="D112" s="201">
        <f>INPUT!D399</f>
        <v>49.46</v>
      </c>
      <c r="E112" s="202">
        <f>INPUT!E399</f>
        <v>8201.822</v>
      </c>
      <c r="F112" s="213">
        <f>INPUT!F399</f>
        <v>51.8866</v>
      </c>
      <c r="G112" s="202">
        <f>INPUT!G399</f>
        <v>719.51</v>
      </c>
      <c r="H112" s="213">
        <f>INPUT!H399</f>
        <v>36.34</v>
      </c>
      <c r="I112" s="203">
        <f>AVERAGE(INPUT!I399,INPUT!K399)</f>
        <v>31.102000000000004</v>
      </c>
      <c r="J112" s="216">
        <f>0.5*(INPUT!J399+INPUT!L399)</f>
        <v>12.405000000000001</v>
      </c>
      <c r="K112" s="342">
        <f>0.796*6*1046*(10.25*INPUT!E399/36*INPUT!G399/36/I112)/35/10000</f>
        <v>21.419320002201708</v>
      </c>
      <c r="L112" s="213">
        <f t="shared" si="2"/>
        <v>29.56657983687793</v>
      </c>
      <c r="M112" s="198">
        <f>INPUT!M399</f>
        <v>33.28</v>
      </c>
      <c r="N112" s="213">
        <f>INPUT!N399</f>
        <v>70.97</v>
      </c>
      <c r="O112" s="198">
        <f>INPUT!O399</f>
        <v>39.7155</v>
      </c>
      <c r="P112" s="213">
        <f>INPUT!P399</f>
        <v>-56.83</v>
      </c>
      <c r="Q112" s="198">
        <f>INPUT!Q399</f>
        <v>37.09</v>
      </c>
      <c r="R112" s="213">
        <f>INPUT!R399</f>
        <v>64.83</v>
      </c>
      <c r="S112" s="198">
        <f>INPUT!S399</f>
        <v>25.147</v>
      </c>
      <c r="T112" s="213">
        <f>INPUT!T399</f>
        <v>41.45</v>
      </c>
      <c r="U112" s="204">
        <f>INPUT!U399</f>
        <v>2.043</v>
      </c>
      <c r="V112" s="213">
        <f>INPUT!V399</f>
        <v>78.23</v>
      </c>
      <c r="W112" s="204">
        <f>INPUT!W399</f>
        <v>2.01813</v>
      </c>
      <c r="X112" s="213">
        <f>INPUT!X399</f>
        <v>191.47</v>
      </c>
      <c r="Y112" s="286" t="s">
        <v>229</v>
      </c>
      <c r="Z112" s="154">
        <v>136</v>
      </c>
    </row>
    <row r="113" spans="1:26" s="154" customFormat="1" ht="19.5" customHeight="1">
      <c r="A113" s="226">
        <f>INPUT!A398</f>
        <v>37823</v>
      </c>
      <c r="B113" s="193">
        <f>INPUT!B398</f>
        <v>2810</v>
      </c>
      <c r="C113" s="205">
        <f>INPUT!C398</f>
        <v>10.28</v>
      </c>
      <c r="D113" s="206">
        <f>INPUT!D398</f>
        <v>98.78</v>
      </c>
      <c r="E113" s="207">
        <f>INPUT!E398</f>
        <v>8935.66</v>
      </c>
      <c r="F113" s="214">
        <f>INPUT!F398</f>
        <v>114.44</v>
      </c>
      <c r="G113" s="207">
        <f>INPUT!G398</f>
        <v>718.1</v>
      </c>
      <c r="H113" s="214">
        <f>INPUT!H398</f>
        <v>25.35</v>
      </c>
      <c r="I113" s="208">
        <f>AVERAGE(INPUT!I398,INPUT!K398)</f>
        <v>30.75725</v>
      </c>
      <c r="J113" s="217">
        <f>0.5*(INPUT!J398+INPUT!L398)</f>
        <v>10.1075</v>
      </c>
      <c r="K113" s="342">
        <f>0.796*6*1046*(10.25*INPUT!E398/36*INPUT!G398/36/I113)/35/10000</f>
        <v>23.551082934832653</v>
      </c>
      <c r="L113" s="214">
        <f t="shared" si="2"/>
        <v>19.704240081190676</v>
      </c>
      <c r="M113" s="199">
        <f>INPUT!M398</f>
        <v>35.4538</v>
      </c>
      <c r="N113" s="214">
        <f>INPUT!N398</f>
        <v>71.9689</v>
      </c>
      <c r="O113" s="199">
        <f>INPUT!O398</f>
        <v>45.377</v>
      </c>
      <c r="P113" s="214">
        <f>INPUT!P398</f>
        <v>116.8</v>
      </c>
      <c r="Q113" s="199">
        <f>INPUT!Q398</f>
        <v>36.85</v>
      </c>
      <c r="R113" s="214">
        <f>INPUT!R398</f>
        <v>-125.119</v>
      </c>
      <c r="S113" s="199">
        <f>INPUT!S398</f>
        <v>30.722</v>
      </c>
      <c r="T113" s="214">
        <f>INPUT!T398</f>
        <v>9.17</v>
      </c>
      <c r="U113" s="209">
        <f>INPUT!U398</f>
        <v>2.135</v>
      </c>
      <c r="V113" s="214">
        <f>INPUT!V398</f>
        <v>70.115</v>
      </c>
      <c r="W113" s="209">
        <f>INPUT!W398</f>
        <v>1.944</v>
      </c>
      <c r="X113" s="214">
        <f>INPUT!X398</f>
        <v>-303.78</v>
      </c>
      <c r="Y113" s="286" t="s">
        <v>277</v>
      </c>
      <c r="Z113" s="154">
        <v>129</v>
      </c>
    </row>
    <row r="114" spans="1:26" s="179" customFormat="1" ht="19.5" customHeight="1">
      <c r="A114" s="225">
        <f>INPUT!A397</f>
        <v>37822</v>
      </c>
      <c r="B114" s="192">
        <f>INPUT!B397</f>
        <v>2805</v>
      </c>
      <c r="C114" s="200">
        <f>INPUT!C397</f>
        <v>9.474</v>
      </c>
      <c r="D114" s="201">
        <f>INPUT!D397</f>
        <v>64.91</v>
      </c>
      <c r="E114" s="202">
        <f>INPUT!E397</f>
        <v>8241.575</v>
      </c>
      <c r="F114" s="213">
        <f>INPUT!F397</f>
        <v>242.16</v>
      </c>
      <c r="G114" s="202">
        <f>INPUT!G397</f>
        <v>713.266</v>
      </c>
      <c r="H114" s="213">
        <f>INPUT!H397</f>
        <v>5.214</v>
      </c>
      <c r="I114" s="203">
        <f>AVERAGE(INPUT!I397,INPUT!K397)</f>
        <v>8.309999999999999</v>
      </c>
      <c r="J114" s="216">
        <f>0.5*(INPUT!J397+INPUT!L397)</f>
        <v>9.769</v>
      </c>
      <c r="K114" s="342">
        <f>0.796*6*1046*(10.25*INPUT!E397/36*INPUT!G397/36/I114)/35/10000</f>
        <v>79.85599697437391</v>
      </c>
      <c r="L114" s="213">
        <f t="shared" si="2"/>
        <v>-10.688761402313508</v>
      </c>
      <c r="M114" s="198">
        <f>INPUT!M397</f>
        <v>57.63</v>
      </c>
      <c r="N114" s="213">
        <f>INPUT!N397</f>
        <v>-42.26</v>
      </c>
      <c r="O114" s="198">
        <f>INPUT!O397</f>
        <v>63.16</v>
      </c>
      <c r="P114" s="213">
        <f>INPUT!P397</f>
        <v>12.055</v>
      </c>
      <c r="Q114" s="198">
        <f>INPUT!Q397</f>
        <v>98.3</v>
      </c>
      <c r="R114" s="213">
        <f>INPUT!R397</f>
        <v>-6.65</v>
      </c>
      <c r="S114" s="198">
        <f>INPUT!S397</f>
        <v>184.58</v>
      </c>
      <c r="T114" s="213">
        <f>INPUT!T397</f>
        <v>-9.712</v>
      </c>
      <c r="U114" s="204">
        <f>INPUT!U397</f>
        <v>2.055</v>
      </c>
      <c r="V114" s="213">
        <f>INPUT!V397</f>
        <v>198.93</v>
      </c>
      <c r="W114" s="204">
        <f>INPUT!W397</f>
        <v>1.705</v>
      </c>
      <c r="X114" s="213">
        <f>INPUT!X397</f>
        <v>-24.909</v>
      </c>
      <c r="Y114" s="286" t="s">
        <v>276</v>
      </c>
      <c r="Z114" s="179">
        <v>164</v>
      </c>
    </row>
    <row r="115" spans="1:26" s="154" customFormat="1" ht="19.5" customHeight="1">
      <c r="A115" s="226">
        <f>INPUT!A396</f>
        <v>37822</v>
      </c>
      <c r="B115" s="193">
        <f>INPUT!B396</f>
        <v>2803</v>
      </c>
      <c r="C115" s="205">
        <f>INPUT!C396</f>
        <v>9.2758</v>
      </c>
      <c r="D115" s="206">
        <f>INPUT!D396</f>
        <v>104.25</v>
      </c>
      <c r="E115" s="207">
        <f>INPUT!E396</f>
        <v>8064.2</v>
      </c>
      <c r="F115" s="214">
        <f>INPUT!F396</f>
        <v>140.18</v>
      </c>
      <c r="G115" s="207">
        <f>INPUT!G396</f>
        <v>744.51</v>
      </c>
      <c r="H115" s="214">
        <f>INPUT!H396</f>
        <v>35.78</v>
      </c>
      <c r="I115" s="208">
        <f>AVERAGE(INPUT!I396,INPUT!K396)</f>
        <v>29.924999999999997</v>
      </c>
      <c r="J115" s="217">
        <f>0.5*(INPUT!J396+INPUT!L396)</f>
        <v>12.6525</v>
      </c>
      <c r="K115" s="342">
        <f>0.796*6*1046*(10.25*INPUT!E396/36*INPUT!G396/36/I115)/35/10000</f>
        <v>22.648763072131914</v>
      </c>
      <c r="L115" s="214">
        <f t="shared" si="2"/>
        <v>22.75131476623311</v>
      </c>
      <c r="M115" s="199">
        <f>INPUT!M396</f>
        <v>35.81</v>
      </c>
      <c r="N115" s="214">
        <f>INPUT!N396</f>
        <v>51.03</v>
      </c>
      <c r="O115" s="199">
        <f>INPUT!O396</f>
        <v>47.65</v>
      </c>
      <c r="P115" s="214">
        <f>INPUT!P396</f>
        <v>43.43</v>
      </c>
      <c r="Q115" s="199">
        <f>INPUT!Q396</f>
        <v>38.5</v>
      </c>
      <c r="R115" s="214">
        <f>INPUT!R396</f>
        <v>-23.26</v>
      </c>
      <c r="S115" s="199">
        <f>INPUT!S396</f>
        <v>33.93</v>
      </c>
      <c r="T115" s="214">
        <f>INPUT!T396</f>
        <v>4.34</v>
      </c>
      <c r="U115" s="209">
        <f>INPUT!U396</f>
        <v>2.133</v>
      </c>
      <c r="V115" s="214">
        <f>INPUT!V396</f>
        <v>78.77</v>
      </c>
      <c r="W115" s="209">
        <f>INPUT!W396</f>
        <v>1.895</v>
      </c>
      <c r="X115" s="214">
        <f>INPUT!X396</f>
        <v>258.599</v>
      </c>
      <c r="Y115" s="286" t="s">
        <v>229</v>
      </c>
      <c r="Z115" s="154">
        <v>149</v>
      </c>
    </row>
    <row r="116" spans="1:26" s="179" customFormat="1" ht="19.5" customHeight="1">
      <c r="A116" s="225">
        <f>INPUT!A395</f>
        <v>37821</v>
      </c>
      <c r="B116" s="192">
        <f>INPUT!B395</f>
        <v>2801</v>
      </c>
      <c r="C116" s="200">
        <f>INPUT!C395</f>
        <v>8.169</v>
      </c>
      <c r="D116" s="201">
        <f>INPUT!D395</f>
        <v>69.75</v>
      </c>
      <c r="E116" s="202">
        <f>INPUT!E395</f>
        <v>7154.88</v>
      </c>
      <c r="F116" s="213">
        <f>INPUT!F395</f>
        <v>80.55</v>
      </c>
      <c r="G116" s="202">
        <f>INPUT!G395</f>
        <v>617</v>
      </c>
      <c r="H116" s="213">
        <f>INPUT!H395</f>
        <v>37.84</v>
      </c>
      <c r="I116" s="203">
        <f>AVERAGE(INPUT!I395,INPUT!K395)</f>
        <v>25.231</v>
      </c>
      <c r="J116" s="216">
        <f>0.5*(INPUT!J395+INPUT!L395)</f>
        <v>14.007</v>
      </c>
      <c r="K116" s="342">
        <f>0.796*6*1046*(10.25*INPUT!E395/36*INPUT!G395/36/I116)/35/10000</f>
        <v>19.75149062072872</v>
      </c>
      <c r="L116" s="213">
        <f t="shared" si="2"/>
        <v>30.720867244311155</v>
      </c>
      <c r="M116" s="198">
        <f>INPUT!M395</f>
        <v>36.35</v>
      </c>
      <c r="N116" s="213">
        <f>INPUT!N395</f>
        <v>170.033</v>
      </c>
      <c r="O116" s="198">
        <f>INPUT!O395</f>
        <v>47.7</v>
      </c>
      <c r="P116" s="213">
        <f>INPUT!P395</f>
        <v>166.32</v>
      </c>
      <c r="Q116" s="198">
        <f>INPUT!Q395</f>
        <v>36.79</v>
      </c>
      <c r="R116" s="213">
        <f>INPUT!R395</f>
        <v>76.92</v>
      </c>
      <c r="S116" s="198">
        <f>INPUT!S395</f>
        <v>32.79</v>
      </c>
      <c r="T116" s="213">
        <f>INPUT!T395</f>
        <v>915.53</v>
      </c>
      <c r="U116" s="204">
        <f>INPUT!U395</f>
        <v>2.01</v>
      </c>
      <c r="V116" s="213">
        <f>INPUT!V395</f>
        <v>68.58</v>
      </c>
      <c r="W116" s="204">
        <f>INPUT!W395</f>
        <v>1.967</v>
      </c>
      <c r="X116" s="213">
        <f>INPUT!X395</f>
        <v>474.02</v>
      </c>
      <c r="Y116" s="286" t="s">
        <v>278</v>
      </c>
      <c r="Z116" s="154">
        <v>122</v>
      </c>
    </row>
    <row r="117" spans="1:26" s="154" customFormat="1" ht="19.5" customHeight="1">
      <c r="A117" s="226">
        <f>INPUT!A394</f>
        <v>37820</v>
      </c>
      <c r="B117" s="193">
        <f>INPUT!B394</f>
        <v>2800</v>
      </c>
      <c r="C117" s="205">
        <f>INPUT!C394</f>
        <v>9.783</v>
      </c>
      <c r="D117" s="206">
        <f>INPUT!D394</f>
        <v>93.18</v>
      </c>
      <c r="E117" s="207">
        <f>INPUT!E394</f>
        <v>8580.9</v>
      </c>
      <c r="F117" s="214">
        <f>INPUT!F394</f>
        <v>144.4</v>
      </c>
      <c r="G117" s="207">
        <f>INPUT!G394</f>
        <v>676.42</v>
      </c>
      <c r="H117" s="214">
        <f>INPUT!H394</f>
        <v>28.93</v>
      </c>
      <c r="I117" s="208">
        <f>AVERAGE(INPUT!I394,INPUT!K394)</f>
        <v>29.97</v>
      </c>
      <c r="J117" s="217">
        <f>0.5*(INPUT!J394+INPUT!L394)</f>
        <v>10.739999999999998</v>
      </c>
      <c r="K117" s="342">
        <f>0.796*6*1046*(10.25*INPUT!E394/36*INPUT!G394/36/I117)/35/10000</f>
        <v>21.862980132539366</v>
      </c>
      <c r="L117" s="214">
        <f t="shared" si="2"/>
        <v>19.372911400778552</v>
      </c>
      <c r="M117" s="199">
        <f>INPUT!M394</f>
        <v>35.671</v>
      </c>
      <c r="N117" s="214">
        <f>INPUT!N394</f>
        <v>85.78</v>
      </c>
      <c r="O117" s="199">
        <f>INPUT!O394</f>
        <v>47.095</v>
      </c>
      <c r="P117" s="214">
        <f>INPUT!P394</f>
        <v>139.89</v>
      </c>
      <c r="Q117" s="199">
        <f>INPUT!Q394</f>
        <v>35.867</v>
      </c>
      <c r="R117" s="214">
        <f>INPUT!R394</f>
        <v>97.133</v>
      </c>
      <c r="S117" s="199">
        <f>INPUT!S394</f>
        <v>31.5</v>
      </c>
      <c r="T117" s="214">
        <f>INPUT!T394</f>
        <v>24.158</v>
      </c>
      <c r="U117" s="209">
        <f>INPUT!U394</f>
        <v>2.0155</v>
      </c>
      <c r="V117" s="214">
        <f>INPUT!V394</f>
        <v>54.91</v>
      </c>
      <c r="W117" s="209">
        <f>INPUT!W394</f>
        <v>1.934</v>
      </c>
      <c r="X117" s="214">
        <f>INPUT!X394</f>
        <v>636.38</v>
      </c>
      <c r="Y117" s="286" t="s">
        <v>229</v>
      </c>
      <c r="Z117" s="154">
        <v>123</v>
      </c>
    </row>
    <row r="118" spans="1:26" s="179" customFormat="1" ht="19.5" customHeight="1">
      <c r="A118" s="225">
        <f>INPUT!A393</f>
        <v>37819</v>
      </c>
      <c r="B118" s="192">
        <f>INPUT!B393</f>
        <v>2795</v>
      </c>
      <c r="C118" s="200">
        <f>INPUT!C393</f>
        <v>8.07</v>
      </c>
      <c r="D118" s="201">
        <f>INPUT!D393</f>
        <v>55.15</v>
      </c>
      <c r="E118" s="202">
        <f>INPUT!E393</f>
        <v>6962.39</v>
      </c>
      <c r="F118" s="213">
        <f>INPUT!F393</f>
        <v>71.64</v>
      </c>
      <c r="G118" s="202">
        <f>INPUT!G393</f>
        <v>527.45</v>
      </c>
      <c r="H118" s="213">
        <f>INPUT!H393</f>
        <v>36.53</v>
      </c>
      <c r="I118" s="203">
        <f>AVERAGE(INPUT!I393,INPUT!K393)</f>
        <v>22.4435</v>
      </c>
      <c r="J118" s="216">
        <f>0.5*(INPUT!J393+INPUT!L393)</f>
        <v>12.364999999999998</v>
      </c>
      <c r="K118" s="342">
        <f>0.796*6*1046*(10.25*INPUT!E393/36*INPUT!G393/36/I118)/35/10000</f>
        <v>18.471232748416643</v>
      </c>
      <c r="L118" s="213">
        <f t="shared" si="2"/>
        <v>25.290850914759073</v>
      </c>
      <c r="M118" s="198">
        <f>INPUT!M393</f>
        <v>41.29</v>
      </c>
      <c r="N118" s="213">
        <f>INPUT!N393</f>
        <v>43.83</v>
      </c>
      <c r="O118" s="198">
        <f>INPUT!O393</f>
        <v>43.63</v>
      </c>
      <c r="P118" s="213">
        <f>INPUT!P393</f>
        <v>39.12</v>
      </c>
      <c r="Q118" s="198">
        <f>INPUT!Q393</f>
        <v>40.377</v>
      </c>
      <c r="R118" s="213">
        <f>INPUT!R393</f>
        <v>20.4866</v>
      </c>
      <c r="S118" s="198">
        <f>INPUT!S393</f>
        <v>28.89</v>
      </c>
      <c r="T118" s="213">
        <f>INPUT!T393</f>
        <v>12.78</v>
      </c>
      <c r="U118" s="204">
        <f>INPUT!U393</f>
        <v>2.12</v>
      </c>
      <c r="V118" s="213">
        <f>INPUT!V393</f>
        <v>62.56</v>
      </c>
      <c r="W118" s="204">
        <f>INPUT!W393</f>
        <v>2.128</v>
      </c>
      <c r="X118" s="213">
        <f>INPUT!X393</f>
        <v>202.335</v>
      </c>
      <c r="Y118" s="286" t="s">
        <v>229</v>
      </c>
      <c r="Z118" s="179">
        <v>108</v>
      </c>
    </row>
    <row r="119" spans="1:26" s="154" customFormat="1" ht="19.5" customHeight="1">
      <c r="A119" s="226">
        <f>INPUT!A392</f>
        <v>37818</v>
      </c>
      <c r="B119" s="193">
        <f>INPUT!B392</f>
        <v>2792</v>
      </c>
      <c r="C119" s="205">
        <f>INPUT!C392</f>
        <v>8.17</v>
      </c>
      <c r="D119" s="206">
        <f>INPUT!D392</f>
        <v>88.84</v>
      </c>
      <c r="E119" s="207">
        <f>INPUT!E392</f>
        <v>7089.12</v>
      </c>
      <c r="F119" s="214">
        <f>INPUT!F392</f>
        <v>123.02</v>
      </c>
      <c r="G119" s="207">
        <f>INPUT!G392</f>
        <v>709.16</v>
      </c>
      <c r="H119" s="214">
        <f>INPUT!H392</f>
        <v>39.019</v>
      </c>
      <c r="I119" s="208">
        <f>AVERAGE(INPUT!I392,INPUT!K392)</f>
        <v>30.12</v>
      </c>
      <c r="J119" s="217">
        <f>0.5*(INPUT!J392+INPUT!L392)</f>
        <v>12.305</v>
      </c>
      <c r="K119" s="342">
        <f>0.796*6*1046*(10.25*INPUT!E392/36*INPUT!G392/36/I119)/35/10000</f>
        <v>18.842061363592943</v>
      </c>
      <c r="L119" s="214">
        <f t="shared" si="2"/>
        <v>21.04798868823708</v>
      </c>
      <c r="M119" s="199">
        <f>INPUT!M392</f>
        <v>41.27</v>
      </c>
      <c r="N119" s="214">
        <f>INPUT!N392</f>
        <v>71.39</v>
      </c>
      <c r="O119" s="199">
        <f>INPUT!O392</f>
        <v>45.93</v>
      </c>
      <c r="P119" s="214">
        <f>INPUT!P392</f>
        <v>46.93</v>
      </c>
      <c r="Q119" s="199">
        <f>INPUT!Q392</f>
        <v>42.81</v>
      </c>
      <c r="R119" s="214">
        <f>INPUT!R392</f>
        <v>-419</v>
      </c>
      <c r="S119" s="199">
        <f>INPUT!S392</f>
        <v>30.067</v>
      </c>
      <c r="T119" s="214">
        <f>INPUT!T392</f>
        <v>32.94</v>
      </c>
      <c r="U119" s="209">
        <f>INPUT!U392</f>
        <v>2.122</v>
      </c>
      <c r="V119" s="214">
        <f>INPUT!V392</f>
        <v>65.45</v>
      </c>
      <c r="W119" s="209">
        <f>INPUT!W392</f>
        <v>1.835</v>
      </c>
      <c r="X119" s="214">
        <f>INPUT!X392</f>
        <v>132.077</v>
      </c>
      <c r="Y119" s="286" t="s">
        <v>274</v>
      </c>
      <c r="Z119" s="154">
        <v>157</v>
      </c>
    </row>
    <row r="120" spans="1:26" s="179" customFormat="1" ht="19.5" customHeight="1">
      <c r="A120" s="225">
        <f>INPUT!A391</f>
        <v>37816</v>
      </c>
      <c r="B120" s="192">
        <f>INPUT!B391</f>
        <v>2786</v>
      </c>
      <c r="C120" s="200">
        <f>INPUT!C391</f>
        <v>8.87</v>
      </c>
      <c r="D120" s="201">
        <f>INPUT!D391</f>
        <v>90.139</v>
      </c>
      <c r="E120" s="202">
        <f>INPUT!E391</f>
        <v>7732</v>
      </c>
      <c r="F120" s="213">
        <f>INPUT!F391</f>
        <v>105.32</v>
      </c>
      <c r="G120" s="202">
        <f>INPUT!G391</f>
        <v>741.36</v>
      </c>
      <c r="H120" s="213">
        <f>INPUT!H391</f>
        <v>35.75</v>
      </c>
      <c r="I120" s="203">
        <f>AVERAGE(INPUT!I391,INPUT!K391)</f>
        <v>30.16</v>
      </c>
      <c r="J120" s="216">
        <f>0.5*(INPUT!J391+INPUT!L391)</f>
        <v>13.129999999999999</v>
      </c>
      <c r="K120" s="342">
        <f>0.796*6*1046*(10.25*INPUT!E391/36*INPUT!G391/36/I120)/35/10000</f>
        <v>21.455393315489033</v>
      </c>
      <c r="L120" s="213">
        <f t="shared" si="2"/>
        <v>25.8434250111961</v>
      </c>
      <c r="M120" s="198">
        <f>INPUT!M391</f>
        <v>35.69</v>
      </c>
      <c r="N120" s="213">
        <f>INPUT!N391</f>
        <v>70.58</v>
      </c>
      <c r="O120" s="198">
        <f>INPUT!O391</f>
        <v>48.86</v>
      </c>
      <c r="P120" s="213">
        <f>INPUT!P391</f>
        <v>361.36</v>
      </c>
      <c r="Q120" s="198">
        <f>INPUT!Q391</f>
        <v>38.44</v>
      </c>
      <c r="R120" s="213">
        <f>INPUT!R391</f>
        <v>284.55</v>
      </c>
      <c r="S120" s="198">
        <f>INPUT!S391</f>
        <v>33.84</v>
      </c>
      <c r="T120" s="213">
        <f>INPUT!T391</f>
        <v>25.12</v>
      </c>
      <c r="U120" s="204">
        <f>INPUT!U391</f>
        <v>1.9936</v>
      </c>
      <c r="V120" s="213">
        <f>INPUT!V391</f>
        <v>56.84</v>
      </c>
      <c r="W120" s="204">
        <f>INPUT!W391</f>
        <v>1.886</v>
      </c>
      <c r="X120" s="213">
        <f>INPUT!X391</f>
        <v>153.96</v>
      </c>
      <c r="Y120" s="286" t="s">
        <v>229</v>
      </c>
      <c r="Z120" s="179">
        <v>140</v>
      </c>
    </row>
    <row r="121" spans="1:26" s="154" customFormat="1" ht="19.5" customHeight="1">
      <c r="A121" s="226">
        <f>INPUT!A390</f>
        <v>37815</v>
      </c>
      <c r="B121" s="193">
        <f>INPUT!B390</f>
        <v>2783</v>
      </c>
      <c r="C121" s="205">
        <f>INPUT!C390</f>
        <v>8.45</v>
      </c>
      <c r="D121" s="206">
        <f>INPUT!D390</f>
        <v>70.2</v>
      </c>
      <c r="E121" s="207">
        <f>INPUT!E390</f>
        <v>7324.47</v>
      </c>
      <c r="F121" s="214">
        <f>INPUT!F390</f>
        <v>80.29</v>
      </c>
      <c r="G121" s="207">
        <f>INPUT!G390</f>
        <v>765.56</v>
      </c>
      <c r="H121" s="214">
        <f>INPUT!H390</f>
        <v>42.52</v>
      </c>
      <c r="I121" s="208">
        <f>AVERAGE(INPUT!I390,INPUT!K390)</f>
        <v>31.380000000000003</v>
      </c>
      <c r="J121" s="217">
        <f>0.5*(INPUT!J390+INPUT!L390)</f>
        <v>14.065</v>
      </c>
      <c r="K121" s="342">
        <f>0.796*6*1046*(10.25*INPUT!E390/36*INPUT!G390/36/I121)/35/10000</f>
        <v>20.172016801084123</v>
      </c>
      <c r="L121" s="214">
        <f t="shared" si="2"/>
        <v>28.46952725919176</v>
      </c>
      <c r="M121" s="199">
        <f>INPUT!M390</f>
        <v>35.67</v>
      </c>
      <c r="N121" s="214">
        <f>INPUT!N390</f>
        <v>57.44</v>
      </c>
      <c r="O121" s="199">
        <f>INPUT!O390</f>
        <v>49.72</v>
      </c>
      <c r="P121" s="214">
        <f>INPUT!P390</f>
        <v>82.68</v>
      </c>
      <c r="Q121" s="199">
        <f>INPUT!Q390</f>
        <v>37.53</v>
      </c>
      <c r="R121" s="214">
        <f>INPUT!R390</f>
        <v>-69.3</v>
      </c>
      <c r="S121" s="199">
        <f>INPUT!S390</f>
        <v>35.17</v>
      </c>
      <c r="T121" s="214">
        <f>INPUT!T390</f>
        <v>-38.46</v>
      </c>
      <c r="U121" s="209">
        <f>INPUT!U390</f>
        <v>1.957</v>
      </c>
      <c r="V121" s="214">
        <f>INPUT!V390</f>
        <v>58.57</v>
      </c>
      <c r="W121" s="209">
        <f>INPUT!W390</f>
        <v>1.853</v>
      </c>
      <c r="X121" s="214">
        <f>INPUT!X390</f>
        <v>117.69</v>
      </c>
      <c r="Y121" s="286" t="s">
        <v>229</v>
      </c>
      <c r="Z121" s="154">
        <v>149</v>
      </c>
    </row>
    <row r="122" spans="1:26" s="179" customFormat="1" ht="19.5" customHeight="1">
      <c r="A122" s="225">
        <f>INPUT!A389</f>
        <v>37813</v>
      </c>
      <c r="B122" s="192">
        <f>INPUT!B389</f>
        <v>2780</v>
      </c>
      <c r="C122" s="200">
        <f>INPUT!C389</f>
        <v>9.26</v>
      </c>
      <c r="D122" s="201">
        <f>INPUT!D389</f>
        <v>74.87</v>
      </c>
      <c r="E122" s="202">
        <f>INPUT!E389</f>
        <v>8006.46</v>
      </c>
      <c r="F122" s="213">
        <f>INPUT!F389</f>
        <v>92.37</v>
      </c>
      <c r="G122" s="202">
        <f>INPUT!G389</f>
        <v>827.99</v>
      </c>
      <c r="H122" s="213">
        <f>INPUT!H389</f>
        <v>35.3</v>
      </c>
      <c r="I122" s="203">
        <f>AVERAGE(INPUT!I389,INPUT!K389)</f>
        <v>36.454499999999996</v>
      </c>
      <c r="J122" s="216">
        <f>0.5*(INPUT!J389+INPUT!L389)</f>
        <v>11.21</v>
      </c>
      <c r="K122" s="342">
        <f>0.796*6*1046*(10.25*INPUT!E389/36*INPUT!G389/36/I122)/35/10000</f>
        <v>20.528693288470436</v>
      </c>
      <c r="L122" s="213">
        <f t="shared" si="2"/>
        <v>19.979449797846968</v>
      </c>
      <c r="M122" s="198">
        <f>INPUT!M389</f>
        <v>34.41</v>
      </c>
      <c r="N122" s="213">
        <f>INPUT!N389</f>
        <v>46.28</v>
      </c>
      <c r="O122" s="198">
        <f>INPUT!O389</f>
        <v>47.37</v>
      </c>
      <c r="P122" s="213">
        <f>INPUT!P389</f>
        <v>27.45</v>
      </c>
      <c r="Q122" s="198">
        <f>INPUT!Q389</f>
        <v>37.2</v>
      </c>
      <c r="R122" s="213">
        <f>INPUT!R389</f>
        <v>-82.39</v>
      </c>
      <c r="S122" s="198">
        <f>INPUT!S389</f>
        <v>34.09</v>
      </c>
      <c r="T122" s="213">
        <f>INPUT!T389</f>
        <v>16.46</v>
      </c>
      <c r="U122" s="204">
        <f>INPUT!U389</f>
        <v>2</v>
      </c>
      <c r="V122" s="213">
        <f>INPUT!V389</f>
        <v>57.72</v>
      </c>
      <c r="W122" s="204">
        <f>INPUT!W389</f>
        <v>1.841</v>
      </c>
      <c r="X122" s="213">
        <f>INPUT!X389</f>
        <v>120.16</v>
      </c>
      <c r="Y122" s="286" t="s">
        <v>275</v>
      </c>
      <c r="Z122" s="179">
        <v>158</v>
      </c>
    </row>
    <row r="123" spans="1:26" s="154" customFormat="1" ht="19.5" customHeight="1">
      <c r="A123" s="226">
        <f>INPUT!A388</f>
        <v>37812</v>
      </c>
      <c r="B123" s="193">
        <f>INPUT!B388</f>
        <v>2774</v>
      </c>
      <c r="C123" s="205">
        <f>INPUT!C388</f>
        <v>9.84</v>
      </c>
      <c r="D123" s="206">
        <f>INPUT!D388</f>
        <v>111.75</v>
      </c>
      <c r="E123" s="207">
        <f>INPUT!E388</f>
        <v>8576</v>
      </c>
      <c r="F123" s="214">
        <f>INPUT!F388</f>
        <v>152.4</v>
      </c>
      <c r="G123" s="207">
        <f>INPUT!G388</f>
        <v>786</v>
      </c>
      <c r="H123" s="214">
        <f>INPUT!H388</f>
        <v>37.65</v>
      </c>
      <c r="I123" s="208">
        <f>AVERAGE(INPUT!I388,INPUT!K388)</f>
        <v>34.754999999999995</v>
      </c>
      <c r="J123" s="217">
        <f>0.5*(INPUT!J388+INPUT!L388)</f>
        <v>12.844999999999999</v>
      </c>
      <c r="K123" s="342">
        <f>0.796*6*1046*(10.25*INPUT!E388/36*INPUT!G388/36/I123)/35/10000</f>
        <v>21.89459154942649</v>
      </c>
      <c r="L123" s="214">
        <f t="shared" si="2"/>
        <v>22.356760610771282</v>
      </c>
      <c r="M123" s="199">
        <f>INPUT!M388</f>
        <v>36.47</v>
      </c>
      <c r="N123" s="214">
        <f>INPUT!N388</f>
        <v>85.88</v>
      </c>
      <c r="O123" s="199">
        <f>INPUT!O388</f>
        <v>48.8</v>
      </c>
      <c r="P123" s="214">
        <f>INPUT!P388</f>
        <v>97.05</v>
      </c>
      <c r="Q123" s="199">
        <f>INPUT!Q388</f>
        <v>36.12</v>
      </c>
      <c r="R123" s="214">
        <f>INPUT!R388</f>
        <v>37.59</v>
      </c>
      <c r="S123" s="199">
        <f>INPUT!S388</f>
        <v>33.66</v>
      </c>
      <c r="T123" s="214">
        <f>INPUT!T388</f>
        <v>20.72</v>
      </c>
      <c r="U123" s="209">
        <f>INPUT!U388</f>
        <v>1.99</v>
      </c>
      <c r="V123" s="214">
        <f>INPUT!V388</f>
        <v>54.96</v>
      </c>
      <c r="W123" s="209">
        <f>INPUT!W388</f>
        <v>1.655</v>
      </c>
      <c r="X123" s="214">
        <f>INPUT!X388</f>
        <v>97.13</v>
      </c>
      <c r="Y123" s="286" t="s">
        <v>273</v>
      </c>
      <c r="Z123" s="154">
        <v>187</v>
      </c>
    </row>
    <row r="124" spans="1:26" s="179" customFormat="1" ht="19.5" customHeight="1">
      <c r="A124" s="225">
        <f>INPUT!A387</f>
        <v>37811</v>
      </c>
      <c r="B124" s="192">
        <f>INPUT!B387</f>
        <v>2772</v>
      </c>
      <c r="C124" s="200">
        <f>INPUT!C387</f>
        <v>8.69</v>
      </c>
      <c r="D124" s="201">
        <f>INPUT!D387</f>
        <v>79.75</v>
      </c>
      <c r="E124" s="202">
        <f>INPUT!E387</f>
        <v>7595.1</v>
      </c>
      <c r="F124" s="213">
        <f>INPUT!F387</f>
        <v>96.09</v>
      </c>
      <c r="G124" s="202">
        <f>INPUT!G387</f>
        <v>755.53</v>
      </c>
      <c r="H124" s="213">
        <f>INPUT!H387</f>
        <v>37.92</v>
      </c>
      <c r="I124" s="203">
        <f>AVERAGE(INPUT!I387,INPUT!K387)</f>
        <v>33.2335</v>
      </c>
      <c r="J124" s="216">
        <f>0.5*(INPUT!J387+INPUT!L387)</f>
        <v>12.25</v>
      </c>
      <c r="K124" s="342">
        <f>0.796*6*1046*(10.25*INPUT!E387/36*INPUT!G387/36/I124)/35/10000</f>
        <v>19.49197970562133</v>
      </c>
      <c r="L124" s="213">
        <f t="shared" si="2"/>
        <v>22.294339527647406</v>
      </c>
      <c r="M124" s="198">
        <f>INPUT!M387</f>
        <v>31.54</v>
      </c>
      <c r="N124" s="213">
        <f>INPUT!N387</f>
        <v>33.55</v>
      </c>
      <c r="O124" s="198">
        <f>INPUT!O387</f>
        <v>42.51</v>
      </c>
      <c r="P124" s="213">
        <f>INPUT!P387</f>
        <v>28.25</v>
      </c>
      <c r="Q124" s="198">
        <f>INPUT!Q387</f>
        <v>33.66</v>
      </c>
      <c r="R124" s="213">
        <f>INPUT!R387</f>
        <v>40.32</v>
      </c>
      <c r="S124" s="198">
        <f>INPUT!S387</f>
        <v>28.42</v>
      </c>
      <c r="T124" s="213">
        <f>INPUT!T387</f>
        <v>15.025</v>
      </c>
      <c r="U124" s="204">
        <f>INPUT!U387</f>
        <v>1.894</v>
      </c>
      <c r="V124" s="213">
        <f>INPUT!V387</f>
        <v>49.79</v>
      </c>
      <c r="W124" s="204">
        <f>INPUT!W387</f>
        <v>1.94</v>
      </c>
      <c r="X124" s="213">
        <f>INPUT!X387</f>
        <v>141.84</v>
      </c>
      <c r="Y124" s="286" t="s">
        <v>229</v>
      </c>
      <c r="Z124" s="179">
        <v>139</v>
      </c>
    </row>
    <row r="125" spans="1:26" s="154" customFormat="1" ht="19.5" customHeight="1">
      <c r="A125" s="226">
        <f>INPUT!A386</f>
        <v>37810</v>
      </c>
      <c r="B125" s="193">
        <f>INPUT!B386</f>
        <v>2770</v>
      </c>
      <c r="C125" s="205">
        <f>INPUT!C386</f>
        <v>8.187</v>
      </c>
      <c r="D125" s="206">
        <f>INPUT!D386</f>
        <v>59.62</v>
      </c>
      <c r="E125" s="207">
        <f>INPUT!E386</f>
        <v>7115.13</v>
      </c>
      <c r="F125" s="214">
        <f>INPUT!F386</f>
        <v>59.23</v>
      </c>
      <c r="G125" s="207">
        <f>INPUT!G386</f>
        <v>762.8</v>
      </c>
      <c r="H125" s="214">
        <f>INPUT!H386</f>
        <v>39.81</v>
      </c>
      <c r="I125" s="208">
        <f>AVERAGE(INPUT!I386,INPUT!K386)</f>
        <v>31.674999999999997</v>
      </c>
      <c r="J125" s="217">
        <f>0.5*(INPUT!J386+INPUT!L386)</f>
        <v>13.42</v>
      </c>
      <c r="K125" s="342">
        <f>0.796*6*1046*(10.25*INPUT!E386/36*INPUT!G386/36/I125)/35/10000</f>
        <v>19.34299512819162</v>
      </c>
      <c r="L125" s="214">
        <f t="shared" si="2"/>
        <v>30.756932364400516</v>
      </c>
      <c r="M125" s="199">
        <f>INPUT!M386</f>
        <v>0</v>
      </c>
      <c r="N125" s="214">
        <f>INPUT!N386</f>
        <v>0</v>
      </c>
      <c r="O125" s="199">
        <f>INPUT!O386</f>
        <v>0</v>
      </c>
      <c r="P125" s="214">
        <f>INPUT!P386</f>
        <v>0</v>
      </c>
      <c r="Q125" s="199">
        <f>INPUT!Q386</f>
        <v>0</v>
      </c>
      <c r="R125" s="214">
        <f>INPUT!R386</f>
        <v>0</v>
      </c>
      <c r="S125" s="199">
        <f>INPUT!S386</f>
        <v>0</v>
      </c>
      <c r="T125" s="214">
        <f>INPUT!T386</f>
        <v>0</v>
      </c>
      <c r="U125" s="209">
        <f>INPUT!U386</f>
        <v>1.87</v>
      </c>
      <c r="V125" s="214">
        <f>INPUT!V386</f>
        <v>55.366</v>
      </c>
      <c r="W125" s="209">
        <f>INPUT!W386</f>
        <v>1.973</v>
      </c>
      <c r="X125" s="214">
        <f>INPUT!X386</f>
        <v>168.09</v>
      </c>
      <c r="Y125" s="286" t="s">
        <v>229</v>
      </c>
      <c r="Z125" s="154">
        <v>139</v>
      </c>
    </row>
    <row r="126" spans="1:26" s="179" customFormat="1" ht="19.5" customHeight="1">
      <c r="A126" s="225">
        <f>INPUT!A385</f>
        <v>37809</v>
      </c>
      <c r="B126" s="192">
        <f>INPUT!B385</f>
        <v>2768</v>
      </c>
      <c r="C126" s="200">
        <f>INPUT!C385</f>
        <v>9.18</v>
      </c>
      <c r="D126" s="201">
        <f>INPUT!D385</f>
        <v>94.87</v>
      </c>
      <c r="E126" s="202">
        <f>INPUT!E385</f>
        <v>8047.68</v>
      </c>
      <c r="F126" s="213">
        <f>INPUT!F385</f>
        <v>119.13</v>
      </c>
      <c r="G126" s="202">
        <f>INPUT!G385</f>
        <v>697.75</v>
      </c>
      <c r="H126" s="213">
        <f>INPUT!H385</f>
        <v>37.91</v>
      </c>
      <c r="I126" s="203">
        <f>AVERAGE(INPUT!I385,INPUT!K385)</f>
        <v>30.569000000000003</v>
      </c>
      <c r="J126" s="216">
        <f>0.5*(INPUT!J385+INPUT!L385)</f>
        <v>12.6095</v>
      </c>
      <c r="K126" s="342">
        <f>0.796*6*1046*(10.25*INPUT!E385/36*INPUT!G385/36/I126)/35/10000</f>
        <v>20.73653239797782</v>
      </c>
      <c r="L126" s="213">
        <f t="shared" si="2"/>
        <v>22.455343535113542</v>
      </c>
      <c r="M126" s="198">
        <f>INPUT!M385</f>
        <v>0</v>
      </c>
      <c r="N126" s="213">
        <f>INPUT!N385</f>
        <v>0</v>
      </c>
      <c r="O126" s="198">
        <f>INPUT!O385</f>
        <v>0</v>
      </c>
      <c r="P126" s="213">
        <f>INPUT!P385</f>
        <v>0</v>
      </c>
      <c r="Q126" s="198">
        <f>INPUT!Q385</f>
        <v>0</v>
      </c>
      <c r="R126" s="213">
        <f>INPUT!R385</f>
        <v>0</v>
      </c>
      <c r="S126" s="198">
        <f>INPUT!S385</f>
        <v>0</v>
      </c>
      <c r="T126" s="213">
        <f>INPUT!T385</f>
        <v>0</v>
      </c>
      <c r="U126" s="204">
        <f>INPUT!U385</f>
        <v>1.958</v>
      </c>
      <c r="V126" s="213">
        <f>INPUT!V385</f>
        <v>49.227</v>
      </c>
      <c r="W126" s="204">
        <f>INPUT!W385</f>
        <v>1.858</v>
      </c>
      <c r="X126" s="213">
        <f>INPUT!X385</f>
        <v>143.85</v>
      </c>
      <c r="Y126" s="286" t="s">
        <v>229</v>
      </c>
      <c r="Z126" s="179">
        <v>172</v>
      </c>
    </row>
    <row r="127" spans="1:26" s="154" customFormat="1" ht="19.5" customHeight="1">
      <c r="A127" s="226">
        <f>INPUT!A384</f>
        <v>37804</v>
      </c>
      <c r="B127" s="193">
        <f>INPUT!B384</f>
        <v>2740</v>
      </c>
      <c r="C127" s="205">
        <f>INPUT!C384</f>
        <v>8.2</v>
      </c>
      <c r="D127" s="206">
        <f>INPUT!D384</f>
        <v>51.3</v>
      </c>
      <c r="E127" s="207">
        <f>INPUT!E384</f>
        <v>7263.8</v>
      </c>
      <c r="F127" s="214">
        <f>INPUT!F384</f>
        <v>57.07</v>
      </c>
      <c r="G127" s="207">
        <f>INPUT!G384</f>
        <v>519.12</v>
      </c>
      <c r="H127" s="214">
        <f>INPUT!H384</f>
        <v>40.09</v>
      </c>
      <c r="I127" s="208">
        <f>AVERAGE(INPUT!I384,INPUT!K384)</f>
        <v>21.525</v>
      </c>
      <c r="J127" s="217">
        <f>0.5*(INPUT!J384+INPUT!L384)</f>
        <v>11.19</v>
      </c>
      <c r="K127" s="342">
        <f>0.796*6*1046*(10.25*INPUT!E384/36*INPUT!G384/36/I127)/35/10000</f>
        <v>19.775856456584126</v>
      </c>
      <c r="L127" s="214">
        <f t="shared" si="2"/>
        <v>21.322285477355635</v>
      </c>
      <c r="M127" s="199">
        <f>INPUT!M384</f>
        <v>33.69</v>
      </c>
      <c r="N127" s="214">
        <f>INPUT!N384</f>
        <v>45.67</v>
      </c>
      <c r="O127" s="199">
        <f>INPUT!O384</f>
        <v>46.33</v>
      </c>
      <c r="P127" s="214">
        <f>INPUT!P384</f>
        <v>388.26</v>
      </c>
      <c r="Q127" s="199">
        <f>INPUT!Q384</f>
        <v>35.94</v>
      </c>
      <c r="R127" s="214">
        <f>INPUT!R384</f>
        <v>42.98</v>
      </c>
      <c r="S127" s="199">
        <f>INPUT!S384</f>
        <v>31.11</v>
      </c>
      <c r="T127" s="214">
        <f>INPUT!T384</f>
        <v>46.14</v>
      </c>
      <c r="U127" s="209">
        <f>INPUT!U384</f>
        <v>2.01</v>
      </c>
      <c r="V127" s="214">
        <f>INPUT!V384</f>
        <v>80.74</v>
      </c>
      <c r="W127" s="209">
        <f>INPUT!W384</f>
        <v>2.09</v>
      </c>
      <c r="X127" s="214">
        <f>INPUT!X384</f>
        <v>261.93</v>
      </c>
      <c r="Y127" s="286" t="s">
        <v>272</v>
      </c>
      <c r="Z127" s="154">
        <v>140</v>
      </c>
    </row>
    <row r="128" spans="1:26" s="179" customFormat="1" ht="19.5" customHeight="1">
      <c r="A128" s="225">
        <f>INPUT!A383</f>
        <v>37802</v>
      </c>
      <c r="B128" s="192">
        <f>INPUT!B383</f>
        <v>2737</v>
      </c>
      <c r="C128" s="200">
        <f>INPUT!C383</f>
        <v>8.078</v>
      </c>
      <c r="D128" s="201">
        <f>INPUT!D383</f>
        <v>56.4</v>
      </c>
      <c r="E128" s="202">
        <f>INPUT!E383</f>
        <v>6809</v>
      </c>
      <c r="F128" s="213">
        <f>INPUT!F383</f>
        <v>83.5</v>
      </c>
      <c r="G128" s="202">
        <f>INPUT!G383</f>
        <v>650.9</v>
      </c>
      <c r="H128" s="213">
        <f>INPUT!H383</f>
        <v>44.32</v>
      </c>
      <c r="I128" s="203">
        <f>AVERAGE(INPUT!I383,INPUT!K383)</f>
        <v>25.015</v>
      </c>
      <c r="J128" s="216">
        <f>0.5*(INPUT!J383+INPUT!L383)</f>
        <v>13.985</v>
      </c>
      <c r="K128" s="342">
        <f>0.796*6*1046*(10.25*INPUT!E383/36*INPUT!G383/36/I128)/35/10000</f>
        <v>20.00064128005916</v>
      </c>
      <c r="L128" s="213">
        <f t="shared" si="2"/>
        <v>27.05191528161328</v>
      </c>
      <c r="M128" s="198">
        <f>INPUT!M383</f>
        <v>32.96</v>
      </c>
      <c r="N128" s="213">
        <f>INPUT!N383</f>
        <v>60.102</v>
      </c>
      <c r="O128" s="198">
        <f>INPUT!O383</f>
        <v>41.52</v>
      </c>
      <c r="P128" s="213">
        <f>INPUT!P383</f>
        <v>61.1</v>
      </c>
      <c r="Q128" s="198">
        <f>INPUT!Q383</f>
        <v>36.44</v>
      </c>
      <c r="R128" s="213">
        <f>INPUT!R383</f>
        <v>61.63</v>
      </c>
      <c r="S128" s="198">
        <f>INPUT!S383</f>
        <v>30.11</v>
      </c>
      <c r="T128" s="213">
        <f>INPUT!T383</f>
        <v>32.12</v>
      </c>
      <c r="U128" s="204">
        <f>INPUT!U383</f>
        <v>2.31</v>
      </c>
      <c r="V128" s="213">
        <f>INPUT!V383</f>
        <v>167.25</v>
      </c>
      <c r="W128" s="204">
        <f>INPUT!W383</f>
        <v>2.03</v>
      </c>
      <c r="X128" s="213">
        <f>INPUT!X383</f>
        <v>184.85</v>
      </c>
      <c r="Y128" s="286" t="s">
        <v>271</v>
      </c>
      <c r="Z128" s="179">
        <v>138</v>
      </c>
    </row>
    <row r="129" spans="1:26" s="154" customFormat="1" ht="19.5" customHeight="1">
      <c r="A129" s="226">
        <f>INPUT!A382</f>
        <v>37802</v>
      </c>
      <c r="B129" s="193">
        <f>INPUT!B382</f>
        <v>2736</v>
      </c>
      <c r="C129" s="205">
        <f>INPUT!C382</f>
        <v>9.405</v>
      </c>
      <c r="D129" s="206">
        <f>INPUT!D382</f>
        <v>44.32</v>
      </c>
      <c r="E129" s="207">
        <f>INPUT!E382</f>
        <v>8090.49</v>
      </c>
      <c r="F129" s="214">
        <f>INPUT!F382</f>
        <v>52.89</v>
      </c>
      <c r="G129" s="207">
        <f>INPUT!G382</f>
        <v>717.98</v>
      </c>
      <c r="H129" s="214">
        <f>INPUT!H382</f>
        <v>35.52</v>
      </c>
      <c r="I129" s="208">
        <f>AVERAGE(INPUT!I382,INPUT!K382)</f>
        <v>29.805</v>
      </c>
      <c r="J129" s="217">
        <f>0.5*(INPUT!J382+INPUT!L382)</f>
        <v>12.95</v>
      </c>
      <c r="K129" s="342">
        <f>0.796*6*1046*(10.25*INPUT!E382/36*INPUT!G382/36/I129)/35/10000</f>
        <v>22.001123969554307</v>
      </c>
      <c r="L129" s="214">
        <f t="shared" si="2"/>
        <v>33.15676444336868</v>
      </c>
      <c r="M129" s="199">
        <f>INPUT!M382</f>
        <v>35.53</v>
      </c>
      <c r="N129" s="214">
        <f>INPUT!N382</f>
        <v>52.878</v>
      </c>
      <c r="O129" s="199">
        <f>INPUT!O382</f>
        <v>44.18</v>
      </c>
      <c r="P129" s="214">
        <f>INPUT!P382</f>
        <v>70.37</v>
      </c>
      <c r="Q129" s="199">
        <f>INPUT!Q382</f>
        <v>36.62</v>
      </c>
      <c r="R129" s="214">
        <f>INPUT!R382</f>
        <v>45.11</v>
      </c>
      <c r="S129" s="199">
        <f>INPUT!S382</f>
        <v>32.85</v>
      </c>
      <c r="T129" s="214">
        <f>INPUT!T382</f>
        <v>26.97</v>
      </c>
      <c r="U129" s="209">
        <f>INPUT!U382</f>
        <v>2.139</v>
      </c>
      <c r="V129" s="214">
        <f>INPUT!V382</f>
        <v>112.79</v>
      </c>
      <c r="W129" s="209">
        <f>INPUT!W382</f>
        <v>2.042</v>
      </c>
      <c r="X129" s="214">
        <f>INPUT!X382</f>
        <v>184.38</v>
      </c>
      <c r="Y129" s="286" t="s">
        <v>269</v>
      </c>
      <c r="Z129" s="154">
        <v>136</v>
      </c>
    </row>
    <row r="130" spans="1:26" s="179" customFormat="1" ht="19.5" customHeight="1">
      <c r="A130" s="477">
        <f>INPUT!A381</f>
        <v>37801</v>
      </c>
      <c r="B130" s="478">
        <f>INPUT!B381</f>
        <v>2734</v>
      </c>
      <c r="C130" s="479">
        <f>INPUT!C381</f>
        <v>9.612</v>
      </c>
      <c r="D130" s="480">
        <f>INPUT!D381</f>
        <v>44.45</v>
      </c>
      <c r="E130" s="481">
        <f>INPUT!E381</f>
        <v>8447.48</v>
      </c>
      <c r="F130" s="482">
        <f>INPUT!F381</f>
        <v>53.36</v>
      </c>
      <c r="G130" s="481">
        <f>INPUT!G381</f>
        <v>646.48</v>
      </c>
      <c r="H130" s="482">
        <f>INPUT!H381</f>
        <v>30.09</v>
      </c>
      <c r="I130" s="483">
        <f>AVERAGE(INPUT!I381,INPUT!K381)</f>
        <v>29.58</v>
      </c>
      <c r="J130" s="484">
        <f>0.5*(INPUT!J381+INPUT!L381)</f>
        <v>10.291</v>
      </c>
      <c r="K130" s="347">
        <f>0.796*6*1046*(10.25*INPUT!E381/36*INPUT!G381/36/I130)/35/10000</f>
        <v>20.841593376866477</v>
      </c>
      <c r="L130" s="482">
        <f t="shared" si="2"/>
        <v>22.12486086598423</v>
      </c>
      <c r="M130" s="486">
        <f>INPUT!M381</f>
        <v>0</v>
      </c>
      <c r="N130" s="482">
        <f>INPUT!N381</f>
        <v>0</v>
      </c>
      <c r="O130" s="486">
        <f>INPUT!O381</f>
        <v>0</v>
      </c>
      <c r="P130" s="482">
        <f>INPUT!P381</f>
        <v>0</v>
      </c>
      <c r="Q130" s="486">
        <f>INPUT!Q381</f>
        <v>0</v>
      </c>
      <c r="R130" s="482">
        <f>INPUT!R381</f>
        <v>0</v>
      </c>
      <c r="S130" s="486">
        <f>INPUT!S381</f>
        <v>0</v>
      </c>
      <c r="T130" s="482">
        <f>INPUT!T381</f>
        <v>0</v>
      </c>
      <c r="U130" s="487">
        <f>INPUT!U381</f>
        <v>0</v>
      </c>
      <c r="V130" s="482">
        <f>INPUT!V381</f>
        <v>0</v>
      </c>
      <c r="W130" s="487">
        <f>INPUT!W381</f>
        <v>0</v>
      </c>
      <c r="X130" s="482">
        <f>INPUT!X381</f>
        <v>0</v>
      </c>
      <c r="Y130" s="286" t="s">
        <v>229</v>
      </c>
      <c r="Z130" s="179">
        <v>127</v>
      </c>
    </row>
    <row r="131" spans="1:26" s="194" customFormat="1" ht="19.5" customHeight="1">
      <c r="A131" s="355">
        <f>INPUT!A380</f>
        <v>37800</v>
      </c>
      <c r="B131" s="368">
        <f>INPUT!B380</f>
        <v>2728</v>
      </c>
      <c r="C131" s="379">
        <f>INPUT!C380</f>
        <v>9.498</v>
      </c>
      <c r="D131" s="389">
        <f>INPUT!D380</f>
        <v>63.588</v>
      </c>
      <c r="E131" s="395">
        <f>INPUT!E380</f>
        <v>8217.4</v>
      </c>
      <c r="F131" s="403">
        <f>INPUT!F380</f>
        <v>84.277</v>
      </c>
      <c r="G131" s="395">
        <f>INPUT!G380</f>
        <v>768.55</v>
      </c>
      <c r="H131" s="403">
        <f>INPUT!H380</f>
        <v>28.63</v>
      </c>
      <c r="I131" s="414">
        <f>AVERAGE(INPUT!I380,INPUT!K380)</f>
        <v>34.525</v>
      </c>
      <c r="J131" s="420">
        <f>0.5*(INPUT!J380+INPUT!L380)</f>
        <v>10.435</v>
      </c>
      <c r="K131" s="425">
        <f>0.796*6*1046*(10.25*INPUT!E380/36*INPUT!G380/36/I131)/35/10000</f>
        <v>20.649982575608416</v>
      </c>
      <c r="L131" s="211">
        <f aca="true" t="shared" si="3" ref="L131:L155">1/(1/J131-1/F131-1/H131)</f>
        <v>20.39263718737886</v>
      </c>
      <c r="M131" s="442">
        <f>INPUT!M380</f>
        <v>32.43</v>
      </c>
      <c r="N131" s="403">
        <f>INPUT!N380</f>
        <v>30.1</v>
      </c>
      <c r="O131" s="442">
        <f>INPUT!O380</f>
        <v>43.65</v>
      </c>
      <c r="P131" s="403">
        <f>INPUT!P380</f>
        <v>44.21</v>
      </c>
      <c r="Q131" s="442">
        <f>INPUT!Q380</f>
        <v>35.93</v>
      </c>
      <c r="R131" s="403">
        <f>INPUT!R380</f>
        <v>39.76</v>
      </c>
      <c r="S131" s="442">
        <f>INPUT!S380</f>
        <v>33.18</v>
      </c>
      <c r="T131" s="403">
        <f>INPUT!T380</f>
        <v>24.4</v>
      </c>
      <c r="U131" s="449">
        <f>INPUT!U380</f>
        <v>2.09</v>
      </c>
      <c r="V131" s="403">
        <f>INPUT!V380</f>
        <v>70.72</v>
      </c>
      <c r="W131" s="449">
        <f>INPUT!W380</f>
        <v>1.97</v>
      </c>
      <c r="X131" s="403">
        <f>INPUT!X380</f>
        <v>-7561</v>
      </c>
      <c r="Y131" s="463" t="s">
        <v>229</v>
      </c>
      <c r="Z131" s="194">
        <v>164</v>
      </c>
    </row>
    <row r="132" spans="1:26" s="267" customFormat="1" ht="19.5" customHeight="1">
      <c r="A132" s="353">
        <f>INPUT!A379</f>
        <v>37799</v>
      </c>
      <c r="B132" s="366">
        <f>INPUT!B379</f>
        <v>2727</v>
      </c>
      <c r="C132" s="377">
        <f>INPUT!C379</f>
        <v>9.112</v>
      </c>
      <c r="D132" s="388">
        <f>INPUT!D379</f>
        <v>42.667</v>
      </c>
      <c r="E132" s="394">
        <f>INPUT!E379</f>
        <v>7765.23</v>
      </c>
      <c r="F132" s="401">
        <f>INPUT!F379</f>
        <v>51.1</v>
      </c>
      <c r="G132" s="394">
        <f>INPUT!G379</f>
        <v>826.0023</v>
      </c>
      <c r="H132" s="401">
        <f>INPUT!H379</f>
        <v>39.27</v>
      </c>
      <c r="I132" s="413">
        <f>AVERAGE(INPUT!I379,INPUT!K379)</f>
        <v>34.355000000000004</v>
      </c>
      <c r="J132" s="419">
        <f>0.5*(INPUT!J379+INPUT!L379)</f>
        <v>12.42</v>
      </c>
      <c r="K132" s="425">
        <f>0.796*6*1046*(10.25*INPUT!E379/36*INPUT!G379/36/I132)/35/10000</f>
        <v>21.076206721728717</v>
      </c>
      <c r="L132" s="212">
        <f t="shared" si="3"/>
        <v>28.184023120618573</v>
      </c>
      <c r="M132" s="441">
        <f>INPUT!M379</f>
        <v>34.23</v>
      </c>
      <c r="N132" s="401">
        <f>INPUT!N379</f>
        <v>34.38</v>
      </c>
      <c r="O132" s="441">
        <f>INPUT!O379</f>
        <v>46.72</v>
      </c>
      <c r="P132" s="401">
        <f>INPUT!P379</f>
        <v>41.68</v>
      </c>
      <c r="Q132" s="441">
        <f>INPUT!Q379</f>
        <v>36.16</v>
      </c>
      <c r="R132" s="401">
        <f>INPUT!R379</f>
        <v>136.34</v>
      </c>
      <c r="S132" s="441">
        <f>INPUT!S379</f>
        <v>32.34</v>
      </c>
      <c r="T132" s="401">
        <f>INPUT!T379</f>
        <v>24.18</v>
      </c>
      <c r="U132" s="448">
        <f>INPUT!U379</f>
        <v>2.06</v>
      </c>
      <c r="V132" s="401">
        <f>INPUT!V379</f>
        <v>100.8</v>
      </c>
      <c r="W132" s="448">
        <f>INPUT!W379</f>
        <v>1.95</v>
      </c>
      <c r="X132" s="401" t="str">
        <f>INPUT!X379</f>
        <v>1.99.9</v>
      </c>
      <c r="Y132" s="463" t="s">
        <v>229</v>
      </c>
      <c r="Z132" s="267">
        <v>159</v>
      </c>
    </row>
    <row r="133" spans="1:26" s="194" customFormat="1" ht="19.5" customHeight="1">
      <c r="A133" s="355">
        <f>INPUT!A378</f>
        <v>37798</v>
      </c>
      <c r="B133" s="368">
        <f>INPUT!B378</f>
        <v>2725</v>
      </c>
      <c r="C133" s="379">
        <f>INPUT!C378</f>
        <v>9.3</v>
      </c>
      <c r="D133" s="389">
        <f>INPUT!D378</f>
        <v>58.2</v>
      </c>
      <c r="E133" s="395">
        <f>INPUT!E378</f>
        <v>8054.2</v>
      </c>
      <c r="F133" s="403">
        <f>INPUT!F378</f>
        <v>80.8</v>
      </c>
      <c r="G133" s="395">
        <f>INPUT!G378</f>
        <v>736.3</v>
      </c>
      <c r="H133" s="403">
        <f>INPUT!H378</f>
        <v>32.8</v>
      </c>
      <c r="I133" s="414">
        <f>AVERAGE(INPUT!I378,INPUT!K378)</f>
        <v>33.845</v>
      </c>
      <c r="J133" s="420">
        <f>0.5*(INPUT!J378+INPUT!L378)</f>
        <v>10.05</v>
      </c>
      <c r="K133" s="425">
        <f>0.796*6*1046*(10.25*INPUT!E378/36*INPUT!G378/36/I133)/35/10000</f>
        <v>19.780146958544456</v>
      </c>
      <c r="L133" s="211">
        <f t="shared" si="3"/>
        <v>17.65585193827226</v>
      </c>
      <c r="M133" s="442">
        <f>INPUT!M378</f>
        <v>33.8</v>
      </c>
      <c r="N133" s="403">
        <f>INPUT!N378</f>
        <v>26.3</v>
      </c>
      <c r="O133" s="442">
        <f>INPUT!O378</f>
        <v>44.6</v>
      </c>
      <c r="P133" s="403">
        <f>INPUT!P378</f>
        <v>50.3</v>
      </c>
      <c r="Q133" s="442">
        <f>INPUT!Q378</f>
        <v>36.8</v>
      </c>
      <c r="R133" s="403">
        <f>INPUT!R378</f>
        <v>48.6</v>
      </c>
      <c r="S133" s="442">
        <f>INPUT!S378</f>
        <v>34.3</v>
      </c>
      <c r="T133" s="403">
        <f>INPUT!T378</f>
        <v>27</v>
      </c>
      <c r="U133" s="449">
        <f>INPUT!U378</f>
        <v>2.12</v>
      </c>
      <c r="V133" s="403">
        <f>INPUT!V378</f>
        <v>75.6</v>
      </c>
      <c r="W133" s="449">
        <f>INPUT!W378</f>
        <v>2.01</v>
      </c>
      <c r="X133" s="403">
        <f>INPUT!X378</f>
        <v>398</v>
      </c>
      <c r="Y133" s="463" t="s">
        <v>266</v>
      </c>
      <c r="Z133" s="194">
        <v>143.8</v>
      </c>
    </row>
    <row r="134" spans="1:26" s="228" customFormat="1" ht="19.5" customHeight="1">
      <c r="A134" s="353">
        <f>INPUT!A377</f>
        <v>37797</v>
      </c>
      <c r="B134" s="366">
        <f>INPUT!B377</f>
        <v>2723</v>
      </c>
      <c r="C134" s="377">
        <f>INPUT!C377</f>
        <v>9.2</v>
      </c>
      <c r="D134" s="388">
        <f>INPUT!D377</f>
        <v>53.94</v>
      </c>
      <c r="E134" s="394">
        <f>INPUT!E377</f>
        <v>8049.3</v>
      </c>
      <c r="F134" s="401">
        <f>INPUT!F377</f>
        <v>61.52</v>
      </c>
      <c r="G134" s="394">
        <f>INPUT!G377</f>
        <v>650.48</v>
      </c>
      <c r="H134" s="401">
        <f>INPUT!H377</f>
        <v>28.41</v>
      </c>
      <c r="I134" s="413">
        <f>AVERAGE(INPUT!I377,INPUT!K377)</f>
        <v>30.075000000000003</v>
      </c>
      <c r="J134" s="419">
        <f>0.5*(INPUT!J377+INPUT!L377)</f>
        <v>10.337</v>
      </c>
      <c r="K134" s="425">
        <f>0.796*6*1046*(10.25*INPUT!E377/36*INPUT!G377/36/I134)/35/10000</f>
        <v>19.65319884323428</v>
      </c>
      <c r="L134" s="212">
        <f t="shared" si="3"/>
        <v>22.081822852002436</v>
      </c>
      <c r="M134" s="441">
        <f>INPUT!M377</f>
        <v>33.5</v>
      </c>
      <c r="N134" s="401">
        <f>INPUT!N377</f>
        <v>43.59</v>
      </c>
      <c r="O134" s="441">
        <f>INPUT!O377</f>
        <v>45.73</v>
      </c>
      <c r="P134" s="401">
        <f>INPUT!P377</f>
        <v>56.62</v>
      </c>
      <c r="Q134" s="441">
        <f>INPUT!Q377</f>
        <v>37.29</v>
      </c>
      <c r="R134" s="401">
        <f>INPUT!R377</f>
        <v>53.38</v>
      </c>
      <c r="S134" s="441">
        <f>INPUT!S377</f>
        <v>31.85</v>
      </c>
      <c r="T134" s="401">
        <f>INPUT!T377</f>
        <v>20.09</v>
      </c>
      <c r="U134" s="448">
        <f>INPUT!U377</f>
        <v>2.165</v>
      </c>
      <c r="V134" s="401">
        <f>INPUT!V377</f>
        <v>100.75</v>
      </c>
      <c r="W134" s="448">
        <f>INPUT!W377</f>
        <v>1.948</v>
      </c>
      <c r="X134" s="401">
        <f>INPUT!X377</f>
        <v>443.28</v>
      </c>
      <c r="Y134" s="463" t="s">
        <v>267</v>
      </c>
      <c r="Z134" s="267">
        <v>118</v>
      </c>
    </row>
    <row r="135" spans="1:26" s="265" customFormat="1" ht="19.5" customHeight="1">
      <c r="A135" s="355">
        <f>INPUT!A376</f>
        <v>37796</v>
      </c>
      <c r="B135" s="368">
        <f>INPUT!B376</f>
        <v>2718</v>
      </c>
      <c r="C135" s="379">
        <f>INPUT!C376</f>
        <v>8.96</v>
      </c>
      <c r="D135" s="389">
        <f>INPUT!D376</f>
        <v>76.23</v>
      </c>
      <c r="E135" s="395">
        <f>INPUT!E376</f>
        <v>7669</v>
      </c>
      <c r="F135" s="403">
        <f>INPUT!F376</f>
        <v>83.64</v>
      </c>
      <c r="G135" s="395">
        <f>INPUT!G376</f>
        <v>897.18</v>
      </c>
      <c r="H135" s="403">
        <f>INPUT!H376</f>
        <v>39.75</v>
      </c>
      <c r="I135" s="414">
        <f>AVERAGE(INPUT!I376,INPUT!K376)</f>
        <v>38.665000000000006</v>
      </c>
      <c r="J135" s="420">
        <f>0.5*(INPUT!J376+INPUT!L376)</f>
        <v>12.205</v>
      </c>
      <c r="K135" s="425">
        <f>0.796*6*1046*(10.25*INPUT!E376/36*INPUT!G376/36/I135)/35/10000</f>
        <v>20.088482410959788</v>
      </c>
      <c r="L135" s="211">
        <f t="shared" si="3"/>
        <v>22.311269404187318</v>
      </c>
      <c r="M135" s="442">
        <f>INPUT!M376</f>
        <v>37.12</v>
      </c>
      <c r="N135" s="403">
        <f>INPUT!N376</f>
        <v>33.12</v>
      </c>
      <c r="O135" s="442">
        <f>INPUT!O376</f>
        <v>47.48</v>
      </c>
      <c r="P135" s="403">
        <f>INPUT!P376</f>
        <v>44.48</v>
      </c>
      <c r="Q135" s="442">
        <f>INPUT!Q376</f>
        <v>34.56</v>
      </c>
      <c r="R135" s="403">
        <f>INPUT!R376</f>
        <v>55.34</v>
      </c>
      <c r="S135" s="442">
        <f>INPUT!S376</f>
        <v>30.64</v>
      </c>
      <c r="T135" s="403">
        <f>INPUT!T376</f>
        <v>34.6</v>
      </c>
      <c r="U135" s="449">
        <f>INPUT!U376</f>
        <v>1.99</v>
      </c>
      <c r="V135" s="403">
        <f>INPUT!V376</f>
        <v>66.96</v>
      </c>
      <c r="W135" s="449">
        <f>INPUT!W376</f>
        <v>1.899</v>
      </c>
      <c r="X135" s="403">
        <f>INPUT!X376</f>
        <v>147.13</v>
      </c>
      <c r="Y135" s="286" t="s">
        <v>266</v>
      </c>
      <c r="Z135" s="154">
        <v>180</v>
      </c>
    </row>
    <row r="136" spans="1:26" s="266" customFormat="1" ht="19.5" customHeight="1">
      <c r="A136" s="353">
        <f>INPUT!A375</f>
        <v>37794</v>
      </c>
      <c r="B136" s="366">
        <f>INPUT!B375</f>
        <v>2715</v>
      </c>
      <c r="C136" s="377">
        <f>INPUT!C375</f>
        <v>8.788</v>
      </c>
      <c r="D136" s="388">
        <f>INPUT!D375</f>
        <v>57.87</v>
      </c>
      <c r="E136" s="394">
        <f>INPUT!E375</f>
        <v>7511.71</v>
      </c>
      <c r="F136" s="401">
        <f>INPUT!F375</f>
        <v>62.71</v>
      </c>
      <c r="G136" s="394">
        <f>INPUT!G375</f>
        <v>851.91</v>
      </c>
      <c r="H136" s="401">
        <f>INPUT!H375</f>
        <v>43.91</v>
      </c>
      <c r="I136" s="413">
        <f>AVERAGE(INPUT!I375,INPUT!K375)</f>
        <v>34.845</v>
      </c>
      <c r="J136" s="419">
        <f>0.5*(INPUT!J375+INPUT!L375)</f>
        <v>13.195</v>
      </c>
      <c r="K136" s="425">
        <f>0.796*6*1046*(10.25*INPUT!E375/36*INPUT!G375/36/I136)/35/10000</f>
        <v>20.73188936179549</v>
      </c>
      <c r="L136" s="212">
        <f t="shared" si="3"/>
        <v>26.978897373831366</v>
      </c>
      <c r="M136" s="441">
        <f>INPUT!M375</f>
        <v>33.7</v>
      </c>
      <c r="N136" s="401">
        <f>INPUT!N375</f>
        <v>33.34</v>
      </c>
      <c r="O136" s="441">
        <f>INPUT!O375</f>
        <v>44.19</v>
      </c>
      <c r="P136" s="401">
        <f>INPUT!P375</f>
        <v>102.099</v>
      </c>
      <c r="Q136" s="441">
        <f>INPUT!Q375</f>
        <v>37.72</v>
      </c>
      <c r="R136" s="401">
        <f>INPUT!R375</f>
        <v>-225</v>
      </c>
      <c r="S136" s="441">
        <f>INPUT!S375</f>
        <v>31.79</v>
      </c>
      <c r="T136" s="401">
        <f>INPUT!T375</f>
        <v>75.63</v>
      </c>
      <c r="U136" s="448">
        <f>INPUT!U375</f>
        <v>2.16</v>
      </c>
      <c r="V136" s="401">
        <f>INPUT!V375</f>
        <v>101.76</v>
      </c>
      <c r="W136" s="448">
        <f>INPUT!W375</f>
        <v>1.96</v>
      </c>
      <c r="X136" s="401">
        <f>INPUT!X375</f>
        <v>166.2</v>
      </c>
      <c r="Y136" s="286" t="s">
        <v>265</v>
      </c>
      <c r="Z136" s="179">
        <v>157</v>
      </c>
    </row>
    <row r="137" spans="1:26" s="265" customFormat="1" ht="19.5" customHeight="1">
      <c r="A137" s="355">
        <f>INPUT!A374</f>
        <v>37793</v>
      </c>
      <c r="B137" s="368">
        <f>INPUT!B374</f>
        <v>2712</v>
      </c>
      <c r="C137" s="379">
        <f>INPUT!C374</f>
        <v>8.34</v>
      </c>
      <c r="D137" s="389">
        <f>INPUT!D374</f>
        <v>50.9</v>
      </c>
      <c r="E137" s="395">
        <f>INPUT!E374</f>
        <v>7228</v>
      </c>
      <c r="F137" s="403">
        <f>INPUT!F374</f>
        <v>64.9</v>
      </c>
      <c r="G137" s="395">
        <f>INPUT!G374</f>
        <v>639.9</v>
      </c>
      <c r="H137" s="403">
        <f>INPUT!H374</f>
        <v>41.9</v>
      </c>
      <c r="I137" s="414">
        <f>AVERAGE(INPUT!I374,INPUT!K374)</f>
        <v>29.335</v>
      </c>
      <c r="J137" s="420">
        <f>0.5*(INPUT!J374+INPUT!L374)</f>
        <v>10.8</v>
      </c>
      <c r="K137" s="425">
        <f>0.796*6*1046*(10.25*INPUT!E374/36*INPUT!G374/36/I137)/35/10000</f>
        <v>17.79881068117558</v>
      </c>
      <c r="L137" s="211">
        <f t="shared" si="3"/>
        <v>18.755419032231284</v>
      </c>
      <c r="M137" s="442">
        <f>INPUT!M374</f>
        <v>32.4</v>
      </c>
      <c r="N137" s="403">
        <f>INPUT!N374</f>
        <v>22</v>
      </c>
      <c r="O137" s="442">
        <f>INPUT!O374</f>
        <v>43.6</v>
      </c>
      <c r="P137" s="403">
        <f>INPUT!P374</f>
        <v>97.2</v>
      </c>
      <c r="Q137" s="442">
        <f>INPUT!Q374</f>
        <v>36.58</v>
      </c>
      <c r="R137" s="403">
        <f>INPUT!R374</f>
        <v>92.2</v>
      </c>
      <c r="S137" s="442">
        <f>INPUT!S374</f>
        <v>27.25</v>
      </c>
      <c r="T137" s="403">
        <f>INPUT!T374</f>
        <v>27.9</v>
      </c>
      <c r="U137" s="449">
        <f>INPUT!U374</f>
        <v>2.27</v>
      </c>
      <c r="V137" s="403">
        <f>INPUT!V374</f>
        <v>130.6</v>
      </c>
      <c r="W137" s="449">
        <f>INPUT!W374</f>
        <v>1.99</v>
      </c>
      <c r="X137" s="403">
        <f>INPUT!X374</f>
        <v>170.9</v>
      </c>
      <c r="Y137" s="287" t="s">
        <v>229</v>
      </c>
      <c r="Z137" s="154">
        <v>123</v>
      </c>
    </row>
    <row r="138" spans="1:26" s="266" customFormat="1" ht="19.5" customHeight="1">
      <c r="A138" s="360">
        <f>INPUT!A373</f>
        <v>37792</v>
      </c>
      <c r="B138" s="373">
        <f>INPUT!B373</f>
        <v>2710</v>
      </c>
      <c r="C138" s="382">
        <f>INPUT!C373</f>
        <v>6.85</v>
      </c>
      <c r="D138" s="391">
        <f>INPUT!D373</f>
        <v>102</v>
      </c>
      <c r="E138" s="397">
        <f>INPUT!E373</f>
        <v>5930</v>
      </c>
      <c r="F138" s="408">
        <f>INPUT!F373</f>
        <v>116</v>
      </c>
      <c r="G138" s="397">
        <f>INPUT!G373</f>
        <v>605.3</v>
      </c>
      <c r="H138" s="408">
        <f>INPUT!H373</f>
        <v>48.8</v>
      </c>
      <c r="I138" s="416">
        <f>AVERAGE(INPUT!I373,INPUT!K373)</f>
        <v>23.55</v>
      </c>
      <c r="J138" s="422">
        <f>0.5*(INPUT!J373+INPUT!L373)</f>
        <v>14.5</v>
      </c>
      <c r="K138" s="426">
        <f>0.796*6*1046*(10.25*INPUT!E373/36*INPUT!G373/36/I138)/35/10000</f>
        <v>17.2060538574383</v>
      </c>
      <c r="L138" s="485">
        <f t="shared" si="3"/>
        <v>25.092198581560286</v>
      </c>
      <c r="M138" s="444">
        <f>INPUT!M373</f>
        <v>32.7</v>
      </c>
      <c r="N138" s="408">
        <f>INPUT!N373</f>
        <v>37.7</v>
      </c>
      <c r="O138" s="444">
        <f>INPUT!O373</f>
        <v>43.6</v>
      </c>
      <c r="P138" s="408">
        <f>INPUT!P373</f>
        <v>68.7</v>
      </c>
      <c r="Q138" s="444">
        <f>INPUT!Q373</f>
        <v>35.6</v>
      </c>
      <c r="R138" s="408">
        <f>INPUT!R373</f>
        <v>59.3</v>
      </c>
      <c r="S138" s="444">
        <f>INPUT!S373</f>
        <v>28.6</v>
      </c>
      <c r="T138" s="408">
        <f>INPUT!T373</f>
        <v>70.4</v>
      </c>
      <c r="U138" s="451">
        <f>INPUT!U373</f>
        <v>1.86</v>
      </c>
      <c r="V138" s="408">
        <f>INPUT!V373</f>
        <v>52</v>
      </c>
      <c r="W138" s="451">
        <f>INPUT!W373</f>
        <v>2.01</v>
      </c>
      <c r="X138" s="408">
        <f>INPUT!X373</f>
        <v>178.6</v>
      </c>
      <c r="Y138" s="286"/>
      <c r="Z138" s="179">
        <v>107</v>
      </c>
    </row>
    <row r="139" spans="1:26" s="194" customFormat="1" ht="19.5" customHeight="1">
      <c r="A139" s="355">
        <f>INPUT!A372</f>
        <v>37792</v>
      </c>
      <c r="B139" s="368">
        <f>INPUT!B372</f>
        <v>2707</v>
      </c>
      <c r="C139" s="379">
        <f>INPUT!C372</f>
        <v>8.43</v>
      </c>
      <c r="D139" s="389">
        <f>INPUT!D372</f>
        <v>73.62</v>
      </c>
      <c r="E139" s="395">
        <f>INPUT!E372</f>
        <v>7351.64</v>
      </c>
      <c r="F139" s="403">
        <f>INPUT!F372</f>
        <v>106.6</v>
      </c>
      <c r="G139" s="395">
        <f>INPUT!G372</f>
        <v>605.83</v>
      </c>
      <c r="H139" s="403">
        <f>INPUT!H372</f>
        <v>42.38</v>
      </c>
      <c r="I139" s="414">
        <f>AVERAGE(INPUT!I372,INPUT!K372)</f>
        <v>27.384999999999998</v>
      </c>
      <c r="J139" s="420">
        <f>0.5*(INPUT!J372+INPUT!L372)</f>
        <v>11.515</v>
      </c>
      <c r="K139" s="428">
        <f>0.796*6*1046*(10.25*INPUT!E372/36*INPUT!G372/36/I139)/35/10000</f>
        <v>18.35984812163807</v>
      </c>
      <c r="L139" s="403">
        <f t="shared" si="3"/>
        <v>18.56446590438317</v>
      </c>
      <c r="M139" s="442">
        <f>INPUT!M372</f>
        <v>32.03</v>
      </c>
      <c r="N139" s="403">
        <f>INPUT!N372</f>
        <v>26.74</v>
      </c>
      <c r="O139" s="442">
        <f>INPUT!O372</f>
        <v>42</v>
      </c>
      <c r="P139" s="403">
        <f>INPUT!P372</f>
        <v>74.41</v>
      </c>
      <c r="Q139" s="442">
        <f>INPUT!Q372</f>
        <v>36.277</v>
      </c>
      <c r="R139" s="403">
        <f>INPUT!R372</f>
        <v>93.56</v>
      </c>
      <c r="S139" s="442">
        <f>INPUT!S372</f>
        <v>28.85</v>
      </c>
      <c r="T139" s="403">
        <f>INPUT!T372</f>
        <v>45.33</v>
      </c>
      <c r="U139" s="449">
        <f>INPUT!U372</f>
        <v>1.99</v>
      </c>
      <c r="V139" s="403">
        <f>INPUT!V372</f>
        <v>66.51</v>
      </c>
      <c r="W139" s="449">
        <f>INPUT!W372</f>
        <v>1.906</v>
      </c>
      <c r="X139" s="403">
        <f>INPUT!X372</f>
        <v>189.57</v>
      </c>
      <c r="Y139" s="514" t="s">
        <v>229</v>
      </c>
      <c r="Z139" s="194">
        <v>123</v>
      </c>
    </row>
    <row r="140" spans="1:26" s="179" customFormat="1" ht="19.5" customHeight="1">
      <c r="A140" s="353">
        <f>INPUT!A371</f>
        <v>37791</v>
      </c>
      <c r="B140" s="366">
        <f>INPUT!B371</f>
        <v>2705</v>
      </c>
      <c r="C140" s="377">
        <f>INPUT!C371</f>
        <v>8.329</v>
      </c>
      <c r="D140" s="388">
        <f>INPUT!D371</f>
        <v>52.66</v>
      </c>
      <c r="E140" s="394">
        <f>INPUT!E371</f>
        <v>7449.36</v>
      </c>
      <c r="F140" s="401">
        <f>INPUT!F371</f>
        <v>64.24</v>
      </c>
      <c r="G140" s="394">
        <f>INPUT!G371</f>
        <v>418.95</v>
      </c>
      <c r="H140" s="401">
        <f>INPUT!H371</f>
        <v>36.02</v>
      </c>
      <c r="I140" s="413">
        <f>AVERAGE(INPUT!I371,INPUT!K371)</f>
        <v>21.472499999999997</v>
      </c>
      <c r="J140" s="419">
        <f>0.5*(INPUT!J371+INPUT!L371)</f>
        <v>9.925</v>
      </c>
      <c r="K140" s="428">
        <f>0.796*6*1046*(10.25*INPUT!E371/36*INPUT!G371/36/I140)/35/10000</f>
        <v>16.40761164685901</v>
      </c>
      <c r="L140" s="401">
        <f t="shared" si="3"/>
        <v>17.413506385856167</v>
      </c>
      <c r="M140" s="441">
        <f>INPUT!M371</f>
        <v>30.55</v>
      </c>
      <c r="N140" s="401">
        <f>INPUT!N371</f>
        <v>25.18</v>
      </c>
      <c r="O140" s="441">
        <f>INPUT!O371</f>
        <v>40.21</v>
      </c>
      <c r="P140" s="401">
        <f>INPUT!P371</f>
        <v>41.7</v>
      </c>
      <c r="Q140" s="441">
        <f>INPUT!Q371</f>
        <v>30.99</v>
      </c>
      <c r="R140" s="401">
        <f>INPUT!R371</f>
        <v>33.094</v>
      </c>
      <c r="S140" s="441">
        <f>INPUT!S371</f>
        <v>23.61</v>
      </c>
      <c r="T140" s="401">
        <f>INPUT!T371</f>
        <v>33.76</v>
      </c>
      <c r="U140" s="448">
        <f>INPUT!U371</f>
        <v>2.129</v>
      </c>
      <c r="V140" s="401">
        <f>INPUT!V371</f>
        <v>91.058</v>
      </c>
      <c r="W140" s="448">
        <f>INPUT!W371</f>
        <v>1.82</v>
      </c>
      <c r="X140" s="401">
        <f>INPUT!X371</f>
        <v>314.44</v>
      </c>
      <c r="Y140" s="286" t="s">
        <v>263</v>
      </c>
      <c r="Z140" s="179">
        <v>107</v>
      </c>
    </row>
    <row r="141" spans="1:26" s="154" customFormat="1" ht="19.5" customHeight="1">
      <c r="A141" s="355">
        <f>INPUT!A370</f>
        <v>37790</v>
      </c>
      <c r="B141" s="368">
        <f>INPUT!B370</f>
        <v>2702</v>
      </c>
      <c r="C141" s="379">
        <f>INPUT!C370</f>
        <v>8.1479</v>
      </c>
      <c r="D141" s="389">
        <f>INPUT!D370</f>
        <v>52.31</v>
      </c>
      <c r="E141" s="395">
        <f>INPUT!E370</f>
        <v>6930.19</v>
      </c>
      <c r="F141" s="403">
        <f>INPUT!F370</f>
        <v>63.34</v>
      </c>
      <c r="G141" s="395">
        <f>INPUT!G370</f>
        <v>683.51</v>
      </c>
      <c r="H141" s="403">
        <f>INPUT!H370</f>
        <v>47.63</v>
      </c>
      <c r="I141" s="414">
        <f>AVERAGE(INPUT!I370,INPUT!K370)</f>
        <v>28.235</v>
      </c>
      <c r="J141" s="420">
        <f>0.5*(INPUT!J370+INPUT!L370)</f>
        <v>12.94</v>
      </c>
      <c r="K141" s="428">
        <f>0.796*6*1046*(10.25*INPUT!E370/36*INPUT!G370/36/I141)/35/10000</f>
        <v>18.938651150881725</v>
      </c>
      <c r="L141" s="403">
        <f t="shared" si="3"/>
        <v>24.69332752494667</v>
      </c>
      <c r="M141" s="442">
        <f>INPUT!M370</f>
        <v>34.36</v>
      </c>
      <c r="N141" s="403">
        <f>INPUT!N370</f>
        <v>30.73</v>
      </c>
      <c r="O141" s="442">
        <f>INPUT!O370</f>
        <v>46.46</v>
      </c>
      <c r="P141" s="403">
        <f>INPUT!P370</f>
        <v>123.42</v>
      </c>
      <c r="Q141" s="442">
        <f>INPUT!Q370</f>
        <v>36.49</v>
      </c>
      <c r="R141" s="403">
        <f>INPUT!R370</f>
        <v>60.44</v>
      </c>
      <c r="S141" s="442">
        <f>INPUT!S370</f>
        <v>32.012</v>
      </c>
      <c r="T141" s="403">
        <f>INPUT!T370</f>
        <v>96.28</v>
      </c>
      <c r="U141" s="449">
        <f>INPUT!U370</f>
        <v>1.982</v>
      </c>
      <c r="V141" s="403">
        <f>INPUT!V370</f>
        <v>84.8</v>
      </c>
      <c r="W141" s="449">
        <f>INPUT!W370</f>
        <v>2</v>
      </c>
      <c r="X141" s="403">
        <f>INPUT!X370</f>
        <v>174.79</v>
      </c>
      <c r="Y141" s="287" t="s">
        <v>262</v>
      </c>
      <c r="Z141" s="154">
        <v>141</v>
      </c>
    </row>
    <row r="142" spans="1:26" s="179" customFormat="1" ht="19.5" customHeight="1">
      <c r="A142" s="353">
        <f>INPUT!A369</f>
        <v>37789</v>
      </c>
      <c r="B142" s="366">
        <f>INPUT!B369</f>
        <v>2694</v>
      </c>
      <c r="C142" s="377">
        <f>INPUT!C369</f>
        <v>8.26</v>
      </c>
      <c r="D142" s="388">
        <f>INPUT!D369</f>
        <v>58.169</v>
      </c>
      <c r="E142" s="394">
        <f>INPUT!E369</f>
        <v>7171</v>
      </c>
      <c r="F142" s="401">
        <f>INPUT!F369</f>
        <v>73.39</v>
      </c>
      <c r="G142" s="394">
        <f>INPUT!G369</f>
        <v>659.19</v>
      </c>
      <c r="H142" s="401">
        <f>INPUT!H369</f>
        <v>39.57</v>
      </c>
      <c r="I142" s="413">
        <f>AVERAGE(INPUT!I369,INPUT!K369)</f>
        <v>29.2065</v>
      </c>
      <c r="J142" s="419">
        <f>0.5*(INPUT!J369+INPUT!L369)</f>
        <v>10.646999999999998</v>
      </c>
      <c r="K142" s="428">
        <f>0.796*6*1046*(10.25*INPUT!E369/36*INPUT!G369/36/I142)/35/10000</f>
        <v>18.27080318055779</v>
      </c>
      <c r="L142" s="401">
        <f t="shared" si="3"/>
        <v>18.17333757518218</v>
      </c>
      <c r="M142" s="441">
        <f>INPUT!M369</f>
        <v>36.782</v>
      </c>
      <c r="N142" s="401">
        <f>INPUT!N369</f>
        <v>14.65</v>
      </c>
      <c r="O142" s="441">
        <f>INPUT!O369</f>
        <v>42.76</v>
      </c>
      <c r="P142" s="401">
        <f>INPUT!P369</f>
        <v>38.5</v>
      </c>
      <c r="Q142" s="441">
        <f>INPUT!Q369</f>
        <v>35.84</v>
      </c>
      <c r="R142" s="401">
        <f>INPUT!R369</f>
        <v>-1398</v>
      </c>
      <c r="S142" s="441">
        <f>INPUT!S369</f>
        <v>30.91</v>
      </c>
      <c r="T142" s="401">
        <f>INPUT!T369</f>
        <v>61.205</v>
      </c>
      <c r="U142" s="448">
        <f>INPUT!U369</f>
        <v>2.01</v>
      </c>
      <c r="V142" s="401">
        <f>INPUT!V369</f>
        <v>75.5</v>
      </c>
      <c r="W142" s="448">
        <f>INPUT!W369</f>
        <v>1.98</v>
      </c>
      <c r="X142" s="401">
        <f>INPUT!X369</f>
        <v>288.97</v>
      </c>
      <c r="Y142" s="179" t="s">
        <v>229</v>
      </c>
      <c r="Z142" s="179">
        <v>118</v>
      </c>
    </row>
    <row r="143" spans="1:26" s="265" customFormat="1" ht="19.5" customHeight="1">
      <c r="A143" s="355">
        <f>INPUT!A368</f>
        <v>37788</v>
      </c>
      <c r="B143" s="368">
        <f>INPUT!B368</f>
        <v>2691</v>
      </c>
      <c r="C143" s="379">
        <f>INPUT!C368</f>
        <v>7.803</v>
      </c>
      <c r="D143" s="389">
        <f>INPUT!D368</f>
        <v>40.38</v>
      </c>
      <c r="E143" s="395">
        <f>INPUT!E368</f>
        <v>6785.42</v>
      </c>
      <c r="F143" s="403">
        <f>INPUT!F368</f>
        <v>41.08</v>
      </c>
      <c r="G143" s="395">
        <f>INPUT!G368</f>
        <v>689.11</v>
      </c>
      <c r="H143" s="403">
        <f>INPUT!H368</f>
        <v>47.765</v>
      </c>
      <c r="I143" s="414">
        <f>AVERAGE(INPUT!I368,INPUT!K368)</f>
        <v>25.814999999999998</v>
      </c>
      <c r="J143" s="420">
        <f>0.5*(INPUT!J368+INPUT!L368)</f>
        <v>10.5</v>
      </c>
      <c r="K143" s="428">
        <f>0.796*6*1046*(10.25*INPUT!E368/36*INPUT!G368/36/I143)/35/10000</f>
        <v>20.44748882562563</v>
      </c>
      <c r="L143" s="403">
        <f t="shared" si="3"/>
        <v>20.01620604097663</v>
      </c>
      <c r="M143" s="442">
        <f>INPUT!M368</f>
        <v>38.025</v>
      </c>
      <c r="N143" s="403">
        <f>INPUT!N368</f>
        <v>18.5</v>
      </c>
      <c r="O143" s="442">
        <f>INPUT!O368</f>
        <v>48.64</v>
      </c>
      <c r="P143" s="403">
        <f>INPUT!P368</f>
        <v>43.39</v>
      </c>
      <c r="Q143" s="442">
        <f>INPUT!Q368</f>
        <v>38.27</v>
      </c>
      <c r="R143" s="403">
        <f>INPUT!R368</f>
        <v>198.42</v>
      </c>
      <c r="S143" s="442">
        <f>INPUT!S368</f>
        <v>35.75</v>
      </c>
      <c r="T143" s="403">
        <f>INPUT!T368</f>
        <v>290.67</v>
      </c>
      <c r="U143" s="449">
        <f>INPUT!U368</f>
        <v>1.933</v>
      </c>
      <c r="V143" s="403">
        <f>INPUT!V368</f>
        <v>143.24</v>
      </c>
      <c r="W143" s="449">
        <f>INPUT!W368</f>
        <v>1.93</v>
      </c>
      <c r="X143" s="403">
        <f>INPUT!X368</f>
        <v>177.05</v>
      </c>
      <c r="Y143" s="154" t="s">
        <v>229</v>
      </c>
      <c r="Z143" s="154">
        <v>122</v>
      </c>
    </row>
    <row r="144" spans="1:26" s="266" customFormat="1" ht="19.5" customHeight="1">
      <c r="A144" s="353">
        <f>INPUT!A367</f>
        <v>37788</v>
      </c>
      <c r="B144" s="366">
        <f>INPUT!B367</f>
        <v>2689</v>
      </c>
      <c r="C144" s="377">
        <f>INPUT!C367</f>
        <v>7.59</v>
      </c>
      <c r="D144" s="388">
        <f>INPUT!D367</f>
        <v>39.077</v>
      </c>
      <c r="E144" s="394">
        <f>INPUT!E367</f>
        <v>6573.14</v>
      </c>
      <c r="F144" s="401">
        <f>INPUT!F367</f>
        <v>39.76</v>
      </c>
      <c r="G144" s="394">
        <f>INPUT!G367</f>
        <v>694.73</v>
      </c>
      <c r="H144" s="401">
        <f>INPUT!H367</f>
        <v>34.66</v>
      </c>
      <c r="I144" s="413">
        <f>AVERAGE(INPUT!I367,INPUT!K367)</f>
        <v>27.289499999999997</v>
      </c>
      <c r="J144" s="419">
        <f>0.5*(INPUT!J367+INPUT!L367)</f>
        <v>10.009</v>
      </c>
      <c r="K144" s="428">
        <f>0.796*6*1046*(10.25*INPUT!E367/36*INPUT!G367/36/I144)/35/10000</f>
        <v>18.890357586389843</v>
      </c>
      <c r="L144" s="401">
        <f t="shared" si="3"/>
        <v>21.782945767500046</v>
      </c>
      <c r="M144" s="441">
        <f>INPUT!M367</f>
        <v>35.75</v>
      </c>
      <c r="N144" s="401">
        <f>INPUT!N367</f>
        <v>19.09</v>
      </c>
      <c r="O144" s="441">
        <f>INPUT!O367</f>
        <v>41.77</v>
      </c>
      <c r="P144" s="401">
        <f>INPUT!P367</f>
        <v>112.68</v>
      </c>
      <c r="Q144" s="441">
        <f>INPUT!Q367</f>
        <v>37.112</v>
      </c>
      <c r="R144" s="401">
        <f>INPUT!R367</f>
        <v>-107.45</v>
      </c>
      <c r="S144" s="441">
        <f>INPUT!S367</f>
        <v>31.33</v>
      </c>
      <c r="T144" s="401">
        <f>INPUT!T367</f>
        <v>79.85</v>
      </c>
      <c r="U144" s="448">
        <f>INPUT!U367</f>
        <v>2.127</v>
      </c>
      <c r="V144" s="401">
        <f>INPUT!V367</f>
        <v>396.93</v>
      </c>
      <c r="W144" s="448">
        <f>INPUT!W367</f>
        <v>1.936</v>
      </c>
      <c r="X144" s="401">
        <f>INPUT!X367</f>
        <v>316.49</v>
      </c>
      <c r="Y144" s="179" t="s">
        <v>229</v>
      </c>
      <c r="Z144" s="179">
        <v>133</v>
      </c>
    </row>
    <row r="145" spans="1:26" s="265" customFormat="1" ht="19.5" customHeight="1">
      <c r="A145" s="355">
        <f>INPUT!A366</f>
        <v>37787</v>
      </c>
      <c r="B145" s="368">
        <f>INPUT!B366</f>
        <v>2686</v>
      </c>
      <c r="C145" s="379">
        <f>INPUT!C366</f>
        <v>8.33</v>
      </c>
      <c r="D145" s="389">
        <f>INPUT!D366</f>
        <v>30.79</v>
      </c>
      <c r="E145" s="395">
        <f>INPUT!E366</f>
        <v>7156.39</v>
      </c>
      <c r="F145" s="403">
        <f>INPUT!F366</f>
        <v>32.94</v>
      </c>
      <c r="G145" s="395">
        <f>INPUT!G366</f>
        <v>746.41</v>
      </c>
      <c r="H145" s="403">
        <f>INPUT!H366</f>
        <v>44.51</v>
      </c>
      <c r="I145" s="414">
        <f>AVERAGE(INPUT!I366,INPUT!K366)</f>
        <v>32.26085</v>
      </c>
      <c r="J145" s="420">
        <f>0.5*(INPUT!J366+INPUT!L366)</f>
        <v>9.324</v>
      </c>
      <c r="K145" s="428">
        <f>0.796*6*1046*(10.25*INPUT!E366/36*INPUT!G366/36/I145)/35/10000</f>
        <v>18.691427290828855</v>
      </c>
      <c r="L145" s="403">
        <f t="shared" si="3"/>
        <v>18.37390270526586</v>
      </c>
      <c r="M145" s="442">
        <f>INPUT!M366</f>
        <v>35.58</v>
      </c>
      <c r="N145" s="403">
        <f>INPUT!N366</f>
        <v>12.22</v>
      </c>
      <c r="O145" s="442">
        <f>INPUT!O366</f>
        <v>41.88</v>
      </c>
      <c r="P145" s="403">
        <f>INPUT!P366</f>
        <v>81.17</v>
      </c>
      <c r="Q145" s="442">
        <f>INPUT!Q366</f>
        <v>36.15</v>
      </c>
      <c r="R145" s="403">
        <f>INPUT!R366</f>
        <v>-3171</v>
      </c>
      <c r="S145" s="442">
        <f>INPUT!S366</f>
        <v>29.96</v>
      </c>
      <c r="T145" s="403">
        <f>INPUT!T366</f>
        <v>162.87</v>
      </c>
      <c r="U145" s="449">
        <f>INPUT!U366</f>
        <v>2.081</v>
      </c>
      <c r="V145" s="403">
        <f>INPUT!V366</f>
        <v>816.59</v>
      </c>
      <c r="W145" s="449">
        <f>INPUT!W366</f>
        <v>1.938</v>
      </c>
      <c r="X145" s="403">
        <f>INPUT!X366</f>
        <v>163.1744</v>
      </c>
      <c r="Y145" s="154" t="s">
        <v>229</v>
      </c>
      <c r="Z145" s="154">
        <v>138</v>
      </c>
    </row>
    <row r="146" spans="1:26" s="266" customFormat="1" ht="19.5" customHeight="1">
      <c r="A146" s="353">
        <f>INPUT!A365</f>
        <v>37786</v>
      </c>
      <c r="B146" s="366">
        <f>INPUT!B365</f>
        <v>2684</v>
      </c>
      <c r="C146" s="377">
        <f>INPUT!C365</f>
        <v>8.535</v>
      </c>
      <c r="D146" s="388">
        <f>INPUT!D365</f>
        <v>36.909</v>
      </c>
      <c r="E146" s="394">
        <f>INPUT!E365</f>
        <v>7563.14</v>
      </c>
      <c r="F146" s="401">
        <f>INPUT!F365</f>
        <v>38.84</v>
      </c>
      <c r="G146" s="394">
        <f>INPUT!G365</f>
        <v>607.67</v>
      </c>
      <c r="H146" s="401">
        <f>INPUT!H365</f>
        <v>40.98503</v>
      </c>
      <c r="I146" s="413">
        <f>AVERAGE(INPUT!I365,INPUT!K365)</f>
        <v>29.526</v>
      </c>
      <c r="J146" s="419">
        <f>0.5*(INPUT!J365+INPUT!L365)</f>
        <v>9.1935</v>
      </c>
      <c r="K146" s="428">
        <f>0.796*6*1046*(10.25*INPUT!E365/36*INPUT!G365/36/I146)/35/10000</f>
        <v>17.571633750847298</v>
      </c>
      <c r="L146" s="401">
        <f t="shared" si="3"/>
        <v>17.057075606368976</v>
      </c>
      <c r="M146" s="441">
        <f>INPUT!M365</f>
        <v>34.07</v>
      </c>
      <c r="N146" s="401">
        <f>INPUT!N365</f>
        <v>13.838</v>
      </c>
      <c r="O146" s="441">
        <f>INPUT!O365</f>
        <v>40.014</v>
      </c>
      <c r="P146" s="401">
        <f>INPUT!P365</f>
        <v>47.51</v>
      </c>
      <c r="Q146" s="441">
        <f>INPUT!Q365</f>
        <v>35.55</v>
      </c>
      <c r="R146" s="401">
        <f>INPUT!R365</f>
        <v>192.37</v>
      </c>
      <c r="S146" s="441">
        <f>INPUT!S365</f>
        <v>28.75</v>
      </c>
      <c r="T146" s="401">
        <f>INPUT!T365</f>
        <v>46.26</v>
      </c>
      <c r="U146" s="448">
        <f>INPUT!U365</f>
        <v>2.049</v>
      </c>
      <c r="V146" s="401">
        <f>INPUT!V365</f>
        <v>177.63</v>
      </c>
      <c r="W146" s="448">
        <f>INPUT!W365</f>
        <v>1.86</v>
      </c>
      <c r="X146" s="401">
        <f>INPUT!X365</f>
        <v>132.73</v>
      </c>
      <c r="Y146" s="179" t="s">
        <v>264</v>
      </c>
      <c r="Z146" s="179">
        <v>106</v>
      </c>
    </row>
    <row r="147" spans="1:26" s="265" customFormat="1" ht="19.5" customHeight="1">
      <c r="A147" s="359">
        <f>INPUT!A364</f>
        <v>37784</v>
      </c>
      <c r="B147" s="372">
        <f>INPUT!B364</f>
        <v>2676</v>
      </c>
      <c r="C147" s="381">
        <f>INPUT!C364</f>
        <v>7.726</v>
      </c>
      <c r="D147" s="390">
        <f>INPUT!D364</f>
        <v>20.99</v>
      </c>
      <c r="E147" s="396">
        <f>INPUT!E364</f>
        <v>6664.093</v>
      </c>
      <c r="F147" s="407">
        <f>INPUT!F364</f>
        <v>21.34</v>
      </c>
      <c r="G147" s="396">
        <f>INPUT!G364</f>
        <v>702.75</v>
      </c>
      <c r="H147" s="407">
        <f>INPUT!H364</f>
        <v>28.75</v>
      </c>
      <c r="I147" s="415">
        <f>AVERAGE(INPUT!I364,INPUT!K364)</f>
        <v>27.195999999999998</v>
      </c>
      <c r="J147" s="421">
        <f>0.5*(INPUT!J364+INPUT!L364)</f>
        <v>8.6235</v>
      </c>
      <c r="K147" s="431">
        <f>0.796*6*1046*(10.25*INPUT!E364/36*INPUT!G364/36/I147)/35/10000</f>
        <v>19.439437460095775</v>
      </c>
      <c r="L147" s="407">
        <f t="shared" si="3"/>
        <v>29.138181614057547</v>
      </c>
      <c r="M147" s="443">
        <f>INPUT!M364</f>
        <v>36.012</v>
      </c>
      <c r="N147" s="407">
        <f>INPUT!N364</f>
        <v>15.98</v>
      </c>
      <c r="O147" s="443">
        <f>INPUT!O364</f>
        <v>45.0344</v>
      </c>
      <c r="P147" s="407">
        <f>INPUT!P364</f>
        <v>67.034</v>
      </c>
      <c r="Q147" s="443">
        <f>INPUT!Q364</f>
        <v>32.74615</v>
      </c>
      <c r="R147" s="407">
        <f>INPUT!R364</f>
        <v>58.59</v>
      </c>
      <c r="S147" s="443">
        <f>INPUT!S364</f>
        <v>24.2</v>
      </c>
      <c r="T147" s="407">
        <f>INPUT!T364</f>
        <v>103.52</v>
      </c>
      <c r="U147" s="450">
        <f>INPUT!U364</f>
        <v>1.977</v>
      </c>
      <c r="V147" s="407">
        <f>INPUT!V364</f>
        <v>-282.32</v>
      </c>
      <c r="W147" s="450">
        <f>INPUT!W364</f>
        <v>1.858</v>
      </c>
      <c r="X147" s="407">
        <f>INPUT!X364</f>
        <v>-567.41</v>
      </c>
      <c r="Y147" s="154" t="s">
        <v>229</v>
      </c>
      <c r="Z147" s="154">
        <v>151</v>
      </c>
    </row>
    <row r="148" spans="1:26" s="196" customFormat="1" ht="19.5" customHeight="1">
      <c r="A148" s="353">
        <f>INPUT!A363</f>
        <v>37783</v>
      </c>
      <c r="B148" s="366">
        <f>INPUT!B363</f>
        <v>2673</v>
      </c>
      <c r="C148" s="377">
        <f>INPUT!C363</f>
        <v>8.26</v>
      </c>
      <c r="D148" s="388">
        <f>INPUT!D363</f>
        <v>28.32</v>
      </c>
      <c r="E148" s="394">
        <f>INPUT!E363</f>
        <v>7200.76</v>
      </c>
      <c r="F148" s="401">
        <f>INPUT!F363</f>
        <v>28.38</v>
      </c>
      <c r="G148" s="394">
        <f>INPUT!G363</f>
        <v>702.14</v>
      </c>
      <c r="H148" s="401">
        <f>INPUT!H363</f>
        <v>33.97</v>
      </c>
      <c r="I148" s="413">
        <f>AVERAGE(INPUT!I363,INPUT!K363)</f>
        <v>30.64</v>
      </c>
      <c r="J148" s="419">
        <f>0.5*(INPUT!J363+INPUT!L363)</f>
        <v>8.72</v>
      </c>
      <c r="K148" s="428">
        <f>0.796*6*1046*(10.25*INPUT!E363/36*INPUT!G363/36/I148)/35/10000</f>
        <v>18.627737631311685</v>
      </c>
      <c r="L148" s="401">
        <f t="shared" si="3"/>
        <v>19.997968944988855</v>
      </c>
      <c r="M148" s="441">
        <f>INPUT!M363</f>
        <v>34.78</v>
      </c>
      <c r="N148" s="401">
        <f>INPUT!N363</f>
        <v>20.7</v>
      </c>
      <c r="O148" s="441">
        <f>INPUT!O363</f>
        <v>41.45</v>
      </c>
      <c r="P148" s="401">
        <f>INPUT!P363</f>
        <v>119.67</v>
      </c>
      <c r="Q148" s="441">
        <f>INPUT!Q363</f>
        <v>32.84</v>
      </c>
      <c r="R148" s="401">
        <f>INPUT!R363</f>
        <v>-271.61</v>
      </c>
      <c r="S148" s="441">
        <f>INPUT!S363</f>
        <v>24.29</v>
      </c>
      <c r="T148" s="401">
        <f>INPUT!T363</f>
        <v>192.52</v>
      </c>
      <c r="U148" s="448">
        <f>INPUT!U363</f>
        <v>1.935</v>
      </c>
      <c r="V148" s="401">
        <f>INPUT!V363</f>
        <v>142.62</v>
      </c>
      <c r="W148" s="448">
        <f>INPUT!W363</f>
        <v>1.83</v>
      </c>
      <c r="X148" s="401">
        <f>INPUT!X363</f>
        <v>252.76</v>
      </c>
      <c r="Y148" s="267" t="s">
        <v>229</v>
      </c>
      <c r="Z148" s="267">
        <v>146</v>
      </c>
    </row>
    <row r="149" spans="1:26" s="195" customFormat="1" ht="19.5" customHeight="1">
      <c r="A149" s="355">
        <f>INPUT!A362</f>
        <v>37782</v>
      </c>
      <c r="B149" s="368">
        <f>INPUT!B362</f>
        <v>2671</v>
      </c>
      <c r="C149" s="379">
        <f>INPUT!C362</f>
        <v>8.73</v>
      </c>
      <c r="D149" s="389">
        <f>INPUT!D362</f>
        <v>33.4</v>
      </c>
      <c r="E149" s="395">
        <f>INPUT!E362</f>
        <v>7735</v>
      </c>
      <c r="F149" s="403">
        <f>INPUT!F362</f>
        <v>34.3</v>
      </c>
      <c r="G149" s="395">
        <f>INPUT!G362</f>
        <v>597.65</v>
      </c>
      <c r="H149" s="403">
        <f>INPUT!H362</f>
        <v>36.8</v>
      </c>
      <c r="I149" s="414">
        <f>AVERAGE(INPUT!I362,INPUT!K362)</f>
        <v>28.04</v>
      </c>
      <c r="J149" s="420">
        <f>0.5*(INPUT!J362+INPUT!L362)</f>
        <v>9.25</v>
      </c>
      <c r="K149" s="428">
        <f>0.796*6*1046*(10.25*INPUT!E362/36*INPUT!G362/36/I149)/35/10000</f>
        <v>18.611271933350828</v>
      </c>
      <c r="L149" s="403">
        <f t="shared" si="3"/>
        <v>19.312596660408722</v>
      </c>
      <c r="M149" s="442">
        <f>INPUT!M362</f>
        <v>32.2</v>
      </c>
      <c r="N149" s="403">
        <f>INPUT!N362</f>
        <v>18</v>
      </c>
      <c r="O149" s="442">
        <f>INPUT!O362</f>
        <v>41.7</v>
      </c>
      <c r="P149" s="403">
        <f>INPUT!P362</f>
        <v>52.8</v>
      </c>
      <c r="Q149" s="442">
        <f>INPUT!Q362</f>
        <v>35.3</v>
      </c>
      <c r="R149" s="403">
        <f>INPUT!R362</f>
        <v>398</v>
      </c>
      <c r="S149" s="442">
        <f>INPUT!S362</f>
        <v>29</v>
      </c>
      <c r="T149" s="403">
        <f>INPUT!T362</f>
        <v>102</v>
      </c>
      <c r="U149" s="449">
        <f>INPUT!U362</f>
        <v>2.05</v>
      </c>
      <c r="V149" s="403">
        <f>INPUT!V362</f>
        <v>146.6</v>
      </c>
      <c r="W149" s="449">
        <f>INPUT!W362</f>
        <v>1.8</v>
      </c>
      <c r="X149" s="403">
        <f>INPUT!X362</f>
        <v>160</v>
      </c>
      <c r="Y149" s="194" t="s">
        <v>229</v>
      </c>
      <c r="Z149" s="194">
        <v>159</v>
      </c>
    </row>
    <row r="150" spans="1:26" ht="19.5" customHeight="1">
      <c r="A150" s="353">
        <f>INPUT!A361</f>
        <v>37781</v>
      </c>
      <c r="B150" s="366">
        <f>INPUT!B361</f>
        <v>2667</v>
      </c>
      <c r="C150" s="377">
        <f>INPUT!C361</f>
        <v>8.58</v>
      </c>
      <c r="D150" s="388">
        <f>INPUT!D361</f>
        <v>25.14</v>
      </c>
      <c r="E150" s="394">
        <f>INPUT!E361</f>
        <v>7590.5</v>
      </c>
      <c r="F150" s="401">
        <f>INPUT!F361</f>
        <v>25.8</v>
      </c>
      <c r="G150" s="394">
        <f>INPUT!G361</f>
        <v>583.2</v>
      </c>
      <c r="H150" s="401">
        <f>INPUT!H361</f>
        <v>36.4</v>
      </c>
      <c r="I150" s="413">
        <f>AVERAGE(INPUT!I361,INPUT!K361)</f>
        <v>27.450000000000003</v>
      </c>
      <c r="J150" s="419">
        <f>0.5*(INPUT!J361+INPUT!L361)</f>
        <v>7.949999999999999</v>
      </c>
      <c r="K150" s="428">
        <f>0.796*6*1046*(10.25*INPUT!E361/36*INPUT!G361/36/I150)/35/10000</f>
        <v>18.20507084318501</v>
      </c>
      <c r="L150" s="401">
        <f t="shared" si="3"/>
        <v>16.791498549355644</v>
      </c>
      <c r="M150" s="441">
        <f>INPUT!M361</f>
        <v>33.46</v>
      </c>
      <c r="N150" s="401">
        <f>INPUT!N361</f>
        <v>10.2</v>
      </c>
      <c r="O150" s="441">
        <f>INPUT!O361</f>
        <v>41.22</v>
      </c>
      <c r="P150" s="401">
        <f>INPUT!P361</f>
        <v>-93</v>
      </c>
      <c r="Q150" s="441">
        <f>INPUT!Q361</f>
        <v>34.4</v>
      </c>
      <c r="R150" s="401">
        <f>INPUT!R361</f>
        <v>71.8</v>
      </c>
      <c r="S150" s="441">
        <f>INPUT!S361</f>
        <v>27.9</v>
      </c>
      <c r="T150" s="401">
        <f>INPUT!T361</f>
        <v>252</v>
      </c>
      <c r="U150" s="448">
        <f>INPUT!U361</f>
        <v>2</v>
      </c>
      <c r="V150" s="401">
        <f>INPUT!V361</f>
        <v>1171</v>
      </c>
      <c r="W150" s="448">
        <f>INPUT!W361</f>
        <v>1.96</v>
      </c>
      <c r="X150" s="401">
        <f>INPUT!X361</f>
        <v>280.8</v>
      </c>
      <c r="Z150">
        <v>100</v>
      </c>
    </row>
    <row r="151" spans="1:26" s="154" customFormat="1" ht="19.5" customHeight="1">
      <c r="A151" s="359">
        <f>INPUT!A360</f>
        <v>37780</v>
      </c>
      <c r="B151" s="372">
        <f>INPUT!B360</f>
        <v>2665</v>
      </c>
      <c r="C151" s="381">
        <f>INPUT!C360</f>
        <v>7.86</v>
      </c>
      <c r="D151" s="390">
        <f>INPUT!D360</f>
        <v>26</v>
      </c>
      <c r="E151" s="396">
        <f>INPUT!E360</f>
        <v>6859</v>
      </c>
      <c r="F151" s="407">
        <f>INPUT!F360</f>
        <v>26.4</v>
      </c>
      <c r="G151" s="396">
        <f>INPUT!G360</f>
        <v>675.5</v>
      </c>
      <c r="H151" s="407">
        <f>INPUT!H360</f>
        <v>33.7</v>
      </c>
      <c r="I151" s="415">
        <f>AVERAGE(INPUT!I360,INPUT!K360)</f>
        <v>29.9</v>
      </c>
      <c r="J151" s="421">
        <f>0.5*(INPUT!J360+INPUT!L360)</f>
        <v>8.3</v>
      </c>
      <c r="K151" s="431">
        <f>0.796*6*1046*(10.25*INPUT!E360/36*INPUT!G360/36/I151)/35/10000</f>
        <v>17.492899057224697</v>
      </c>
      <c r="L151" s="407">
        <f t="shared" si="3"/>
        <v>18.893038249968026</v>
      </c>
      <c r="M151" s="443">
        <f>INPUT!M360</f>
        <v>31.4</v>
      </c>
      <c r="N151" s="407">
        <f>INPUT!N360</f>
        <v>12.9</v>
      </c>
      <c r="O151" s="443">
        <f>INPUT!O360</f>
        <v>39.6</v>
      </c>
      <c r="P151" s="407">
        <f>INPUT!P360</f>
        <v>-1811</v>
      </c>
      <c r="Q151" s="443">
        <f>INPUT!Q360</f>
        <v>34.1</v>
      </c>
      <c r="R151" s="407">
        <f>INPUT!R360</f>
        <v>58.6</v>
      </c>
      <c r="S151" s="443">
        <f>INPUT!S360</f>
        <v>27.2</v>
      </c>
      <c r="T151" s="407">
        <f>INPUT!T360</f>
        <v>101</v>
      </c>
      <c r="U151" s="450">
        <f>INPUT!U360</f>
        <v>2</v>
      </c>
      <c r="V151" s="407">
        <f>INPUT!V360</f>
        <v>985</v>
      </c>
      <c r="W151" s="450">
        <f>INPUT!W360</f>
        <v>1.96</v>
      </c>
      <c r="X151" s="407">
        <f>INPUT!X360</f>
        <v>377.7</v>
      </c>
      <c r="Y151" s="154" t="s">
        <v>229</v>
      </c>
      <c r="Z151" s="154">
        <v>159</v>
      </c>
    </row>
    <row r="152" spans="1:26" s="228" customFormat="1" ht="19.5" customHeight="1">
      <c r="A152" s="353">
        <f>INPUT!A359</f>
        <v>37779</v>
      </c>
      <c r="B152" s="366">
        <f>INPUT!B359</f>
        <v>2662</v>
      </c>
      <c r="C152" s="377">
        <f>INPUT!C359</f>
        <v>7.4</v>
      </c>
      <c r="D152" s="388">
        <f>INPUT!D359</f>
        <v>32.7</v>
      </c>
      <c r="E152" s="394">
        <f>INPUT!E359</f>
        <v>6573</v>
      </c>
      <c r="F152" s="401">
        <f>INPUT!F359</f>
        <v>34</v>
      </c>
      <c r="G152" s="394">
        <f>INPUT!G359</f>
        <v>541.7</v>
      </c>
      <c r="H152" s="401">
        <f>INPUT!H359</f>
        <v>37.5</v>
      </c>
      <c r="I152" s="413">
        <f>AVERAGE(INPUT!I359,INPUT!K359)</f>
        <v>24.21</v>
      </c>
      <c r="J152" s="419">
        <f>0.5*(INPUT!J359+INPUT!L359)</f>
        <v>8.149999999999999</v>
      </c>
      <c r="K152" s="431">
        <f>0.796*6*1046*(10.25*INPUT!E359/36*INPUT!G359/36/I152)/35/10000</f>
        <v>16.602538675012624</v>
      </c>
      <c r="L152" s="408">
        <f t="shared" si="3"/>
        <v>15.01029215268498</v>
      </c>
      <c r="M152" s="441">
        <f>INPUT!M359</f>
        <v>34.3</v>
      </c>
      <c r="N152" s="401">
        <f>INPUT!N359</f>
        <v>11.3</v>
      </c>
      <c r="O152" s="441">
        <f>INPUT!O359</f>
        <v>40.7</v>
      </c>
      <c r="P152" s="401">
        <f>INPUT!P359</f>
        <v>-119</v>
      </c>
      <c r="Q152" s="441">
        <f>INPUT!Q359</f>
        <v>33.86</v>
      </c>
      <c r="R152" s="401">
        <f>INPUT!R359</f>
        <v>-1640</v>
      </c>
      <c r="S152" s="441">
        <f>INPUT!S359</f>
        <v>24.77</v>
      </c>
      <c r="T152" s="401">
        <f>INPUT!T359</f>
        <v>577</v>
      </c>
      <c r="U152" s="448">
        <f>INPUT!U359</f>
        <v>1.96</v>
      </c>
      <c r="V152" s="401">
        <f>INPUT!V359</f>
        <v>176</v>
      </c>
      <c r="W152" s="448">
        <f>INPUT!W359</f>
        <v>1.91</v>
      </c>
      <c r="X152" s="401">
        <f>INPUT!X359</f>
        <v>147</v>
      </c>
      <c r="Y152" s="465"/>
      <c r="Z152" s="465">
        <v>100</v>
      </c>
    </row>
    <row r="153" spans="1:26" s="195" customFormat="1" ht="19.5" customHeight="1">
      <c r="A153" s="355">
        <f>INPUT!A358</f>
        <v>37778</v>
      </c>
      <c r="B153" s="368">
        <f>INPUT!B358</f>
        <v>2658</v>
      </c>
      <c r="C153" s="379">
        <f>INPUT!C358</f>
        <v>7.74</v>
      </c>
      <c r="D153" s="389">
        <f>INPUT!D358</f>
        <v>23.5</v>
      </c>
      <c r="E153" s="395">
        <f>INPUT!E358</f>
        <v>6797</v>
      </c>
      <c r="F153" s="403">
        <f>INPUT!F358</f>
        <v>23</v>
      </c>
      <c r="G153" s="395">
        <f>INPUT!G358</f>
        <v>648</v>
      </c>
      <c r="H153" s="403">
        <f>INPUT!H358</f>
        <v>30.8</v>
      </c>
      <c r="I153" s="414">
        <f>AVERAGE(INPUT!I358,INPUT!K358)</f>
        <v>28.175</v>
      </c>
      <c r="J153" s="420">
        <f>0.5*(INPUT!J358+INPUT!L358)</f>
        <v>7.775</v>
      </c>
      <c r="K153" s="428">
        <f>0.796*6*1046*(10.25*INPUT!E358/36*INPUT!G358/36/I153)/35/10000</f>
        <v>17.647174219698314</v>
      </c>
      <c r="L153" s="403">
        <f t="shared" si="3"/>
        <v>18.985574188655832</v>
      </c>
      <c r="M153" s="442">
        <f>INPUT!M358</f>
        <v>32.38</v>
      </c>
      <c r="N153" s="403">
        <f>INPUT!N358</f>
        <v>14.9</v>
      </c>
      <c r="O153" s="442">
        <f>INPUT!O358</f>
        <v>38.72</v>
      </c>
      <c r="P153" s="403">
        <f>INPUT!P358</f>
        <v>27.8</v>
      </c>
      <c r="Q153" s="442">
        <f>INPUT!Q358</f>
        <v>33.83</v>
      </c>
      <c r="R153" s="403">
        <f>INPUT!R358</f>
        <v>105.6</v>
      </c>
      <c r="S153" s="442">
        <f>INPUT!S358</f>
        <v>24.64</v>
      </c>
      <c r="T153" s="403">
        <f>INPUT!T358</f>
        <v>34.6</v>
      </c>
      <c r="U153" s="449">
        <f>INPUT!U358</f>
        <v>1.97</v>
      </c>
      <c r="V153" s="403">
        <f>INPUT!V358</f>
        <v>296.5</v>
      </c>
      <c r="W153" s="449">
        <f>INPUT!W358</f>
        <v>1.92</v>
      </c>
      <c r="X153" s="403">
        <f>INPUT!X358</f>
        <v>248.3</v>
      </c>
      <c r="Y153" s="194" t="s">
        <v>229</v>
      </c>
      <c r="Z153" s="194">
        <v>159</v>
      </c>
    </row>
    <row r="154" spans="1:26" s="196" customFormat="1" ht="19.5" customHeight="1">
      <c r="A154" s="353">
        <f>INPUT!A357</f>
        <v>37777</v>
      </c>
      <c r="B154" s="366">
        <f>INPUT!B357</f>
        <v>2646</v>
      </c>
      <c r="C154" s="377">
        <f>INPUT!C357</f>
        <v>7.58</v>
      </c>
      <c r="D154" s="388">
        <f>INPUT!D357</f>
        <v>25.24</v>
      </c>
      <c r="E154" s="394">
        <f>INPUT!E357</f>
        <v>6599</v>
      </c>
      <c r="F154" s="401">
        <f>INPUT!F357</f>
        <v>26.9</v>
      </c>
      <c r="G154" s="394">
        <f>INPUT!G357</f>
        <v>662.3</v>
      </c>
      <c r="H154" s="401">
        <f>INPUT!H357</f>
        <v>48</v>
      </c>
      <c r="I154" s="413">
        <f>AVERAGE(INPUT!I357,INPUT!K357)</f>
        <v>26.525</v>
      </c>
      <c r="J154" s="419">
        <f>0.5*(INPUT!J357+INPUT!L357)</f>
        <v>6.23</v>
      </c>
      <c r="K154" s="428">
        <f>0.796*6*1046*(10.25*INPUT!E357/36*INPUT!G357/36/I154)/35/10000</f>
        <v>18.60048690930379</v>
      </c>
      <c r="L154" s="401">
        <f t="shared" si="3"/>
        <v>9.75556560789645</v>
      </c>
      <c r="M154" s="441">
        <f>INPUT!M357</f>
        <v>38.69</v>
      </c>
      <c r="N154" s="401">
        <f>INPUT!N357</f>
        <v>13.83</v>
      </c>
      <c r="O154" s="441">
        <f>INPUT!O357</f>
        <v>39.11</v>
      </c>
      <c r="P154" s="401">
        <f>INPUT!P357</f>
        <v>26.15</v>
      </c>
      <c r="Q154" s="441">
        <f>INPUT!Q357</f>
        <v>38.12</v>
      </c>
      <c r="R154" s="401">
        <f>INPUT!R357</f>
        <v>27.73</v>
      </c>
      <c r="S154" s="441">
        <f>INPUT!S357</f>
        <v>28.31</v>
      </c>
      <c r="T154" s="401">
        <f>INPUT!T357</f>
        <v>62.83</v>
      </c>
      <c r="U154" s="448">
        <f>INPUT!U357</f>
        <v>2.01</v>
      </c>
      <c r="V154" s="401">
        <f>INPUT!V357</f>
        <v>20.14</v>
      </c>
      <c r="W154" s="448">
        <f>INPUT!W357</f>
        <v>1.89</v>
      </c>
      <c r="X154" s="401">
        <f>INPUT!X357</f>
        <v>110.72</v>
      </c>
      <c r="Y154" s="465"/>
      <c r="Z154" s="465">
        <v>100</v>
      </c>
    </row>
    <row r="155" spans="1:26" s="195" customFormat="1" ht="19.5" customHeight="1">
      <c r="A155" s="355">
        <f>INPUT!A356</f>
        <v>37776</v>
      </c>
      <c r="B155" s="368">
        <f>INPUT!B356</f>
        <v>2644</v>
      </c>
      <c r="C155" s="379">
        <f>INPUT!C356</f>
        <v>7.85</v>
      </c>
      <c r="D155" s="389">
        <f>INPUT!D356</f>
        <v>15.4</v>
      </c>
      <c r="E155" s="395">
        <f>INPUT!E356</f>
        <v>6711</v>
      </c>
      <c r="F155" s="403">
        <f>INPUT!F356</f>
        <v>15.3</v>
      </c>
      <c r="G155" s="395">
        <f>INPUT!G356</f>
        <v>794</v>
      </c>
      <c r="H155" s="403">
        <f>INPUT!H356</f>
        <v>37.88</v>
      </c>
      <c r="I155" s="414">
        <f>AVERAGE(INPUT!I356,INPUT!K356)</f>
        <v>28.715</v>
      </c>
      <c r="J155" s="420">
        <f>0.5*(INPUT!J356+INPUT!L356)</f>
        <v>5.449999999999999</v>
      </c>
      <c r="K155" s="428">
        <f>0.796*6*1046*(10.25*INPUT!E356/36*INPUT!G356/36/I155)/35/10000</f>
        <v>20.94815326856435</v>
      </c>
      <c r="L155" s="403">
        <f t="shared" si="3"/>
        <v>10.901843421356903</v>
      </c>
      <c r="M155" s="442">
        <f>INPUT!M356</f>
        <v>41.09</v>
      </c>
      <c r="N155" s="403">
        <f>INPUT!N356</f>
        <v>14.99</v>
      </c>
      <c r="O155" s="442">
        <f>INPUT!O356</f>
        <v>41.19</v>
      </c>
      <c r="P155" s="403">
        <f>INPUT!P356</f>
        <v>7.64</v>
      </c>
      <c r="Q155" s="442">
        <f>INPUT!Q356</f>
        <v>42.68</v>
      </c>
      <c r="R155" s="403">
        <f>INPUT!R356</f>
        <v>478.69</v>
      </c>
      <c r="S155" s="442">
        <f>INPUT!S356</f>
        <v>35.17</v>
      </c>
      <c r="T155" s="403">
        <f>INPUT!T356</f>
        <v>-116.21</v>
      </c>
      <c r="U155" s="449">
        <f>INPUT!U356</f>
        <v>2.02</v>
      </c>
      <c r="V155" s="403">
        <f>INPUT!V356</f>
        <v>-430</v>
      </c>
      <c r="W155" s="449">
        <f>INPUT!W356</f>
        <v>1.95</v>
      </c>
      <c r="X155" s="403">
        <f>INPUT!X356</f>
        <v>381.7</v>
      </c>
      <c r="Y155" s="194" t="s">
        <v>261</v>
      </c>
      <c r="Z155" s="194">
        <v>159</v>
      </c>
    </row>
    <row r="156" spans="1:26" s="228" customFormat="1" ht="19.5" customHeight="1">
      <c r="A156" s="353">
        <f>INPUT!A355</f>
        <v>37775</v>
      </c>
      <c r="B156" s="366">
        <f>INPUT!B355</f>
        <v>2642</v>
      </c>
      <c r="C156" s="377">
        <f>INPUT!C355</f>
        <v>8.4</v>
      </c>
      <c r="D156" s="388">
        <f>INPUT!D355</f>
        <v>28</v>
      </c>
      <c r="E156" s="394">
        <f>INPUT!E355</f>
        <v>7310</v>
      </c>
      <c r="F156" s="401">
        <f>INPUT!F355</f>
        <v>28</v>
      </c>
      <c r="G156" s="394">
        <f>INPUT!G355</f>
        <v>764</v>
      </c>
      <c r="H156" s="401">
        <f>INPUT!H355</f>
        <v>32</v>
      </c>
      <c r="I156" s="413">
        <f>AVERAGE(INPUT!I355,INPUT!K355)</f>
        <v>31.175</v>
      </c>
      <c r="J156" s="419">
        <f>0.5*(INPUT!J355+INPUT!L355)</f>
        <v>7.3</v>
      </c>
      <c r="K156" s="431">
        <f>0.796*6*1046*(10.25*INPUT!E355/36*INPUT!G355/36/I156)/35/10000</f>
        <v>20.223256747308884</v>
      </c>
      <c r="L156" s="408">
        <f aca="true" t="shared" si="4" ref="L156:L219">1/(1/J156-1/F156-1/H156)</f>
        <v>14.281222707423582</v>
      </c>
      <c r="M156" s="441">
        <f>INPUT!M355</f>
        <v>35.4</v>
      </c>
      <c r="N156" s="401">
        <f>INPUT!N355</f>
        <v>10</v>
      </c>
      <c r="O156" s="441">
        <f>INPUT!O355</f>
        <v>40.3</v>
      </c>
      <c r="P156" s="401">
        <f>INPUT!P355</f>
        <v>-84</v>
      </c>
      <c r="Q156" s="441">
        <f>INPUT!Q355</f>
        <v>42.9</v>
      </c>
      <c r="R156" s="401">
        <f>INPUT!R355</f>
        <v>-340</v>
      </c>
      <c r="S156" s="441">
        <f>INPUT!S355</f>
        <v>34</v>
      </c>
      <c r="T156" s="401">
        <f>INPUT!T355</f>
        <v>134</v>
      </c>
      <c r="U156" s="448">
        <f>INPUT!U355</f>
        <v>2</v>
      </c>
      <c r="V156" s="401">
        <f>INPUT!V355</f>
        <v>513</v>
      </c>
      <c r="W156" s="448">
        <f>INPUT!W355</f>
        <v>1.7</v>
      </c>
      <c r="X156" s="401">
        <f>INPUT!X355</f>
        <v>105</v>
      </c>
      <c r="Y156" s="465"/>
      <c r="Z156" s="465">
        <v>175</v>
      </c>
    </row>
    <row r="157" spans="1:26" s="195" customFormat="1" ht="19.5" customHeight="1">
      <c r="A157" s="355">
        <f>INPUT!A354</f>
        <v>37774</v>
      </c>
      <c r="B157" s="368">
        <f>INPUT!B354</f>
        <v>2636</v>
      </c>
      <c r="C157" s="379">
        <f>INPUT!C354</f>
        <v>7</v>
      </c>
      <c r="D157" s="389">
        <f>INPUT!D354</f>
        <v>8.5</v>
      </c>
      <c r="E157" s="395">
        <f>INPUT!E354</f>
        <v>6286</v>
      </c>
      <c r="F157" s="403">
        <f>INPUT!F354</f>
        <v>8.7</v>
      </c>
      <c r="G157" s="395">
        <f>INPUT!G354</f>
        <v>487</v>
      </c>
      <c r="H157" s="403">
        <f>INPUT!H354</f>
        <v>15.8</v>
      </c>
      <c r="I157" s="414">
        <f>AVERAGE(INPUT!I354,INPUT!K354)</f>
        <v>20.775</v>
      </c>
      <c r="J157" s="420">
        <f>0.5*(INPUT!J354+INPUT!L354)</f>
        <v>3.1999999999999997</v>
      </c>
      <c r="K157" s="428">
        <f>0.796*6*1046*(10.25*INPUT!E354/36*INPUT!G354/36/I157)/35/10000</f>
        <v>16.63447610805366</v>
      </c>
      <c r="L157" s="403">
        <f t="shared" si="4"/>
        <v>7.447883508296649</v>
      </c>
      <c r="M157" s="442">
        <f>INPUT!M354</f>
        <v>34.4</v>
      </c>
      <c r="N157" s="403">
        <f>INPUT!N354</f>
        <v>12</v>
      </c>
      <c r="O157" s="442">
        <f>INPUT!O354</f>
        <v>30.4</v>
      </c>
      <c r="P157" s="403">
        <f>INPUT!P354</f>
        <v>4.9</v>
      </c>
      <c r="Q157" s="442">
        <f>INPUT!Q354</f>
        <v>39.3</v>
      </c>
      <c r="R157" s="403">
        <f>INPUT!R354</f>
        <v>37.7</v>
      </c>
      <c r="S157" s="442">
        <f>INPUT!S354</f>
        <v>26.4</v>
      </c>
      <c r="T157" s="403">
        <f>INPUT!T354</f>
        <v>22.5</v>
      </c>
      <c r="U157" s="449">
        <f>INPUT!U354</f>
        <v>2.09</v>
      </c>
      <c r="V157" s="403">
        <f>INPUT!V354</f>
        <v>-27</v>
      </c>
      <c r="W157" s="449">
        <f>INPUT!W354</f>
        <v>1.84</v>
      </c>
      <c r="X157" s="403">
        <f>INPUT!X354</f>
        <v>-63</v>
      </c>
      <c r="Y157" s="194"/>
      <c r="Z157" s="194">
        <v>106</v>
      </c>
    </row>
    <row r="158" spans="1:26" s="228" customFormat="1" ht="19.5" customHeight="1">
      <c r="A158" s="353">
        <f>INPUT!A353</f>
        <v>37767</v>
      </c>
      <c r="B158" s="366">
        <f>INPUT!B353</f>
        <v>2614</v>
      </c>
      <c r="C158" s="377">
        <f>INPUT!C353</f>
        <v>8.14</v>
      </c>
      <c r="D158" s="388">
        <f>INPUT!D353</f>
        <v>79.4</v>
      </c>
      <c r="E158" s="394">
        <f>INPUT!E353</f>
        <v>7251</v>
      </c>
      <c r="F158" s="401">
        <f>INPUT!F353</f>
        <v>67.8</v>
      </c>
      <c r="G158" s="394">
        <f>INPUT!G353</f>
        <v>642</v>
      </c>
      <c r="H158" s="401">
        <f>INPUT!H353</f>
        <v>23.6</v>
      </c>
      <c r="I158" s="413">
        <f>AVERAGE(INPUT!I353,INPUT!K353)</f>
        <v>29.68</v>
      </c>
      <c r="J158" s="419">
        <f>0.5*(INPUT!J353+INPUT!L353)</f>
        <v>11.85</v>
      </c>
      <c r="K158" s="431">
        <f>0.796*6*1046*(10.25*INPUT!E353/36*INPUT!G353/36/I158)/35/10000</f>
        <v>17.705812414693234</v>
      </c>
      <c r="L158" s="408">
        <f t="shared" si="4"/>
        <v>36.67565716938432</v>
      </c>
      <c r="M158" s="441">
        <f>INPUT!M353</f>
        <v>28.7</v>
      </c>
      <c r="N158" s="401">
        <f>INPUT!N353</f>
        <v>69.7</v>
      </c>
      <c r="O158" s="441">
        <f>INPUT!O353</f>
        <v>41.9</v>
      </c>
      <c r="P158" s="401">
        <f>INPUT!P353</f>
        <v>-39.3</v>
      </c>
      <c r="Q158" s="441">
        <f>INPUT!Q353</f>
        <v>36.6</v>
      </c>
      <c r="R158" s="401">
        <f>INPUT!R353</f>
        <v>60.5</v>
      </c>
      <c r="S158" s="441">
        <f>INPUT!S353</f>
        <v>28.1</v>
      </c>
      <c r="T158" s="401">
        <f>INPUT!T353</f>
        <v>-48.8</v>
      </c>
      <c r="U158" s="448">
        <f>INPUT!U353</f>
        <v>1.91</v>
      </c>
      <c r="V158" s="401">
        <f>INPUT!V353</f>
        <v>49</v>
      </c>
      <c r="W158" s="448">
        <f>INPUT!W353</f>
        <v>1.74</v>
      </c>
      <c r="X158" s="401">
        <f>INPUT!X353</f>
        <v>387</v>
      </c>
      <c r="Y158" s="465"/>
      <c r="Z158" s="465">
        <v>115</v>
      </c>
    </row>
    <row r="159" spans="1:26" s="195" customFormat="1" ht="19.5" customHeight="1">
      <c r="A159" s="355">
        <f>INPUT!A352</f>
        <v>37766</v>
      </c>
      <c r="B159" s="368">
        <f>INPUT!B352</f>
        <v>2606</v>
      </c>
      <c r="C159" s="379">
        <f>INPUT!C352</f>
        <v>8.58</v>
      </c>
      <c r="D159" s="389">
        <f>INPUT!D352</f>
        <v>78</v>
      </c>
      <c r="E159" s="395">
        <f>INPUT!E352</f>
        <v>7709</v>
      </c>
      <c r="F159" s="403">
        <f>INPUT!F352</f>
        <v>74.45</v>
      </c>
      <c r="G159" s="395">
        <f>INPUT!G352</f>
        <v>634</v>
      </c>
      <c r="H159" s="403">
        <f>INPUT!H352</f>
        <v>25.5</v>
      </c>
      <c r="I159" s="414">
        <f>AVERAGE(INPUT!I352,INPUT!K352)</f>
        <v>31.095</v>
      </c>
      <c r="J159" s="420">
        <f>0.5*(INPUT!J352+INPUT!L352)</f>
        <v>11.399999999999999</v>
      </c>
      <c r="K159" s="428">
        <f>0.796*6*1046*(10.25*INPUT!E352/36*INPUT!G352/36/I159)/35/10000</f>
        <v>17.743674607379162</v>
      </c>
      <c r="L159" s="403">
        <f t="shared" si="4"/>
        <v>28.512953777444014</v>
      </c>
      <c r="M159" s="442">
        <f>INPUT!M352</f>
        <v>27.3</v>
      </c>
      <c r="N159" s="403">
        <f>INPUT!N352</f>
        <v>19.4</v>
      </c>
      <c r="O159" s="442">
        <f>INPUT!O352</f>
        <v>37.3</v>
      </c>
      <c r="P159" s="403">
        <f>INPUT!P352</f>
        <v>55.3</v>
      </c>
      <c r="Q159" s="442">
        <f>INPUT!Q352</f>
        <v>38.3</v>
      </c>
      <c r="R159" s="403">
        <f>INPUT!R352</f>
        <v>91</v>
      </c>
      <c r="S159" s="442">
        <f>INPUT!S352</f>
        <v>28</v>
      </c>
      <c r="T159" s="403">
        <f>INPUT!T352</f>
        <v>70.8</v>
      </c>
      <c r="U159" s="449">
        <f>INPUT!U352</f>
        <v>1.97</v>
      </c>
      <c r="V159" s="403">
        <f>INPUT!V352</f>
        <v>55</v>
      </c>
      <c r="W159" s="449">
        <f>INPUT!W352</f>
        <v>1.72</v>
      </c>
      <c r="X159" s="403">
        <f>INPUT!X352</f>
        <v>200</v>
      </c>
      <c r="Y159" s="194"/>
      <c r="Z159" s="194">
        <v>106</v>
      </c>
    </row>
    <row r="160" spans="1:26" s="228" customFormat="1" ht="19.5" customHeight="1">
      <c r="A160" s="353">
        <f>INPUT!A351</f>
        <v>37765</v>
      </c>
      <c r="B160" s="366">
        <f>INPUT!B351</f>
        <v>2604</v>
      </c>
      <c r="C160" s="377">
        <f>INPUT!C351</f>
        <v>8.38</v>
      </c>
      <c r="D160" s="388">
        <f>INPUT!D351</f>
        <v>81</v>
      </c>
      <c r="E160" s="394">
        <f>INPUT!E351</f>
        <v>7472</v>
      </c>
      <c r="F160" s="401">
        <f>INPUT!F351</f>
        <v>112</v>
      </c>
      <c r="G160" s="394">
        <f>INPUT!G351</f>
        <v>670</v>
      </c>
      <c r="H160" s="401">
        <f>INPUT!H351</f>
        <v>28.6</v>
      </c>
      <c r="I160" s="413">
        <f>AVERAGE(INPUT!I351,INPUT!K351)</f>
        <v>34.13</v>
      </c>
      <c r="J160" s="419">
        <f>0.5*(INPUT!J351+INPUT!L351)</f>
        <v>10.95</v>
      </c>
      <c r="K160" s="431">
        <f>0.796*6*1046*(10.25*INPUT!E351/36*INPUT!G351/36/I160)/35/10000</f>
        <v>16.55854603521859</v>
      </c>
      <c r="L160" s="408">
        <f t="shared" si="4"/>
        <v>21.083438024079864</v>
      </c>
      <c r="M160" s="441">
        <f>INPUT!M351</f>
        <v>27.3</v>
      </c>
      <c r="N160" s="401">
        <f>INPUT!N351</f>
        <v>27.2</v>
      </c>
      <c r="O160" s="441">
        <f>INPUT!O351</f>
        <v>37</v>
      </c>
      <c r="P160" s="401">
        <f>INPUT!P351</f>
        <v>330</v>
      </c>
      <c r="Q160" s="441">
        <f>INPUT!Q351</f>
        <v>38</v>
      </c>
      <c r="R160" s="401">
        <f>INPUT!R351</f>
        <v>427</v>
      </c>
      <c r="S160" s="441">
        <f>INPUT!S351</f>
        <v>27.5</v>
      </c>
      <c r="T160" s="401">
        <f>INPUT!T351</f>
        <v>-247</v>
      </c>
      <c r="U160" s="448">
        <f>INPUT!U351</f>
        <v>1.9</v>
      </c>
      <c r="V160" s="401">
        <f>INPUT!V351</f>
        <v>42.8</v>
      </c>
      <c r="W160" s="448">
        <f>INPUT!W351</f>
        <v>1.7</v>
      </c>
      <c r="X160" s="401">
        <f>INPUT!X351</f>
        <v>129</v>
      </c>
      <c r="Y160" s="465"/>
      <c r="Z160" s="465">
        <v>112</v>
      </c>
    </row>
    <row r="161" spans="1:26" s="195" customFormat="1" ht="19.5" customHeight="1">
      <c r="A161" s="355">
        <f>INPUT!A350</f>
        <v>37764</v>
      </c>
      <c r="B161" s="368">
        <f>INPUT!B350</f>
        <v>2600</v>
      </c>
      <c r="C161" s="379">
        <f>INPUT!C350</f>
        <v>9.24</v>
      </c>
      <c r="D161" s="389">
        <f>INPUT!D350</f>
        <v>117</v>
      </c>
      <c r="E161" s="395">
        <f>INPUT!E350</f>
        <v>8286</v>
      </c>
      <c r="F161" s="403">
        <f>INPUT!F350</f>
        <v>159</v>
      </c>
      <c r="G161" s="395">
        <f>INPUT!G350</f>
        <v>546</v>
      </c>
      <c r="H161" s="403">
        <f>INPUT!H350</f>
        <v>15</v>
      </c>
      <c r="I161" s="414">
        <f>AVERAGE(INPUT!I350,INPUT!K350)</f>
        <v>19.045</v>
      </c>
      <c r="J161" s="420">
        <f>0.5*(INPUT!J350+INPUT!L350)</f>
        <v>15.15</v>
      </c>
      <c r="K161" s="428">
        <f>0.796*6*1046*(10.25*INPUT!E350/36*INPUT!G350/36/I161)/35/10000</f>
        <v>26.816581647326505</v>
      </c>
      <c r="L161" s="403">
        <f t="shared" si="4"/>
        <v>-143.8978494623655</v>
      </c>
      <c r="M161" s="442">
        <f>INPUT!M350</f>
        <v>28.3</v>
      </c>
      <c r="N161" s="403">
        <f>INPUT!N350</f>
        <v>42.5</v>
      </c>
      <c r="O161" s="442">
        <f>INPUT!O350</f>
        <v>39.6</v>
      </c>
      <c r="P161" s="403">
        <f>INPUT!P350</f>
        <v>-101</v>
      </c>
      <c r="Q161" s="442">
        <f>INPUT!Q350</f>
        <v>45.1</v>
      </c>
      <c r="R161" s="403">
        <f>INPUT!R350</f>
        <v>-50</v>
      </c>
      <c r="S161" s="442">
        <f>INPUT!S350</f>
        <v>43.5</v>
      </c>
      <c r="T161" s="403">
        <f>INPUT!T350</f>
        <v>45</v>
      </c>
      <c r="U161" s="449">
        <f>INPUT!U350</f>
        <v>1.95</v>
      </c>
      <c r="V161" s="403">
        <f>INPUT!V350</f>
        <v>53</v>
      </c>
      <c r="W161" s="449">
        <f>INPUT!W350</f>
        <v>1.5</v>
      </c>
      <c r="X161" s="403">
        <f>INPUT!X350</f>
        <v>-56</v>
      </c>
      <c r="Y161" s="194"/>
      <c r="Z161" s="194">
        <v>154</v>
      </c>
    </row>
    <row r="162" spans="1:26" s="228" customFormat="1" ht="19.5" customHeight="1">
      <c r="A162" s="353">
        <f>INPUT!A349</f>
        <v>37763</v>
      </c>
      <c r="B162" s="366">
        <f>INPUT!B349</f>
        <v>2581</v>
      </c>
      <c r="C162" s="377">
        <f>INPUT!C349</f>
        <v>8.45</v>
      </c>
      <c r="D162" s="388">
        <f>INPUT!D349</f>
        <v>277</v>
      </c>
      <c r="E162" s="394">
        <f>INPUT!E349</f>
        <v>7876</v>
      </c>
      <c r="F162" s="401">
        <f>INPUT!F349</f>
        <v>1205</v>
      </c>
      <c r="G162" s="394">
        <f>INPUT!G349</f>
        <v>275.7</v>
      </c>
      <c r="H162" s="401">
        <f>INPUT!H349</f>
        <v>21.7</v>
      </c>
      <c r="I162" s="413">
        <f>AVERAGE(INPUT!I349,INPUT!K349)</f>
        <v>5.45</v>
      </c>
      <c r="J162" s="419">
        <f>0.5*(INPUT!J349+INPUT!L349)</f>
        <v>23.9</v>
      </c>
      <c r="K162" s="431">
        <f>0.796*6*1046*(10.25*INPUT!E349/36*INPUT!G349/36/I162)/35/10000</f>
        <v>44.97723914505315</v>
      </c>
      <c r="L162" s="408">
        <f t="shared" si="4"/>
        <v>-197.16785555411855</v>
      </c>
      <c r="M162" s="441">
        <f>INPUT!M349</f>
        <v>159</v>
      </c>
      <c r="N162" s="401">
        <f>INPUT!N349</f>
        <v>-19</v>
      </c>
      <c r="O162" s="441">
        <f>INPUT!O349</f>
        <v>46.7</v>
      </c>
      <c r="P162" s="401">
        <f>INPUT!P349</f>
        <v>53.6</v>
      </c>
      <c r="Q162" s="441">
        <f>INPUT!Q349</f>
        <v>60.92</v>
      </c>
      <c r="R162" s="401">
        <f>INPUT!R349</f>
        <v>303</v>
      </c>
      <c r="S162" s="441">
        <f>INPUT!S349</f>
        <v>88.65</v>
      </c>
      <c r="T162" s="401">
        <f>INPUT!T349</f>
        <v>-29.4</v>
      </c>
      <c r="U162" s="448">
        <f>INPUT!U349</f>
        <v>1.84</v>
      </c>
      <c r="V162" s="401">
        <f>INPUT!V349</f>
        <v>162</v>
      </c>
      <c r="W162" s="448">
        <f>INPUT!W349</f>
        <v>1.2</v>
      </c>
      <c r="X162" s="401">
        <f>INPUT!X349</f>
        <v>-27</v>
      </c>
      <c r="Y162" s="465"/>
      <c r="Z162" s="465">
        <v>99</v>
      </c>
    </row>
    <row r="163" spans="1:26" s="195" customFormat="1" ht="19.5" customHeight="1">
      <c r="A163" s="355">
        <f>INPUT!A348</f>
        <v>37760</v>
      </c>
      <c r="B163" s="368">
        <f>INPUT!B348</f>
        <v>2562</v>
      </c>
      <c r="C163" s="379">
        <f>INPUT!C348</f>
        <v>10.4</v>
      </c>
      <c r="D163" s="389">
        <f>INPUT!D348</f>
        <v>122.9</v>
      </c>
      <c r="E163" s="395">
        <f>INPUT!E348</f>
        <v>9293</v>
      </c>
      <c r="F163" s="403">
        <f>INPUT!F348</f>
        <v>167.7</v>
      </c>
      <c r="G163" s="395">
        <f>INPUT!G348</f>
        <v>668.2</v>
      </c>
      <c r="H163" s="403">
        <f>INPUT!H348</f>
        <v>25.3</v>
      </c>
      <c r="I163" s="414">
        <f>AVERAGE(INPUT!I348,INPUT!K348)</f>
        <v>29.490000000000002</v>
      </c>
      <c r="J163" s="420">
        <f>0.5*(INPUT!J348+INPUT!L348)</f>
        <v>14.8</v>
      </c>
      <c r="K163" s="428">
        <f>0.796*6*1046*(10.25*INPUT!E348/36*INPUT!G348/36/I163)/35/10000</f>
        <v>23.77028878829717</v>
      </c>
      <c r="L163" s="403">
        <f t="shared" si="4"/>
        <v>45.29222091589071</v>
      </c>
      <c r="M163" s="442">
        <f>INPUT!M348</f>
        <v>30.08</v>
      </c>
      <c r="N163" s="403">
        <f>INPUT!N348</f>
        <v>28.79</v>
      </c>
      <c r="O163" s="442">
        <f>INPUT!O348</f>
        <v>39.22</v>
      </c>
      <c r="P163" s="403">
        <f>INPUT!P348</f>
        <v>57.8</v>
      </c>
      <c r="Q163" s="442">
        <f>INPUT!Q348</f>
        <v>40.72</v>
      </c>
      <c r="R163" s="403">
        <f>INPUT!R348</f>
        <v>139.77</v>
      </c>
      <c r="S163" s="442">
        <f>INPUT!S348</f>
        <v>39.12</v>
      </c>
      <c r="T163" s="403">
        <f>INPUT!T348</f>
        <v>45.89</v>
      </c>
      <c r="U163" s="449">
        <f>INPUT!U348</f>
        <v>2.03</v>
      </c>
      <c r="V163" s="403">
        <f>INPUT!V348</f>
        <v>48.2</v>
      </c>
      <c r="W163" s="449">
        <f>INPUT!W348</f>
        <v>1.71</v>
      </c>
      <c r="X163" s="403">
        <f>INPUT!X348</f>
        <v>-222.4</v>
      </c>
      <c r="Y163" s="194"/>
      <c r="Z163" s="194">
        <v>112</v>
      </c>
    </row>
    <row r="164" spans="1:26" s="228" customFormat="1" ht="19.5" customHeight="1">
      <c r="A164" s="353">
        <f>INPUT!A347</f>
        <v>37758</v>
      </c>
      <c r="B164" s="366">
        <f>INPUT!B347</f>
        <v>2555</v>
      </c>
      <c r="C164" s="377">
        <f>INPUT!C347</f>
        <v>10.2</v>
      </c>
      <c r="D164" s="388">
        <f>INPUT!D347</f>
        <v>70</v>
      </c>
      <c r="E164" s="394">
        <f>INPUT!E347</f>
        <v>8734</v>
      </c>
      <c r="F164" s="401">
        <f>INPUT!F347</f>
        <v>136</v>
      </c>
      <c r="G164" s="394">
        <f>INPUT!G347</f>
        <v>918</v>
      </c>
      <c r="H164" s="401">
        <f>INPUT!H347</f>
        <v>40.6</v>
      </c>
      <c r="I164" s="413">
        <f>AVERAGE(INPUT!I347,INPUT!K347)</f>
        <v>44.815</v>
      </c>
      <c r="J164" s="419">
        <f>0.5*(INPUT!J347+INPUT!L347)</f>
        <v>11.25</v>
      </c>
      <c r="K164" s="431">
        <f>0.796*6*1046*(10.25*INPUT!E347/36*INPUT!G347/36/I164)/35/10000</f>
        <v>20.196647711894933</v>
      </c>
      <c r="L164" s="408">
        <f t="shared" si="4"/>
        <v>17.573022900547404</v>
      </c>
      <c r="M164" s="441">
        <f>INPUT!M347</f>
        <v>34.3</v>
      </c>
      <c r="N164" s="401">
        <f>INPUT!N347</f>
        <v>9.9</v>
      </c>
      <c r="O164" s="441">
        <f>INPUT!O347</f>
        <v>41.5</v>
      </c>
      <c r="P164" s="401">
        <f>INPUT!P347</f>
        <v>-81</v>
      </c>
      <c r="Q164" s="441">
        <f>INPUT!Q347</f>
        <v>47.4</v>
      </c>
      <c r="R164" s="401">
        <f>INPUT!R347</f>
        <v>-152</v>
      </c>
      <c r="S164" s="441">
        <f>INPUT!S347</f>
        <v>37.4</v>
      </c>
      <c r="T164" s="401">
        <f>INPUT!T347</f>
        <v>18.1</v>
      </c>
      <c r="U164" s="448">
        <f>INPUT!U347</f>
        <v>1.95</v>
      </c>
      <c r="V164" s="401">
        <f>INPUT!V347</f>
        <v>51.7</v>
      </c>
      <c r="W164" s="448">
        <f>INPUT!W347</f>
        <v>1.7</v>
      </c>
      <c r="X164" s="401">
        <f>INPUT!X347</f>
        <v>97.2</v>
      </c>
      <c r="Y164" s="465"/>
      <c r="Z164" s="465">
        <v>173</v>
      </c>
    </row>
    <row r="165" spans="1:26" s="195" customFormat="1" ht="19.5" customHeight="1">
      <c r="A165" s="355">
        <f>INPUT!A346</f>
        <v>37757</v>
      </c>
      <c r="B165" s="368">
        <f>INPUT!B346</f>
        <v>2551</v>
      </c>
      <c r="C165" s="379">
        <f>INPUT!C346</f>
        <v>10.2</v>
      </c>
      <c r="D165" s="389">
        <f>INPUT!D346</f>
        <v>400</v>
      </c>
      <c r="E165" s="395">
        <f>INPUT!E346</f>
        <v>8962</v>
      </c>
      <c r="F165" s="403">
        <f>INPUT!F346</f>
        <v>311</v>
      </c>
      <c r="G165" s="395">
        <f>INPUT!G346</f>
        <v>897.6</v>
      </c>
      <c r="H165" s="403">
        <f>INPUT!H346</f>
        <v>33.3</v>
      </c>
      <c r="I165" s="414">
        <f>AVERAGE(INPUT!I346,INPUT!K346)</f>
        <v>42.230000000000004</v>
      </c>
      <c r="J165" s="420">
        <f>0.5*(INPUT!J346+INPUT!L346)</f>
        <v>11.825</v>
      </c>
      <c r="K165" s="428">
        <f>0.796*6*1046*(10.25*INPUT!E346/36*INPUT!G346/36/I165)/35/10000</f>
        <v>21.503716423239325</v>
      </c>
      <c r="L165" s="403">
        <f t="shared" si="4"/>
        <v>19.4851508424288</v>
      </c>
      <c r="M165" s="442">
        <f>INPUT!M346</f>
        <v>40.22</v>
      </c>
      <c r="N165" s="403">
        <f>INPUT!N346</f>
        <v>54</v>
      </c>
      <c r="O165" s="442">
        <f>INPUT!O346</f>
        <v>44.4</v>
      </c>
      <c r="P165" s="403">
        <f>INPUT!P346</f>
        <v>-63</v>
      </c>
      <c r="Q165" s="442">
        <f>INPUT!Q346</f>
        <v>49.5</v>
      </c>
      <c r="R165" s="403">
        <f>INPUT!R346</f>
        <v>89.6</v>
      </c>
      <c r="S165" s="442">
        <f>INPUT!S346</f>
        <v>42.5</v>
      </c>
      <c r="T165" s="403">
        <f>INPUT!T346</f>
        <v>17.6</v>
      </c>
      <c r="U165" s="449">
        <f>INPUT!U346</f>
        <v>1.93</v>
      </c>
      <c r="V165" s="403">
        <f>INPUT!V346</f>
        <v>40.98</v>
      </c>
      <c r="W165" s="449">
        <f>INPUT!W346</f>
        <v>1.7</v>
      </c>
      <c r="X165" s="403">
        <f>INPUT!X346</f>
        <v>324</v>
      </c>
      <c r="Y165" s="194"/>
      <c r="Z165" s="194">
        <v>165</v>
      </c>
    </row>
    <row r="166" spans="1:26" s="228" customFormat="1" ht="19.5" customHeight="1">
      <c r="A166" s="353">
        <f>INPUT!A345</f>
        <v>37756</v>
      </c>
      <c r="B166" s="366">
        <f>INPUT!B345</f>
        <v>2549</v>
      </c>
      <c r="C166" s="377">
        <f>INPUT!C345</f>
        <v>9.91</v>
      </c>
      <c r="D166" s="388">
        <f>INPUT!D345</f>
        <v>83.8</v>
      </c>
      <c r="E166" s="394">
        <f>INPUT!E345</f>
        <v>8442.46</v>
      </c>
      <c r="F166" s="401">
        <f>INPUT!F345</f>
        <v>135.1</v>
      </c>
      <c r="G166" s="394">
        <f>INPUT!G345</f>
        <v>912.4</v>
      </c>
      <c r="H166" s="401">
        <f>INPUT!H345</f>
        <v>38.7</v>
      </c>
      <c r="I166" s="413">
        <f>AVERAGE(INPUT!I345,INPUT!K345)</f>
        <v>43.75</v>
      </c>
      <c r="J166" s="419">
        <f>0.5*(INPUT!J345+INPUT!L345)</f>
        <v>11.3</v>
      </c>
      <c r="K166" s="431">
        <f>0.796*6*1046*(10.25*INPUT!E345/36*INPUT!G345/36/I166)/35/10000</f>
        <v>19.875728378501663</v>
      </c>
      <c r="L166" s="408">
        <f t="shared" si="4"/>
        <v>18.098283927056176</v>
      </c>
      <c r="M166" s="441">
        <f>INPUT!M345</f>
        <v>41.4</v>
      </c>
      <c r="N166" s="401">
        <f>INPUT!N345</f>
        <v>39.55</v>
      </c>
      <c r="O166" s="441">
        <f>INPUT!O345</f>
        <v>44.2</v>
      </c>
      <c r="P166" s="401">
        <f>INPUT!P345</f>
        <v>34.1</v>
      </c>
      <c r="Q166" s="441">
        <f>INPUT!Q345</f>
        <v>47.8</v>
      </c>
      <c r="R166" s="401">
        <f>INPUT!R345</f>
        <v>33</v>
      </c>
      <c r="S166" s="441">
        <f>INPUT!S345</f>
        <v>39</v>
      </c>
      <c r="T166" s="401">
        <f>INPUT!T345</f>
        <v>17.9</v>
      </c>
      <c r="U166" s="448">
        <f>INPUT!U345</f>
        <v>1.96</v>
      </c>
      <c r="V166" s="401">
        <f>INPUT!V345</f>
        <v>44.1</v>
      </c>
      <c r="W166" s="448">
        <f>INPUT!W345</f>
        <v>1.78</v>
      </c>
      <c r="X166" s="401">
        <f>INPUT!X345</f>
        <v>126.6</v>
      </c>
      <c r="Y166" s="465"/>
      <c r="Z166" s="465">
        <v>161.6</v>
      </c>
    </row>
    <row r="167" spans="1:26" s="195" customFormat="1" ht="19.5" customHeight="1">
      <c r="A167" s="355">
        <f>INPUT!A344</f>
        <v>37755</v>
      </c>
      <c r="B167" s="368">
        <f>INPUT!B344</f>
        <v>2546</v>
      </c>
      <c r="C167" s="379">
        <f>INPUT!C344</f>
        <v>9.84</v>
      </c>
      <c r="D167" s="389">
        <f>INPUT!D344</f>
        <v>70.85</v>
      </c>
      <c r="E167" s="395">
        <f>INPUT!E344</f>
        <v>8547</v>
      </c>
      <c r="F167" s="403">
        <f>INPUT!F344</f>
        <v>79</v>
      </c>
      <c r="G167" s="395">
        <f>INPUT!G344</f>
        <v>818</v>
      </c>
      <c r="H167" s="403">
        <f>INPUT!H344</f>
        <v>33.2</v>
      </c>
      <c r="I167" s="414">
        <f>AVERAGE(INPUT!I344,INPUT!K344)</f>
        <v>40</v>
      </c>
      <c r="J167" s="420">
        <f>0.5*(INPUT!J344+INPUT!L344)</f>
        <v>10.96</v>
      </c>
      <c r="K167" s="428">
        <f>0.796*6*1046*(10.25*INPUT!E344/36*INPUT!G344/36/I167)/35/10000</f>
        <v>19.73121543586111</v>
      </c>
      <c r="L167" s="403">
        <f t="shared" si="4"/>
        <v>20.63465337437405</v>
      </c>
      <c r="M167" s="442">
        <f>INPUT!M344</f>
        <v>44</v>
      </c>
      <c r="N167" s="403">
        <f>INPUT!N344</f>
        <v>42</v>
      </c>
      <c r="O167" s="442">
        <f>INPUT!O344</f>
        <v>43.9</v>
      </c>
      <c r="P167" s="403">
        <f>INPUT!P344</f>
        <v>-79</v>
      </c>
      <c r="Q167" s="442">
        <f>INPUT!Q344</f>
        <v>44.4</v>
      </c>
      <c r="R167" s="403">
        <f>INPUT!R344</f>
        <v>-893</v>
      </c>
      <c r="S167" s="442">
        <f>INPUT!S344</f>
        <v>29.8</v>
      </c>
      <c r="T167" s="403">
        <f>INPUT!T344</f>
        <v>20.1</v>
      </c>
      <c r="U167" s="449">
        <f>INPUT!U344</f>
        <v>1.98</v>
      </c>
      <c r="V167" s="403">
        <f>INPUT!V344</f>
        <v>0</v>
      </c>
      <c r="W167" s="449">
        <f>INPUT!W344</f>
        <v>1.86</v>
      </c>
      <c r="X167" s="403">
        <f>INPUT!X344</f>
        <v>0</v>
      </c>
      <c r="Y167" s="194"/>
      <c r="Z167" s="194">
        <v>142.8</v>
      </c>
    </row>
    <row r="168" spans="1:26" s="228" customFormat="1" ht="19.5" customHeight="1">
      <c r="A168" s="353">
        <f>INPUT!A343</f>
        <v>37754</v>
      </c>
      <c r="B168" s="366">
        <f>INPUT!B343</f>
        <v>2542</v>
      </c>
      <c r="C168" s="377">
        <f>INPUT!C343</f>
        <v>0</v>
      </c>
      <c r="D168" s="388">
        <f>INPUT!D343</f>
        <v>0</v>
      </c>
      <c r="E168" s="394">
        <f>INPUT!E343</f>
        <v>0</v>
      </c>
      <c r="F168" s="401">
        <f>INPUT!F343</f>
        <v>0</v>
      </c>
      <c r="G168" s="394">
        <f>INPUT!G343</f>
        <v>0</v>
      </c>
      <c r="H168" s="401">
        <f>INPUT!H343</f>
        <v>0</v>
      </c>
      <c r="I168" s="413">
        <f>AVERAGE(INPUT!I343,INPUT!K343)</f>
        <v>0</v>
      </c>
      <c r="J168" s="419">
        <f>0.5*(INPUT!J343+INPUT!L343)</f>
        <v>0</v>
      </c>
      <c r="K168" s="431" t="e">
        <f>0.796*6*1046*(10.25*INPUT!E343/36*INPUT!G343/36/I168)/35/10000</f>
        <v>#DIV/0!</v>
      </c>
      <c r="L168" s="408" t="e">
        <f t="shared" si="4"/>
        <v>#DIV/0!</v>
      </c>
      <c r="M168" s="441">
        <f>INPUT!M343</f>
        <v>0</v>
      </c>
      <c r="N168" s="401">
        <f>INPUT!N343</f>
        <v>0</v>
      </c>
      <c r="O168" s="441">
        <f>INPUT!O343</f>
        <v>0</v>
      </c>
      <c r="P168" s="401">
        <f>INPUT!P343</f>
        <v>0</v>
      </c>
      <c r="Q168" s="441">
        <f>INPUT!Q343</f>
        <v>0</v>
      </c>
      <c r="R168" s="401">
        <f>INPUT!R343</f>
        <v>0</v>
      </c>
      <c r="S168" s="441">
        <f>INPUT!S343</f>
        <v>0</v>
      </c>
      <c r="T168" s="401">
        <f>INPUT!T343</f>
        <v>0</v>
      </c>
      <c r="U168" s="448">
        <f>INPUT!U343</f>
        <v>0</v>
      </c>
      <c r="V168" s="401">
        <f>INPUT!V343</f>
        <v>0</v>
      </c>
      <c r="W168" s="448">
        <f>INPUT!W343</f>
        <v>0</v>
      </c>
      <c r="X168" s="401">
        <f>INPUT!X343</f>
        <v>0</v>
      </c>
      <c r="Y168" s="465"/>
      <c r="Z168" s="465">
        <v>151</v>
      </c>
    </row>
    <row r="169" spans="1:26" s="195" customFormat="1" ht="19.5" customHeight="1">
      <c r="A169" s="355">
        <f>INPUT!A342</f>
        <v>37754</v>
      </c>
      <c r="B169" s="368">
        <f>INPUT!B342</f>
        <v>2540</v>
      </c>
      <c r="C169" s="379">
        <f>INPUT!C342</f>
        <v>9.43</v>
      </c>
      <c r="D169" s="389">
        <f>INPUT!D342</f>
        <v>69.9</v>
      </c>
      <c r="E169" s="395">
        <f>INPUT!E342</f>
        <v>8029</v>
      </c>
      <c r="F169" s="403">
        <f>INPUT!F342</f>
        <v>95</v>
      </c>
      <c r="G169" s="395">
        <f>INPUT!G342</f>
        <v>894</v>
      </c>
      <c r="H169" s="403">
        <f>INPUT!H342</f>
        <v>41.4</v>
      </c>
      <c r="I169" s="414">
        <f>AVERAGE(INPUT!I342,INPUT!K342)</f>
        <v>42.28</v>
      </c>
      <c r="J169" s="420">
        <f>0.5*(INPUT!J342+INPUT!L342)</f>
        <v>11.245000000000001</v>
      </c>
      <c r="K169" s="428">
        <f>0.796*6*1046*(10.25*INPUT!E342/36*INPUT!G342/36/I169)/35/10000</f>
        <v>19.165088110243875</v>
      </c>
      <c r="L169" s="403">
        <f t="shared" si="4"/>
        <v>18.43402668076036</v>
      </c>
      <c r="M169" s="442">
        <f>INPUT!M342</f>
        <v>32.89</v>
      </c>
      <c r="N169" s="403">
        <f>INPUT!N342</f>
        <v>14.29</v>
      </c>
      <c r="O169" s="442">
        <f>INPUT!O342</f>
        <v>42</v>
      </c>
      <c r="P169" s="403">
        <f>INPUT!P342</f>
        <v>300</v>
      </c>
      <c r="Q169" s="442">
        <f>INPUT!Q342</f>
        <v>49.05</v>
      </c>
      <c r="R169" s="403">
        <f>INPUT!R342</f>
        <v>165.5</v>
      </c>
      <c r="S169" s="442">
        <f>INPUT!S342</f>
        <v>38.1</v>
      </c>
      <c r="T169" s="403">
        <f>INPUT!T342</f>
        <v>15</v>
      </c>
      <c r="U169" s="449">
        <f>INPUT!U342</f>
        <v>1.89</v>
      </c>
      <c r="V169" s="403">
        <f>INPUT!V342</f>
        <v>41.5</v>
      </c>
      <c r="W169" s="449">
        <f>INPUT!W342</f>
        <v>1.8</v>
      </c>
      <c r="X169" s="403">
        <f>INPUT!X342</f>
        <v>90.7</v>
      </c>
      <c r="Y169" s="194"/>
      <c r="Z169" s="194">
        <v>158</v>
      </c>
    </row>
    <row r="170" spans="1:26" s="228" customFormat="1" ht="19.5" customHeight="1">
      <c r="A170" s="353">
        <f>INPUT!A341</f>
        <v>37753</v>
      </c>
      <c r="B170" s="366">
        <f>INPUT!B341</f>
        <v>2538</v>
      </c>
      <c r="C170" s="377">
        <f>INPUT!C341</f>
        <v>9.55</v>
      </c>
      <c r="D170" s="388">
        <f>INPUT!D341</f>
        <v>72.2</v>
      </c>
      <c r="E170" s="394">
        <f>INPUT!E341</f>
        <v>8045</v>
      </c>
      <c r="F170" s="401">
        <f>INPUT!F341</f>
        <v>159</v>
      </c>
      <c r="G170" s="394">
        <f>INPUT!G341</f>
        <v>915.5</v>
      </c>
      <c r="H170" s="401">
        <f>INPUT!H341</f>
        <v>39.5</v>
      </c>
      <c r="I170" s="413">
        <f>AVERAGE(INPUT!I341,INPUT!K341)</f>
        <v>43.900000000000006</v>
      </c>
      <c r="J170" s="419">
        <f>0.5*(INPUT!J341+INPUT!L341)</f>
        <v>11.149999999999999</v>
      </c>
      <c r="K170" s="431">
        <f>0.796*6*1046*(10.25*INPUT!E341/36*INPUT!G341/36/I170)/35/10000</f>
        <v>18.939421043802955</v>
      </c>
      <c r="L170" s="408">
        <f t="shared" si="4"/>
        <v>17.21753160938969</v>
      </c>
      <c r="M170" s="441">
        <f>INPUT!M341</f>
        <v>31.9</v>
      </c>
      <c r="N170" s="401">
        <f>INPUT!N341</f>
        <v>19.6</v>
      </c>
      <c r="O170" s="441">
        <f>INPUT!O341</f>
        <v>40.03</v>
      </c>
      <c r="P170" s="401">
        <f>INPUT!P341</f>
        <v>-4314</v>
      </c>
      <c r="Q170" s="441">
        <f>INPUT!Q341</f>
        <v>46.8</v>
      </c>
      <c r="R170" s="401">
        <f>INPUT!R341</f>
        <v>61.8</v>
      </c>
      <c r="S170" s="441">
        <f>INPUT!S341</f>
        <v>35.8</v>
      </c>
      <c r="T170" s="401">
        <f>INPUT!T341</f>
        <v>21.7</v>
      </c>
      <c r="U170" s="448">
        <f>INPUT!U341</f>
        <v>2</v>
      </c>
      <c r="V170" s="401">
        <f>INPUT!V341</f>
        <v>47</v>
      </c>
      <c r="W170" s="448">
        <f>INPUT!W341</f>
        <v>1.79</v>
      </c>
      <c r="X170" s="401">
        <f>INPUT!X341</f>
        <v>123.7</v>
      </c>
      <c r="Y170" s="465"/>
      <c r="Z170" s="465">
        <v>149.2</v>
      </c>
    </row>
    <row r="171" spans="1:26" s="195" customFormat="1" ht="19.5" customHeight="1">
      <c r="A171" s="355">
        <f>INPUT!A340</f>
        <v>37752</v>
      </c>
      <c r="B171" s="368">
        <f>INPUT!B340</f>
        <v>2536</v>
      </c>
      <c r="C171" s="379">
        <f>INPUT!C340</f>
        <v>9.57</v>
      </c>
      <c r="D171" s="389">
        <f>INPUT!D340</f>
        <v>120.8</v>
      </c>
      <c r="E171" s="395">
        <f>INPUT!E340</f>
        <v>8250</v>
      </c>
      <c r="F171" s="403">
        <f>INPUT!F340</f>
        <v>248</v>
      </c>
      <c r="G171" s="395">
        <f>INPUT!G340</f>
        <v>734.3</v>
      </c>
      <c r="H171" s="403">
        <f>INPUT!H340</f>
        <v>30.8</v>
      </c>
      <c r="I171" s="414">
        <f>AVERAGE(INPUT!I340,INPUT!K340)</f>
        <v>29.8</v>
      </c>
      <c r="J171" s="420">
        <f>0.5*(INPUT!J340+INPUT!L340)</f>
        <v>13.65</v>
      </c>
      <c r="K171" s="428">
        <f>0.796*6*1046*(10.25*INPUT!E340/36*INPUT!G340/36/I171)/35/10000</f>
        <v>22.948697158370617</v>
      </c>
      <c r="L171" s="403">
        <f t="shared" si="4"/>
        <v>27.203272820250568</v>
      </c>
      <c r="M171" s="442">
        <f>INPUT!M340</f>
        <v>130</v>
      </c>
      <c r="N171" s="403">
        <f>INPUT!N340</f>
        <v>-5.6</v>
      </c>
      <c r="O171" s="442">
        <f>INPUT!O340</f>
        <v>50.46</v>
      </c>
      <c r="P171" s="403">
        <f>INPUT!P340</f>
        <v>2.5</v>
      </c>
      <c r="Q171" s="442">
        <f>INPUT!Q340</f>
        <v>48.95</v>
      </c>
      <c r="R171" s="403">
        <f>INPUT!R340</f>
        <v>-51.5</v>
      </c>
      <c r="S171" s="442">
        <f>INPUT!S340</f>
        <v>47.8</v>
      </c>
      <c r="T171" s="403">
        <f>INPUT!T340</f>
        <v>14.1</v>
      </c>
      <c r="U171" s="449">
        <f>INPUT!U340</f>
        <v>1.99</v>
      </c>
      <c r="V171" s="403">
        <f>INPUT!V340</f>
        <v>45</v>
      </c>
      <c r="W171" s="449">
        <f>INPUT!W340</f>
        <v>1.66</v>
      </c>
      <c r="X171" s="403">
        <f>INPUT!X340</f>
        <v>140.9</v>
      </c>
      <c r="Y171" s="194"/>
      <c r="Z171" s="194">
        <v>115.2</v>
      </c>
    </row>
    <row r="172" spans="1:26" s="228" customFormat="1" ht="19.5" customHeight="1">
      <c r="A172" s="353">
        <f>INPUT!A339</f>
        <v>37750</v>
      </c>
      <c r="B172" s="366">
        <f>INPUT!B339</f>
        <v>2529</v>
      </c>
      <c r="C172" s="377">
        <f>INPUT!C339</f>
        <v>9.18</v>
      </c>
      <c r="D172" s="388">
        <f>INPUT!D339</f>
        <v>56.4</v>
      </c>
      <c r="E172" s="394">
        <f>INPUT!E339</f>
        <v>7596</v>
      </c>
      <c r="F172" s="401">
        <f>INPUT!F339</f>
        <v>88</v>
      </c>
      <c r="G172" s="394">
        <f>INPUT!G339</f>
        <v>889.2</v>
      </c>
      <c r="H172" s="401">
        <f>INPUT!H339</f>
        <v>35.2</v>
      </c>
      <c r="I172" s="413">
        <f>AVERAGE(INPUT!I339,INPUT!K339)</f>
        <v>41</v>
      </c>
      <c r="J172" s="419">
        <f>0.5*(INPUT!J339+INPUT!L339)</f>
        <v>11.805</v>
      </c>
      <c r="K172" s="431">
        <f>0.796*6*1046*(10.25*INPUT!E339/36*INPUT!G339/36/I172)/35/10000</f>
        <v>18.597192030857144</v>
      </c>
      <c r="L172" s="408">
        <f t="shared" si="4"/>
        <v>22.253306913725705</v>
      </c>
      <c r="M172" s="441">
        <f>INPUT!M339</f>
        <v>32.28</v>
      </c>
      <c r="N172" s="401">
        <f>INPUT!N339</f>
        <v>12.2</v>
      </c>
      <c r="O172" s="441">
        <f>INPUT!O339</f>
        <v>40.83</v>
      </c>
      <c r="P172" s="401">
        <f>INPUT!P339</f>
        <v>-189</v>
      </c>
      <c r="Q172" s="441">
        <f>INPUT!Q339</f>
        <v>45.62</v>
      </c>
      <c r="R172" s="401">
        <f>INPUT!R339</f>
        <v>47.4</v>
      </c>
      <c r="S172" s="441">
        <f>INPUT!S339</f>
        <v>34.57</v>
      </c>
      <c r="T172" s="401">
        <f>INPUT!T339</f>
        <v>41.98</v>
      </c>
      <c r="U172" s="448">
        <f>INPUT!U339</f>
        <v>1.99</v>
      </c>
      <c r="V172" s="401">
        <f>INPUT!V339</f>
        <v>49.4</v>
      </c>
      <c r="W172" s="448">
        <f>INPUT!W339</f>
        <v>1.91</v>
      </c>
      <c r="X172" s="401">
        <f>INPUT!X339</f>
        <v>110</v>
      </c>
      <c r="Y172" s="267"/>
      <c r="Z172" s="267">
        <v>153.2</v>
      </c>
    </row>
    <row r="173" spans="1:26" s="195" customFormat="1" ht="19.5" customHeight="1">
      <c r="A173" s="355">
        <f>INPUT!A338</f>
        <v>37749</v>
      </c>
      <c r="B173" s="368">
        <f>INPUT!B338</f>
        <v>2523</v>
      </c>
      <c r="C173" s="379">
        <f>INPUT!C338</f>
        <v>9.38</v>
      </c>
      <c r="D173" s="389">
        <f>INPUT!D338</f>
        <v>71.3</v>
      </c>
      <c r="E173" s="395">
        <f>INPUT!E338</f>
        <v>7802</v>
      </c>
      <c r="F173" s="403">
        <f>INPUT!F338</f>
        <v>154.6</v>
      </c>
      <c r="G173" s="395">
        <f>INPUT!G338</f>
        <v>881.2</v>
      </c>
      <c r="H173" s="403">
        <f>INPUT!H338</f>
        <v>34.1</v>
      </c>
      <c r="I173" s="414">
        <f>AVERAGE(INPUT!I338,INPUT!K338)</f>
        <v>41.150000000000006</v>
      </c>
      <c r="J173" s="420">
        <f>0.5*(INPUT!J338+INPUT!L338)</f>
        <v>12.1</v>
      </c>
      <c r="K173" s="428">
        <f>0.796*6*1046*(10.25*INPUT!E338/36*INPUT!G338/36/I173)/35/10000</f>
        <v>18.860683057221802</v>
      </c>
      <c r="L173" s="403">
        <f t="shared" si="4"/>
        <v>21.344348338179543</v>
      </c>
      <c r="M173" s="442">
        <f>INPUT!M338</f>
        <v>31.87</v>
      </c>
      <c r="N173" s="403">
        <f>INPUT!N338</f>
        <v>19.48</v>
      </c>
      <c r="O173" s="442">
        <f>INPUT!O338</f>
        <v>40.67</v>
      </c>
      <c r="P173" s="403">
        <f>INPUT!P338</f>
        <v>51.38</v>
      </c>
      <c r="Q173" s="442">
        <f>INPUT!Q338</f>
        <v>48.95</v>
      </c>
      <c r="R173" s="403">
        <f>INPUT!R338</f>
        <v>-130.35</v>
      </c>
      <c r="S173" s="442">
        <f>INPUT!S338</f>
        <v>39.1</v>
      </c>
      <c r="T173" s="403">
        <f>INPUT!T338</f>
        <v>171.9</v>
      </c>
      <c r="U173" s="449">
        <f>INPUT!U338</f>
        <v>1.96</v>
      </c>
      <c r="V173" s="403">
        <f>INPUT!V338</f>
        <v>42</v>
      </c>
      <c r="W173" s="449">
        <f>INPUT!W338</f>
        <v>1.89</v>
      </c>
      <c r="X173" s="403">
        <f>INPUT!X338</f>
        <v>139</v>
      </c>
      <c r="Y173" s="194"/>
      <c r="Z173" s="194">
        <v>151</v>
      </c>
    </row>
    <row r="174" spans="1:26" s="228" customFormat="1" ht="19.5" customHeight="1">
      <c r="A174" s="353">
        <f>INPUT!A337</f>
        <v>37748</v>
      </c>
      <c r="B174" s="366">
        <f>INPUT!B337</f>
        <v>2521</v>
      </c>
      <c r="C174" s="377">
        <f>INPUT!C337</f>
        <v>8.86</v>
      </c>
      <c r="D174" s="388">
        <f>INPUT!D337</f>
        <v>50.17</v>
      </c>
      <c r="E174" s="394">
        <f>INPUT!E337</f>
        <v>7373</v>
      </c>
      <c r="F174" s="401">
        <f>INPUT!F337</f>
        <v>67</v>
      </c>
      <c r="G174" s="394">
        <f>INPUT!G337</f>
        <v>899.4</v>
      </c>
      <c r="H174" s="401">
        <f>INPUT!H337</f>
        <v>41.9</v>
      </c>
      <c r="I174" s="413">
        <f>AVERAGE(INPUT!I337,INPUT!K337)</f>
        <v>38.8</v>
      </c>
      <c r="J174" s="419">
        <f>0.5*(INPUT!J337+INPUT!L337)</f>
        <v>12.35</v>
      </c>
      <c r="K174" s="431">
        <f>0.796*6*1046*(10.25*INPUT!E337/36*INPUT!G337/36/I174)/35/10000</f>
        <v>19.293553057166992</v>
      </c>
      <c r="L174" s="408">
        <f t="shared" si="4"/>
        <v>23.70795310400476</v>
      </c>
      <c r="M174" s="441">
        <f>INPUT!M337</f>
        <v>34.2</v>
      </c>
      <c r="N174" s="401">
        <f>INPUT!N337</f>
        <v>27.8</v>
      </c>
      <c r="O174" s="441">
        <f>INPUT!O337</f>
        <v>43.5</v>
      </c>
      <c r="P174" s="401">
        <f>INPUT!P337</f>
        <v>-1987</v>
      </c>
      <c r="Q174" s="441">
        <f>INPUT!Q337</f>
        <v>47.2</v>
      </c>
      <c r="R174" s="401">
        <f>INPUT!R337</f>
        <v>-111.8</v>
      </c>
      <c r="S174" s="441">
        <f>INPUT!S337</f>
        <v>33.7</v>
      </c>
      <c r="T174" s="401">
        <f>INPUT!T337</f>
        <v>20.5</v>
      </c>
      <c r="U174" s="448">
        <f>INPUT!U337</f>
        <v>1.95</v>
      </c>
      <c r="V174" s="401">
        <f>INPUT!V337</f>
        <v>51.5</v>
      </c>
      <c r="W174" s="448">
        <f>INPUT!W337</f>
        <v>1.93</v>
      </c>
      <c r="X174" s="401">
        <f>INPUT!X337</f>
        <v>114.5</v>
      </c>
      <c r="Y174" s="267"/>
      <c r="Z174" s="267">
        <v>150.6</v>
      </c>
    </row>
    <row r="175" spans="1:26" s="195" customFormat="1" ht="19.5" customHeight="1">
      <c r="A175" s="355">
        <f>INPUT!A336</f>
        <v>37747</v>
      </c>
      <c r="B175" s="368">
        <f>INPUT!B336</f>
        <v>2511</v>
      </c>
      <c r="C175" s="379">
        <f>INPUT!C336</f>
        <v>9.13</v>
      </c>
      <c r="D175" s="389">
        <f>INPUT!D336</f>
        <v>66.2</v>
      </c>
      <c r="E175" s="395">
        <f>INPUT!E336</f>
        <v>7530</v>
      </c>
      <c r="F175" s="403">
        <f>INPUT!F336</f>
        <v>114</v>
      </c>
      <c r="G175" s="395">
        <f>INPUT!G336</f>
        <v>931.7</v>
      </c>
      <c r="H175" s="403">
        <f>INPUT!H336</f>
        <v>38.9</v>
      </c>
      <c r="I175" s="414">
        <f>AVERAGE(INPUT!I336,INPUT!K336)</f>
        <v>41.150000000000006</v>
      </c>
      <c r="J175" s="420">
        <f>0.5*(INPUT!J336+INPUT!L336)</f>
        <v>12.25</v>
      </c>
      <c r="K175" s="428">
        <f>0.796*6*1046*(10.25*INPUT!E336/36*INPUT!G336/36/I175)/35/10000</f>
        <v>19.246335597637373</v>
      </c>
      <c r="L175" s="403">
        <f t="shared" si="4"/>
        <v>21.207206503811136</v>
      </c>
      <c r="M175" s="442">
        <f>INPUT!M336</f>
        <v>31.5</v>
      </c>
      <c r="N175" s="403">
        <f>INPUT!N336</f>
        <v>17.3</v>
      </c>
      <c r="O175" s="442">
        <f>INPUT!O336</f>
        <v>40.38</v>
      </c>
      <c r="P175" s="403">
        <f>INPUT!P336</f>
        <v>183</v>
      </c>
      <c r="Q175" s="442">
        <f>INPUT!Q336</f>
        <v>47.95</v>
      </c>
      <c r="R175" s="403">
        <f>INPUT!R336</f>
        <v>25</v>
      </c>
      <c r="S175" s="442">
        <f>INPUT!S336</f>
        <v>38.14</v>
      </c>
      <c r="T175" s="403">
        <f>INPUT!T336</f>
        <v>35.9</v>
      </c>
      <c r="U175" s="449">
        <f>INPUT!U336</f>
        <v>2.01</v>
      </c>
      <c r="V175" s="403">
        <f>INPUT!V336</f>
        <v>47.9</v>
      </c>
      <c r="W175" s="449">
        <f>INPUT!W336</f>
        <v>1.87</v>
      </c>
      <c r="X175" s="403">
        <f>INPUT!X336</f>
        <v>140.9</v>
      </c>
      <c r="Y175" s="194"/>
      <c r="Z175" s="194">
        <v>159</v>
      </c>
    </row>
    <row r="176" spans="1:26" s="228" customFormat="1" ht="19.5" customHeight="1">
      <c r="A176" s="353">
        <f>INPUT!A335</f>
        <v>37746</v>
      </c>
      <c r="B176" s="366">
        <f>INPUT!B335</f>
        <v>2509</v>
      </c>
      <c r="C176" s="377">
        <f>INPUT!C335</f>
        <v>8.05</v>
      </c>
      <c r="D176" s="388">
        <f>INPUT!D335</f>
        <v>75.2</v>
      </c>
      <c r="E176" s="394">
        <f>INPUT!E335</f>
        <v>6641</v>
      </c>
      <c r="F176" s="401">
        <f>INPUT!F335</f>
        <v>156.8</v>
      </c>
      <c r="G176" s="394">
        <f>INPUT!G335</f>
        <v>932.6</v>
      </c>
      <c r="H176" s="401">
        <f>INPUT!H335</f>
        <v>36.9</v>
      </c>
      <c r="I176" s="413">
        <f>AVERAGE(INPUT!I335,INPUT!K335)</f>
        <v>37.8</v>
      </c>
      <c r="J176" s="419">
        <f>0.5*(INPUT!J335+INPUT!L335)</f>
        <v>13.23</v>
      </c>
      <c r="K176" s="431">
        <f>0.796*6*1046*(10.25*INPUT!E335/36*INPUT!G335/36/I176)/35/10000</f>
        <v>18.496259662009884</v>
      </c>
      <c r="L176" s="408">
        <f t="shared" si="4"/>
        <v>23.748474483513473</v>
      </c>
      <c r="M176" s="441">
        <f>INPUT!M335</f>
        <v>30.98</v>
      </c>
      <c r="N176" s="401">
        <f>INPUT!N335</f>
        <v>29.65</v>
      </c>
      <c r="O176" s="441">
        <f>INPUT!O335</f>
        <v>39.1</v>
      </c>
      <c r="P176" s="401">
        <f>INPUT!P335</f>
        <v>-244.9</v>
      </c>
      <c r="Q176" s="441">
        <f>INPUT!Q335</f>
        <v>46.68</v>
      </c>
      <c r="R176" s="401">
        <f>INPUT!R335</f>
        <v>-202.4</v>
      </c>
      <c r="S176" s="441">
        <f>INPUT!S335</f>
        <v>32.2</v>
      </c>
      <c r="T176" s="401">
        <f>INPUT!T335</f>
        <v>42.6</v>
      </c>
      <c r="U176" s="448">
        <f>INPUT!U335</f>
        <v>2.05</v>
      </c>
      <c r="V176" s="401">
        <f>INPUT!V335</f>
        <v>57.5</v>
      </c>
      <c r="W176" s="448">
        <f>INPUT!W335</f>
        <v>1.91</v>
      </c>
      <c r="X176" s="401">
        <f>INPUT!X335</f>
        <v>233.2</v>
      </c>
      <c r="Y176" s="267"/>
      <c r="Z176" s="267">
        <v>150.8</v>
      </c>
    </row>
    <row r="177" spans="1:26" s="195" customFormat="1" ht="19.5" customHeight="1">
      <c r="A177" s="355">
        <f>INPUT!A334</f>
        <v>37745</v>
      </c>
      <c r="B177" s="368">
        <f>INPUT!B334</f>
        <v>2507</v>
      </c>
      <c r="C177" s="379">
        <f>INPUT!C334</f>
        <v>8.29</v>
      </c>
      <c r="D177" s="389">
        <f>INPUT!D334</f>
        <v>95.9</v>
      </c>
      <c r="E177" s="395">
        <f>INPUT!E334</f>
        <v>6982</v>
      </c>
      <c r="F177" s="403">
        <f>INPUT!F334</f>
        <v>142</v>
      </c>
      <c r="G177" s="395">
        <f>INPUT!G334</f>
        <v>888</v>
      </c>
      <c r="H177" s="403">
        <f>INPUT!H334</f>
        <v>35.2</v>
      </c>
      <c r="I177" s="414">
        <f>AVERAGE(INPUT!I334,INPUT!K334)</f>
        <v>37.235</v>
      </c>
      <c r="J177" s="420">
        <f>0.5*(INPUT!J334+INPUT!L334)</f>
        <v>14.2</v>
      </c>
      <c r="K177" s="434">
        <f>6*(980/0.938)*36*47.75*(E177/36)*(G177/36)*0.6/I177/35/1000000</f>
        <v>23.73394988265334</v>
      </c>
      <c r="L177" s="403">
        <f t="shared" si="4"/>
        <v>28.59496567505721</v>
      </c>
      <c r="M177" s="442">
        <f>INPUT!M334</f>
        <v>30.7</v>
      </c>
      <c r="N177" s="403">
        <f>INPUT!N334</f>
        <v>20.98</v>
      </c>
      <c r="O177" s="442">
        <f>INPUT!O334</f>
        <v>41.84</v>
      </c>
      <c r="P177" s="403">
        <f>INPUT!P334</f>
        <v>24.86</v>
      </c>
      <c r="Q177" s="442">
        <f>INPUT!Q334</f>
        <v>47.11</v>
      </c>
      <c r="R177" s="403">
        <f>INPUT!R334</f>
        <v>155</v>
      </c>
      <c r="S177" s="442">
        <f>INPUT!S334</f>
        <v>33.18</v>
      </c>
      <c r="T177" s="403">
        <f>INPUT!T334</f>
        <v>-193</v>
      </c>
      <c r="U177" s="449">
        <f>INPUT!U334</f>
        <v>1.875</v>
      </c>
      <c r="V177" s="403">
        <f>INPUT!V334</f>
        <v>41.6</v>
      </c>
      <c r="W177" s="449">
        <f>INPUT!W334</f>
        <v>1.87</v>
      </c>
      <c r="X177" s="403">
        <f>INPUT!X334</f>
        <v>231</v>
      </c>
      <c r="Y177" s="194"/>
      <c r="Z177" s="194">
        <v>151</v>
      </c>
    </row>
    <row r="178" spans="1:26" s="228" customFormat="1" ht="19.5" customHeight="1">
      <c r="A178" s="353">
        <f>INPUT!A333</f>
        <v>37745</v>
      </c>
      <c r="B178" s="366">
        <f>INPUT!B333</f>
        <v>2505</v>
      </c>
      <c r="C178" s="377">
        <f>INPUT!C333</f>
        <v>8.94</v>
      </c>
      <c r="D178" s="388">
        <f>INPUT!D333</f>
        <v>97</v>
      </c>
      <c r="E178" s="394">
        <f>INPUT!E333</f>
        <v>7397</v>
      </c>
      <c r="F178" s="401">
        <f>INPUT!F333</f>
        <v>218</v>
      </c>
      <c r="G178" s="394">
        <f>INPUT!G333</f>
        <v>891</v>
      </c>
      <c r="H178" s="401">
        <f>INPUT!H333</f>
        <v>35.8</v>
      </c>
      <c r="I178" s="413">
        <f>AVERAGE(INPUT!I333,INPUT!K333)</f>
        <v>40.565</v>
      </c>
      <c r="J178" s="419">
        <f>0.5*(INPUT!J333+INPUT!L333)</f>
        <v>13.1</v>
      </c>
      <c r="K178" s="431">
        <f>6*(980/0.938)*36*47.75*(E178/36)*(G178/36)*0.6/I178/35/1000000</f>
        <v>23.15849920249609</v>
      </c>
      <c r="L178" s="408">
        <f t="shared" si="4"/>
        <v>22.82283765140793</v>
      </c>
      <c r="M178" s="441">
        <f>INPUT!M333</f>
        <v>29.8</v>
      </c>
      <c r="N178" s="401">
        <f>INPUT!N333</f>
        <v>29</v>
      </c>
      <c r="O178" s="441">
        <f>INPUT!O333</f>
        <v>39</v>
      </c>
      <c r="P178" s="401">
        <f>INPUT!P333</f>
        <v>41.4</v>
      </c>
      <c r="Q178" s="441">
        <f>INPUT!Q333</f>
        <v>47.3</v>
      </c>
      <c r="R178" s="401">
        <f>INPUT!R333</f>
        <v>39.2</v>
      </c>
      <c r="S178" s="441">
        <f>INPUT!S333</f>
        <v>34.57</v>
      </c>
      <c r="T178" s="401">
        <f>INPUT!T333</f>
        <v>37.8</v>
      </c>
      <c r="U178" s="448">
        <f>INPUT!U333</f>
        <v>1.92</v>
      </c>
      <c r="V178" s="401">
        <f>INPUT!V333</f>
        <v>39.67</v>
      </c>
      <c r="W178" s="448">
        <f>INPUT!W333</f>
        <v>1.87</v>
      </c>
      <c r="X178" s="401">
        <f>INPUT!X333</f>
        <v>158</v>
      </c>
      <c r="Y178" s="267"/>
      <c r="Z178" s="267">
        <v>172</v>
      </c>
    </row>
    <row r="179" spans="1:26" s="195" customFormat="1" ht="19.5" customHeight="1">
      <c r="A179" s="355">
        <f>INPUT!A332</f>
        <v>37744</v>
      </c>
      <c r="B179" s="368">
        <f>INPUT!B332</f>
        <v>2503</v>
      </c>
      <c r="C179" s="379">
        <f>INPUT!C332</f>
        <v>8.6</v>
      </c>
      <c r="D179" s="389">
        <f>INPUT!D332</f>
        <v>63</v>
      </c>
      <c r="E179" s="395">
        <f>INPUT!E332</f>
        <v>7020</v>
      </c>
      <c r="F179" s="403">
        <f>INPUT!F332</f>
        <v>100</v>
      </c>
      <c r="G179" s="395">
        <f>INPUT!G332</f>
        <v>883</v>
      </c>
      <c r="H179" s="403">
        <f>INPUT!H332</f>
        <v>35.8</v>
      </c>
      <c r="I179" s="414">
        <f>AVERAGE(INPUT!I332,INPUT!K332)</f>
        <v>39.25</v>
      </c>
      <c r="J179" s="420">
        <f>0.5*(INPUT!J332+INPUT!L332)</f>
        <v>13</v>
      </c>
      <c r="K179" s="434">
        <f>6*(980/0.938)*36*47.75*(E179/36)*(G179/36)*0.6/I179/35/1000000</f>
        <v>22.51058199448617</v>
      </c>
      <c r="L179" s="403">
        <f t="shared" si="4"/>
        <v>25.647525625482192</v>
      </c>
      <c r="M179" s="442">
        <f>INPUT!M332</f>
        <v>29.4</v>
      </c>
      <c r="N179" s="403">
        <f>INPUT!N332</f>
        <v>23.8</v>
      </c>
      <c r="O179" s="442">
        <f>INPUT!O332</f>
        <v>37.4</v>
      </c>
      <c r="P179" s="403">
        <f>INPUT!P332</f>
        <v>30.3</v>
      </c>
      <c r="Q179" s="442">
        <f>INPUT!Q332</f>
        <v>46.6</v>
      </c>
      <c r="R179" s="403">
        <f>INPUT!R332</f>
        <v>55.8</v>
      </c>
      <c r="S179" s="442">
        <f>INPUT!S332</f>
        <v>33.3</v>
      </c>
      <c r="T179" s="403">
        <f>INPUT!T332</f>
        <v>46.8</v>
      </c>
      <c r="U179" s="449">
        <f>INPUT!U332</f>
        <v>1.92</v>
      </c>
      <c r="V179" s="403">
        <f>INPUT!V332</f>
        <v>41.6</v>
      </c>
      <c r="W179" s="449">
        <f>INPUT!W332</f>
        <v>1.89</v>
      </c>
      <c r="X179" s="403">
        <f>INPUT!X332</f>
        <v>138</v>
      </c>
      <c r="Y179" s="194"/>
      <c r="Z179" s="194">
        <v>154</v>
      </c>
    </row>
    <row r="180" spans="1:26" s="228" customFormat="1" ht="19.5" customHeight="1">
      <c r="A180" s="353">
        <f>INPUT!A331</f>
        <v>37743</v>
      </c>
      <c r="B180" s="366">
        <f>INPUT!B331</f>
        <v>2502</v>
      </c>
      <c r="C180" s="377">
        <f>INPUT!C331</f>
        <v>8.5</v>
      </c>
      <c r="D180" s="388">
        <f>INPUT!D331</f>
        <v>73</v>
      </c>
      <c r="E180" s="394">
        <f>INPUT!E331</f>
        <v>7049</v>
      </c>
      <c r="F180" s="401">
        <f>INPUT!F331</f>
        <v>279</v>
      </c>
      <c r="G180" s="394">
        <f>INPUT!G331</f>
        <v>886.5</v>
      </c>
      <c r="H180" s="401">
        <f>INPUT!H331</f>
        <v>36</v>
      </c>
      <c r="I180" s="413">
        <f>AVERAGE(INPUT!I331,INPUT!K331)</f>
        <v>41.75</v>
      </c>
      <c r="J180" s="419">
        <f>0.5*(INPUT!J331+INPUT!L331)</f>
        <v>12.05</v>
      </c>
      <c r="K180" s="431">
        <f>6*(980/0.938)*36*47.75*(E180/36)*(G180/36)*0.6/I180/35/1000000</f>
        <v>21.33429714004826</v>
      </c>
      <c r="L180" s="408">
        <f t="shared" si="4"/>
        <v>19.370255671588048</v>
      </c>
      <c r="M180" s="441">
        <f>INPUT!M331</f>
        <v>28.2</v>
      </c>
      <c r="N180" s="401">
        <f>INPUT!N331</f>
        <v>24.47</v>
      </c>
      <c r="O180" s="441">
        <f>INPUT!O331</f>
        <v>35.9</v>
      </c>
      <c r="P180" s="401">
        <f>INPUT!P331</f>
        <v>19.29</v>
      </c>
      <c r="Q180" s="441">
        <f>INPUT!Q331</f>
        <v>40.03</v>
      </c>
      <c r="R180" s="401">
        <f>INPUT!R331</f>
        <v>105</v>
      </c>
      <c r="S180" s="441">
        <f>INPUT!S331</f>
        <v>33.82</v>
      </c>
      <c r="T180" s="401">
        <f>INPUT!T331</f>
        <v>27.6</v>
      </c>
      <c r="U180" s="448">
        <f>INPUT!U331</f>
        <v>1.89</v>
      </c>
      <c r="V180" s="401">
        <f>INPUT!V331</f>
        <v>38.9</v>
      </c>
      <c r="W180" s="448">
        <f>INPUT!W331</f>
        <v>1.75</v>
      </c>
      <c r="X180" s="401">
        <f>INPUT!X331</f>
        <v>82</v>
      </c>
      <c r="Y180" s="267"/>
      <c r="Z180" s="267">
        <v>143</v>
      </c>
    </row>
    <row r="181" spans="1:26" s="195" customFormat="1" ht="19.5" customHeight="1">
      <c r="A181" s="355">
        <f>INPUT!A330</f>
        <v>37742</v>
      </c>
      <c r="B181" s="368">
        <f>INPUT!B330</f>
        <v>2496</v>
      </c>
      <c r="C181" s="379">
        <f>INPUT!C330</f>
        <v>6.44</v>
      </c>
      <c r="D181" s="389">
        <f>INPUT!D330</f>
        <v>1</v>
      </c>
      <c r="E181" s="395">
        <f>INPUT!E330</f>
        <v>5202</v>
      </c>
      <c r="F181" s="403">
        <f>INPUT!F330</f>
        <v>3</v>
      </c>
      <c r="G181" s="395">
        <f>INPUT!G330</f>
        <v>439</v>
      </c>
      <c r="H181" s="403">
        <f>INPUT!H330</f>
        <v>3</v>
      </c>
      <c r="I181" s="414">
        <f>AVERAGE(INPUT!I330,INPUT!K330)</f>
        <v>16.4</v>
      </c>
      <c r="J181" s="420">
        <f>0.5*(INPUT!J330+INPUT!L330)</f>
        <v>2</v>
      </c>
      <c r="K181" s="434">
        <f>6*(980/0.938)*36*47.75*(E181/36)*(G181/36)*0.6/I181/35/1000000</f>
        <v>19.848129686931202</v>
      </c>
      <c r="L181" s="403">
        <f t="shared" si="4"/>
        <v>-6.000000000000002</v>
      </c>
      <c r="M181" s="442">
        <f>INPUT!M330</f>
        <v>43.3</v>
      </c>
      <c r="N181" s="403">
        <f>INPUT!N330</f>
        <v>7</v>
      </c>
      <c r="O181" s="442">
        <f>INPUT!O330</f>
        <v>26.4</v>
      </c>
      <c r="P181" s="403">
        <f>INPUT!P330</f>
        <v>-0.59</v>
      </c>
      <c r="Q181" s="442">
        <f>INPUT!Q330</f>
        <v>39.8</v>
      </c>
      <c r="R181" s="403">
        <f>INPUT!R330</f>
        <v>-9.9</v>
      </c>
      <c r="S181" s="442">
        <f>INPUT!S330</f>
        <v>20.67</v>
      </c>
      <c r="T181" s="403">
        <f>INPUT!T330</f>
        <v>-2.57</v>
      </c>
      <c r="U181" s="449">
        <f>INPUT!U330</f>
        <v>1.74</v>
      </c>
      <c r="V181" s="403">
        <f>INPUT!V330</f>
        <v>-3.6</v>
      </c>
      <c r="W181" s="449">
        <f>INPUT!W330</f>
        <v>1.87</v>
      </c>
      <c r="X181" s="403">
        <f>INPUT!X330</f>
        <v>-19</v>
      </c>
      <c r="Y181" s="194"/>
      <c r="Z181" s="194">
        <v>155</v>
      </c>
    </row>
    <row r="182" spans="1:26" s="228" customFormat="1" ht="19.5" customHeight="1">
      <c r="A182" s="353">
        <f>INPUT!A329</f>
        <v>37741</v>
      </c>
      <c r="B182" s="366">
        <f>INPUT!B329</f>
        <v>2495</v>
      </c>
      <c r="C182" s="377">
        <f>INPUT!C329</f>
        <v>8.06</v>
      </c>
      <c r="D182" s="388">
        <f>INPUT!D329</f>
        <v>60</v>
      </c>
      <c r="E182" s="394">
        <f>INPUT!E329</f>
        <v>6795</v>
      </c>
      <c r="F182" s="401">
        <f>INPUT!F329</f>
        <v>115</v>
      </c>
      <c r="G182" s="394">
        <f>INPUT!G329</f>
        <v>770</v>
      </c>
      <c r="H182" s="401">
        <f>INPUT!H329</f>
        <v>23</v>
      </c>
      <c r="I182" s="413">
        <f>AVERAGE(INPUT!I329,INPUT!K329)</f>
        <v>33.724999999999994</v>
      </c>
      <c r="J182" s="419">
        <f>0.5*(INPUT!J329+INPUT!L329)</f>
        <v>12.295</v>
      </c>
      <c r="K182" s="431">
        <f>6*(980/0.938)*36*47.75*(E182/36)*(G182/36)*0.6/I182/35/1000000</f>
        <v>22.113464921500736</v>
      </c>
      <c r="L182" s="408">
        <f t="shared" si="4"/>
        <v>34.293596895464475</v>
      </c>
      <c r="M182" s="441">
        <f>INPUT!M329</f>
        <v>28.9</v>
      </c>
      <c r="N182" s="401">
        <f>INPUT!N329</f>
        <v>24.8</v>
      </c>
      <c r="O182" s="441">
        <f>INPUT!O329</f>
        <v>36.89</v>
      </c>
      <c r="P182" s="401">
        <f>INPUT!P329</f>
        <v>67.4</v>
      </c>
      <c r="Q182" s="441">
        <f>INPUT!Q329</f>
        <v>43.1</v>
      </c>
      <c r="R182" s="401">
        <f>INPUT!R329</f>
        <v>62</v>
      </c>
      <c r="S182" s="441">
        <f>INPUT!S329</f>
        <v>30.78</v>
      </c>
      <c r="T182" s="401">
        <f>INPUT!T329</f>
        <v>-66</v>
      </c>
      <c r="U182" s="448">
        <f>INPUT!U329</f>
        <v>1.84</v>
      </c>
      <c r="V182" s="401">
        <f>INPUT!V329</f>
        <v>37</v>
      </c>
      <c r="W182" s="448">
        <f>INPUT!W329</f>
        <v>1.94</v>
      </c>
      <c r="X182" s="401">
        <f>INPUT!X329</f>
        <v>-241</v>
      </c>
      <c r="Y182" s="267"/>
      <c r="Z182" s="267">
        <v>143</v>
      </c>
    </row>
    <row r="183" spans="1:26" s="195" customFormat="1" ht="19.5" customHeight="1">
      <c r="A183" s="355">
        <f>INPUT!A328</f>
        <v>37739</v>
      </c>
      <c r="B183" s="368">
        <f>INPUT!B328</f>
        <v>2491</v>
      </c>
      <c r="C183" s="379">
        <f>INPUT!C328</f>
        <v>7.98</v>
      </c>
      <c r="D183" s="389">
        <f>INPUT!D328</f>
        <v>97</v>
      </c>
      <c r="E183" s="395">
        <f>INPUT!E328</f>
        <v>6725</v>
      </c>
      <c r="F183" s="403">
        <f>INPUT!F328</f>
        <v>233</v>
      </c>
      <c r="G183" s="395">
        <f>INPUT!G328</f>
        <v>717.6</v>
      </c>
      <c r="H183" s="403">
        <f>INPUT!H328</f>
        <v>21</v>
      </c>
      <c r="I183" s="414">
        <f>AVERAGE(INPUT!I328,INPUT!K328)</f>
        <v>28.28</v>
      </c>
      <c r="J183" s="420">
        <f>0.5*(INPUT!J328+INPUT!L328)</f>
        <v>13.7</v>
      </c>
      <c r="K183" s="434">
        <f>6*(980/0.938)*36*47.75*(E183/36)*(G183/36)*0.6/I183/35/1000000</f>
        <v>24.32337763094007</v>
      </c>
      <c r="L183" s="403">
        <f t="shared" si="4"/>
        <v>47.43426266628926</v>
      </c>
      <c r="M183" s="442">
        <f>INPUT!M328</f>
        <v>29.3</v>
      </c>
      <c r="N183" s="403">
        <f>INPUT!N328</f>
        <v>560</v>
      </c>
      <c r="O183" s="442">
        <f>INPUT!O328</f>
        <v>38.8</v>
      </c>
      <c r="P183" s="403">
        <f>INPUT!P328</f>
        <v>-38</v>
      </c>
      <c r="Q183" s="442">
        <f>INPUT!Q328</f>
        <v>44.5</v>
      </c>
      <c r="R183" s="403">
        <f>INPUT!R328</f>
        <v>57</v>
      </c>
      <c r="S183" s="442">
        <f>INPUT!S328</f>
        <v>39.1</v>
      </c>
      <c r="T183" s="403">
        <f>INPUT!T328</f>
        <v>-41</v>
      </c>
      <c r="U183" s="449">
        <f>INPUT!U328</f>
        <v>2.01</v>
      </c>
      <c r="V183" s="403">
        <f>INPUT!V328</f>
        <v>28</v>
      </c>
      <c r="W183" s="449">
        <f>INPUT!W328</f>
        <v>1.82</v>
      </c>
      <c r="X183" s="403">
        <f>INPUT!X328</f>
        <v>81</v>
      </c>
      <c r="Y183" s="194"/>
      <c r="Z183" s="194">
        <v>130</v>
      </c>
    </row>
    <row r="184" spans="1:26" s="228" customFormat="1" ht="19.5" customHeight="1">
      <c r="A184" s="353">
        <f>INPUT!A327</f>
        <v>37738</v>
      </c>
      <c r="B184" s="366">
        <f>INPUT!B327</f>
        <v>2490</v>
      </c>
      <c r="C184" s="377">
        <f>INPUT!C327</f>
        <v>8.53</v>
      </c>
      <c r="D184" s="388">
        <f>INPUT!D327</f>
        <v>77</v>
      </c>
      <c r="E184" s="394">
        <f>INPUT!E327</f>
        <v>7348</v>
      </c>
      <c r="F184" s="401">
        <f>INPUT!F327</f>
        <v>120</v>
      </c>
      <c r="G184" s="394">
        <f>INPUT!G327</f>
        <v>744</v>
      </c>
      <c r="H184" s="401">
        <f>INPUT!H327</f>
        <v>36</v>
      </c>
      <c r="I184" s="413">
        <f>AVERAGE(INPUT!I327,INPUT!K327)</f>
        <v>33.685</v>
      </c>
      <c r="J184" s="419">
        <f>0.5*(INPUT!J327+INPUT!L327)</f>
        <v>12.4</v>
      </c>
      <c r="K184" s="431">
        <f>6*(980/0.938)*36*47.75*(E184/36)*(G184/36)*0.6/I184/35/1000000</f>
        <v>23.133114123607882</v>
      </c>
      <c r="L184" s="408">
        <f t="shared" si="4"/>
        <v>22.45472837022133</v>
      </c>
      <c r="M184" s="441">
        <f>INPUT!M327</f>
        <v>30.5</v>
      </c>
      <c r="N184" s="401">
        <f>INPUT!N327</f>
        <v>35</v>
      </c>
      <c r="O184" s="441">
        <f>INPUT!O327</f>
        <v>41.9</v>
      </c>
      <c r="P184" s="401">
        <f>INPUT!P327</f>
        <v>-100</v>
      </c>
      <c r="Q184" s="441">
        <f>INPUT!Q327</f>
        <v>42.3</v>
      </c>
      <c r="R184" s="401">
        <f>INPUT!R327</f>
        <v>-41</v>
      </c>
      <c r="S184" s="441">
        <f>INPUT!S327</f>
        <v>29.6</v>
      </c>
      <c r="T184" s="401">
        <f>INPUT!T327</f>
        <v>32</v>
      </c>
      <c r="U184" s="448">
        <f>INPUT!U327</f>
        <v>1.96</v>
      </c>
      <c r="V184" s="401">
        <f>INPUT!V327</f>
        <v>42.9</v>
      </c>
      <c r="W184" s="448">
        <f>INPUT!W327</f>
        <v>1.87</v>
      </c>
      <c r="X184" s="401">
        <f>INPUT!X327</f>
        <v>147</v>
      </c>
      <c r="Y184" s="267"/>
      <c r="Z184" s="194">
        <v>130</v>
      </c>
    </row>
    <row r="185" spans="1:26" s="195" customFormat="1" ht="19.5" customHeight="1">
      <c r="A185" s="355">
        <f>INPUT!A326</f>
        <v>37738</v>
      </c>
      <c r="B185" s="368">
        <f>INPUT!B326</f>
        <v>2487</v>
      </c>
      <c r="C185" s="379">
        <f>INPUT!C326</f>
        <v>8.83</v>
      </c>
      <c r="D185" s="389">
        <f>INPUT!D326</f>
        <v>48</v>
      </c>
      <c r="E185" s="395">
        <f>INPUT!E326</f>
        <v>7401</v>
      </c>
      <c r="F185" s="403">
        <f>INPUT!F326</f>
        <v>78</v>
      </c>
      <c r="G185" s="395">
        <f>INPUT!G326</f>
        <v>770</v>
      </c>
      <c r="H185" s="403">
        <f>INPUT!H326</f>
        <v>16</v>
      </c>
      <c r="I185" s="414">
        <f>AVERAGE(INPUT!I326,INPUT!K326)</f>
        <v>31.375</v>
      </c>
      <c r="J185" s="420">
        <f>0.5*(INPUT!J326+INPUT!L326)</f>
        <v>13.6</v>
      </c>
      <c r="K185" s="434">
        <f>6*(980/0.938)*36*47.75*(E185/36)*(G185/36)*0.6/I185/35/1000000</f>
        <v>25.889637152881015</v>
      </c>
      <c r="L185" s="403">
        <f t="shared" si="4"/>
        <v>-558.3157894736862</v>
      </c>
      <c r="M185" s="442">
        <f>INPUT!M326</f>
        <v>29.8</v>
      </c>
      <c r="N185" s="403">
        <f>INPUT!N326</f>
        <v>286</v>
      </c>
      <c r="O185" s="442">
        <f>INPUT!O326</f>
        <v>39.9</v>
      </c>
      <c r="P185" s="403">
        <f>INPUT!P326</f>
        <v>217</v>
      </c>
      <c r="Q185" s="442">
        <f>INPUT!Q326</f>
        <v>43.1</v>
      </c>
      <c r="R185" s="403">
        <f>INPUT!R326</f>
        <v>1000</v>
      </c>
      <c r="S185" s="442">
        <f>INPUT!S326</f>
        <v>31.5</v>
      </c>
      <c r="T185" s="403">
        <f>INPUT!T326</f>
        <v>-51</v>
      </c>
      <c r="U185" s="449">
        <f>INPUT!U326</f>
        <v>1.99</v>
      </c>
      <c r="V185" s="403">
        <f>INPUT!V326</f>
        <v>51</v>
      </c>
      <c r="W185" s="449">
        <f>INPUT!W326</f>
        <v>1.73</v>
      </c>
      <c r="X185" s="403">
        <f>INPUT!X326</f>
        <v>-200</v>
      </c>
      <c r="Y185" s="194"/>
      <c r="Z185" s="194">
        <v>154</v>
      </c>
    </row>
    <row r="186" spans="1:28" s="228" customFormat="1" ht="19.5" customHeight="1">
      <c r="A186" s="353">
        <f>INPUT!A325</f>
        <v>37737</v>
      </c>
      <c r="B186" s="366">
        <f>INPUT!B325</f>
        <v>2485</v>
      </c>
      <c r="C186" s="377">
        <f>INPUT!C325</f>
        <v>8.24</v>
      </c>
      <c r="D186" s="388">
        <f>INPUT!D325</f>
        <v>136</v>
      </c>
      <c r="E186" s="394">
        <f>INPUT!E325</f>
        <v>7109</v>
      </c>
      <c r="F186" s="401">
        <f>INPUT!F325</f>
        <v>254</v>
      </c>
      <c r="G186" s="394">
        <f>INPUT!G325</f>
        <v>353</v>
      </c>
      <c r="H186" s="401">
        <f>INPUT!H325</f>
        <v>30</v>
      </c>
      <c r="I186" s="413">
        <f>AVERAGE(INPUT!I325,INPUT!K325)</f>
        <v>19.049999999999997</v>
      </c>
      <c r="J186" s="419">
        <f>0.5*(INPUT!J325+INPUT!L325)</f>
        <v>15.5</v>
      </c>
      <c r="K186" s="431">
        <f>6*(980/0.938)*36*47.75*(E186/36)*(G186/36)*0.6/I186/35/1000000</f>
        <v>18.776593685117724</v>
      </c>
      <c r="L186" s="408">
        <f t="shared" si="4"/>
        <v>36.70292106898695</v>
      </c>
      <c r="M186" s="441">
        <f>INPUT!M325</f>
        <v>35.3</v>
      </c>
      <c r="N186" s="401">
        <f>INPUT!N325</f>
        <v>-60</v>
      </c>
      <c r="O186" s="441">
        <f>INPUT!O325</f>
        <v>49.8</v>
      </c>
      <c r="P186" s="401">
        <f>INPUT!P325</f>
        <v>652</v>
      </c>
      <c r="Q186" s="441">
        <f>INPUT!Q325</f>
        <v>44.12</v>
      </c>
      <c r="R186" s="401">
        <f>INPUT!R325</f>
        <v>63</v>
      </c>
      <c r="S186" s="441">
        <f>INPUT!S325</f>
        <v>36.11</v>
      </c>
      <c r="T186" s="401">
        <f>INPUT!T325</f>
        <v>40</v>
      </c>
      <c r="U186" s="448">
        <f>INPUT!U325</f>
        <v>1.97</v>
      </c>
      <c r="V186" s="401">
        <f>INPUT!V325</f>
        <v>58</v>
      </c>
      <c r="W186" s="448">
        <f>INPUT!W325</f>
        <v>1.82</v>
      </c>
      <c r="X186" s="401">
        <f>INPUT!X325</f>
        <v>-280</v>
      </c>
      <c r="Y186" s="267"/>
      <c r="Z186" s="267">
        <v>109</v>
      </c>
      <c r="AB186" s="228">
        <f>E186*G186</f>
        <v>2509477</v>
      </c>
    </row>
    <row r="187" spans="1:28" s="195" customFormat="1" ht="19.5" customHeight="1">
      <c r="A187" s="355">
        <f>INPUT!A324</f>
        <v>37732</v>
      </c>
      <c r="B187" s="368">
        <f>INPUT!B324</f>
        <v>2447</v>
      </c>
      <c r="C187" s="379">
        <f>INPUT!C324</f>
        <v>8.88</v>
      </c>
      <c r="D187" s="389">
        <f>INPUT!D324</f>
        <v>45.9</v>
      </c>
      <c r="E187" s="395">
        <f>INPUT!E324</f>
        <v>7392</v>
      </c>
      <c r="F187" s="403">
        <f>INPUT!F324</f>
        <v>75.9</v>
      </c>
      <c r="G187" s="395">
        <f>INPUT!G324</f>
        <v>876</v>
      </c>
      <c r="H187" s="403">
        <f>INPUT!H324</f>
        <v>45</v>
      </c>
      <c r="I187" s="414">
        <f>AVERAGE(INPUT!I324,INPUT!K324)</f>
        <v>37.6</v>
      </c>
      <c r="J187" s="420">
        <f>0.5*(INPUT!J324+INPUT!L324)</f>
        <v>12.68</v>
      </c>
      <c r="K187" s="434">
        <f>6*(980/0.938)*36*47.75*(E187/36)*(G187/36)*0.6/I187/35/1000000</f>
        <v>24.547472848523345</v>
      </c>
      <c r="L187" s="403">
        <f t="shared" si="4"/>
        <v>23.006011193696857</v>
      </c>
      <c r="M187" s="442">
        <f>INPUT!M324</f>
        <v>45.4</v>
      </c>
      <c r="N187" s="403">
        <f>INPUT!N324</f>
        <v>5.3</v>
      </c>
      <c r="O187" s="442">
        <f>INPUT!O324</f>
        <v>43.8</v>
      </c>
      <c r="P187" s="403">
        <f>INPUT!P324</f>
        <v>10.3</v>
      </c>
      <c r="Q187" s="442">
        <f>INPUT!Q324</f>
        <v>38.5</v>
      </c>
      <c r="R187" s="403">
        <f>INPUT!R324</f>
        <v>17.8</v>
      </c>
      <c r="S187" s="442">
        <f>INPUT!S324</f>
        <v>37.46</v>
      </c>
      <c r="T187" s="403">
        <f>INPUT!T324</f>
        <v>37</v>
      </c>
      <c r="U187" s="449">
        <f>INPUT!U324</f>
        <v>1.95</v>
      </c>
      <c r="V187" s="403">
        <f>INPUT!V324</f>
        <v>72</v>
      </c>
      <c r="W187" s="449">
        <f>INPUT!W324</f>
        <v>1.85</v>
      </c>
      <c r="X187" s="403">
        <f>INPUT!X324</f>
        <v>120</v>
      </c>
      <c r="Y187" s="194"/>
      <c r="Z187" s="194">
        <v>130</v>
      </c>
      <c r="AB187" s="228">
        <f aca="true" t="shared" si="5" ref="AB187:AB229">E187*G187</f>
        <v>6475392</v>
      </c>
    </row>
    <row r="188" spans="1:28" s="228" customFormat="1" ht="19.5" customHeight="1">
      <c r="A188" s="353">
        <f>INPUT!A323</f>
        <v>37731</v>
      </c>
      <c r="B188" s="366">
        <f>INPUT!B323</f>
        <v>2445</v>
      </c>
      <c r="C188" s="377">
        <f>INPUT!C323</f>
        <v>8.7</v>
      </c>
      <c r="D188" s="388">
        <f>INPUT!D323</f>
        <v>49.8</v>
      </c>
      <c r="E188" s="394">
        <f>INPUT!E323</f>
        <v>7405</v>
      </c>
      <c r="F188" s="401">
        <f>INPUT!F323</f>
        <v>46.2</v>
      </c>
      <c r="G188" s="394">
        <f>INPUT!G323</f>
        <v>821</v>
      </c>
      <c r="H188" s="401">
        <f>INPUT!H323</f>
        <v>49</v>
      </c>
      <c r="I188" s="413">
        <f>AVERAGE(INPUT!I323,INPUT!K323)</f>
        <v>34</v>
      </c>
      <c r="J188" s="419">
        <f>0.5*(INPUT!J323+INPUT!L323)</f>
        <v>13.18</v>
      </c>
      <c r="K188" s="431">
        <f>6*(980/0.938)*36*47.75*(E188/36)*(G188/36)*0.6/I188/35/1000000</f>
        <v>25.486950285338022</v>
      </c>
      <c r="L188" s="408">
        <f t="shared" si="4"/>
        <v>29.568871746489815</v>
      </c>
      <c r="M188" s="441">
        <f>INPUT!M323</f>
        <v>36.39</v>
      </c>
      <c r="N188" s="401">
        <f>INPUT!N323</f>
        <v>27.6</v>
      </c>
      <c r="O188" s="441">
        <f>INPUT!O323</f>
        <v>39.1</v>
      </c>
      <c r="P188" s="401">
        <f>INPUT!P323</f>
        <v>31.5</v>
      </c>
      <c r="Q188" s="441">
        <f>INPUT!Q323</f>
        <v>36</v>
      </c>
      <c r="R188" s="401">
        <f>INPUT!R323</f>
        <v>336</v>
      </c>
      <c r="S188" s="441">
        <f>INPUT!S323</f>
        <v>34.63</v>
      </c>
      <c r="T188" s="401">
        <f>INPUT!T323</f>
        <v>686</v>
      </c>
      <c r="U188" s="448">
        <f>INPUT!U323</f>
        <v>1.97</v>
      </c>
      <c r="V188" s="401">
        <f>INPUT!V323</f>
        <v>77.94</v>
      </c>
      <c r="W188" s="448">
        <f>INPUT!W323</f>
        <v>1.88</v>
      </c>
      <c r="X188" s="401">
        <f>INPUT!X323</f>
        <v>122</v>
      </c>
      <c r="Y188" s="267"/>
      <c r="Z188" s="267">
        <v>152</v>
      </c>
      <c r="AB188" s="228">
        <f t="shared" si="5"/>
        <v>6079505</v>
      </c>
    </row>
    <row r="189" spans="1:28" s="195" customFormat="1" ht="19.5" customHeight="1">
      <c r="A189" s="355">
        <f>INPUT!A322</f>
        <v>37730</v>
      </c>
      <c r="B189" s="368">
        <f>INPUT!B322</f>
        <v>2443</v>
      </c>
      <c r="C189" s="379">
        <f>INPUT!C322</f>
        <v>9.15</v>
      </c>
      <c r="D189" s="389">
        <f>INPUT!D322</f>
        <v>136</v>
      </c>
      <c r="E189" s="395">
        <f>INPUT!E322</f>
        <v>7672</v>
      </c>
      <c r="F189" s="403">
        <f>INPUT!F322</f>
        <v>275</v>
      </c>
      <c r="G189" s="395">
        <f>INPUT!G322</f>
        <v>800</v>
      </c>
      <c r="H189" s="403">
        <f>INPUT!H322</f>
        <v>32</v>
      </c>
      <c r="I189" s="414">
        <f>AVERAGE(INPUT!I322,INPUT!K322)</f>
        <v>21.415</v>
      </c>
      <c r="J189" s="420">
        <f>0.5*(INPUT!J322+INPUT!L322)</f>
        <v>20</v>
      </c>
      <c r="K189" s="434">
        <f>6*(980/0.938)*36*47.75*(E189/36)*(G189/36)*0.6/I189/35/1000000</f>
        <v>40.851600043211455</v>
      </c>
      <c r="L189" s="403">
        <f t="shared" si="4"/>
        <v>66.16541353383458</v>
      </c>
      <c r="M189" s="442">
        <f>INPUT!M322</f>
        <v>43.95</v>
      </c>
      <c r="N189" s="403">
        <f>INPUT!N322</f>
        <v>306</v>
      </c>
      <c r="O189" s="442">
        <f>INPUT!O322</f>
        <v>50.63</v>
      </c>
      <c r="P189" s="403">
        <f>INPUT!P322</f>
        <v>66</v>
      </c>
      <c r="Q189" s="442">
        <f>INPUT!Q322</f>
        <v>46.7</v>
      </c>
      <c r="R189" s="403">
        <f>INPUT!R322</f>
        <v>48</v>
      </c>
      <c r="S189" s="442">
        <f>INPUT!S322</f>
        <v>62</v>
      </c>
      <c r="T189" s="403">
        <f>INPUT!T322</f>
        <v>-33</v>
      </c>
      <c r="U189" s="449">
        <f>INPUT!U322</f>
        <v>2</v>
      </c>
      <c r="V189" s="403">
        <f>INPUT!V322</f>
        <v>73</v>
      </c>
      <c r="W189" s="449">
        <f>INPUT!W322</f>
        <v>1.87</v>
      </c>
      <c r="X189" s="403">
        <f>INPUT!X322</f>
        <v>-580</v>
      </c>
      <c r="Y189" s="194"/>
      <c r="Z189" s="194">
        <v>151</v>
      </c>
      <c r="AB189" s="228">
        <f t="shared" si="5"/>
        <v>6137600</v>
      </c>
    </row>
    <row r="190" spans="1:28" s="228" customFormat="1" ht="19.5" customHeight="1">
      <c r="A190" s="353">
        <f>INPUT!A321</f>
        <v>37729</v>
      </c>
      <c r="B190" s="366">
        <f>INPUT!B321</f>
        <v>2441</v>
      </c>
      <c r="C190" s="377">
        <f>INPUT!C321</f>
        <v>9.12</v>
      </c>
      <c r="D190" s="388">
        <f>INPUT!D321</f>
        <v>37.75</v>
      </c>
      <c r="E190" s="394">
        <f>INPUT!E321</f>
        <v>7706</v>
      </c>
      <c r="F190" s="401">
        <f>INPUT!F321</f>
        <v>46.94</v>
      </c>
      <c r="G190" s="394">
        <f>INPUT!G321</f>
        <v>817</v>
      </c>
      <c r="H190" s="401">
        <f>INPUT!H321</f>
        <v>39.88</v>
      </c>
      <c r="I190" s="413">
        <f>AVERAGE(INPUT!I321,INPUT!K321)</f>
        <v>33.84</v>
      </c>
      <c r="J190" s="419">
        <f>0.5*(INPUT!J321+INPUT!L321)</f>
        <v>11.8</v>
      </c>
      <c r="K190" s="431">
        <f>6*(980/0.938)*36*47.75*(E190/36)*(G190/36)*0.6/I190/35/1000000</f>
        <v>26.51851959175752</v>
      </c>
      <c r="L190" s="408">
        <f t="shared" si="4"/>
        <v>26.064238731918397</v>
      </c>
      <c r="M190" s="441">
        <f>INPUT!M321</f>
        <v>34.39</v>
      </c>
      <c r="N190" s="401">
        <f>INPUT!N321</f>
        <v>58</v>
      </c>
      <c r="O190" s="441">
        <f>INPUT!O321</f>
        <v>36.47</v>
      </c>
      <c r="P190" s="401">
        <f>INPUT!P321</f>
        <v>229.7</v>
      </c>
      <c r="Q190" s="441">
        <f>INPUT!Q321</f>
        <v>38.84</v>
      </c>
      <c r="R190" s="401">
        <f>INPUT!R321</f>
        <v>32.6</v>
      </c>
      <c r="S190" s="441">
        <f>INPUT!S321</f>
        <v>35.13</v>
      </c>
      <c r="T190" s="401">
        <f>INPUT!T321</f>
        <v>11.58</v>
      </c>
      <c r="U190" s="448">
        <f>INPUT!U321</f>
        <v>2.07</v>
      </c>
      <c r="V190" s="401">
        <f>INPUT!V321</f>
        <v>81</v>
      </c>
      <c r="W190" s="448">
        <f>INPUT!W321</f>
        <v>1.93</v>
      </c>
      <c r="X190" s="401">
        <f>INPUT!X321</f>
        <v>245</v>
      </c>
      <c r="Y190" s="267"/>
      <c r="Z190" s="267">
        <v>149</v>
      </c>
      <c r="AB190" s="228">
        <f t="shared" si="5"/>
        <v>6295802</v>
      </c>
    </row>
    <row r="191" spans="1:28" s="195" customFormat="1" ht="19.5" customHeight="1">
      <c r="A191" s="355">
        <f>INPUT!A320</f>
        <v>37728</v>
      </c>
      <c r="B191" s="368">
        <f>INPUT!B320</f>
        <v>2438</v>
      </c>
      <c r="C191" s="379">
        <f>INPUT!C320</f>
        <v>9.08</v>
      </c>
      <c r="D191" s="389">
        <f>INPUT!D320</f>
        <v>41.7</v>
      </c>
      <c r="E191" s="395">
        <f>INPUT!E320</f>
        <v>7706</v>
      </c>
      <c r="F191" s="403">
        <f>INPUT!F320</f>
        <v>85.4</v>
      </c>
      <c r="G191" s="395">
        <f>INPUT!G320</f>
        <v>771</v>
      </c>
      <c r="H191" s="403">
        <f>INPUT!H320</f>
        <v>50</v>
      </c>
      <c r="I191" s="414">
        <f>AVERAGE(INPUT!I320,INPUT!K320)</f>
        <v>31.64</v>
      </c>
      <c r="J191" s="420">
        <f>0.5*(INPUT!J320+INPUT!L320)</f>
        <v>12.11</v>
      </c>
      <c r="K191" s="434">
        <f>6*(980/0.938)*36*47.75*(E191/36)*(G191/36)*0.6/I191/35/1000000</f>
        <v>26.765507151348192</v>
      </c>
      <c r="L191" s="403">
        <f t="shared" si="4"/>
        <v>19.659195546069544</v>
      </c>
      <c r="M191" s="442">
        <f>INPUT!M320</f>
        <v>35.6</v>
      </c>
      <c r="N191" s="403">
        <f>INPUT!N320</f>
        <v>71</v>
      </c>
      <c r="O191" s="442">
        <f>INPUT!O320</f>
        <v>37.45</v>
      </c>
      <c r="P191" s="403">
        <f>INPUT!P320</f>
        <v>15.86</v>
      </c>
      <c r="Q191" s="442">
        <f>INPUT!Q320</f>
        <v>40.57</v>
      </c>
      <c r="R191" s="403">
        <f>INPUT!R320</f>
        <v>-11.7</v>
      </c>
      <c r="S191" s="442">
        <f>INPUT!S320</f>
        <v>37.8</v>
      </c>
      <c r="T191" s="403">
        <f>INPUT!T320</f>
        <v>55.9</v>
      </c>
      <c r="U191" s="449">
        <f>INPUT!U320</f>
        <v>2.11</v>
      </c>
      <c r="V191" s="403">
        <f>INPUT!V320</f>
        <v>55</v>
      </c>
      <c r="W191" s="449">
        <f>INPUT!W320</f>
        <v>1.97</v>
      </c>
      <c r="X191" s="403">
        <f>INPUT!X320</f>
        <v>156</v>
      </c>
      <c r="Y191" s="194"/>
      <c r="Z191" s="194">
        <v>150</v>
      </c>
      <c r="AB191" s="228">
        <f t="shared" si="5"/>
        <v>5941326</v>
      </c>
    </row>
    <row r="192" spans="1:28" s="228" customFormat="1" ht="19.5" customHeight="1">
      <c r="A192" s="353">
        <f>INPUT!A319</f>
        <v>37728</v>
      </c>
      <c r="B192" s="366">
        <f>INPUT!B319</f>
        <v>2436</v>
      </c>
      <c r="C192" s="377">
        <f>INPUT!C319</f>
        <v>8.34</v>
      </c>
      <c r="D192" s="388">
        <f>INPUT!D319</f>
        <v>33.6</v>
      </c>
      <c r="E192" s="394">
        <f>INPUT!E319</f>
        <v>7165</v>
      </c>
      <c r="F192" s="401">
        <f>INPUT!F319</f>
        <v>36.8</v>
      </c>
      <c r="G192" s="394">
        <f>INPUT!G319</f>
        <v>753.9</v>
      </c>
      <c r="H192" s="401">
        <f>INPUT!H319</f>
        <v>34.1</v>
      </c>
      <c r="I192" s="413">
        <f>AVERAGE(INPUT!I319,INPUT!K319)</f>
        <v>32.42</v>
      </c>
      <c r="J192" s="419">
        <f>0.5*(INPUT!J319+INPUT!L319)</f>
        <v>11.51</v>
      </c>
      <c r="K192" s="431">
        <f>6*(980/0.938)*36*47.75*(E192/36)*(G192/36)*0.6/I192/35/1000000</f>
        <v>23.74900923743405</v>
      </c>
      <c r="L192" s="408">
        <f t="shared" si="4"/>
        <v>32.91471647892877</v>
      </c>
      <c r="M192" s="441">
        <f>INPUT!M319</f>
        <v>37.3</v>
      </c>
      <c r="N192" s="401">
        <f>INPUT!N319</f>
        <v>23.2</v>
      </c>
      <c r="O192" s="441">
        <f>INPUT!O319</f>
        <v>35.8</v>
      </c>
      <c r="P192" s="401">
        <f>INPUT!P319</f>
        <v>26.2</v>
      </c>
      <c r="Q192" s="441">
        <f>INPUT!Q319</f>
        <v>40.8</v>
      </c>
      <c r="R192" s="401">
        <f>INPUT!R319</f>
        <v>686.4</v>
      </c>
      <c r="S192" s="441">
        <f>INPUT!S319</f>
        <v>34.7</v>
      </c>
      <c r="T192" s="401">
        <f>INPUT!T319</f>
        <v>10.4</v>
      </c>
      <c r="U192" s="448">
        <f>INPUT!U319</f>
        <v>2.12</v>
      </c>
      <c r="V192" s="401">
        <f>INPUT!V319</f>
        <v>109</v>
      </c>
      <c r="W192" s="448">
        <f>INPUT!W319</f>
        <v>1.99</v>
      </c>
      <c r="X192" s="401">
        <f>INPUT!X319</f>
        <v>137</v>
      </c>
      <c r="Y192" s="267"/>
      <c r="Z192" s="267">
        <v>131</v>
      </c>
      <c r="AB192" s="228">
        <f t="shared" si="5"/>
        <v>5401693.5</v>
      </c>
    </row>
    <row r="193" spans="1:28" s="195" customFormat="1" ht="19.5" customHeight="1">
      <c r="A193" s="355">
        <f>INPUT!A318</f>
        <v>37726</v>
      </c>
      <c r="B193" s="368">
        <f>INPUT!B318</f>
        <v>2433</v>
      </c>
      <c r="C193" s="379">
        <f>INPUT!C318</f>
        <v>8.49</v>
      </c>
      <c r="D193" s="389">
        <f>INPUT!D318</f>
        <v>55.3</v>
      </c>
      <c r="E193" s="395">
        <f>INPUT!E318</f>
        <v>7121</v>
      </c>
      <c r="F193" s="403">
        <f>INPUT!F318</f>
        <v>79.1</v>
      </c>
      <c r="G193" s="395">
        <f>INPUT!G318</f>
        <v>823.37</v>
      </c>
      <c r="H193" s="403">
        <f>INPUT!H318</f>
        <v>42.5</v>
      </c>
      <c r="I193" s="414">
        <f>AVERAGE(INPUT!I318,INPUT!K318)</f>
        <v>33.245000000000005</v>
      </c>
      <c r="J193" s="420">
        <f>0.5*(INPUT!J318+INPUT!L318)</f>
        <v>13.5</v>
      </c>
      <c r="K193" s="434">
        <f>6*(980/0.938)*36*47.75*(E193/36)*(G193/36)*0.6/I193/35/1000000</f>
        <v>25.138436125957664</v>
      </c>
      <c r="L193" s="403">
        <f t="shared" si="4"/>
        <v>26.38352759933727</v>
      </c>
      <c r="M193" s="442">
        <f>INPUT!M318</f>
        <v>39.13</v>
      </c>
      <c r="N193" s="403">
        <f>INPUT!N318</f>
        <v>-256</v>
      </c>
      <c r="O193" s="442">
        <f>INPUT!O318</f>
        <v>38.01</v>
      </c>
      <c r="P193" s="403">
        <f>INPUT!P318</f>
        <v>37.57</v>
      </c>
      <c r="Q193" s="442">
        <f>INPUT!Q318</f>
        <v>37.26</v>
      </c>
      <c r="R193" s="403">
        <f>INPUT!R318</f>
        <v>21.5</v>
      </c>
      <c r="S193" s="442">
        <f>INPUT!S318</f>
        <v>36.8</v>
      </c>
      <c r="T193" s="403">
        <f>INPUT!T318</f>
        <v>19.9</v>
      </c>
      <c r="U193" s="449">
        <f>INPUT!U318</f>
        <v>2.12</v>
      </c>
      <c r="V193" s="403">
        <f>INPUT!V318</f>
        <v>67.74</v>
      </c>
      <c r="W193" s="449">
        <f>INPUT!W318</f>
        <v>1.99</v>
      </c>
      <c r="X193" s="403">
        <f>INPUT!X318</f>
        <v>166</v>
      </c>
      <c r="Y193" s="194"/>
      <c r="Z193" s="194">
        <v>160</v>
      </c>
      <c r="AB193" s="228">
        <f t="shared" si="5"/>
        <v>5863217.7700000005</v>
      </c>
    </row>
    <row r="194" spans="1:28" s="228" customFormat="1" ht="19.5" customHeight="1">
      <c r="A194" s="353">
        <f>INPUT!A317</f>
        <v>37725</v>
      </c>
      <c r="B194" s="366">
        <f>INPUT!B317</f>
        <v>2426</v>
      </c>
      <c r="C194" s="377">
        <f>INPUT!C317</f>
        <v>8.67</v>
      </c>
      <c r="D194" s="388">
        <f>INPUT!D317</f>
        <v>59</v>
      </c>
      <c r="E194" s="394">
        <f>INPUT!E317</f>
        <v>7280</v>
      </c>
      <c r="F194" s="401">
        <f>INPUT!F317</f>
        <v>119</v>
      </c>
      <c r="G194" s="394">
        <f>INPUT!G317</f>
        <v>857.3</v>
      </c>
      <c r="H194" s="401">
        <f>INPUT!H317</f>
        <v>48</v>
      </c>
      <c r="I194" s="413">
        <f>AVERAGE(INPUT!I317,INPUT!K317)</f>
        <v>36.505</v>
      </c>
      <c r="J194" s="419">
        <f>0.5*(INPUT!J317+INPUT!L317)</f>
        <v>13.155000000000001</v>
      </c>
      <c r="K194" s="431">
        <f>6*(980/0.938)*36*47.75*(E194/36)*(G194/36)*0.6/I194/35/1000000</f>
        <v>24.369152130049653</v>
      </c>
      <c r="L194" s="408">
        <f t="shared" si="4"/>
        <v>21.37664343840813</v>
      </c>
      <c r="M194" s="441">
        <f>INPUT!M317</f>
        <v>38.68</v>
      </c>
      <c r="N194" s="401">
        <f>INPUT!N317</f>
        <v>54.5</v>
      </c>
      <c r="O194" s="441">
        <f>INPUT!O317</f>
        <v>37.86</v>
      </c>
      <c r="P194" s="401">
        <f>INPUT!P317</f>
        <v>51.47</v>
      </c>
      <c r="Q194" s="441">
        <f>INPUT!Q317</f>
        <v>42.18</v>
      </c>
      <c r="R194" s="401">
        <f>INPUT!R317</f>
        <v>93.6</v>
      </c>
      <c r="S194" s="441">
        <f>INPUT!S317</f>
        <v>36.13</v>
      </c>
      <c r="T194" s="401">
        <f>INPUT!T317</f>
        <v>53</v>
      </c>
      <c r="U194" s="448">
        <f>INPUT!U317</f>
        <v>2.01</v>
      </c>
      <c r="V194" s="401">
        <f>INPUT!V317</f>
        <v>54.06</v>
      </c>
      <c r="W194" s="448">
        <f>INPUT!W317</f>
        <v>1.92</v>
      </c>
      <c r="X194" s="401">
        <f>INPUT!X317</f>
        <v>108</v>
      </c>
      <c r="Y194" s="267"/>
      <c r="Z194" s="267">
        <v>150</v>
      </c>
      <c r="AB194" s="228">
        <f t="shared" si="5"/>
        <v>6241144</v>
      </c>
    </row>
    <row r="195" spans="1:28" s="195" customFormat="1" ht="19.5" customHeight="1">
      <c r="A195" s="355">
        <f>INPUT!A316</f>
        <v>37724</v>
      </c>
      <c r="B195" s="368">
        <f>INPUT!B316</f>
        <v>2424</v>
      </c>
      <c r="C195" s="379">
        <f>INPUT!C316</f>
        <v>8.24</v>
      </c>
      <c r="D195" s="389">
        <f>INPUT!D316</f>
        <v>62.7</v>
      </c>
      <c r="E195" s="395">
        <f>INPUT!E316</f>
        <v>6710</v>
      </c>
      <c r="F195" s="403">
        <f>INPUT!F316</f>
        <v>174.9</v>
      </c>
      <c r="G195" s="395">
        <f>INPUT!G316</f>
        <v>881.7</v>
      </c>
      <c r="H195" s="403">
        <f>INPUT!H316</f>
        <v>51.7</v>
      </c>
      <c r="I195" s="414">
        <f>AVERAGE(INPUT!I316,INPUT!K316)</f>
        <v>34.735</v>
      </c>
      <c r="J195" s="420">
        <f>0.5*(INPUT!J316+INPUT!L316)</f>
        <v>14.86</v>
      </c>
      <c r="K195" s="434">
        <f>6*(980/0.938)*36*47.75*(E195/36)*(G195/36)*0.6/I195/35/1000000</f>
        <v>24.277537109328847</v>
      </c>
      <c r="L195" s="403">
        <f t="shared" si="4"/>
        <v>23.677135724171084</v>
      </c>
      <c r="M195" s="442">
        <f>INPUT!M316</f>
        <v>40.6</v>
      </c>
      <c r="N195" s="403">
        <f>INPUT!N316</f>
        <v>224</v>
      </c>
      <c r="O195" s="442">
        <f>INPUT!O316</f>
        <v>37.8</v>
      </c>
      <c r="P195" s="403">
        <f>INPUT!P316</f>
        <v>41.9</v>
      </c>
      <c r="Q195" s="442">
        <f>INPUT!Q316</f>
        <v>43.58</v>
      </c>
      <c r="R195" s="403">
        <f>INPUT!R316</f>
        <v>-31.7</v>
      </c>
      <c r="S195" s="442">
        <f>INPUT!S316</f>
        <v>35.5</v>
      </c>
      <c r="T195" s="403">
        <f>INPUT!T316</f>
        <v>34.5</v>
      </c>
      <c r="U195" s="449">
        <f>INPUT!U316</f>
        <v>2.01</v>
      </c>
      <c r="V195" s="403">
        <f>INPUT!V316</f>
        <v>59.3</v>
      </c>
      <c r="W195" s="449">
        <f>INPUT!W316</f>
        <v>1.89</v>
      </c>
      <c r="X195" s="403">
        <f>INPUT!X316</f>
        <v>105</v>
      </c>
      <c r="Y195" s="194"/>
      <c r="Z195" s="194">
        <v>150</v>
      </c>
      <c r="AB195" s="228">
        <f t="shared" si="5"/>
        <v>5916207</v>
      </c>
    </row>
    <row r="196" spans="1:28" s="228" customFormat="1" ht="19.5" customHeight="1">
      <c r="A196" s="353">
        <f>INPUT!A315</f>
        <v>37723</v>
      </c>
      <c r="B196" s="366">
        <f>INPUT!B315</f>
        <v>2422</v>
      </c>
      <c r="C196" s="377">
        <f>INPUT!C315</f>
        <v>8.49</v>
      </c>
      <c r="D196" s="388">
        <f>INPUT!D315</f>
        <v>101</v>
      </c>
      <c r="E196" s="394">
        <f>INPUT!E315</f>
        <v>7354</v>
      </c>
      <c r="F196" s="401">
        <f>INPUT!F315</f>
        <v>241</v>
      </c>
      <c r="G196" s="394">
        <f>INPUT!G315</f>
        <v>721</v>
      </c>
      <c r="H196" s="401">
        <f>INPUT!H315</f>
        <v>51.7</v>
      </c>
      <c r="I196" s="413">
        <f>AVERAGE(INPUT!I315,INPUT!K315)</f>
        <v>29.6</v>
      </c>
      <c r="J196" s="419">
        <f>0.5*(INPUT!J315+INPUT!L315)</f>
        <v>15.3</v>
      </c>
      <c r="K196" s="431">
        <f>6*(980/0.938)*36*47.75*(E196/36)*(G196/36)*0.6/I196/35/1000000</f>
        <v>25.53264153892699</v>
      </c>
      <c r="L196" s="408">
        <f t="shared" si="4"/>
        <v>23.884738122056433</v>
      </c>
      <c r="M196" s="441">
        <f>INPUT!M315</f>
        <v>42</v>
      </c>
      <c r="N196" s="401">
        <f>INPUT!N315</f>
        <v>185</v>
      </c>
      <c r="O196" s="441">
        <f>INPUT!O315</f>
        <v>40.65</v>
      </c>
      <c r="P196" s="401">
        <f>INPUT!P315</f>
        <v>338</v>
      </c>
      <c r="Q196" s="441">
        <f>INPUT!Q315</f>
        <v>42.3</v>
      </c>
      <c r="R196" s="401">
        <f>INPUT!R315</f>
        <v>-79</v>
      </c>
      <c r="S196" s="441">
        <f>INPUT!S315</f>
        <v>32.07</v>
      </c>
      <c r="T196" s="401">
        <f>INPUT!T315</f>
        <v>56.8</v>
      </c>
      <c r="U196" s="448">
        <f>INPUT!U315</f>
        <v>2.05</v>
      </c>
      <c r="V196" s="401">
        <f>INPUT!V315</f>
        <v>54.8</v>
      </c>
      <c r="W196" s="448">
        <f>INPUT!W315</f>
        <v>1.81</v>
      </c>
      <c r="X196" s="401">
        <f>INPUT!X315</f>
        <v>100.46</v>
      </c>
      <c r="Y196" s="267"/>
      <c r="Z196" s="267">
        <v>128</v>
      </c>
      <c r="AB196" s="228">
        <f t="shared" si="5"/>
        <v>5302234</v>
      </c>
    </row>
    <row r="197" spans="1:28" s="195" customFormat="1" ht="19.5" customHeight="1">
      <c r="A197" s="355">
        <f>INPUT!A314</f>
        <v>37722</v>
      </c>
      <c r="B197" s="368">
        <f>INPUT!B314</f>
        <v>2420</v>
      </c>
      <c r="C197" s="379">
        <f>INPUT!C314</f>
        <v>8.37</v>
      </c>
      <c r="D197" s="389">
        <f>INPUT!D314</f>
        <v>69</v>
      </c>
      <c r="E197" s="395">
        <f>INPUT!E314</f>
        <v>7200</v>
      </c>
      <c r="F197" s="403">
        <f>INPUT!F314</f>
        <v>214</v>
      </c>
      <c r="G197" s="395">
        <f>INPUT!G314</f>
        <v>602</v>
      </c>
      <c r="H197" s="403">
        <f>INPUT!H314</f>
        <v>44</v>
      </c>
      <c r="I197" s="414">
        <f>AVERAGE(INPUT!I314,INPUT!K314)</f>
        <v>26.42</v>
      </c>
      <c r="J197" s="420">
        <f>0.5*(INPUT!J314+INPUT!L314)</f>
        <v>13.45</v>
      </c>
      <c r="K197" s="434">
        <f>6*(980/0.938)*36*47.75*(E197/36)*(G197/36)*0.6/I197/35/1000000</f>
        <v>23.384319884302936</v>
      </c>
      <c r="L197" s="403">
        <f t="shared" si="4"/>
        <v>21.299584587699087</v>
      </c>
      <c r="M197" s="442">
        <f>INPUT!M314</f>
        <v>36.92</v>
      </c>
      <c r="N197" s="403">
        <f>INPUT!N314</f>
        <v>30.1</v>
      </c>
      <c r="O197" s="442">
        <f>INPUT!O314</f>
        <v>33.1</v>
      </c>
      <c r="P197" s="403">
        <f>INPUT!P314</f>
        <v>34.7</v>
      </c>
      <c r="Q197" s="442">
        <f>INPUT!Q314</f>
        <v>40.77</v>
      </c>
      <c r="R197" s="403">
        <f>INPUT!R314</f>
        <v>-165</v>
      </c>
      <c r="S197" s="442">
        <f>INPUT!S314</f>
        <v>30.77</v>
      </c>
      <c r="T197" s="403">
        <f>INPUT!T314</f>
        <v>15.43</v>
      </c>
      <c r="U197" s="449">
        <f>INPUT!U314</f>
        <v>2.05</v>
      </c>
      <c r="V197" s="403">
        <f>INPUT!V314</f>
        <v>48</v>
      </c>
      <c r="W197" s="449">
        <f>INPUT!W314</f>
        <v>2.057</v>
      </c>
      <c r="X197" s="403">
        <f>INPUT!X314</f>
        <v>144</v>
      </c>
      <c r="Y197" s="194"/>
      <c r="Z197" s="194">
        <v>130</v>
      </c>
      <c r="AB197" s="228">
        <f t="shared" si="5"/>
        <v>4334400</v>
      </c>
    </row>
    <row r="198" spans="1:28" s="228" customFormat="1" ht="19.5" customHeight="1">
      <c r="A198" s="353">
        <f>INPUT!A313</f>
        <v>37720</v>
      </c>
      <c r="B198" s="366">
        <f>INPUT!B313</f>
        <v>2411</v>
      </c>
      <c r="C198" s="377">
        <f>INPUT!C313</f>
        <v>8.21</v>
      </c>
      <c r="D198" s="388">
        <f>INPUT!D313</f>
        <v>64</v>
      </c>
      <c r="E198" s="394">
        <f>INPUT!E313</f>
        <v>6982</v>
      </c>
      <c r="F198" s="401">
        <f>INPUT!F313</f>
        <v>184</v>
      </c>
      <c r="G198" s="394">
        <f>INPUT!G313</f>
        <v>687</v>
      </c>
      <c r="H198" s="401">
        <f>INPUT!H313</f>
        <v>50.3</v>
      </c>
      <c r="I198" s="413">
        <f>AVERAGE(INPUT!I313,INPUT!K313)</f>
        <v>30.21</v>
      </c>
      <c r="J198" s="419">
        <f>0.5*(INPUT!J313+INPUT!L313)</f>
        <v>12.26</v>
      </c>
      <c r="K198" s="431">
        <f>6*(980/0.938)*36*47.75*(E198/36)*(G198/36)*0.6/I198/35/1000000</f>
        <v>22.631556566719535</v>
      </c>
      <c r="L198" s="408">
        <f t="shared" si="4"/>
        <v>17.777597567918942</v>
      </c>
      <c r="M198" s="441">
        <f>INPUT!M313</f>
        <v>38.09</v>
      </c>
      <c r="N198" s="401">
        <f>INPUT!N313</f>
        <v>34</v>
      </c>
      <c r="O198" s="441">
        <f>INPUT!O313</f>
        <v>36.1</v>
      </c>
      <c r="P198" s="401">
        <f>INPUT!P313</f>
        <v>118</v>
      </c>
      <c r="Q198" s="441">
        <f>INPUT!Q313</f>
        <v>41.5</v>
      </c>
      <c r="R198" s="401">
        <f>INPUT!R313</f>
        <v>-39.8</v>
      </c>
      <c r="S198" s="441">
        <f>INPUT!S313</f>
        <v>30.2</v>
      </c>
      <c r="T198" s="401">
        <f>INPUT!T313</f>
        <v>17.3</v>
      </c>
      <c r="U198" s="448">
        <f>INPUT!U313</f>
        <v>2.09</v>
      </c>
      <c r="V198" s="401">
        <f>INPUT!V313</f>
        <v>55</v>
      </c>
      <c r="W198" s="448">
        <f>INPUT!W313</f>
        <v>1.99</v>
      </c>
      <c r="X198" s="401">
        <f>INPUT!X313</f>
        <v>101</v>
      </c>
      <c r="Y198" s="267"/>
      <c r="Z198" s="267">
        <v>150</v>
      </c>
      <c r="AB198" s="228">
        <f t="shared" si="5"/>
        <v>4796634</v>
      </c>
    </row>
    <row r="199" spans="1:28" s="195" customFormat="1" ht="19.5" customHeight="1">
      <c r="A199" s="355">
        <f>INPUT!A312</f>
        <v>37717</v>
      </c>
      <c r="B199" s="368">
        <f>INPUT!B312</f>
        <v>2402</v>
      </c>
      <c r="C199" s="379">
        <f>INPUT!C312</f>
        <v>6.96</v>
      </c>
      <c r="D199" s="389">
        <f>INPUT!D312</f>
        <v>107</v>
      </c>
      <c r="E199" s="395">
        <f>INPUT!E312</f>
        <v>5849</v>
      </c>
      <c r="F199" s="403">
        <f>INPUT!F312</f>
        <v>181</v>
      </c>
      <c r="G199" s="395">
        <f>INPUT!G312</f>
        <v>768</v>
      </c>
      <c r="H199" s="403">
        <f>INPUT!H312</f>
        <v>53.8</v>
      </c>
      <c r="I199" s="414">
        <f>AVERAGE(INPUT!I312,INPUT!K312)</f>
        <v>30.97</v>
      </c>
      <c r="J199" s="420">
        <f>0.5*(INPUT!J312+INPUT!L312)</f>
        <v>13.625</v>
      </c>
      <c r="K199" s="434">
        <f aca="true" t="shared" si="6" ref="K199:K262">6*(980/0.938)*36*47.75*(E199/36)*(G199/36)*0.6/I199/35/1000000</f>
        <v>20.67427100853498</v>
      </c>
      <c r="L199" s="403">
        <f t="shared" si="4"/>
        <v>20.29127189863351</v>
      </c>
      <c r="M199" s="442">
        <f>INPUT!M312</f>
        <v>34.3</v>
      </c>
      <c r="N199" s="403">
        <f>INPUT!N312</f>
        <v>64</v>
      </c>
      <c r="O199" s="442">
        <f>INPUT!O312</f>
        <v>33.6</v>
      </c>
      <c r="P199" s="403">
        <f>INPUT!P312</f>
        <v>48.8</v>
      </c>
      <c r="Q199" s="442">
        <f>INPUT!Q312</f>
        <v>39.47</v>
      </c>
      <c r="R199" s="403">
        <f>INPUT!R312</f>
        <v>-254</v>
      </c>
      <c r="S199" s="442">
        <f>INPUT!S312</f>
        <v>30.39</v>
      </c>
      <c r="T199" s="403">
        <f>INPUT!T312</f>
        <v>74</v>
      </c>
      <c r="U199" s="449">
        <f>INPUT!U312</f>
        <v>1.78</v>
      </c>
      <c r="V199" s="403">
        <f>INPUT!V312</f>
        <v>37.8</v>
      </c>
      <c r="W199" s="449">
        <f>INPUT!W312</f>
        <v>1.93</v>
      </c>
      <c r="X199" s="403">
        <f>INPUT!X312</f>
        <v>111.8</v>
      </c>
      <c r="Y199" s="194"/>
      <c r="Z199" s="194">
        <v>140</v>
      </c>
      <c r="AB199" s="228">
        <f t="shared" si="5"/>
        <v>4492032</v>
      </c>
    </row>
    <row r="200" spans="1:28" s="228" customFormat="1" ht="19.5" customHeight="1">
      <c r="A200" s="353">
        <f>INPUT!A311</f>
        <v>37717</v>
      </c>
      <c r="B200" s="366">
        <f>INPUT!B311</f>
        <v>2400</v>
      </c>
      <c r="C200" s="377">
        <f>INPUT!C311</f>
        <v>7.25</v>
      </c>
      <c r="D200" s="388">
        <f>INPUT!D311</f>
        <v>99</v>
      </c>
      <c r="E200" s="394">
        <f>INPUT!E311</f>
        <v>6172</v>
      </c>
      <c r="F200" s="401">
        <f>INPUT!F311</f>
        <v>108</v>
      </c>
      <c r="G200" s="394">
        <f>INPUT!G311</f>
        <v>711.5</v>
      </c>
      <c r="H200" s="401">
        <f>INPUT!H311</f>
        <v>52</v>
      </c>
      <c r="I200" s="413">
        <f>AVERAGE(INPUT!I311,INPUT!K311)</f>
        <v>27.4</v>
      </c>
      <c r="J200" s="419">
        <f>0.5*(INPUT!J311+INPUT!L311)</f>
        <v>16.75</v>
      </c>
      <c r="K200" s="431">
        <f t="shared" si="6"/>
        <v>22.84435118204598</v>
      </c>
      <c r="L200" s="401">
        <f t="shared" si="4"/>
        <v>32.03950953678474</v>
      </c>
      <c r="M200" s="441">
        <f>INPUT!M311</f>
        <v>35.93</v>
      </c>
      <c r="N200" s="401">
        <f>INPUT!N311</f>
        <v>68.9</v>
      </c>
      <c r="O200" s="441">
        <f>INPUT!O311</f>
        <v>35.5</v>
      </c>
      <c r="P200" s="401">
        <f>INPUT!P311</f>
        <v>58</v>
      </c>
      <c r="Q200" s="441">
        <f>INPUT!Q311</f>
        <v>41.74</v>
      </c>
      <c r="R200" s="401">
        <f>INPUT!R311</f>
        <v>246</v>
      </c>
      <c r="S200" s="441">
        <f>INPUT!S311</f>
        <v>36.42</v>
      </c>
      <c r="T200" s="401">
        <f>INPUT!T311</f>
        <v>41.78</v>
      </c>
      <c r="U200" s="448">
        <f>INPUT!U311</f>
        <v>1.82</v>
      </c>
      <c r="V200" s="401">
        <f>INPUT!V311</f>
        <v>42.6</v>
      </c>
      <c r="W200" s="448">
        <f>INPUT!W311</f>
        <v>2.17</v>
      </c>
      <c r="X200" s="401">
        <f>INPUT!X311</f>
        <v>232.8</v>
      </c>
      <c r="Y200" s="267"/>
      <c r="Z200" s="267">
        <v>140</v>
      </c>
      <c r="AB200" s="228">
        <f t="shared" si="5"/>
        <v>4391378</v>
      </c>
    </row>
    <row r="201" spans="1:28" s="195" customFormat="1" ht="19.5" customHeight="1">
      <c r="A201" s="355">
        <f>INPUT!A310</f>
        <v>37716</v>
      </c>
      <c r="B201" s="368">
        <f>INPUT!B310</f>
        <v>2398</v>
      </c>
      <c r="C201" s="379">
        <f>INPUT!C310</f>
        <v>7.09</v>
      </c>
      <c r="D201" s="389">
        <f>INPUT!D310</f>
        <v>84.8</v>
      </c>
      <c r="E201" s="395">
        <f>INPUT!E310</f>
        <v>6091</v>
      </c>
      <c r="F201" s="403">
        <f>INPUT!F310</f>
        <v>147</v>
      </c>
      <c r="G201" s="395">
        <f>INPUT!G310</f>
        <v>744.1</v>
      </c>
      <c r="H201" s="403">
        <f>INPUT!H310</f>
        <v>118</v>
      </c>
      <c r="I201" s="414">
        <f>AVERAGE(INPUT!I310,INPUT!K310)</f>
        <v>29.735</v>
      </c>
      <c r="J201" s="420">
        <f>0.5*(INPUT!J310+INPUT!L310)</f>
        <v>13.010000000000002</v>
      </c>
      <c r="K201" s="434">
        <f t="shared" si="6"/>
        <v>21.72603776392964</v>
      </c>
      <c r="L201" s="403">
        <f t="shared" si="4"/>
        <v>16.237284281947137</v>
      </c>
      <c r="M201" s="442">
        <f>INPUT!M310</f>
        <v>35.1</v>
      </c>
      <c r="N201" s="403">
        <f>INPUT!N310</f>
        <v>10000</v>
      </c>
      <c r="O201" s="442">
        <f>INPUT!O310</f>
        <v>35.26</v>
      </c>
      <c r="P201" s="403">
        <f>INPUT!P310</f>
        <v>51.9</v>
      </c>
      <c r="Q201" s="442">
        <f>INPUT!Q310</f>
        <v>36</v>
      </c>
      <c r="R201" s="403" t="str">
        <f>INPUT!R310</f>
        <v>??</v>
      </c>
      <c r="S201" s="442">
        <f>INPUT!S310</f>
        <v>30</v>
      </c>
      <c r="T201" s="403" t="str">
        <f>INPUT!T310</f>
        <v>??</v>
      </c>
      <c r="U201" s="449">
        <f>INPUT!U310</f>
        <v>1.76</v>
      </c>
      <c r="V201" s="403">
        <f>INPUT!V310</f>
        <v>34</v>
      </c>
      <c r="W201" s="449">
        <f>INPUT!W310</f>
        <v>2.04</v>
      </c>
      <c r="X201" s="403">
        <f>INPUT!X310</f>
        <v>152</v>
      </c>
      <c r="Y201" s="194"/>
      <c r="Z201" s="194">
        <v>150</v>
      </c>
      <c r="AB201" s="228">
        <f t="shared" si="5"/>
        <v>4532313.100000001</v>
      </c>
    </row>
    <row r="202" spans="1:28" s="228" customFormat="1" ht="19.5" customHeight="1">
      <c r="A202" s="353">
        <f>INPUT!A309</f>
        <v>37713</v>
      </c>
      <c r="B202" s="366">
        <f>INPUT!B309</f>
        <v>2385</v>
      </c>
      <c r="C202" s="377">
        <f>INPUT!C309</f>
        <v>6.19</v>
      </c>
      <c r="D202" s="388">
        <f>INPUT!D309</f>
        <v>71</v>
      </c>
      <c r="E202" s="394">
        <f>INPUT!E309</f>
        <v>4896</v>
      </c>
      <c r="F202" s="401">
        <f>INPUT!F309</f>
        <v>150.6</v>
      </c>
      <c r="G202" s="394">
        <f>INPUT!G309</f>
        <v>892.6</v>
      </c>
      <c r="H202" s="401">
        <f>INPUT!H309</f>
        <v>36</v>
      </c>
      <c r="I202" s="413">
        <f>AVERAGE(INPUT!I309,INPUT!K309)</f>
        <v>31.575</v>
      </c>
      <c r="J202" s="419">
        <f>0.5*(INPUT!J309+INPUT!L309)</f>
        <v>14.35</v>
      </c>
      <c r="K202" s="431">
        <f t="shared" si="6"/>
        <v>19.728020080121958</v>
      </c>
      <c r="L202" s="401">
        <f t="shared" si="4"/>
        <v>28.35389173764254</v>
      </c>
      <c r="M202" s="441">
        <f>INPUT!M309</f>
        <v>33.74</v>
      </c>
      <c r="N202" s="401">
        <f>INPUT!N309</f>
        <v>63</v>
      </c>
      <c r="O202" s="441">
        <f>INPUT!O309</f>
        <v>29.15</v>
      </c>
      <c r="P202" s="401">
        <f>INPUT!P309</f>
        <v>-2406</v>
      </c>
      <c r="Q202" s="441">
        <f>INPUT!Q309</f>
        <v>32.7</v>
      </c>
      <c r="R202" s="401">
        <f>INPUT!R309</f>
        <v>162</v>
      </c>
      <c r="S202" s="441">
        <f>INPUT!S309</f>
        <v>28.9</v>
      </c>
      <c r="T202" s="401">
        <f>INPUT!T309</f>
        <v>69.3</v>
      </c>
      <c r="U202" s="448">
        <f>INPUT!U309</f>
        <v>1.72</v>
      </c>
      <c r="V202" s="401">
        <f>INPUT!V309</f>
        <v>36</v>
      </c>
      <c r="W202" s="448">
        <f>INPUT!W309</f>
        <v>1.96</v>
      </c>
      <c r="X202" s="401">
        <f>INPUT!X309</f>
        <v>196.9</v>
      </c>
      <c r="Y202" s="267"/>
      <c r="Z202" s="267">
        <v>163</v>
      </c>
      <c r="AB202" s="228">
        <f t="shared" si="5"/>
        <v>4370169.600000001</v>
      </c>
    </row>
    <row r="203" spans="1:28" s="195" customFormat="1" ht="19.5" customHeight="1">
      <c r="A203" s="355">
        <f>INPUT!A308</f>
        <v>37711</v>
      </c>
      <c r="B203" s="368">
        <f>INPUT!B308</f>
        <v>2377</v>
      </c>
      <c r="C203" s="379">
        <f>INPUT!C308</f>
        <v>7.17</v>
      </c>
      <c r="D203" s="389">
        <f>INPUT!D308</f>
        <v>106</v>
      </c>
      <c r="E203" s="395">
        <f>INPUT!E308</f>
        <v>6097</v>
      </c>
      <c r="F203" s="403">
        <f>INPUT!F308</f>
        <v>254</v>
      </c>
      <c r="G203" s="395">
        <f>INPUT!G308</f>
        <v>636.6</v>
      </c>
      <c r="H203" s="403">
        <f>INPUT!H308</f>
        <v>43.5</v>
      </c>
      <c r="I203" s="414">
        <f>AVERAGE(INPUT!I308,INPUT!K308)</f>
        <v>26.56</v>
      </c>
      <c r="J203" s="420">
        <f>0.5*(INPUT!J308+INPUT!L308)</f>
        <v>13.8</v>
      </c>
      <c r="K203" s="434">
        <f t="shared" si="6"/>
        <v>20.82971498493976</v>
      </c>
      <c r="L203" s="403">
        <f t="shared" si="4"/>
        <v>21.95955930006481</v>
      </c>
      <c r="M203" s="442">
        <f>INPUT!M308</f>
        <v>34.4</v>
      </c>
      <c r="N203" s="403">
        <f>INPUT!N308</f>
        <v>90.5</v>
      </c>
      <c r="O203" s="442">
        <f>INPUT!O308</f>
        <v>29.96</v>
      </c>
      <c r="P203" s="403">
        <f>INPUT!P308</f>
        <v>64.69</v>
      </c>
      <c r="Q203" s="442">
        <f>INPUT!Q308</f>
        <v>34.1</v>
      </c>
      <c r="R203" s="403">
        <f>INPUT!R308</f>
        <v>36.1</v>
      </c>
      <c r="S203" s="442">
        <f>INPUT!S308</f>
        <v>27.47</v>
      </c>
      <c r="T203" s="403">
        <f>INPUT!T308</f>
        <v>-874</v>
      </c>
      <c r="U203" s="449">
        <f>INPUT!U308</f>
        <v>1.8</v>
      </c>
      <c r="V203" s="403">
        <f>INPUT!V308</f>
        <v>32</v>
      </c>
      <c r="W203" s="449">
        <f>INPUT!W308</f>
        <v>1.93</v>
      </c>
      <c r="X203" s="403">
        <f>INPUT!X308</f>
        <v>114</v>
      </c>
      <c r="Y203" s="194"/>
      <c r="Z203" s="194">
        <v>101</v>
      </c>
      <c r="AB203" s="228">
        <f t="shared" si="5"/>
        <v>3881350.2</v>
      </c>
    </row>
    <row r="204" spans="1:28" s="228" customFormat="1" ht="19.5" customHeight="1">
      <c r="A204" s="353">
        <f>INPUT!A307</f>
        <v>37711</v>
      </c>
      <c r="B204" s="366">
        <f>INPUT!B307</f>
        <v>2375</v>
      </c>
      <c r="C204" s="377">
        <f>INPUT!C307</f>
        <v>8.28</v>
      </c>
      <c r="D204" s="388">
        <f>INPUT!D307</f>
        <v>80.6</v>
      </c>
      <c r="E204" s="394">
        <f>INPUT!E307</f>
        <v>7240</v>
      </c>
      <c r="F204" s="401">
        <f>INPUT!F307</f>
        <v>352</v>
      </c>
      <c r="G204" s="394">
        <f>INPUT!G307</f>
        <v>461</v>
      </c>
      <c r="H204" s="401">
        <f>INPUT!H307</f>
        <v>44.8</v>
      </c>
      <c r="I204" s="401">
        <f>AVERAGE(INPUT!I307,INPUT!K307)</f>
        <v>19.9</v>
      </c>
      <c r="J204" s="419">
        <f>0.5*(INPUT!K307+INPUT!L307)</f>
        <v>16.22</v>
      </c>
      <c r="K204" s="431">
        <f t="shared" si="6"/>
        <v>23.906444161104027</v>
      </c>
      <c r="L204" s="401">
        <f t="shared" si="4"/>
        <v>27.40481088345813</v>
      </c>
      <c r="M204" s="441">
        <f>INPUT!M307</f>
        <v>33.78</v>
      </c>
      <c r="N204" s="401">
        <f>INPUT!N307</f>
        <v>38.31</v>
      </c>
      <c r="O204" s="441">
        <f>INPUT!O307</f>
        <v>31.62</v>
      </c>
      <c r="P204" s="401">
        <f>INPUT!P307</f>
        <v>209</v>
      </c>
      <c r="Q204" s="441">
        <f>INPUT!Q307</f>
        <v>32.6</v>
      </c>
      <c r="R204" s="401">
        <f>INPUT!R307</f>
        <v>28.5</v>
      </c>
      <c r="S204" s="441">
        <f>INPUT!S307</f>
        <v>26.92</v>
      </c>
      <c r="T204" s="401">
        <f>INPUT!T307</f>
        <v>12.26</v>
      </c>
      <c r="U204" s="448">
        <f>INPUT!U307</f>
        <v>2.1</v>
      </c>
      <c r="V204" s="401">
        <f>INPUT!V307</f>
        <v>38</v>
      </c>
      <c r="W204" s="448">
        <f>INPUT!W307</f>
        <v>2.35</v>
      </c>
      <c r="X204" s="401">
        <f>INPUT!X307</f>
        <v>1000</v>
      </c>
      <c r="Y204" s="267"/>
      <c r="Z204" s="267">
        <v>108</v>
      </c>
      <c r="AB204" s="228">
        <f t="shared" si="5"/>
        <v>3337640</v>
      </c>
    </row>
    <row r="205" spans="1:28" s="195" customFormat="1" ht="19.5" customHeight="1">
      <c r="A205" s="355">
        <f>INPUT!A306</f>
        <v>37709</v>
      </c>
      <c r="B205" s="368">
        <f>INPUT!B306</f>
        <v>2370</v>
      </c>
      <c r="C205" s="379">
        <f>INPUT!C306</f>
        <v>6.89</v>
      </c>
      <c r="D205" s="389">
        <f>INPUT!D306</f>
        <v>22.93</v>
      </c>
      <c r="E205" s="395">
        <f>INPUT!E306</f>
        <v>5735</v>
      </c>
      <c r="F205" s="403">
        <f>INPUT!F306</f>
        <v>32.57</v>
      </c>
      <c r="G205" s="395">
        <f>INPUT!G306</f>
        <v>788.9</v>
      </c>
      <c r="H205" s="403">
        <f>INPUT!H306</f>
        <v>14.5</v>
      </c>
      <c r="I205" s="414">
        <f>AVERAGE(INPUT!I306,INPUT!K306)</f>
        <v>29.240000000000002</v>
      </c>
      <c r="J205" s="420">
        <f>0.5*(INPUT!J306+INPUT!L306)</f>
        <v>14.02</v>
      </c>
      <c r="K205" s="434">
        <f t="shared" si="6"/>
        <v>22.054975460420195</v>
      </c>
      <c r="L205" s="403">
        <f t="shared" si="4"/>
        <v>-35.28339720894146</v>
      </c>
      <c r="M205" s="442">
        <f>INPUT!M306</f>
        <v>32.6</v>
      </c>
      <c r="N205" s="403">
        <f>INPUT!N306</f>
        <v>90</v>
      </c>
      <c r="O205" s="442">
        <f>INPUT!O306</f>
        <v>30.72</v>
      </c>
      <c r="P205" s="403">
        <f>INPUT!P306</f>
        <v>-374</v>
      </c>
      <c r="Q205" s="442" t="str">
        <f>INPUT!Q306</f>
        <v>??</v>
      </c>
      <c r="R205" s="403" t="str">
        <f>INPUT!R306</f>
        <v>??</v>
      </c>
      <c r="S205" s="442" t="str">
        <f>INPUT!S306</f>
        <v>??</v>
      </c>
      <c r="T205" s="403" t="str">
        <f>INPUT!T306</f>
        <v>??</v>
      </c>
      <c r="U205" s="449">
        <f>INPUT!U306</f>
        <v>2.5</v>
      </c>
      <c r="V205" s="403">
        <f>INPUT!V306</f>
        <v>218</v>
      </c>
      <c r="W205" s="449">
        <f>INPUT!W306</f>
        <v>1.99</v>
      </c>
      <c r="X205" s="403">
        <f>INPUT!X306</f>
        <v>70.69</v>
      </c>
      <c r="Y205" s="194"/>
      <c r="Z205" s="194">
        <v>143</v>
      </c>
      <c r="AB205" s="228">
        <f t="shared" si="5"/>
        <v>4524341.5</v>
      </c>
    </row>
    <row r="206" spans="1:28" s="228" customFormat="1" ht="19.5" customHeight="1">
      <c r="A206" s="353">
        <f>INPUT!A305</f>
        <v>37707</v>
      </c>
      <c r="B206" s="366">
        <f>INPUT!B305</f>
        <v>2361</v>
      </c>
      <c r="C206" s="377">
        <f>INPUT!C305</f>
        <v>6.69</v>
      </c>
      <c r="D206" s="388">
        <f>INPUT!D305</f>
        <v>113</v>
      </c>
      <c r="E206" s="394">
        <f>INPUT!E305</f>
        <v>5859</v>
      </c>
      <c r="F206" s="401">
        <f>INPUT!F305</f>
        <v>272</v>
      </c>
      <c r="G206" s="394">
        <f>INPUT!G305</f>
        <v>522.4</v>
      </c>
      <c r="H206" s="401">
        <f>INPUT!H305</f>
        <v>15.1</v>
      </c>
      <c r="I206" s="413">
        <f>AVERAGE(INPUT!I305,INPUT!K305)</f>
        <v>17.689999999999998</v>
      </c>
      <c r="J206" s="419">
        <f>0.5*(INPUT!J305+INPUT!L305)</f>
        <v>15.07</v>
      </c>
      <c r="K206" s="431">
        <f t="shared" si="6"/>
        <v>24.661949393788557</v>
      </c>
      <c r="L206" s="401">
        <f t="shared" si="4"/>
        <v>-282.11645555773254</v>
      </c>
      <c r="M206" s="441">
        <f>INPUT!M305</f>
        <v>37.68</v>
      </c>
      <c r="N206" s="401">
        <f>INPUT!N305</f>
        <v>52</v>
      </c>
      <c r="O206" s="441">
        <f>INPUT!O305</f>
        <v>33</v>
      </c>
      <c r="P206" s="401">
        <f>INPUT!P305</f>
        <v>25.9</v>
      </c>
      <c r="Q206" s="441">
        <f>INPUT!Q305</f>
        <v>31.92</v>
      </c>
      <c r="R206" s="401">
        <f>INPUT!R305</f>
        <v>48.72</v>
      </c>
      <c r="S206" s="441">
        <f>INPUT!S305</f>
        <v>26.74</v>
      </c>
      <c r="T206" s="401">
        <f>INPUT!T305</f>
        <v>83.43</v>
      </c>
      <c r="U206" s="448">
        <f>INPUT!U305</f>
        <v>1.9</v>
      </c>
      <c r="V206" s="401">
        <f>INPUT!V305</f>
        <v>45</v>
      </c>
      <c r="W206" s="448">
        <f>INPUT!W305</f>
        <v>1.84</v>
      </c>
      <c r="X206" s="401">
        <f>INPUT!X305</f>
        <v>50.3</v>
      </c>
      <c r="Y206" s="267"/>
      <c r="Z206" s="267">
        <v>82</v>
      </c>
      <c r="AB206" s="228">
        <f t="shared" si="5"/>
        <v>3060741.6</v>
      </c>
    </row>
    <row r="207" spans="1:28" s="195" customFormat="1" ht="19.5" customHeight="1">
      <c r="A207" s="355">
        <f>INPUT!A304</f>
        <v>37706</v>
      </c>
      <c r="B207" s="368">
        <f>INPUT!B304</f>
        <v>2357</v>
      </c>
      <c r="C207" s="379">
        <f>INPUT!C304</f>
        <v>7.15</v>
      </c>
      <c r="D207" s="389">
        <f>INPUT!D304</f>
        <v>72.37</v>
      </c>
      <c r="E207" s="395">
        <f>INPUT!E304</f>
        <v>6231</v>
      </c>
      <c r="F207" s="403">
        <f>INPUT!F304</f>
        <v>72.6</v>
      </c>
      <c r="G207" s="395">
        <f>INPUT!G304</f>
        <v>634.5</v>
      </c>
      <c r="H207" s="403">
        <f>INPUT!H304</f>
        <v>32.6</v>
      </c>
      <c r="I207" s="414">
        <f>AVERAGE(INPUT!I304,INPUT!K304)</f>
        <v>28.384999999999998</v>
      </c>
      <c r="J207" s="420">
        <f>0.5*(INPUT!J304+INPUT!L304)</f>
        <v>12.335</v>
      </c>
      <c r="K207" s="434">
        <f t="shared" si="6"/>
        <v>19.85313281662851</v>
      </c>
      <c r="L207" s="403">
        <f t="shared" si="4"/>
        <v>27.306606567282564</v>
      </c>
      <c r="M207" s="442">
        <f>INPUT!M304</f>
        <v>35.3</v>
      </c>
      <c r="N207" s="403">
        <f>INPUT!N304</f>
        <v>27.93</v>
      </c>
      <c r="O207" s="442">
        <f>INPUT!O304</f>
        <v>33.59</v>
      </c>
      <c r="P207" s="403">
        <f>INPUT!P304</f>
        <v>106</v>
      </c>
      <c r="Q207" s="442">
        <f>INPUT!Q304</f>
        <v>28.5</v>
      </c>
      <c r="R207" s="403">
        <f>INPUT!R304</f>
        <v>-54.67</v>
      </c>
      <c r="S207" s="442">
        <f>INPUT!S304</f>
        <v>25.98</v>
      </c>
      <c r="T207" s="403">
        <f>INPUT!T304</f>
        <v>-33.51</v>
      </c>
      <c r="U207" s="449">
        <f>INPUT!U304</f>
        <v>1.81</v>
      </c>
      <c r="V207" s="403">
        <f>INPUT!V304</f>
        <v>40</v>
      </c>
      <c r="W207" s="449">
        <f>INPUT!W304</f>
        <v>1.89</v>
      </c>
      <c r="X207" s="403">
        <f>INPUT!X304</f>
        <v>111</v>
      </c>
      <c r="Y207" s="194"/>
      <c r="Z207" s="194">
        <v>101</v>
      </c>
      <c r="AB207" s="228">
        <f t="shared" si="5"/>
        <v>3953569.5</v>
      </c>
    </row>
    <row r="208" spans="1:28" s="228" customFormat="1" ht="19.5" customHeight="1">
      <c r="A208" s="353">
        <f>INPUT!A303</f>
        <v>37704</v>
      </c>
      <c r="B208" s="366">
        <f>INPUT!B303</f>
        <v>2343</v>
      </c>
      <c r="C208" s="377">
        <f>INPUT!C303</f>
        <v>8.61</v>
      </c>
      <c r="D208" s="388">
        <f>INPUT!D303</f>
        <v>17.9</v>
      </c>
      <c r="E208" s="394">
        <f>INPUT!E303</f>
        <v>7230</v>
      </c>
      <c r="F208" s="401">
        <f>INPUT!F303</f>
        <v>21.52</v>
      </c>
      <c r="G208" s="394">
        <f>INPUT!G303</f>
        <v>701.6</v>
      </c>
      <c r="H208" s="401">
        <f>INPUT!H303</f>
        <v>40.7</v>
      </c>
      <c r="I208" s="413">
        <f>AVERAGE(INPUT!I303,INPUT!K303)</f>
        <v>31.615000000000002</v>
      </c>
      <c r="J208" s="419">
        <f>0.5*(INPUT!J303+INPUT!L303)</f>
        <v>10.629999999999999</v>
      </c>
      <c r="K208" s="428">
        <f t="shared" si="6"/>
        <v>22.869847063905528</v>
      </c>
      <c r="L208" s="401">
        <f t="shared" si="4"/>
        <v>43.412290840387286</v>
      </c>
      <c r="M208" s="441">
        <f>INPUT!M303</f>
        <v>36.86</v>
      </c>
      <c r="N208" s="401">
        <f>INPUT!N303</f>
        <v>23.34</v>
      </c>
      <c r="O208" s="441">
        <f>INPUT!O303</f>
        <v>35.48</v>
      </c>
      <c r="P208" s="401">
        <f>INPUT!P303</f>
        <v>3500</v>
      </c>
      <c r="Q208" s="441">
        <f>INPUT!Q303</f>
        <v>29.97</v>
      </c>
      <c r="R208" s="401">
        <f>INPUT!R303</f>
        <v>-39.4</v>
      </c>
      <c r="S208" s="441">
        <f>INPUT!S303</f>
        <v>28.29</v>
      </c>
      <c r="T208" s="401">
        <f>INPUT!T303</f>
        <v>119</v>
      </c>
      <c r="U208" s="448">
        <f>INPUT!U303</f>
        <v>2.14</v>
      </c>
      <c r="V208" s="401">
        <f>INPUT!V303</f>
        <v>666</v>
      </c>
      <c r="W208" s="448">
        <f>INPUT!W303</f>
        <v>2.02</v>
      </c>
      <c r="X208" s="401">
        <f>INPUT!X303</f>
        <v>265</v>
      </c>
      <c r="Y208" s="267"/>
      <c r="Z208" s="267">
        <v>120</v>
      </c>
      <c r="AB208" s="228">
        <f t="shared" si="5"/>
        <v>5072568</v>
      </c>
    </row>
    <row r="209" spans="1:28" s="195" customFormat="1" ht="19.5" customHeight="1">
      <c r="A209" s="355">
        <f>INPUT!A302</f>
        <v>37703</v>
      </c>
      <c r="B209" s="368">
        <f>INPUT!B302</f>
        <v>2341</v>
      </c>
      <c r="C209" s="379">
        <f>INPUT!C302</f>
        <v>7.63</v>
      </c>
      <c r="D209" s="389">
        <f>INPUT!D302</f>
        <v>43.9</v>
      </c>
      <c r="E209" s="395">
        <f>INPUT!E302</f>
        <v>6595</v>
      </c>
      <c r="F209" s="403">
        <f>INPUT!F302</f>
        <v>190</v>
      </c>
      <c r="G209" s="395">
        <f>INPUT!G302</f>
        <v>567</v>
      </c>
      <c r="H209" s="403">
        <f>INPUT!H302</f>
        <v>38.8</v>
      </c>
      <c r="I209" s="414">
        <f>AVERAGE(INPUT!I302,INPUT!K302)</f>
        <v>21.96</v>
      </c>
      <c r="J209" s="420">
        <f>0.5*(INPUT!J302+INPUT!L302)</f>
        <v>13.83</v>
      </c>
      <c r="K209" s="434">
        <f t="shared" si="6"/>
        <v>24.271358881820408</v>
      </c>
      <c r="L209" s="403">
        <f t="shared" si="4"/>
        <v>24.230543271186896</v>
      </c>
      <c r="M209" s="442">
        <f>INPUT!M302</f>
        <v>91</v>
      </c>
      <c r="N209" s="403">
        <f>INPUT!N302</f>
        <v>51</v>
      </c>
      <c r="O209" s="442">
        <f>INPUT!O302</f>
        <v>76</v>
      </c>
      <c r="P209" s="403">
        <f>INPUT!P302</f>
        <v>57.9</v>
      </c>
      <c r="Q209" s="442">
        <f>INPUT!Q302</f>
        <v>35.8</v>
      </c>
      <c r="R209" s="403">
        <f>INPUT!R302</f>
        <v>-66.8</v>
      </c>
      <c r="S209" s="442">
        <f>INPUT!S302</f>
        <v>35.78</v>
      </c>
      <c r="T209" s="403">
        <f>INPUT!T302</f>
        <v>29.24</v>
      </c>
      <c r="U209" s="449">
        <f>INPUT!U302</f>
        <v>1.86</v>
      </c>
      <c r="V209" s="403">
        <f>INPUT!V302</f>
        <v>49.14</v>
      </c>
      <c r="W209" s="449" t="str">
        <f>INPUT!W302</f>
        <v>??</v>
      </c>
      <c r="X209" s="403" t="str">
        <f>INPUT!X302</f>
        <v>??</v>
      </c>
      <c r="Y209" s="194"/>
      <c r="Z209" s="194">
        <v>85</v>
      </c>
      <c r="AB209" s="228">
        <f t="shared" si="5"/>
        <v>3739365</v>
      </c>
    </row>
    <row r="210" spans="1:28" s="228" customFormat="1" ht="19.5" customHeight="1">
      <c r="A210" s="353">
        <f>INPUT!A301</f>
        <v>37700</v>
      </c>
      <c r="B210" s="366">
        <f>INPUT!B301</f>
        <v>2328</v>
      </c>
      <c r="C210" s="377">
        <f>INPUT!C301</f>
        <v>8.78</v>
      </c>
      <c r="D210" s="388">
        <f>INPUT!D301</f>
        <v>35</v>
      </c>
      <c r="E210" s="394">
        <f>INPUT!E301</f>
        <v>7356</v>
      </c>
      <c r="F210" s="401">
        <f>INPUT!F301</f>
        <v>44.66</v>
      </c>
      <c r="G210" s="394">
        <f>INPUT!G301</f>
        <v>891</v>
      </c>
      <c r="H210" s="401">
        <f>INPUT!H301</f>
        <v>29.37</v>
      </c>
      <c r="I210" s="413">
        <f>AVERAGE(INPUT!I301,INPUT!K301)</f>
        <v>40.46</v>
      </c>
      <c r="J210" s="419">
        <f>0.5*(INPUT!J301+INPUT!L301)</f>
        <v>12.5</v>
      </c>
      <c r="K210" s="428">
        <f t="shared" si="6"/>
        <v>23.089903350277776</v>
      </c>
      <c r="L210" s="401">
        <f t="shared" si="4"/>
        <v>42.44437198865512</v>
      </c>
      <c r="M210" s="441">
        <f>INPUT!M301</f>
        <v>32.96</v>
      </c>
      <c r="N210" s="401">
        <f>INPUT!N301</f>
        <v>17</v>
      </c>
      <c r="O210" s="441">
        <f>INPUT!O301</f>
        <v>32.5</v>
      </c>
      <c r="P210" s="401">
        <f>INPUT!P301</f>
        <v>60.1</v>
      </c>
      <c r="Q210" s="441">
        <f>INPUT!Q301</f>
        <v>29.3</v>
      </c>
      <c r="R210" s="401">
        <f>INPUT!R301</f>
        <v>-274</v>
      </c>
      <c r="S210" s="441">
        <f>INPUT!S301</f>
        <v>27.8</v>
      </c>
      <c r="T210" s="401">
        <f>INPUT!T301</f>
        <v>-39.9</v>
      </c>
      <c r="U210" s="448">
        <f>INPUT!U301</f>
        <v>2.15</v>
      </c>
      <c r="V210" s="401">
        <f>INPUT!V301</f>
        <v>90.14</v>
      </c>
      <c r="W210" s="448">
        <f>INPUT!W301</f>
        <v>1.97</v>
      </c>
      <c r="X210" s="401">
        <f>INPUT!X301</f>
        <v>94.5</v>
      </c>
      <c r="Y210" s="267"/>
      <c r="Z210" s="267">
        <v>166.3</v>
      </c>
      <c r="AB210" s="228">
        <f t="shared" si="5"/>
        <v>6554196</v>
      </c>
    </row>
    <row r="211" spans="1:28" s="195" customFormat="1" ht="19.5" customHeight="1">
      <c r="A211" s="355">
        <f>INPUT!A300</f>
        <v>37699</v>
      </c>
      <c r="B211" s="368">
        <f>INPUT!B300</f>
        <v>2326</v>
      </c>
      <c r="C211" s="379">
        <f>INPUT!C300</f>
        <v>8.65</v>
      </c>
      <c r="D211" s="389">
        <f>INPUT!D300</f>
        <v>27.8</v>
      </c>
      <c r="E211" s="395">
        <f>INPUT!E300</f>
        <v>7345</v>
      </c>
      <c r="F211" s="403">
        <f>INPUT!F300</f>
        <v>33.04</v>
      </c>
      <c r="G211" s="395">
        <f>INPUT!G300</f>
        <v>792</v>
      </c>
      <c r="H211" s="403">
        <f>INPUT!H300</f>
        <v>40.52</v>
      </c>
      <c r="I211" s="414">
        <f>AVERAGE(INPUT!I300,INPUT!K300)</f>
        <v>34.22</v>
      </c>
      <c r="J211" s="420">
        <f>0.5*(INPUT!J300+INPUT!L300)</f>
        <v>12.75</v>
      </c>
      <c r="K211" s="434">
        <f t="shared" si="6"/>
        <v>24.23067683208738</v>
      </c>
      <c r="L211" s="403">
        <f t="shared" si="4"/>
        <v>42.57881497904167</v>
      </c>
      <c r="M211" s="442">
        <f>INPUT!M300</f>
        <v>37.12</v>
      </c>
      <c r="N211" s="403">
        <f>INPUT!N300</f>
        <v>68.03</v>
      </c>
      <c r="O211" s="442">
        <f>INPUT!O300</f>
        <v>35.78</v>
      </c>
      <c r="P211" s="403">
        <f>INPUT!P300</f>
        <v>340.9</v>
      </c>
      <c r="Q211" s="442">
        <f>INPUT!Q300</f>
        <v>31.84</v>
      </c>
      <c r="R211" s="403">
        <f>INPUT!R300</f>
        <v>57.92</v>
      </c>
      <c r="S211" s="442">
        <f>INPUT!S300</f>
        <v>25.6</v>
      </c>
      <c r="T211" s="403">
        <f>INPUT!T300</f>
        <v>-116.4</v>
      </c>
      <c r="U211" s="449">
        <f>INPUT!U300</f>
        <v>2.15</v>
      </c>
      <c r="V211" s="403">
        <f>INPUT!V300</f>
        <v>130.18</v>
      </c>
      <c r="W211" s="449">
        <f>INPUT!W300</f>
        <v>2.02</v>
      </c>
      <c r="X211" s="403">
        <f>INPUT!X300</f>
        <v>167.9</v>
      </c>
      <c r="Y211" s="194"/>
      <c r="Z211" s="194">
        <v>131.4</v>
      </c>
      <c r="AB211" s="228">
        <f t="shared" si="5"/>
        <v>5817240</v>
      </c>
    </row>
    <row r="212" spans="1:28" s="228" customFormat="1" ht="19.5" customHeight="1">
      <c r="A212" s="353">
        <f>INPUT!A299</f>
        <v>37698</v>
      </c>
      <c r="B212" s="366">
        <f>INPUT!B299</f>
        <v>2323</v>
      </c>
      <c r="C212" s="377">
        <f>INPUT!C299</f>
        <v>8.47</v>
      </c>
      <c r="D212" s="388">
        <f>INPUT!D299</f>
        <v>34.97</v>
      </c>
      <c r="E212" s="394">
        <f>INPUT!E299</f>
        <v>7221</v>
      </c>
      <c r="F212" s="401">
        <f>INPUT!F299</f>
        <v>40.34</v>
      </c>
      <c r="G212" s="394">
        <f>INPUT!G299</f>
        <v>832.5</v>
      </c>
      <c r="H212" s="401">
        <f>INPUT!H299</f>
        <v>34.95</v>
      </c>
      <c r="I212" s="413">
        <f>AVERAGE(INPUT!I299,INPUT!K299)</f>
        <v>37.3</v>
      </c>
      <c r="J212" s="419">
        <f>0.5*(INPUT!J299+INPUT!L299)</f>
        <v>12.515</v>
      </c>
      <c r="K212" s="428">
        <f t="shared" si="6"/>
        <v>22.972133117922453</v>
      </c>
      <c r="L212" s="401">
        <f t="shared" si="4"/>
        <v>37.732259871160586</v>
      </c>
      <c r="M212" s="441">
        <f>INPUT!M299</f>
        <v>36.15</v>
      </c>
      <c r="N212" s="401">
        <f>INPUT!N299</f>
        <v>28.65</v>
      </c>
      <c r="O212" s="441">
        <f>INPUT!O299</f>
        <v>34.47</v>
      </c>
      <c r="P212" s="401">
        <f>INPUT!P299</f>
        <v>24.45</v>
      </c>
      <c r="Q212" s="441">
        <f>INPUT!Q299</f>
        <v>32.54</v>
      </c>
      <c r="R212" s="401">
        <f>INPUT!R299</f>
        <v>-68</v>
      </c>
      <c r="S212" s="441">
        <f>INPUT!S299</f>
        <v>27.19</v>
      </c>
      <c r="T212" s="401">
        <f>INPUT!T299</f>
        <v>-25.55</v>
      </c>
      <c r="U212" s="448">
        <f>INPUT!U299</f>
        <v>2.08</v>
      </c>
      <c r="V212" s="401">
        <f>INPUT!V299</f>
        <v>86</v>
      </c>
      <c r="W212" s="448">
        <f>INPUT!W299</f>
        <v>1.97</v>
      </c>
      <c r="X212" s="401">
        <f>INPUT!X299</f>
        <v>153.7</v>
      </c>
      <c r="Y212" s="267"/>
      <c r="Z212" s="267">
        <v>142.2</v>
      </c>
      <c r="AB212" s="228">
        <f t="shared" si="5"/>
        <v>6011482.5</v>
      </c>
    </row>
    <row r="213" spans="1:28" s="195" customFormat="1" ht="19.5" customHeight="1">
      <c r="A213" s="355">
        <f>INPUT!A298</f>
        <v>37697</v>
      </c>
      <c r="B213" s="368">
        <f>INPUT!B298</f>
        <v>2321</v>
      </c>
      <c r="C213" s="379">
        <f>INPUT!C298</f>
        <v>8.6</v>
      </c>
      <c r="D213" s="389">
        <f>INPUT!D298</f>
        <v>49.5</v>
      </c>
      <c r="E213" s="395">
        <f>INPUT!E298</f>
        <v>7465</v>
      </c>
      <c r="F213" s="403">
        <f>INPUT!F298</f>
        <v>55.5</v>
      </c>
      <c r="G213" s="395">
        <f>INPUT!G298</f>
        <v>771.5</v>
      </c>
      <c r="H213" s="403">
        <f>INPUT!H298</f>
        <v>45.2</v>
      </c>
      <c r="I213" s="414">
        <f>AVERAGE(INPUT!I298,INPUT!K298)</f>
        <v>34.3</v>
      </c>
      <c r="J213" s="420">
        <f>0.5*(INPUT!J298+INPUT!L298)</f>
        <v>12.995000000000001</v>
      </c>
      <c r="K213" s="434">
        <f t="shared" si="6"/>
        <v>23.9331681062617</v>
      </c>
      <c r="L213" s="403">
        <f t="shared" si="4"/>
        <v>27.165968265925894</v>
      </c>
      <c r="M213" s="442">
        <f>INPUT!M298</f>
        <v>40.6</v>
      </c>
      <c r="N213" s="403">
        <f>INPUT!N298</f>
        <v>63.4</v>
      </c>
      <c r="O213" s="442">
        <f>INPUT!O298</f>
        <v>39.01</v>
      </c>
      <c r="P213" s="403">
        <f>INPUT!P298</f>
        <v>73.3</v>
      </c>
      <c r="Q213" s="442">
        <f>INPUT!Q298</f>
        <v>32.7</v>
      </c>
      <c r="R213" s="403">
        <f>INPUT!R298</f>
        <v>0</v>
      </c>
      <c r="S213" s="442">
        <f>INPUT!S298</f>
        <v>25.6</v>
      </c>
      <c r="T213" s="403">
        <f>INPUT!T298</f>
        <v>0</v>
      </c>
      <c r="U213" s="449">
        <f>INPUT!U298</f>
        <v>1.89</v>
      </c>
      <c r="V213" s="403">
        <f>INPUT!V298</f>
        <v>40.5</v>
      </c>
      <c r="W213" s="449">
        <f>INPUT!W298</f>
        <v>2</v>
      </c>
      <c r="X213" s="403">
        <f>INPUT!X298</f>
        <v>131</v>
      </c>
      <c r="Y213" s="194"/>
      <c r="Z213" s="194">
        <v>132.6</v>
      </c>
      <c r="AB213" s="228">
        <f t="shared" si="5"/>
        <v>5759247.5</v>
      </c>
    </row>
    <row r="214" spans="1:28" s="228" customFormat="1" ht="19.5" customHeight="1">
      <c r="A214" s="353">
        <f>INPUT!A297</f>
        <v>37696</v>
      </c>
      <c r="B214" s="366">
        <f>INPUT!B297</f>
        <v>2318</v>
      </c>
      <c r="C214" s="377">
        <f>INPUT!C297</f>
        <v>8.68</v>
      </c>
      <c r="D214" s="388">
        <f>INPUT!D297</f>
        <v>34.9</v>
      </c>
      <c r="E214" s="394">
        <f>INPUT!E297</f>
        <v>7394</v>
      </c>
      <c r="F214" s="401">
        <f>INPUT!F297</f>
        <v>30.5</v>
      </c>
      <c r="G214" s="394">
        <f>INPUT!G297</f>
        <v>901.7</v>
      </c>
      <c r="H214" s="401">
        <f>INPUT!H297</f>
        <v>33.3</v>
      </c>
      <c r="I214" s="413">
        <f>AVERAGE(INPUT!I297,INPUT!K297)</f>
        <v>40.55</v>
      </c>
      <c r="J214" s="419">
        <f>0.5*(INPUT!J297+INPUT!L297)</f>
        <v>10.350000000000001</v>
      </c>
      <c r="K214" s="428">
        <f t="shared" si="6"/>
        <v>23.435769950494144</v>
      </c>
      <c r="L214" s="401">
        <f t="shared" si="4"/>
        <v>29.584536474164157</v>
      </c>
      <c r="M214" s="441">
        <f>INPUT!M297</f>
        <v>36.67</v>
      </c>
      <c r="N214" s="401">
        <f>INPUT!N297</f>
        <v>115.9</v>
      </c>
      <c r="O214" s="441">
        <f>INPUT!O297</f>
        <v>34.45</v>
      </c>
      <c r="P214" s="401">
        <f>INPUT!P297</f>
        <v>2689.8</v>
      </c>
      <c r="Q214" s="441">
        <f>INPUT!Q297</f>
        <v>33.8</v>
      </c>
      <c r="R214" s="401">
        <f>INPUT!R297</f>
        <v>55.2</v>
      </c>
      <c r="S214" s="441">
        <f>INPUT!S297</f>
        <v>26.97</v>
      </c>
      <c r="T214" s="401">
        <f>INPUT!T297</f>
        <v>11.79</v>
      </c>
      <c r="U214" s="448">
        <f>INPUT!U297</f>
        <v>2.07</v>
      </c>
      <c r="V214" s="401">
        <f>INPUT!V297</f>
        <v>85.25</v>
      </c>
      <c r="W214" s="448">
        <f>INPUT!W297</f>
        <v>1.98</v>
      </c>
      <c r="X214" s="401">
        <f>INPUT!X297</f>
        <v>113.3</v>
      </c>
      <c r="Y214" s="267"/>
      <c r="Z214" s="267">
        <v>149</v>
      </c>
      <c r="AB214" s="228">
        <f t="shared" si="5"/>
        <v>6667169.800000001</v>
      </c>
    </row>
    <row r="215" spans="1:28" s="195" customFormat="1" ht="19.5" customHeight="1">
      <c r="A215" s="355">
        <f>INPUT!A296</f>
        <v>37694</v>
      </c>
      <c r="B215" s="368">
        <f>INPUT!B296</f>
        <v>2315</v>
      </c>
      <c r="C215" s="379">
        <f>INPUT!C296</f>
        <v>8.48</v>
      </c>
      <c r="D215" s="389">
        <f>INPUT!D296</f>
        <v>28.75</v>
      </c>
      <c r="E215" s="395">
        <f>INPUT!E296</f>
        <v>7347</v>
      </c>
      <c r="F215" s="403">
        <f>INPUT!F296</f>
        <v>30.21</v>
      </c>
      <c r="G215" s="395">
        <f>INPUT!G296</f>
        <v>767.8</v>
      </c>
      <c r="H215" s="403">
        <f>INPUT!H296</f>
        <v>42.57</v>
      </c>
      <c r="I215" s="414">
        <f>AVERAGE(INPUT!I296,INPUT!K296)</f>
        <v>35.08</v>
      </c>
      <c r="J215" s="420">
        <f>0.5*(INPUT!J296+INPUT!L296)</f>
        <v>12.24</v>
      </c>
      <c r="K215" s="434">
        <f t="shared" si="6"/>
        <v>22.92066067751323</v>
      </c>
      <c r="L215" s="403">
        <f t="shared" si="4"/>
        <v>39.82952444064901</v>
      </c>
      <c r="M215" s="442">
        <f>INPUT!M296</f>
        <v>37.47</v>
      </c>
      <c r="N215" s="403">
        <f>INPUT!N296</f>
        <v>66.97</v>
      </c>
      <c r="O215" s="442">
        <f>INPUT!O296</f>
        <v>36.1</v>
      </c>
      <c r="P215" s="403">
        <f>INPUT!P296</f>
        <v>-30.95</v>
      </c>
      <c r="Q215" s="442">
        <f>INPUT!Q296</f>
        <v>33.6</v>
      </c>
      <c r="R215" s="403">
        <f>INPUT!R296</f>
        <v>0</v>
      </c>
      <c r="S215" s="442">
        <f>INPUT!S296</f>
        <v>0</v>
      </c>
      <c r="T215" s="403">
        <f>INPUT!T296</f>
        <v>0</v>
      </c>
      <c r="U215" s="449">
        <f>INPUT!U296</f>
        <v>1.9</v>
      </c>
      <c r="V215" s="403">
        <f>INPUT!V296</f>
        <v>51</v>
      </c>
      <c r="W215" s="449">
        <f>INPUT!W296</f>
        <v>2.01</v>
      </c>
      <c r="X215" s="403">
        <f>INPUT!X296</f>
        <v>131.88</v>
      </c>
      <c r="Y215" s="194"/>
      <c r="Z215" s="194">
        <v>119.6</v>
      </c>
      <c r="AB215" s="228">
        <f t="shared" si="5"/>
        <v>5641026.6</v>
      </c>
    </row>
    <row r="216" spans="1:28" s="228" customFormat="1" ht="19.5" customHeight="1">
      <c r="A216" s="355">
        <f>INPUT!A294</f>
        <v>37692</v>
      </c>
      <c r="B216" s="368">
        <f>INPUT!B294</f>
        <v>2312</v>
      </c>
      <c r="C216" s="379">
        <f>INPUT!C294</f>
        <v>8.32</v>
      </c>
      <c r="D216" s="389">
        <f>INPUT!D294</f>
        <v>36.48</v>
      </c>
      <c r="E216" s="395">
        <f>INPUT!E294</f>
        <v>7182</v>
      </c>
      <c r="F216" s="403">
        <f>INPUT!F294</f>
        <v>44.5</v>
      </c>
      <c r="G216" s="395">
        <f>INPUT!G294</f>
        <v>717.1</v>
      </c>
      <c r="H216" s="403">
        <f>INPUT!H294</f>
        <v>47.37</v>
      </c>
      <c r="I216" s="414">
        <f>AVERAGE(INPUT!I294,INPUT!K294)</f>
        <v>29.06</v>
      </c>
      <c r="J216" s="420">
        <f>0.5*(INPUT!J294+INPUT!L294)</f>
        <v>11.225</v>
      </c>
      <c r="K216" s="434">
        <f t="shared" si="6"/>
        <v>25.261438767963355</v>
      </c>
      <c r="L216" s="403">
        <f t="shared" si="4"/>
        <v>21.97582818906512</v>
      </c>
      <c r="M216" s="442">
        <f>INPUT!M294</f>
        <v>38.25</v>
      </c>
      <c r="N216" s="401">
        <f>INPUT!N294</f>
        <v>-1432.6</v>
      </c>
      <c r="O216" s="442">
        <f>INPUT!O294</f>
        <v>35.82</v>
      </c>
      <c r="P216" s="403">
        <f>INPUT!P294</f>
        <v>79.54</v>
      </c>
      <c r="Q216" s="442">
        <f>INPUT!Q294</f>
        <v>32</v>
      </c>
      <c r="R216" s="403">
        <f>INPUT!R294</f>
        <v>18.32</v>
      </c>
      <c r="S216" s="442">
        <f>INPUT!S294</f>
        <v>27.92</v>
      </c>
      <c r="T216" s="403">
        <f>INPUT!T294</f>
        <v>20.53</v>
      </c>
      <c r="U216" s="449">
        <f>INPUT!U294</f>
        <v>2.1</v>
      </c>
      <c r="V216" s="403">
        <f>INPUT!V294</f>
        <v>78.96</v>
      </c>
      <c r="W216" s="449">
        <f>INPUT!W294</f>
        <v>2.12</v>
      </c>
      <c r="X216" s="403">
        <f>INPUT!X294</f>
        <v>242.4</v>
      </c>
      <c r="Y216" s="194"/>
      <c r="Z216" s="194">
        <v>122.8</v>
      </c>
      <c r="AB216" s="228">
        <f t="shared" si="5"/>
        <v>5150212.2</v>
      </c>
    </row>
    <row r="217" spans="1:28" s="195" customFormat="1" ht="19.5" customHeight="1">
      <c r="A217" s="353">
        <f>INPUT!A295</f>
        <v>37693</v>
      </c>
      <c r="B217" s="366">
        <f>INPUT!B295</f>
        <v>2309</v>
      </c>
      <c r="C217" s="377">
        <f>INPUT!C295</f>
        <v>8.11</v>
      </c>
      <c r="D217" s="388">
        <f>INPUT!D295</f>
        <v>36.44</v>
      </c>
      <c r="E217" s="394">
        <f>INPUT!E295</f>
        <v>7134</v>
      </c>
      <c r="F217" s="401">
        <f>INPUT!F295</f>
        <v>65.2</v>
      </c>
      <c r="G217" s="394">
        <f>INPUT!G295</f>
        <v>511</v>
      </c>
      <c r="H217" s="401">
        <f>INPUT!H295</f>
        <v>22</v>
      </c>
      <c r="I217" s="413">
        <f>AVERAGE(INPUT!I295,INPUT!K295)</f>
        <v>18.35</v>
      </c>
      <c r="J217" s="419">
        <f>0.5*(INPUT!J295+INPUT!L295)</f>
        <v>8.48</v>
      </c>
      <c r="K217" s="428">
        <f t="shared" si="6"/>
        <v>28.316952051730446</v>
      </c>
      <c r="L217" s="401">
        <f t="shared" si="4"/>
        <v>17.503154210986786</v>
      </c>
      <c r="M217" s="441">
        <f>INPUT!M295</f>
        <v>33.9</v>
      </c>
      <c r="N217" s="401">
        <f>INPUT!N295</f>
        <v>55.4</v>
      </c>
      <c r="O217" s="441">
        <f>INPUT!O295</f>
        <v>32.44</v>
      </c>
      <c r="P217" s="401">
        <f>INPUT!P295</f>
        <v>36</v>
      </c>
      <c r="Q217" s="441">
        <f>INPUT!Q295</f>
        <v>33</v>
      </c>
      <c r="R217" s="401">
        <f>INPUT!R295</f>
        <v>33.6</v>
      </c>
      <c r="S217" s="441">
        <f>INPUT!S295</f>
        <v>31.7</v>
      </c>
      <c r="T217" s="401">
        <f>INPUT!T295</f>
        <v>14.45</v>
      </c>
      <c r="U217" s="448">
        <f>INPUT!U295</f>
        <v>2.2</v>
      </c>
      <c r="V217" s="401">
        <f>INPUT!V295</f>
        <v>70.1</v>
      </c>
      <c r="W217" s="448">
        <f>INPUT!W295</f>
        <v>2.42</v>
      </c>
      <c r="X217" s="401">
        <f>INPUT!X295</f>
        <v>-78.2</v>
      </c>
      <c r="Y217" s="267"/>
      <c r="Z217" s="267">
        <v>130</v>
      </c>
      <c r="AB217" s="228">
        <f t="shared" si="5"/>
        <v>3645474</v>
      </c>
    </row>
    <row r="218" spans="1:28" s="228" customFormat="1" ht="19.5" customHeight="1">
      <c r="A218" s="353">
        <f>INPUT!A293</f>
        <v>37692</v>
      </c>
      <c r="B218" s="366">
        <f>INPUT!B293</f>
        <v>2307</v>
      </c>
      <c r="C218" s="377">
        <f>INPUT!C293</f>
        <v>8.33</v>
      </c>
      <c r="D218" s="388">
        <f>INPUT!D293</f>
        <v>6.58</v>
      </c>
      <c r="E218" s="394">
        <f>INPUT!E293</f>
        <v>7193</v>
      </c>
      <c r="F218" s="401">
        <f>INPUT!F293</f>
        <v>6.19</v>
      </c>
      <c r="G218" s="394">
        <f>INPUT!G293</f>
        <v>742</v>
      </c>
      <c r="H218" s="401">
        <f>INPUT!H293</f>
        <v>12.53</v>
      </c>
      <c r="I218" s="413">
        <f>AVERAGE(INPUT!I293,INPUT!K293)</f>
        <v>31.585</v>
      </c>
      <c r="J218" s="419">
        <f>0.5*(INPUT!J293+INPUT!L293)</f>
        <v>1.1900000000000004</v>
      </c>
      <c r="K218" s="428">
        <f t="shared" si="6"/>
        <v>24.085832023986445</v>
      </c>
      <c r="L218" s="401">
        <f t="shared" si="4"/>
        <v>1.6695137824936384</v>
      </c>
      <c r="M218" s="441">
        <f>INPUT!M293</f>
        <v>37.65</v>
      </c>
      <c r="N218" s="401">
        <f>INPUT!N293</f>
        <v>-21.27</v>
      </c>
      <c r="O218" s="441">
        <f>INPUT!O293</f>
        <v>34.49</v>
      </c>
      <c r="P218" s="401">
        <f>INPUT!P293</f>
        <v>-9.25</v>
      </c>
      <c r="Q218" s="441">
        <f>INPUT!Q293</f>
        <v>35.23</v>
      </c>
      <c r="R218" s="401">
        <f>INPUT!R293</f>
        <v>-25.06</v>
      </c>
      <c r="S218" s="441">
        <f>INPUT!S293</f>
        <v>28.28</v>
      </c>
      <c r="T218" s="401">
        <f>INPUT!T293</f>
        <v>39.78</v>
      </c>
      <c r="U218" s="448">
        <f>INPUT!U293</f>
        <v>2.08</v>
      </c>
      <c r="V218" s="401">
        <f>INPUT!V293</f>
        <v>-17.34</v>
      </c>
      <c r="W218" s="448">
        <f>INPUT!W293</f>
        <v>1.97</v>
      </c>
      <c r="X218" s="401">
        <f>INPUT!X293</f>
        <v>-48.05</v>
      </c>
      <c r="Y218" s="267"/>
      <c r="Z218" s="267">
        <v>134.6</v>
      </c>
      <c r="AB218" s="228">
        <f t="shared" si="5"/>
        <v>5337206</v>
      </c>
    </row>
    <row r="219" spans="1:28" s="195" customFormat="1" ht="19.5" customHeight="1">
      <c r="A219" s="355">
        <f>INPUT!A292</f>
        <v>37680</v>
      </c>
      <c r="B219" s="368">
        <f>INPUT!B292</f>
        <v>2285</v>
      </c>
      <c r="C219" s="379">
        <f>INPUT!C292</f>
        <v>6.19</v>
      </c>
      <c r="D219" s="389">
        <f>INPUT!D292</f>
        <v>33.78</v>
      </c>
      <c r="E219" s="395">
        <f>INPUT!E292</f>
        <v>5506</v>
      </c>
      <c r="F219" s="403">
        <f>INPUT!F292</f>
        <v>37.6</v>
      </c>
      <c r="G219" s="395">
        <f>INPUT!G292</f>
        <v>399</v>
      </c>
      <c r="H219" s="403">
        <f>INPUT!H292</f>
        <v>38.83</v>
      </c>
      <c r="I219" s="414">
        <f>AVERAGE(INPUT!I292,INPUT!K292)</f>
        <v>12.56</v>
      </c>
      <c r="J219" s="420">
        <f>0.5*(INPUT!J292+INPUT!L292)</f>
        <v>14.620000000000001</v>
      </c>
      <c r="K219" s="434">
        <f t="shared" si="6"/>
        <v>24.931478396235388</v>
      </c>
      <c r="L219" s="403">
        <f t="shared" si="4"/>
        <v>62.30364779595179</v>
      </c>
      <c r="M219" s="442">
        <f>INPUT!M292</f>
        <v>39.1</v>
      </c>
      <c r="N219" s="403">
        <f>INPUT!N292</f>
        <v>91.6</v>
      </c>
      <c r="O219" s="442">
        <f>INPUT!O292</f>
        <v>37.1</v>
      </c>
      <c r="P219" s="403">
        <f>INPUT!P292</f>
        <v>79</v>
      </c>
      <c r="Q219" s="442">
        <f>INPUT!Q292</f>
        <v>33</v>
      </c>
      <c r="R219" s="403">
        <f>INPUT!R292</f>
        <v>0</v>
      </c>
      <c r="S219" s="442">
        <f>INPUT!S292</f>
        <v>30.5</v>
      </c>
      <c r="T219" s="403">
        <f>INPUT!T292</f>
        <v>0</v>
      </c>
      <c r="U219" s="449">
        <f>INPUT!U292</f>
        <v>1.91</v>
      </c>
      <c r="V219" s="403">
        <f>INPUT!V292</f>
        <v>108</v>
      </c>
      <c r="W219" s="449">
        <f>INPUT!W292</f>
        <v>2.25</v>
      </c>
      <c r="X219" s="403">
        <f>INPUT!X292</f>
        <v>1878</v>
      </c>
      <c r="Y219" s="194" t="s">
        <v>214</v>
      </c>
      <c r="Z219" s="194">
        <v>72.4</v>
      </c>
      <c r="AB219" s="228">
        <f t="shared" si="5"/>
        <v>2196894</v>
      </c>
    </row>
    <row r="220" spans="1:28" s="228" customFormat="1" ht="19.5" customHeight="1">
      <c r="A220" s="353">
        <f>INPUT!A291</f>
        <v>37676</v>
      </c>
      <c r="B220" s="366">
        <f>INPUT!B291</f>
        <v>2271</v>
      </c>
      <c r="C220" s="377">
        <f>INPUT!C291</f>
        <v>7.67</v>
      </c>
      <c r="D220" s="388">
        <f>INPUT!D291</f>
        <v>169.5</v>
      </c>
      <c r="E220" s="394">
        <f>INPUT!E291</f>
        <v>6697</v>
      </c>
      <c r="F220" s="401">
        <f>INPUT!F291</f>
        <v>40769</v>
      </c>
      <c r="G220" s="394">
        <f>INPUT!G291</f>
        <v>628.8</v>
      </c>
      <c r="H220" s="401">
        <f>INPUT!H291</f>
        <v>41.2</v>
      </c>
      <c r="I220" s="413">
        <f>AVERAGE(INPUT!I291,INPUT!K291)</f>
        <v>22.5</v>
      </c>
      <c r="J220" s="419">
        <f>0.5*(INPUT!J291+INPUT!L291)</f>
        <v>13.55</v>
      </c>
      <c r="K220" s="428">
        <f t="shared" si="6"/>
        <v>26.677116338308462</v>
      </c>
      <c r="L220" s="401">
        <f aca="true" t="shared" si="7" ref="L220:L278">1/(1/J220-1/F220-1/H220)</f>
        <v>20.20023894639499</v>
      </c>
      <c r="M220" s="441">
        <f>INPUT!M291</f>
        <v>36.13</v>
      </c>
      <c r="N220" s="401">
        <f>INPUT!N291</f>
        <v>26.02</v>
      </c>
      <c r="O220" s="441">
        <f>INPUT!O291</f>
        <v>32</v>
      </c>
      <c r="P220" s="401">
        <f>INPUT!P291</f>
        <v>144.7</v>
      </c>
      <c r="Q220" s="441">
        <f>INPUT!Q291</f>
        <v>36.31</v>
      </c>
      <c r="R220" s="401">
        <f>INPUT!R291</f>
        <v>14.84</v>
      </c>
      <c r="S220" s="441">
        <f>INPUT!S291</f>
        <v>34.12</v>
      </c>
      <c r="T220" s="401">
        <f>INPUT!T291</f>
        <v>5.9</v>
      </c>
      <c r="U220" s="448">
        <f>INPUT!U291</f>
        <v>2.01</v>
      </c>
      <c r="V220" s="401">
        <f>INPUT!V291</f>
        <v>40.4</v>
      </c>
      <c r="W220" s="448">
        <f>INPUT!W291</f>
        <v>0</v>
      </c>
      <c r="X220" s="401">
        <f>INPUT!X291</f>
        <v>0</v>
      </c>
      <c r="Y220" s="267"/>
      <c r="Z220" s="267">
        <v>142.8</v>
      </c>
      <c r="AB220" s="228">
        <f t="shared" si="5"/>
        <v>4211073.6</v>
      </c>
    </row>
    <row r="221" spans="1:28" s="195" customFormat="1" ht="19.5" customHeight="1">
      <c r="A221" s="355">
        <f>INPUT!A290</f>
        <v>37675</v>
      </c>
      <c r="B221" s="368">
        <f>INPUT!B290</f>
        <v>2270</v>
      </c>
      <c r="C221" s="379">
        <f>INPUT!C290</f>
        <v>7.07</v>
      </c>
      <c r="D221" s="389">
        <f>INPUT!D290</f>
        <v>132.6</v>
      </c>
      <c r="E221" s="395">
        <f>INPUT!E290</f>
        <v>6284</v>
      </c>
      <c r="F221" s="403">
        <f>INPUT!F290</f>
        <v>348.4</v>
      </c>
      <c r="G221" s="395">
        <f>INPUT!G290</f>
        <v>490.5</v>
      </c>
      <c r="H221" s="403">
        <f>INPUT!H290</f>
        <v>48.2</v>
      </c>
      <c r="I221" s="414">
        <f>AVERAGE(INPUT!I290,INPUT!K290)</f>
        <v>18.305</v>
      </c>
      <c r="J221" s="420">
        <f>0.5*(INPUT!J290+INPUT!L290)</f>
        <v>14.335</v>
      </c>
      <c r="K221" s="434">
        <f t="shared" si="6"/>
        <v>24.00125901494983</v>
      </c>
      <c r="L221" s="403">
        <f t="shared" si="7"/>
        <v>21.672145470599958</v>
      </c>
      <c r="M221" s="442">
        <f>INPUT!M290</f>
        <v>36.84</v>
      </c>
      <c r="N221" s="403">
        <f>INPUT!N290</f>
        <v>65.08</v>
      </c>
      <c r="O221" s="442">
        <f>INPUT!O290</f>
        <v>31.74</v>
      </c>
      <c r="P221" s="403">
        <f>INPUT!P290</f>
        <v>22.03</v>
      </c>
      <c r="Q221" s="442">
        <f>INPUT!Q290</f>
        <v>36.01</v>
      </c>
      <c r="R221" s="403">
        <f>INPUT!R290</f>
        <v>46.78</v>
      </c>
      <c r="S221" s="442">
        <f>INPUT!S290</f>
        <v>33.68</v>
      </c>
      <c r="T221" s="403">
        <f>INPUT!T290</f>
        <v>11.08</v>
      </c>
      <c r="U221" s="449">
        <f>INPUT!U290</f>
        <v>2</v>
      </c>
      <c r="V221" s="403">
        <f>INPUT!V290</f>
        <v>40.85</v>
      </c>
      <c r="W221" s="449">
        <f>INPUT!W290</f>
        <v>2.24</v>
      </c>
      <c r="X221" s="403">
        <f>INPUT!X290</f>
        <v>171.4</v>
      </c>
      <c r="Y221" s="194"/>
      <c r="Z221" s="194">
        <v>100</v>
      </c>
      <c r="AB221" s="228">
        <f t="shared" si="5"/>
        <v>3082302</v>
      </c>
    </row>
    <row r="222" spans="1:28" s="228" customFormat="1" ht="19.5" customHeight="1">
      <c r="A222" s="353">
        <f>INPUT!A289</f>
        <v>37674</v>
      </c>
      <c r="B222" s="366">
        <f>INPUT!B289</f>
        <v>2264</v>
      </c>
      <c r="C222" s="377">
        <f>INPUT!C289</f>
        <v>7.76</v>
      </c>
      <c r="D222" s="388">
        <f>INPUT!D289</f>
        <v>143.7</v>
      </c>
      <c r="E222" s="394">
        <f>INPUT!E289</f>
        <v>6603</v>
      </c>
      <c r="F222" s="401">
        <f>INPUT!F289</f>
        <v>586.7</v>
      </c>
      <c r="G222" s="394">
        <f>INPUT!G289</f>
        <v>787</v>
      </c>
      <c r="H222" s="401">
        <f>INPUT!H289</f>
        <v>64.1</v>
      </c>
      <c r="I222" s="413">
        <f>AVERAGE(INPUT!I289,INPUT!K289)</f>
        <v>31.7</v>
      </c>
      <c r="J222" s="419">
        <f>0.5*(INPUT!J289+INPUT!L289)</f>
        <v>13.91</v>
      </c>
      <c r="K222" s="428">
        <f t="shared" si="6"/>
        <v>23.366051862140402</v>
      </c>
      <c r="L222" s="401">
        <f t="shared" si="7"/>
        <v>18.319831981560256</v>
      </c>
      <c r="M222" s="441">
        <f>INPUT!M289</f>
        <v>35.52</v>
      </c>
      <c r="N222" s="401">
        <f>INPUT!N289</f>
        <v>31.11</v>
      </c>
      <c r="O222" s="441">
        <f>INPUT!O289</f>
        <v>31.7</v>
      </c>
      <c r="P222" s="401">
        <f>INPUT!P289</f>
        <v>30.3</v>
      </c>
      <c r="Q222" s="441">
        <f>INPUT!Q289</f>
        <v>36.78</v>
      </c>
      <c r="R222" s="401">
        <f>INPUT!R289</f>
        <v>52.9</v>
      </c>
      <c r="S222" s="441">
        <f>INPUT!S289</f>
        <v>32.53</v>
      </c>
      <c r="T222" s="401">
        <f>INPUT!T289</f>
        <v>13.2</v>
      </c>
      <c r="U222" s="448">
        <f>INPUT!U289</f>
        <v>1.97</v>
      </c>
      <c r="V222" s="401">
        <f>INPUT!V289</f>
        <v>24.34</v>
      </c>
      <c r="W222" s="448">
        <f>INPUT!W289</f>
        <v>1.98</v>
      </c>
      <c r="X222" s="401">
        <f>INPUT!X289</f>
        <v>106.3</v>
      </c>
      <c r="Y222" s="267"/>
      <c r="Z222" s="267">
        <v>143</v>
      </c>
      <c r="AB222" s="228">
        <f t="shared" si="5"/>
        <v>5196561</v>
      </c>
    </row>
    <row r="223" spans="1:28" s="195" customFormat="1" ht="19.5" customHeight="1">
      <c r="A223" s="355">
        <f>INPUT!A288</f>
        <v>37673</v>
      </c>
      <c r="B223" s="368">
        <f>INPUT!B288</f>
        <v>2262</v>
      </c>
      <c r="C223" s="379">
        <f>INPUT!C288</f>
        <v>7.42</v>
      </c>
      <c r="D223" s="389">
        <f>INPUT!D288</f>
        <v>132.2</v>
      </c>
      <c r="E223" s="395">
        <f>INPUT!E288</f>
        <v>6296</v>
      </c>
      <c r="F223" s="403">
        <f>INPUT!F288</f>
        <v>447</v>
      </c>
      <c r="G223" s="395">
        <f>INPUT!G288</f>
        <v>712</v>
      </c>
      <c r="H223" s="403">
        <f>INPUT!H288</f>
        <v>58.9</v>
      </c>
      <c r="I223" s="414">
        <f>AVERAGE(INPUT!I288,INPUT!K288)</f>
        <v>27.86</v>
      </c>
      <c r="J223" s="420">
        <f>0.5*(INPUT!J288+INPUT!L288)</f>
        <v>15.149999999999999</v>
      </c>
      <c r="K223" s="434">
        <f t="shared" si="6"/>
        <v>22.934652794891303</v>
      </c>
      <c r="L223" s="403">
        <f t="shared" si="7"/>
        <v>21.37138671066601</v>
      </c>
      <c r="M223" s="442">
        <f>INPUT!M288</f>
        <v>37.05</v>
      </c>
      <c r="N223" s="403">
        <f>INPUT!N288</f>
        <v>117</v>
      </c>
      <c r="O223" s="442">
        <f>INPUT!O288</f>
        <v>33.66</v>
      </c>
      <c r="P223" s="403">
        <f>INPUT!P288</f>
        <v>24.2</v>
      </c>
      <c r="Q223" s="442">
        <f>INPUT!Q288</f>
        <v>37.69</v>
      </c>
      <c r="R223" s="403">
        <f>INPUT!R288</f>
        <v>-441</v>
      </c>
      <c r="S223" s="442">
        <f>INPUT!S288</f>
        <v>32.66</v>
      </c>
      <c r="T223" s="403">
        <f>INPUT!T288</f>
        <v>11</v>
      </c>
      <c r="U223" s="449">
        <f>INPUT!U288</f>
        <v>1.98</v>
      </c>
      <c r="V223" s="403">
        <f>INPUT!V288</f>
        <v>34.4</v>
      </c>
      <c r="W223" s="449">
        <f>INPUT!W288</f>
        <v>2.06</v>
      </c>
      <c r="X223" s="403">
        <f>INPUT!X288</f>
        <v>136.8</v>
      </c>
      <c r="Y223" s="194"/>
      <c r="Z223" s="194">
        <v>144.2</v>
      </c>
      <c r="AB223" s="228">
        <f t="shared" si="5"/>
        <v>4482752</v>
      </c>
    </row>
    <row r="224" spans="1:28" s="228" customFormat="1" ht="19.5" customHeight="1">
      <c r="A224" s="353">
        <f>INPUT!A287</f>
        <v>37672</v>
      </c>
      <c r="B224" s="366">
        <f>INPUT!B287</f>
        <v>2260</v>
      </c>
      <c r="C224" s="377">
        <f>INPUT!C287</f>
        <v>6.77</v>
      </c>
      <c r="D224" s="388">
        <f>INPUT!D287</f>
        <v>38.37</v>
      </c>
      <c r="E224" s="394">
        <f>INPUT!E287</f>
        <v>5834</v>
      </c>
      <c r="F224" s="401">
        <f>INPUT!F287</f>
        <v>44.9</v>
      </c>
      <c r="G224" s="394">
        <f>INPUT!G287</f>
        <v>629</v>
      </c>
      <c r="H224" s="401">
        <f>INPUT!H287</f>
        <v>61.4</v>
      </c>
      <c r="I224" s="413">
        <f>AVERAGE(INPUT!I287,INPUT!K287)</f>
        <v>23.415</v>
      </c>
      <c r="J224" s="419">
        <f>0.5*(INPUT!J287+INPUT!L287)</f>
        <v>14.6</v>
      </c>
      <c r="K224" s="428">
        <f t="shared" si="6"/>
        <v>22.33836984201351</v>
      </c>
      <c r="L224" s="401">
        <f t="shared" si="7"/>
        <v>33.40594582033066</v>
      </c>
      <c r="M224" s="441">
        <f>INPUT!M287</f>
        <v>38.7</v>
      </c>
      <c r="N224" s="401">
        <f>INPUT!N287</f>
        <v>25.9</v>
      </c>
      <c r="O224" s="441">
        <f>INPUT!O287</f>
        <v>34.9</v>
      </c>
      <c r="P224" s="401">
        <f>INPUT!P287</f>
        <v>76.3</v>
      </c>
      <c r="Q224" s="441">
        <f>INPUT!Q287</f>
        <v>35.12</v>
      </c>
      <c r="R224" s="401">
        <f>INPUT!R287</f>
        <v>-25.22</v>
      </c>
      <c r="S224" s="441">
        <f>INPUT!S287</f>
        <v>29.3</v>
      </c>
      <c r="T224" s="401">
        <f>INPUT!T287</f>
        <v>65.7</v>
      </c>
      <c r="U224" s="448">
        <f>INPUT!U287</f>
        <v>2.26</v>
      </c>
      <c r="V224" s="401">
        <f>INPUT!V287</f>
        <v>-176.3</v>
      </c>
      <c r="W224" s="448">
        <f>INPUT!W287</f>
        <v>1.98</v>
      </c>
      <c r="X224" s="401">
        <f>INPUT!X287</f>
        <v>187</v>
      </c>
      <c r="Y224" s="267"/>
      <c r="Z224" s="267">
        <v>100.4</v>
      </c>
      <c r="AB224" s="228">
        <f t="shared" si="5"/>
        <v>3669586</v>
      </c>
    </row>
    <row r="225" spans="1:28" s="195" customFormat="1" ht="19.5" customHeight="1">
      <c r="A225" s="355">
        <f>INPUT!A286</f>
        <v>37672</v>
      </c>
      <c r="B225" s="368">
        <f>INPUT!B286</f>
        <v>2256</v>
      </c>
      <c r="C225" s="379">
        <f>INPUT!C286</f>
        <v>6.86</v>
      </c>
      <c r="D225" s="389">
        <f>INPUT!D286</f>
        <v>80.8</v>
      </c>
      <c r="E225" s="395">
        <f>INPUT!E286</f>
        <v>5886.7</v>
      </c>
      <c r="F225" s="403">
        <f>INPUT!F286</f>
        <v>74</v>
      </c>
      <c r="G225" s="395">
        <f>INPUT!G286</f>
        <v>694</v>
      </c>
      <c r="H225" s="403">
        <f>INPUT!H286</f>
        <v>39.9</v>
      </c>
      <c r="I225" s="414">
        <f>AVERAGE(INPUT!I286,INPUT!K286)</f>
        <v>30.1</v>
      </c>
      <c r="J225" s="420">
        <f>0.5*(INPUT!J286+INPUT!L286)</f>
        <v>0</v>
      </c>
      <c r="K225" s="434">
        <f t="shared" si="6"/>
        <v>19.346100852878465</v>
      </c>
      <c r="L225" s="403" t="e">
        <f t="shared" si="7"/>
        <v>#DIV/0!</v>
      </c>
      <c r="M225" s="442">
        <f>INPUT!M286</f>
        <v>34.86</v>
      </c>
      <c r="N225" s="403">
        <f>INPUT!N286</f>
        <v>32768</v>
      </c>
      <c r="O225" s="442">
        <f>INPUT!O286</f>
        <v>31.2</v>
      </c>
      <c r="P225" s="403">
        <f>INPUT!P286</f>
        <v>15.46</v>
      </c>
      <c r="Q225" s="442">
        <f>INPUT!Q286</f>
        <v>32.42</v>
      </c>
      <c r="R225" s="403">
        <f>INPUT!R286</f>
        <v>-202.9</v>
      </c>
      <c r="S225" s="442">
        <f>INPUT!S286</f>
        <v>28.33</v>
      </c>
      <c r="T225" s="403">
        <f>INPUT!T286</f>
        <v>36.5</v>
      </c>
      <c r="U225" s="449">
        <f>INPUT!U286</f>
        <v>1.88</v>
      </c>
      <c r="V225" s="403">
        <f>INPUT!V286</f>
        <v>36.44</v>
      </c>
      <c r="W225" s="449">
        <f>INPUT!W286</f>
        <v>2.06</v>
      </c>
      <c r="X225" s="403">
        <f>INPUT!X286</f>
        <v>138.2</v>
      </c>
      <c r="Y225" s="194"/>
      <c r="Z225" s="194">
        <v>131</v>
      </c>
      <c r="AB225" s="228">
        <f t="shared" si="5"/>
        <v>4085369.8</v>
      </c>
    </row>
    <row r="226" spans="1:28" s="228" customFormat="1" ht="19.5" customHeight="1">
      <c r="A226" s="353">
        <f>INPUT!A285</f>
        <v>37669</v>
      </c>
      <c r="B226" s="366">
        <f>INPUT!B285</f>
        <v>2236</v>
      </c>
      <c r="C226" s="377">
        <f>INPUT!C285</f>
        <v>6.12</v>
      </c>
      <c r="D226" s="388">
        <f>INPUT!D285</f>
        <v>96.3</v>
      </c>
      <c r="E226" s="394">
        <f>INPUT!E285</f>
        <v>5300</v>
      </c>
      <c r="F226" s="401">
        <f>INPUT!F285</f>
        <v>172</v>
      </c>
      <c r="G226" s="394">
        <f>INPUT!G285</f>
        <v>573</v>
      </c>
      <c r="H226" s="401">
        <f>INPUT!H285</f>
        <v>59.6</v>
      </c>
      <c r="I226" s="413">
        <f>AVERAGE(INPUT!I285,INPUT!K285)</f>
        <v>18.155</v>
      </c>
      <c r="J226" s="419">
        <f>0.5*(INPUT!J285+INPUT!L285)</f>
        <v>13.815</v>
      </c>
      <c r="K226" s="428">
        <f t="shared" si="6"/>
        <v>23.843104773570868</v>
      </c>
      <c r="L226" s="401">
        <f t="shared" si="7"/>
        <v>20.083300835010718</v>
      </c>
      <c r="M226" s="441">
        <f>INPUT!M285</f>
        <v>33.24</v>
      </c>
      <c r="N226" s="401">
        <f>INPUT!N285</f>
        <v>542</v>
      </c>
      <c r="O226" s="441">
        <f>INPUT!O285</f>
        <v>32.98</v>
      </c>
      <c r="P226" s="401">
        <f>INPUT!P285</f>
        <v>-357</v>
      </c>
      <c r="Q226" s="441">
        <f>INPUT!S285</f>
        <v>44.24</v>
      </c>
      <c r="R226" s="401">
        <f>INPUT!T285</f>
        <v>-103.9</v>
      </c>
      <c r="S226" s="441">
        <f>INPUT!S285</f>
        <v>44.24</v>
      </c>
      <c r="T226" s="401">
        <f>INPUT!T285</f>
        <v>-103.9</v>
      </c>
      <c r="U226" s="448">
        <f>INPUT!U285</f>
        <v>1.96</v>
      </c>
      <c r="V226" s="401">
        <f>INPUT!V285</f>
        <v>48.33</v>
      </c>
      <c r="W226" s="448">
        <f>INPUT!W285</f>
        <v>1.91</v>
      </c>
      <c r="X226" s="401">
        <f>INPUT!X285</f>
        <v>168</v>
      </c>
      <c r="Y226" s="267"/>
      <c r="Z226" s="267">
        <v>116</v>
      </c>
      <c r="AB226" s="228">
        <f t="shared" si="5"/>
        <v>3036900</v>
      </c>
    </row>
    <row r="227" spans="1:28" s="195" customFormat="1" ht="19.5" customHeight="1">
      <c r="A227" s="355">
        <f>INPUT!A284</f>
        <v>37668</v>
      </c>
      <c r="B227" s="368">
        <f>INPUT!B284</f>
        <v>2234</v>
      </c>
      <c r="C227" s="379">
        <f>INPUT!C284</f>
        <v>5.86</v>
      </c>
      <c r="D227" s="389">
        <f>INPUT!D284</f>
        <v>91.9</v>
      </c>
      <c r="E227" s="395">
        <f>INPUT!E284</f>
        <v>5103</v>
      </c>
      <c r="F227" s="403">
        <f>INPUT!F284</f>
        <v>131.9</v>
      </c>
      <c r="G227" s="395">
        <f>INPUT!G284</f>
        <v>502</v>
      </c>
      <c r="H227" s="403">
        <f>INPUT!H284</f>
        <v>46.1</v>
      </c>
      <c r="I227" s="414">
        <f>AVERAGE(INPUT!I284,INPUT!K284)</f>
        <v>15.7</v>
      </c>
      <c r="J227" s="420">
        <f>0.5*(INPUT!J284+INPUT!L284)</f>
        <v>15.2</v>
      </c>
      <c r="K227" s="434">
        <f t="shared" si="6"/>
        <v>23.25724146782014</v>
      </c>
      <c r="L227" s="403">
        <f t="shared" si="7"/>
        <v>27.38525684520547</v>
      </c>
      <c r="M227" s="442">
        <f>INPUT!M284</f>
        <v>30.8</v>
      </c>
      <c r="N227" s="403">
        <f>INPUT!N284</f>
        <v>97.2</v>
      </c>
      <c r="O227" s="442">
        <f>INPUT!O284</f>
        <v>30.22</v>
      </c>
      <c r="P227" s="403">
        <f>INPUT!P284</f>
        <v>44.6</v>
      </c>
      <c r="Q227" s="442">
        <f>INPUT!Q284</f>
        <v>36.3</v>
      </c>
      <c r="R227" s="403">
        <f>INPUT!R284</f>
        <v>94.5</v>
      </c>
      <c r="S227" s="442">
        <f>INPUT!S284</f>
        <v>33.1</v>
      </c>
      <c r="T227" s="403">
        <f>INPUT!T284</f>
        <v>53.9</v>
      </c>
      <c r="U227" s="449">
        <f>INPUT!U284</f>
        <v>2.13</v>
      </c>
      <c r="V227" s="403">
        <f>INPUT!V284</f>
        <v>61.35</v>
      </c>
      <c r="W227" s="449">
        <f>INPUT!W284</f>
        <v>2.32</v>
      </c>
      <c r="X227" s="403">
        <f>INPUT!X284</f>
        <v>496.3</v>
      </c>
      <c r="Y227" s="194"/>
      <c r="Z227" s="194">
        <v>121</v>
      </c>
      <c r="AB227" s="228">
        <f t="shared" si="5"/>
        <v>2561706</v>
      </c>
    </row>
    <row r="228" spans="1:28" s="228" customFormat="1" ht="19.5" customHeight="1">
      <c r="A228" s="353">
        <f>INPUT!A283</f>
        <v>37668</v>
      </c>
      <c r="B228" s="366">
        <f>INPUT!B283</f>
        <v>2232</v>
      </c>
      <c r="C228" s="377">
        <f>INPUT!C283</f>
        <v>6.1</v>
      </c>
      <c r="D228" s="388">
        <f>INPUT!D283</f>
        <v>123.8</v>
      </c>
      <c r="E228" s="394">
        <f>INPUT!E283</f>
        <v>5278</v>
      </c>
      <c r="F228" s="401">
        <f>INPUT!F283</f>
        <v>1646.6</v>
      </c>
      <c r="G228" s="394">
        <f>INPUT!G283</f>
        <v>515</v>
      </c>
      <c r="H228" s="401">
        <f>INPUT!H283</f>
        <v>63.9</v>
      </c>
      <c r="I228" s="413">
        <f>AVERAGE(INPUT!I283,INPUT!K283)</f>
        <v>17</v>
      </c>
      <c r="J228" s="419">
        <f>0.5*(INPUT!J283+INPUT!L283)</f>
        <v>15.850000000000001</v>
      </c>
      <c r="K228" s="428">
        <f t="shared" si="6"/>
        <v>22.790626426690082</v>
      </c>
      <c r="L228" s="401">
        <f t="shared" si="7"/>
        <v>21.351681730216058</v>
      </c>
      <c r="M228" s="441">
        <f>INPUT!M283</f>
        <v>31.1</v>
      </c>
      <c r="N228" s="401">
        <f>INPUT!N283</f>
        <v>79.3</v>
      </c>
      <c r="O228" s="441">
        <f>INPUT!O283</f>
        <v>29.9</v>
      </c>
      <c r="P228" s="401">
        <f>INPUT!P283</f>
        <v>36.9</v>
      </c>
      <c r="Q228" s="441">
        <f>INPUT!Q283</f>
        <v>35.6</v>
      </c>
      <c r="R228" s="401">
        <f>INPUT!R283</f>
        <v>26.9</v>
      </c>
      <c r="S228" s="441">
        <f>INPUT!S283</f>
        <v>32.3</v>
      </c>
      <c r="T228" s="401">
        <f>INPUT!T283</f>
        <v>-386.8</v>
      </c>
      <c r="U228" s="448">
        <f>INPUT!U283</f>
        <v>2.19</v>
      </c>
      <c r="V228" s="401">
        <f>INPUT!V283</f>
        <v>58.6</v>
      </c>
      <c r="W228" s="448">
        <f>INPUT!W283</f>
        <v>2.16</v>
      </c>
      <c r="X228" s="401">
        <f>INPUT!X283</f>
        <v>310.9</v>
      </c>
      <c r="Y228" s="267"/>
      <c r="Z228" s="267">
        <v>119.8</v>
      </c>
      <c r="AB228" s="228">
        <f t="shared" si="5"/>
        <v>2718170</v>
      </c>
    </row>
    <row r="229" spans="1:28" s="195" customFormat="1" ht="19.5" customHeight="1">
      <c r="A229" s="355">
        <f>INPUT!A282</f>
        <v>37667</v>
      </c>
      <c r="B229" s="368">
        <f>INPUT!B282</f>
        <v>2231</v>
      </c>
      <c r="C229" s="379">
        <f>INPUT!C282</f>
        <v>5.69</v>
      </c>
      <c r="D229" s="389">
        <f>INPUT!D282</f>
        <v>120.8</v>
      </c>
      <c r="E229" s="395">
        <f>INPUT!E282</f>
        <v>4856</v>
      </c>
      <c r="F229" s="403">
        <f>INPUT!F282</f>
        <v>237</v>
      </c>
      <c r="G229" s="395">
        <f>INPUT!G282</f>
        <v>584</v>
      </c>
      <c r="H229" s="403">
        <f>INPUT!H282</f>
        <v>55</v>
      </c>
      <c r="I229" s="414">
        <f>AVERAGE(INPUT!I282,INPUT!K282)</f>
        <v>18.83</v>
      </c>
      <c r="J229" s="420">
        <f>0.5*(INPUT!J282+INPUT!L282)</f>
        <v>15.15</v>
      </c>
      <c r="K229" s="434">
        <f t="shared" si="6"/>
        <v>21.466921790410666</v>
      </c>
      <c r="L229" s="403">
        <f t="shared" si="7"/>
        <v>22.932953595317727</v>
      </c>
      <c r="M229" s="442">
        <f>INPUT!M282</f>
        <v>30.85</v>
      </c>
      <c r="N229" s="403">
        <f>INPUT!N282</f>
        <v>27.6</v>
      </c>
      <c r="O229" s="442">
        <f>INPUT!O282</f>
        <v>30.1</v>
      </c>
      <c r="P229" s="403">
        <f>INPUT!P282</f>
        <v>26.8</v>
      </c>
      <c r="Q229" s="442">
        <f>INPUT!Q282</f>
        <v>37.38</v>
      </c>
      <c r="R229" s="403">
        <f>INPUT!R282</f>
        <v>39.7</v>
      </c>
      <c r="S229" s="442">
        <f>INPUT!S282</f>
        <v>33.6</v>
      </c>
      <c r="T229" s="403">
        <f>INPUT!T282</f>
        <v>137.8</v>
      </c>
      <c r="U229" s="449">
        <f>INPUT!U282</f>
        <v>2.01</v>
      </c>
      <c r="V229" s="403">
        <f>INPUT!V282</f>
        <v>52.8</v>
      </c>
      <c r="W229" s="449">
        <f>INPUT!W282</f>
        <v>2.12</v>
      </c>
      <c r="X229" s="403">
        <f>INPUT!X282</f>
        <v>285</v>
      </c>
      <c r="Y229" s="194"/>
      <c r="Z229" s="194">
        <v>120.4</v>
      </c>
      <c r="AB229" s="228">
        <f t="shared" si="5"/>
        <v>2835904</v>
      </c>
    </row>
    <row r="230" spans="1:28" s="228" customFormat="1" ht="19.5" customHeight="1">
      <c r="A230" s="353">
        <f>INPUT!A281</f>
        <v>37666</v>
      </c>
      <c r="B230" s="366">
        <f>INPUT!B281</f>
        <v>2229</v>
      </c>
      <c r="C230" s="377">
        <f>INPUT!C281</f>
        <v>5.61</v>
      </c>
      <c r="D230" s="388">
        <f>INPUT!D281</f>
        <v>131</v>
      </c>
      <c r="E230" s="394">
        <f>INPUT!E281</f>
        <v>4832</v>
      </c>
      <c r="F230" s="401">
        <f>INPUT!F281</f>
        <v>198.9</v>
      </c>
      <c r="G230" s="394">
        <f>INPUT!G281</f>
        <v>539</v>
      </c>
      <c r="H230" s="401">
        <f>INPUT!H281</f>
        <v>46.5</v>
      </c>
      <c r="I230" s="413">
        <f>AVERAGE(INPUT!I281,INPUT!K281)</f>
        <v>18.4</v>
      </c>
      <c r="J230" s="419">
        <f>0.5*(INPUT!J281+INPUT!L281)</f>
        <v>15.1</v>
      </c>
      <c r="K230" s="428">
        <f t="shared" si="6"/>
        <v>20.175598961713177</v>
      </c>
      <c r="L230" s="401">
        <f t="shared" si="7"/>
        <v>25.193906709168346</v>
      </c>
      <c r="M230" s="441">
        <f>INPUT!M281</f>
        <v>27.7</v>
      </c>
      <c r="N230" s="401">
        <f>INPUT!N281</f>
        <v>48.4</v>
      </c>
      <c r="O230" s="441">
        <f>INPUT!O281</f>
        <v>28.5</v>
      </c>
      <c r="P230" s="401">
        <f>INPUT!P281</f>
        <v>-65.1</v>
      </c>
      <c r="Q230" s="441">
        <f>INPUT!Q281</f>
        <v>34.1</v>
      </c>
      <c r="R230" s="401">
        <f>INPUT!R281</f>
        <v>57.1</v>
      </c>
      <c r="S230" s="441">
        <f>INPUT!S281</f>
        <v>30.3</v>
      </c>
      <c r="T230" s="401">
        <f>INPUT!T281</f>
        <v>26.7</v>
      </c>
      <c r="U230" s="448">
        <f>INPUT!U281</f>
        <v>2.31</v>
      </c>
      <c r="V230" s="401">
        <f>INPUT!V281</f>
        <v>82</v>
      </c>
      <c r="W230" s="448">
        <f>INPUT!W281</f>
        <v>2.07</v>
      </c>
      <c r="X230" s="401">
        <f>INPUT!X281</f>
        <v>234.7</v>
      </c>
      <c r="Y230" s="267"/>
      <c r="Z230" s="267">
        <v>130</v>
      </c>
      <c r="AB230" s="228">
        <f aca="true" t="shared" si="8" ref="AB230:AB237">E230*G230</f>
        <v>2604448</v>
      </c>
    </row>
    <row r="231" spans="1:28" s="195" customFormat="1" ht="19.5" customHeight="1">
      <c r="A231" s="353">
        <f>INPUT!A279</f>
        <v>37665</v>
      </c>
      <c r="B231" s="366">
        <f>INPUT!B279</f>
        <v>2213</v>
      </c>
      <c r="C231" s="377">
        <f>INPUT!C279</f>
        <v>6.9</v>
      </c>
      <c r="D231" s="388">
        <f>INPUT!D279</f>
        <v>133</v>
      </c>
      <c r="E231" s="394">
        <f>INPUT!E279</f>
        <v>6113</v>
      </c>
      <c r="F231" s="401">
        <f>INPUT!F279</f>
        <v>119</v>
      </c>
      <c r="G231" s="394">
        <f>INPUT!G279</f>
        <v>509.6</v>
      </c>
      <c r="H231" s="401">
        <f>INPUT!H279</f>
        <v>39.2</v>
      </c>
      <c r="I231" s="413">
        <f>AVERAGE(INPUT!I279,INPUT!K279)</f>
        <v>20.9</v>
      </c>
      <c r="J231" s="419">
        <f>0.5*(INPUT!J279+INPUT!L279)</f>
        <v>14.5</v>
      </c>
      <c r="K231" s="428">
        <f t="shared" si="6"/>
        <v>21.245458001856747</v>
      </c>
      <c r="L231" s="401">
        <f t="shared" si="7"/>
        <v>28.529081783289048</v>
      </c>
      <c r="M231" s="441">
        <f>INPUT!M279</f>
        <v>31.3</v>
      </c>
      <c r="N231" s="401">
        <f>INPUT!N279</f>
        <v>73.5</v>
      </c>
      <c r="O231" s="441">
        <f>INPUT!O279</f>
        <v>31.1</v>
      </c>
      <c r="P231" s="401">
        <f>INPUT!P279</f>
        <v>48.5</v>
      </c>
      <c r="Q231" s="441">
        <f>INPUT!Q279</f>
        <v>32.9</v>
      </c>
      <c r="R231" s="401">
        <f>INPUT!R279</f>
        <v>-80.3</v>
      </c>
      <c r="S231" s="441">
        <f>INPUT!S279</f>
        <v>28.6</v>
      </c>
      <c r="T231" s="401">
        <f>INPUT!T279</f>
        <v>26.9</v>
      </c>
      <c r="U231" s="448">
        <f>INPUT!U279</f>
        <v>2.16</v>
      </c>
      <c r="V231" s="401">
        <f>INPUT!V279</f>
        <v>57.4</v>
      </c>
      <c r="W231" s="448">
        <f>INPUT!W279</f>
        <v>1.95</v>
      </c>
      <c r="X231" s="401">
        <f>INPUT!X279</f>
        <v>144.6</v>
      </c>
      <c r="Y231" s="267"/>
      <c r="Z231" s="267">
        <v>103.2</v>
      </c>
      <c r="AB231" s="228">
        <f t="shared" si="8"/>
        <v>3115184.8000000003</v>
      </c>
    </row>
    <row r="232" spans="1:28" s="228" customFormat="1" ht="19.5" customHeight="1">
      <c r="A232" s="355">
        <f>INPUT!A278</f>
        <v>37663</v>
      </c>
      <c r="B232" s="368">
        <f>INPUT!B278</f>
        <v>2208</v>
      </c>
      <c r="C232" s="379">
        <f>INPUT!C278</f>
        <v>6.67</v>
      </c>
      <c r="D232" s="389">
        <f>INPUT!D278</f>
        <v>78</v>
      </c>
      <c r="E232" s="395">
        <f>INPUT!E278</f>
        <v>5971</v>
      </c>
      <c r="F232" s="403">
        <f>INPUT!F278</f>
        <v>107.6</v>
      </c>
      <c r="G232" s="395">
        <f>INPUT!G278</f>
        <v>422</v>
      </c>
      <c r="H232" s="403">
        <f>INPUT!H278</f>
        <v>39.8</v>
      </c>
      <c r="I232" s="414">
        <f>AVERAGE(INPUT!I278,INPUT!K278)</f>
        <v>17.185000000000002</v>
      </c>
      <c r="J232" s="420">
        <f>0.5*(INPUT!J278+INPUT!L278)</f>
        <v>13.85</v>
      </c>
      <c r="K232" s="434">
        <f t="shared" si="6"/>
        <v>20.89962792959844</v>
      </c>
      <c r="L232" s="403">
        <f>1/(1/J232-1/F232-1/H232)</f>
        <v>26.46702930401296</v>
      </c>
      <c r="M232" s="442">
        <f>INPUT!M278</f>
        <v>29.4</v>
      </c>
      <c r="N232" s="403">
        <f>INPUT!N278</f>
        <v>-924</v>
      </c>
      <c r="O232" s="442">
        <f>INPUT!O278</f>
        <v>29.7</v>
      </c>
      <c r="P232" s="403">
        <f>INPUT!P278</f>
        <v>107.7</v>
      </c>
      <c r="Q232" s="442">
        <f>INPUT!Q278</f>
        <v>35.3</v>
      </c>
      <c r="R232" s="403">
        <f>INPUT!R278</f>
        <v>159</v>
      </c>
      <c r="S232" s="442">
        <f>INPUT!S278</f>
        <v>29.2</v>
      </c>
      <c r="T232" s="403">
        <f>INPUT!T278</f>
        <v>625.2</v>
      </c>
      <c r="U232" s="449">
        <f>INPUT!U278</f>
        <v>2.12</v>
      </c>
      <c r="V232" s="403">
        <f>INPUT!V278</f>
        <v>63.9</v>
      </c>
      <c r="W232" s="449">
        <f>INPUT!W278</f>
        <v>2</v>
      </c>
      <c r="X232" s="403">
        <f>INPUT!X278</f>
        <v>337</v>
      </c>
      <c r="Y232" s="194"/>
      <c r="Z232" s="194">
        <v>111.8</v>
      </c>
      <c r="AB232" s="228">
        <f t="shared" si="8"/>
        <v>2519762</v>
      </c>
    </row>
    <row r="233" spans="1:28" s="195" customFormat="1" ht="19.5" customHeight="1">
      <c r="A233" s="353">
        <f>INPUT!A277</f>
        <v>37662</v>
      </c>
      <c r="B233" s="366">
        <f>INPUT!B277</f>
        <v>2194</v>
      </c>
      <c r="C233" s="377">
        <f>INPUT!C277</f>
        <v>3.06</v>
      </c>
      <c r="D233" s="388">
        <f>INPUT!D277</f>
        <v>262</v>
      </c>
      <c r="E233" s="394">
        <f>INPUT!E277</f>
        <v>2521</v>
      </c>
      <c r="F233" s="401">
        <f>INPUT!F277</f>
        <v>-352</v>
      </c>
      <c r="G233" s="394">
        <f>INPUT!G277</f>
        <v>385</v>
      </c>
      <c r="H233" s="401">
        <f>INPUT!H277</f>
        <v>65</v>
      </c>
      <c r="I233" s="413">
        <f>AVERAGE(INPUT!I277,INPUT!K277)</f>
        <v>2.2575</v>
      </c>
      <c r="J233" s="419">
        <f>0.5*(INPUT!J277+INPUT!L277)</f>
        <v>16.7</v>
      </c>
      <c r="K233" s="428">
        <f t="shared" si="6"/>
        <v>61.28220525280575</v>
      </c>
      <c r="L233" s="401">
        <f t="shared" si="7"/>
        <v>21.12533241923802</v>
      </c>
      <c r="M233" s="441">
        <f>INPUT!M277</f>
        <v>0</v>
      </c>
      <c r="N233" s="401">
        <f>INPUT!N277</f>
        <v>0</v>
      </c>
      <c r="O233" s="441">
        <f>INPUT!O277</f>
        <v>0</v>
      </c>
      <c r="P233" s="401">
        <f>INPUT!P277</f>
        <v>0</v>
      </c>
      <c r="Q233" s="441">
        <f>INPUT!Q277</f>
        <v>37.7</v>
      </c>
      <c r="R233" s="401">
        <f>INPUT!R277</f>
        <v>66.6</v>
      </c>
      <c r="S233" s="441">
        <f>INPUT!S277</f>
        <v>35.7</v>
      </c>
      <c r="T233" s="401">
        <f>INPUT!T277</f>
        <v>101</v>
      </c>
      <c r="U233" s="448">
        <f>INPUT!U277</f>
        <v>1.76</v>
      </c>
      <c r="V233" s="401">
        <f>INPUT!V277</f>
        <v>112</v>
      </c>
      <c r="W233" s="448">
        <f>INPUT!W277</f>
        <v>2.03</v>
      </c>
      <c r="X233" s="401">
        <f>INPUT!X277</f>
        <v>1070</v>
      </c>
      <c r="Y233" s="267"/>
      <c r="Z233" s="228">
        <v>105.4</v>
      </c>
      <c r="AB233" s="228">
        <f t="shared" si="8"/>
        <v>970585</v>
      </c>
    </row>
    <row r="234" spans="1:28" s="228" customFormat="1" ht="19.5" customHeight="1">
      <c r="A234" s="276">
        <v>37632</v>
      </c>
      <c r="B234" s="197">
        <v>2155</v>
      </c>
      <c r="C234" s="278">
        <v>7.59</v>
      </c>
      <c r="D234" s="278">
        <v>79</v>
      </c>
      <c r="E234" s="278">
        <v>6425</v>
      </c>
      <c r="F234" s="215">
        <v>101</v>
      </c>
      <c r="G234" s="278">
        <v>792</v>
      </c>
      <c r="H234" s="215">
        <v>58</v>
      </c>
      <c r="I234" s="278">
        <v>29.74</v>
      </c>
      <c r="J234" s="215">
        <v>15</v>
      </c>
      <c r="K234" s="344">
        <f t="shared" si="6"/>
        <v>24.388546507542987</v>
      </c>
      <c r="L234" s="215">
        <f t="shared" si="7"/>
        <v>25.30089260005759</v>
      </c>
      <c r="M234" s="278">
        <v>33.9</v>
      </c>
      <c r="N234" s="215">
        <v>44</v>
      </c>
      <c r="O234" s="278">
        <v>36</v>
      </c>
      <c r="P234" s="215">
        <v>56</v>
      </c>
      <c r="Q234" s="278">
        <v>42.6</v>
      </c>
      <c r="R234" s="215">
        <v>45</v>
      </c>
      <c r="S234" s="278">
        <v>33</v>
      </c>
      <c r="T234" s="215">
        <v>35.5</v>
      </c>
      <c r="U234" s="278">
        <v>1.9</v>
      </c>
      <c r="V234" s="215">
        <v>32</v>
      </c>
      <c r="W234" s="278">
        <v>2</v>
      </c>
      <c r="X234" s="215">
        <v>138</v>
      </c>
      <c r="Y234" s="280"/>
      <c r="Z234" s="195">
        <v>133.4</v>
      </c>
      <c r="AB234" s="228">
        <f t="shared" si="8"/>
        <v>5088600</v>
      </c>
    </row>
    <row r="235" spans="1:28" s="195" customFormat="1" ht="19.5" customHeight="1">
      <c r="A235" s="277">
        <v>37631</v>
      </c>
      <c r="B235" s="227">
        <v>2153</v>
      </c>
      <c r="C235" s="275">
        <v>7.56</v>
      </c>
      <c r="D235" s="275">
        <v>117</v>
      </c>
      <c r="E235" s="275">
        <v>6501</v>
      </c>
      <c r="F235" s="261">
        <v>335</v>
      </c>
      <c r="G235" s="275">
        <v>690</v>
      </c>
      <c r="H235" s="261">
        <v>107</v>
      </c>
      <c r="I235" s="275">
        <v>26.49</v>
      </c>
      <c r="J235" s="261">
        <v>14</v>
      </c>
      <c r="K235" s="334">
        <f t="shared" si="6"/>
        <v>24.13658744781191</v>
      </c>
      <c r="L235" s="261">
        <f t="shared" si="7"/>
        <v>16.92113160468018</v>
      </c>
      <c r="M235" s="275">
        <v>31.8</v>
      </c>
      <c r="N235" s="261">
        <v>299</v>
      </c>
      <c r="O235" s="275">
        <v>34</v>
      </c>
      <c r="P235" s="261">
        <v>593</v>
      </c>
      <c r="Q235" s="275">
        <v>45</v>
      </c>
      <c r="R235" s="261">
        <v>150</v>
      </c>
      <c r="S235" s="275">
        <v>34.4</v>
      </c>
      <c r="T235" s="261">
        <v>46</v>
      </c>
      <c r="U235" s="275">
        <v>2.03</v>
      </c>
      <c r="V235" s="261">
        <v>34.4</v>
      </c>
      <c r="W235" s="275">
        <v>2</v>
      </c>
      <c r="X235" s="261">
        <v>148</v>
      </c>
      <c r="Y235" s="279" t="s">
        <v>236</v>
      </c>
      <c r="Z235" s="228">
        <v>127.8</v>
      </c>
      <c r="AB235" s="228">
        <f t="shared" si="8"/>
        <v>4485690</v>
      </c>
    </row>
    <row r="236" spans="1:28" s="228" customFormat="1" ht="19.5" customHeight="1">
      <c r="A236" s="276">
        <v>37630</v>
      </c>
      <c r="B236" s="197">
        <v>2150</v>
      </c>
      <c r="C236" s="278">
        <v>8.15</v>
      </c>
      <c r="D236" s="278">
        <v>125</v>
      </c>
      <c r="E236" s="278">
        <v>7119</v>
      </c>
      <c r="F236" s="215">
        <v>107</v>
      </c>
      <c r="G236" s="278">
        <v>713</v>
      </c>
      <c r="H236" s="215">
        <v>44</v>
      </c>
      <c r="I236" s="278">
        <v>28.61</v>
      </c>
      <c r="J236" s="215">
        <v>14</v>
      </c>
      <c r="K236" s="344">
        <f t="shared" si="6"/>
        <v>25.2882766436952</v>
      </c>
      <c r="L236" s="215">
        <f t="shared" si="7"/>
        <v>25.409406322282194</v>
      </c>
      <c r="M236" s="278">
        <v>36</v>
      </c>
      <c r="N236" s="215">
        <v>23</v>
      </c>
      <c r="O236" s="278">
        <v>36</v>
      </c>
      <c r="P236" s="215">
        <v>57</v>
      </c>
      <c r="Q236" s="278">
        <v>42</v>
      </c>
      <c r="R236" s="215">
        <v>12</v>
      </c>
      <c r="S236" s="278">
        <v>35</v>
      </c>
      <c r="T236" s="215">
        <v>24</v>
      </c>
      <c r="U236" s="278">
        <v>1.99</v>
      </c>
      <c r="V236" s="215">
        <v>36</v>
      </c>
      <c r="W236" s="278">
        <v>2</v>
      </c>
      <c r="X236" s="215">
        <v>140</v>
      </c>
      <c r="Y236" s="280" t="s">
        <v>235</v>
      </c>
      <c r="Z236" s="195">
        <v>131</v>
      </c>
      <c r="AB236" s="228">
        <f t="shared" si="8"/>
        <v>5075847</v>
      </c>
    </row>
    <row r="237" spans="1:28" s="195" customFormat="1" ht="19.5" customHeight="1">
      <c r="A237" s="277">
        <v>37629</v>
      </c>
      <c r="B237" s="227">
        <v>2146</v>
      </c>
      <c r="C237" s="275">
        <v>6.7</v>
      </c>
      <c r="D237" s="275">
        <v>20</v>
      </c>
      <c r="E237" s="275">
        <v>5662</v>
      </c>
      <c r="F237" s="261">
        <v>19</v>
      </c>
      <c r="G237" s="275">
        <v>745</v>
      </c>
      <c r="H237" s="261">
        <v>56</v>
      </c>
      <c r="I237" s="275">
        <v>19</v>
      </c>
      <c r="J237" s="261">
        <v>14</v>
      </c>
      <c r="K237" s="334">
        <f t="shared" si="6"/>
        <v>31.64470895522388</v>
      </c>
      <c r="L237" s="261">
        <f t="shared" si="7"/>
        <v>1064</v>
      </c>
      <c r="M237" s="275">
        <v>33</v>
      </c>
      <c r="N237" s="261">
        <v>51</v>
      </c>
      <c r="O237" s="275">
        <v>33</v>
      </c>
      <c r="P237" s="261">
        <v>64</v>
      </c>
      <c r="Q237" s="275">
        <v>42</v>
      </c>
      <c r="R237" s="261">
        <v>353</v>
      </c>
      <c r="S237" s="275">
        <v>37</v>
      </c>
      <c r="T237" s="261">
        <v>96</v>
      </c>
      <c r="U237" s="275" t="s">
        <v>233</v>
      </c>
      <c r="V237" s="261" t="s">
        <v>229</v>
      </c>
      <c r="W237" s="275">
        <v>2.14</v>
      </c>
      <c r="X237" s="261">
        <v>755</v>
      </c>
      <c r="Y237" s="279" t="s">
        <v>234</v>
      </c>
      <c r="Z237" s="228">
        <v>156</v>
      </c>
      <c r="AB237" s="228">
        <f t="shared" si="8"/>
        <v>4218190</v>
      </c>
    </row>
    <row r="238" spans="1:28" s="228" customFormat="1" ht="19.5" customHeight="1">
      <c r="A238" s="276">
        <v>37626</v>
      </c>
      <c r="B238" s="197">
        <v>2138</v>
      </c>
      <c r="C238" s="278">
        <v>7.6</v>
      </c>
      <c r="D238" s="278">
        <v>144</v>
      </c>
      <c r="E238" s="278">
        <v>6476</v>
      </c>
      <c r="F238" s="215">
        <v>220</v>
      </c>
      <c r="G238" s="278">
        <v>807</v>
      </c>
      <c r="H238" s="215">
        <v>52</v>
      </c>
      <c r="I238" s="278">
        <v>29.97</v>
      </c>
      <c r="J238" s="215">
        <v>14</v>
      </c>
      <c r="K238" s="344">
        <f t="shared" si="6"/>
        <v>24.855482646825934</v>
      </c>
      <c r="L238" s="215">
        <f t="shared" si="7"/>
        <v>20.985324947589103</v>
      </c>
      <c r="M238" s="278">
        <v>32.6</v>
      </c>
      <c r="N238" s="215">
        <v>38</v>
      </c>
      <c r="O238" s="278">
        <v>32</v>
      </c>
      <c r="P238" s="215">
        <v>64</v>
      </c>
      <c r="Q238" s="278">
        <v>42.6</v>
      </c>
      <c r="R238" s="215">
        <v>41</v>
      </c>
      <c r="S238" s="278">
        <v>33</v>
      </c>
      <c r="T238" s="215">
        <v>12</v>
      </c>
      <c r="U238" s="278">
        <v>2.02</v>
      </c>
      <c r="V238" s="215">
        <v>45</v>
      </c>
      <c r="W238" s="278">
        <v>2</v>
      </c>
      <c r="X238" s="215">
        <v>149</v>
      </c>
      <c r="Y238" s="280" t="s">
        <v>232</v>
      </c>
      <c r="Z238" s="195">
        <v>149.5</v>
      </c>
      <c r="AB238" s="228">
        <f aca="true" t="shared" si="9" ref="AB238:AB243">E238*G238</f>
        <v>5226132</v>
      </c>
    </row>
    <row r="239" spans="1:28" s="195" customFormat="1" ht="19.5" customHeight="1">
      <c r="A239" s="277">
        <v>37625</v>
      </c>
      <c r="B239" s="227">
        <v>2136</v>
      </c>
      <c r="C239" s="275">
        <v>7.8</v>
      </c>
      <c r="D239" s="275">
        <v>151</v>
      </c>
      <c r="E239" s="275">
        <v>6579</v>
      </c>
      <c r="F239" s="261">
        <v>274</v>
      </c>
      <c r="G239" s="275">
        <v>795</v>
      </c>
      <c r="H239" s="261">
        <v>50</v>
      </c>
      <c r="I239" s="275">
        <v>30.58</v>
      </c>
      <c r="J239" s="261">
        <v>13</v>
      </c>
      <c r="K239" s="334">
        <f t="shared" si="6"/>
        <v>24.37912436672101</v>
      </c>
      <c r="L239" s="261">
        <f t="shared" si="7"/>
        <v>18.771079258010115</v>
      </c>
      <c r="M239" s="275">
        <v>21</v>
      </c>
      <c r="N239" s="261">
        <v>32.6</v>
      </c>
      <c r="O239" s="275">
        <v>31</v>
      </c>
      <c r="P239" s="261">
        <v>74</v>
      </c>
      <c r="Q239" s="275">
        <v>40.5</v>
      </c>
      <c r="R239" s="261">
        <v>213</v>
      </c>
      <c r="S239" s="275">
        <v>30.5</v>
      </c>
      <c r="T239" s="261">
        <v>24.4</v>
      </c>
      <c r="U239" s="275">
        <v>2.07</v>
      </c>
      <c r="V239" s="261">
        <v>48</v>
      </c>
      <c r="W239" s="275">
        <v>2.04</v>
      </c>
      <c r="X239" s="261">
        <v>154</v>
      </c>
      <c r="Y239" s="279"/>
      <c r="Z239" s="228">
        <v>140</v>
      </c>
      <c r="AB239" s="228">
        <f t="shared" si="9"/>
        <v>5230305</v>
      </c>
    </row>
    <row r="240" spans="1:28" s="228" customFormat="1" ht="19.5" customHeight="1">
      <c r="A240" s="276">
        <v>37624</v>
      </c>
      <c r="B240" s="197">
        <v>2134</v>
      </c>
      <c r="C240" s="278">
        <v>7.4</v>
      </c>
      <c r="D240" s="278">
        <v>94</v>
      </c>
      <c r="E240" s="278">
        <v>6221</v>
      </c>
      <c r="F240" s="215">
        <v>127</v>
      </c>
      <c r="G240" s="278">
        <v>784</v>
      </c>
      <c r="H240" s="215">
        <v>54</v>
      </c>
      <c r="I240" s="278">
        <v>28.93</v>
      </c>
      <c r="J240" s="215">
        <v>14</v>
      </c>
      <c r="K240" s="344">
        <f t="shared" si="6"/>
        <v>24.030145435972575</v>
      </c>
      <c r="L240" s="215">
        <f t="shared" si="7"/>
        <v>22.20444033302498</v>
      </c>
      <c r="M240" s="278">
        <v>31.4</v>
      </c>
      <c r="N240" s="215">
        <v>50</v>
      </c>
      <c r="O240" s="278">
        <v>30.5</v>
      </c>
      <c r="P240" s="215">
        <v>90</v>
      </c>
      <c r="Q240" s="278">
        <v>40.5</v>
      </c>
      <c r="R240" s="215">
        <v>242</v>
      </c>
      <c r="S240" s="278">
        <v>31.2</v>
      </c>
      <c r="T240" s="215">
        <v>45.5</v>
      </c>
      <c r="U240" s="278">
        <v>2.05</v>
      </c>
      <c r="V240" s="215">
        <v>50</v>
      </c>
      <c r="W240" s="278">
        <v>2.1</v>
      </c>
      <c r="X240" s="215">
        <v>224</v>
      </c>
      <c r="Y240" s="280"/>
      <c r="Z240" s="195">
        <v>133</v>
      </c>
      <c r="AB240" s="228">
        <f t="shared" si="9"/>
        <v>4877264</v>
      </c>
    </row>
    <row r="241" spans="1:28" s="195" customFormat="1" ht="19.5" customHeight="1">
      <c r="A241" s="277">
        <v>37622</v>
      </c>
      <c r="B241" s="227">
        <v>2123</v>
      </c>
      <c r="C241" s="275">
        <v>7</v>
      </c>
      <c r="D241" s="275">
        <v>76</v>
      </c>
      <c r="E241" s="275">
        <v>6017</v>
      </c>
      <c r="F241" s="261">
        <v>97</v>
      </c>
      <c r="G241" s="275">
        <v>694</v>
      </c>
      <c r="H241" s="261">
        <v>45</v>
      </c>
      <c r="I241" s="275">
        <v>25.48</v>
      </c>
      <c r="J241" s="261">
        <v>13</v>
      </c>
      <c r="K241" s="334">
        <f t="shared" si="6"/>
        <v>23.35977348344619</v>
      </c>
      <c r="L241" s="261">
        <f t="shared" si="7"/>
        <v>22.52679634775705</v>
      </c>
      <c r="M241" s="275">
        <v>33</v>
      </c>
      <c r="N241" s="261">
        <v>53</v>
      </c>
      <c r="O241" s="275">
        <v>32.6</v>
      </c>
      <c r="P241" s="261">
        <v>43</v>
      </c>
      <c r="Q241" s="275">
        <v>39</v>
      </c>
      <c r="R241" s="261">
        <v>128.5</v>
      </c>
      <c r="S241" s="275">
        <v>32</v>
      </c>
      <c r="T241" s="261">
        <v>87</v>
      </c>
      <c r="U241" s="275">
        <v>2.03</v>
      </c>
      <c r="V241" s="261">
        <v>58.5</v>
      </c>
      <c r="W241" s="275">
        <v>2.1</v>
      </c>
      <c r="X241" s="261">
        <v>519</v>
      </c>
      <c r="Y241" s="279"/>
      <c r="Z241" s="228">
        <v>118</v>
      </c>
      <c r="AB241" s="228">
        <f t="shared" si="9"/>
        <v>4175798</v>
      </c>
    </row>
    <row r="242" spans="1:28" s="228" customFormat="1" ht="19.5" customHeight="1">
      <c r="A242" s="276">
        <v>37622</v>
      </c>
      <c r="B242" s="197">
        <v>2121</v>
      </c>
      <c r="C242" s="278">
        <v>7</v>
      </c>
      <c r="D242" s="278">
        <v>70</v>
      </c>
      <c r="E242" s="278">
        <v>6143</v>
      </c>
      <c r="F242" s="215">
        <v>80</v>
      </c>
      <c r="G242" s="278">
        <v>574</v>
      </c>
      <c r="H242" s="215">
        <v>44</v>
      </c>
      <c r="I242" s="278">
        <v>21.84</v>
      </c>
      <c r="J242" s="215">
        <v>12</v>
      </c>
      <c r="K242" s="344">
        <f t="shared" si="6"/>
        <v>23.01274062380406</v>
      </c>
      <c r="L242" s="215">
        <f t="shared" si="7"/>
        <v>20.78740157480315</v>
      </c>
      <c r="M242" s="278">
        <v>29</v>
      </c>
      <c r="N242" s="215">
        <v>65</v>
      </c>
      <c r="O242" s="278">
        <v>29.7</v>
      </c>
      <c r="P242" s="215">
        <v>148</v>
      </c>
      <c r="Q242" s="278">
        <v>39</v>
      </c>
      <c r="R242" s="215">
        <v>159</v>
      </c>
      <c r="S242" s="278">
        <v>32</v>
      </c>
      <c r="T242" s="215">
        <v>42</v>
      </c>
      <c r="U242" s="278">
        <v>2.25</v>
      </c>
      <c r="V242" s="215">
        <v>95</v>
      </c>
      <c r="W242" s="278">
        <v>2.09</v>
      </c>
      <c r="X242" s="215">
        <v>389</v>
      </c>
      <c r="Y242" s="280" t="s">
        <v>231</v>
      </c>
      <c r="Z242" s="195">
        <v>108</v>
      </c>
      <c r="AB242" s="228">
        <f t="shared" si="9"/>
        <v>3526082</v>
      </c>
    </row>
    <row r="243" spans="1:28" s="195" customFormat="1" ht="19.5" customHeight="1">
      <c r="A243" s="277">
        <v>37620</v>
      </c>
      <c r="B243" s="227">
        <v>2114</v>
      </c>
      <c r="C243" s="275">
        <v>7.8</v>
      </c>
      <c r="D243" s="275">
        <v>62</v>
      </c>
      <c r="E243" s="275">
        <v>6709</v>
      </c>
      <c r="F243" s="261">
        <v>70</v>
      </c>
      <c r="G243" s="275">
        <v>780</v>
      </c>
      <c r="H243" s="261">
        <v>50</v>
      </c>
      <c r="I243" s="275">
        <v>30.7</v>
      </c>
      <c r="J243" s="261">
        <v>13</v>
      </c>
      <c r="K243" s="334">
        <f t="shared" si="6"/>
        <v>24.296436871019502</v>
      </c>
      <c r="L243" s="261">
        <f t="shared" si="7"/>
        <v>23.453608247422682</v>
      </c>
      <c r="M243" s="275">
        <v>33.8</v>
      </c>
      <c r="N243" s="261">
        <v>49</v>
      </c>
      <c r="O243" s="275">
        <v>32.8</v>
      </c>
      <c r="P243" s="261">
        <v>56</v>
      </c>
      <c r="Q243" s="275">
        <v>41</v>
      </c>
      <c r="R243" s="261">
        <v>671</v>
      </c>
      <c r="S243" s="275">
        <v>34.4</v>
      </c>
      <c r="T243" s="261">
        <v>2794</v>
      </c>
      <c r="U243" s="275">
        <v>1.95</v>
      </c>
      <c r="V243" s="261">
        <v>46.5</v>
      </c>
      <c r="W243" s="275">
        <v>1.99</v>
      </c>
      <c r="X243" s="261">
        <v>153</v>
      </c>
      <c r="Y243" s="279"/>
      <c r="Z243" s="228">
        <v>145.7</v>
      </c>
      <c r="AB243" s="228">
        <f t="shared" si="9"/>
        <v>5233020</v>
      </c>
    </row>
    <row r="244" spans="1:28" s="228" customFormat="1" ht="19.5" customHeight="1">
      <c r="A244" s="276">
        <v>37619</v>
      </c>
      <c r="B244" s="197">
        <v>2113</v>
      </c>
      <c r="C244" s="278">
        <v>7.8</v>
      </c>
      <c r="D244" s="278">
        <v>89</v>
      </c>
      <c r="E244" s="278">
        <v>6701</v>
      </c>
      <c r="F244" s="215">
        <v>91</v>
      </c>
      <c r="G244" s="278">
        <v>809</v>
      </c>
      <c r="H244" s="215">
        <v>48</v>
      </c>
      <c r="I244" s="278">
        <v>31.58</v>
      </c>
      <c r="J244" s="215">
        <v>13</v>
      </c>
      <c r="K244" s="344">
        <f t="shared" si="6"/>
        <v>24.468344290264948</v>
      </c>
      <c r="L244" s="215">
        <f t="shared" si="7"/>
        <v>22.172588832487307</v>
      </c>
      <c r="M244" s="278">
        <v>30</v>
      </c>
      <c r="N244" s="215">
        <v>54</v>
      </c>
      <c r="O244" s="278">
        <v>30.8</v>
      </c>
      <c r="P244" s="215">
        <v>59</v>
      </c>
      <c r="Q244" s="278">
        <v>41.4</v>
      </c>
      <c r="R244" s="215">
        <v>57</v>
      </c>
      <c r="S244" s="278">
        <v>34</v>
      </c>
      <c r="T244" s="215">
        <v>25</v>
      </c>
      <c r="U244" s="278">
        <v>2.02</v>
      </c>
      <c r="V244" s="215">
        <v>50</v>
      </c>
      <c r="W244" s="278">
        <v>2.02</v>
      </c>
      <c r="X244" s="215">
        <v>246</v>
      </c>
      <c r="Y244" s="280"/>
      <c r="Z244" s="195">
        <v>156.4</v>
      </c>
      <c r="AB244" s="228">
        <f aca="true" t="shared" si="10" ref="AB244:AB249">E244*G244</f>
        <v>5421109</v>
      </c>
    </row>
    <row r="245" spans="1:28" s="195" customFormat="1" ht="19.5" customHeight="1">
      <c r="A245" s="277">
        <v>37616</v>
      </c>
      <c r="B245" s="227">
        <v>2105</v>
      </c>
      <c r="C245" s="275">
        <v>7.5</v>
      </c>
      <c r="D245" s="275">
        <v>123</v>
      </c>
      <c r="E245" s="275">
        <v>6620</v>
      </c>
      <c r="F245" s="261">
        <v>138</v>
      </c>
      <c r="G245" s="275">
        <v>617</v>
      </c>
      <c r="H245" s="261">
        <v>52</v>
      </c>
      <c r="I245" s="275">
        <v>23.84</v>
      </c>
      <c r="J245" s="261">
        <v>18</v>
      </c>
      <c r="K245" s="334">
        <f t="shared" si="6"/>
        <v>24.421114018832018</v>
      </c>
      <c r="L245" s="261">
        <f t="shared" si="7"/>
        <v>34.38977635782748</v>
      </c>
      <c r="M245" s="275">
        <v>34</v>
      </c>
      <c r="N245" s="261">
        <v>67</v>
      </c>
      <c r="O245" s="275">
        <v>34</v>
      </c>
      <c r="P245" s="261">
        <v>59</v>
      </c>
      <c r="Q245" s="275">
        <v>45</v>
      </c>
      <c r="R245" s="261">
        <v>1700</v>
      </c>
      <c r="S245" s="275">
        <v>40</v>
      </c>
      <c r="T245" s="261">
        <v>61</v>
      </c>
      <c r="U245" s="275">
        <v>2.12</v>
      </c>
      <c r="V245" s="261">
        <v>70</v>
      </c>
      <c r="W245" s="275">
        <v>2.07</v>
      </c>
      <c r="X245" s="261">
        <v>312</v>
      </c>
      <c r="Y245" s="279" t="s">
        <v>228</v>
      </c>
      <c r="Z245" s="228">
        <v>141</v>
      </c>
      <c r="AB245" s="228">
        <f t="shared" si="10"/>
        <v>4084540</v>
      </c>
    </row>
    <row r="246" spans="1:28" s="228" customFormat="1" ht="19.5" customHeight="1">
      <c r="A246" s="276">
        <v>37615</v>
      </c>
      <c r="B246" s="197">
        <v>2103</v>
      </c>
      <c r="C246" s="278">
        <v>7.6</v>
      </c>
      <c r="D246" s="278">
        <v>101</v>
      </c>
      <c r="E246" s="278">
        <v>6537</v>
      </c>
      <c r="F246" s="215">
        <v>113</v>
      </c>
      <c r="G246" s="278">
        <v>821</v>
      </c>
      <c r="H246" s="215">
        <v>46</v>
      </c>
      <c r="I246" s="278">
        <v>32.92</v>
      </c>
      <c r="J246" s="215">
        <v>13</v>
      </c>
      <c r="K246" s="344">
        <f t="shared" si="6"/>
        <v>23.23755252443736</v>
      </c>
      <c r="L246" s="215">
        <f t="shared" si="7"/>
        <v>21.582242095177257</v>
      </c>
      <c r="M246" s="278">
        <v>32</v>
      </c>
      <c r="N246" s="215">
        <v>46</v>
      </c>
      <c r="O246" s="278">
        <v>32</v>
      </c>
      <c r="P246" s="215">
        <v>106</v>
      </c>
      <c r="Q246" s="278">
        <v>39</v>
      </c>
      <c r="R246" s="215">
        <v>315</v>
      </c>
      <c r="S246" s="278">
        <v>33</v>
      </c>
      <c r="T246" s="215">
        <v>43</v>
      </c>
      <c r="U246" s="278">
        <v>2.05</v>
      </c>
      <c r="V246" s="215">
        <v>49</v>
      </c>
      <c r="W246" s="278">
        <v>1.97</v>
      </c>
      <c r="X246" s="215">
        <v>151</v>
      </c>
      <c r="Y246" s="280"/>
      <c r="Z246" s="195">
        <v>156.5</v>
      </c>
      <c r="AB246" s="228">
        <f t="shared" si="10"/>
        <v>5366877</v>
      </c>
    </row>
    <row r="247" spans="1:28" s="195" customFormat="1" ht="19.5" customHeight="1">
      <c r="A247" s="277">
        <v>37614</v>
      </c>
      <c r="B247" s="227">
        <v>2099</v>
      </c>
      <c r="C247" s="275">
        <v>7.12</v>
      </c>
      <c r="D247" s="275">
        <v>72</v>
      </c>
      <c r="E247" s="275">
        <v>6165</v>
      </c>
      <c r="F247" s="261">
        <v>82</v>
      </c>
      <c r="G247" s="275">
        <v>711</v>
      </c>
      <c r="H247" s="261">
        <v>49.5</v>
      </c>
      <c r="I247" s="275">
        <v>26.72</v>
      </c>
      <c r="J247" s="261">
        <v>14</v>
      </c>
      <c r="K247" s="334">
        <f t="shared" si="6"/>
        <v>23.38270748614711</v>
      </c>
      <c r="L247" s="261">
        <f t="shared" si="7"/>
        <v>25.62037871956718</v>
      </c>
      <c r="M247" s="275">
        <v>33.17</v>
      </c>
      <c r="N247" s="261">
        <v>37</v>
      </c>
      <c r="O247" s="275">
        <v>33.3</v>
      </c>
      <c r="P247" s="261">
        <v>50</v>
      </c>
      <c r="Q247" s="275">
        <v>38.6</v>
      </c>
      <c r="R247" s="261">
        <v>89</v>
      </c>
      <c r="S247" s="275">
        <v>34.3</v>
      </c>
      <c r="T247" s="261">
        <v>232</v>
      </c>
      <c r="U247" s="275">
        <v>2.17</v>
      </c>
      <c r="V247" s="261">
        <v>70.9</v>
      </c>
      <c r="W247" s="275">
        <v>1.98</v>
      </c>
      <c r="X247" s="261">
        <v>177</v>
      </c>
      <c r="Y247" s="279" t="s">
        <v>227</v>
      </c>
      <c r="Z247" s="228">
        <v>141</v>
      </c>
      <c r="AB247" s="228">
        <f t="shared" si="10"/>
        <v>4383315</v>
      </c>
    </row>
    <row r="248" spans="1:28" s="228" customFormat="1" ht="19.5" customHeight="1">
      <c r="A248" s="276">
        <v>37613</v>
      </c>
      <c r="B248" s="197">
        <v>2097</v>
      </c>
      <c r="C248" s="278">
        <v>7.6</v>
      </c>
      <c r="D248" s="278">
        <v>87</v>
      </c>
      <c r="E248" s="278">
        <v>6576</v>
      </c>
      <c r="F248" s="215">
        <v>90</v>
      </c>
      <c r="G248" s="278">
        <v>747</v>
      </c>
      <c r="H248" s="215">
        <v>43</v>
      </c>
      <c r="I248" s="278">
        <v>29.46</v>
      </c>
      <c r="J248" s="215">
        <v>13</v>
      </c>
      <c r="K248" s="344">
        <f t="shared" si="6"/>
        <v>23.767211599841932</v>
      </c>
      <c r="L248" s="215">
        <f t="shared" si="7"/>
        <v>23.498365249883232</v>
      </c>
      <c r="M248" s="278">
        <v>32.7</v>
      </c>
      <c r="N248" s="215">
        <v>43</v>
      </c>
      <c r="O248" s="278">
        <v>33</v>
      </c>
      <c r="P248" s="215">
        <v>49</v>
      </c>
      <c r="Q248" s="278">
        <v>39</v>
      </c>
      <c r="R248" s="215">
        <v>188</v>
      </c>
      <c r="S248" s="278">
        <v>35</v>
      </c>
      <c r="T248" s="215">
        <v>115</v>
      </c>
      <c r="U248" s="278">
        <v>2.02</v>
      </c>
      <c r="V248" s="215">
        <v>49</v>
      </c>
      <c r="W248" s="278">
        <v>1.97</v>
      </c>
      <c r="X248" s="215">
        <v>194</v>
      </c>
      <c r="Y248" s="280"/>
      <c r="Z248" s="195">
        <v>142</v>
      </c>
      <c r="AB248" s="228">
        <f t="shared" si="10"/>
        <v>4912272</v>
      </c>
    </row>
    <row r="249" spans="1:28" s="195" customFormat="1" ht="19.5" customHeight="1">
      <c r="A249" s="277">
        <v>37612</v>
      </c>
      <c r="B249" s="227">
        <v>2094</v>
      </c>
      <c r="C249" s="275">
        <v>7.6</v>
      </c>
      <c r="D249" s="275">
        <v>86</v>
      </c>
      <c r="E249" s="275">
        <v>6482</v>
      </c>
      <c r="F249" s="275">
        <v>82</v>
      </c>
      <c r="G249" s="261">
        <v>835</v>
      </c>
      <c r="H249" s="261">
        <v>42</v>
      </c>
      <c r="I249" s="275">
        <v>32.73</v>
      </c>
      <c r="J249" s="261">
        <v>12.4</v>
      </c>
      <c r="K249" s="334">
        <f t="shared" si="6"/>
        <v>23.571003141943812</v>
      </c>
      <c r="L249" s="261">
        <f t="shared" si="7"/>
        <v>22.40117498950902</v>
      </c>
      <c r="M249" s="275">
        <v>33.7</v>
      </c>
      <c r="N249" s="261">
        <v>93</v>
      </c>
      <c r="O249" s="275">
        <v>34</v>
      </c>
      <c r="P249" s="261">
        <v>101</v>
      </c>
      <c r="Q249" s="275">
        <v>39</v>
      </c>
      <c r="R249" s="275">
        <v>89</v>
      </c>
      <c r="S249" s="275">
        <v>34</v>
      </c>
      <c r="T249" s="275">
        <v>26</v>
      </c>
      <c r="U249" s="275">
        <v>2.03</v>
      </c>
      <c r="V249" s="261">
        <v>46.5</v>
      </c>
      <c r="W249" s="275">
        <v>1.9</v>
      </c>
      <c r="X249" s="261">
        <v>157</v>
      </c>
      <c r="Y249" s="279"/>
      <c r="Z249" s="228">
        <v>164</v>
      </c>
      <c r="AB249" s="228">
        <f t="shared" si="10"/>
        <v>5412470</v>
      </c>
    </row>
    <row r="250" spans="1:28" s="228" customFormat="1" ht="19.5" customHeight="1">
      <c r="A250" s="276">
        <v>37610</v>
      </c>
      <c r="B250" s="197">
        <v>2091</v>
      </c>
      <c r="C250" s="278">
        <v>7.3</v>
      </c>
      <c r="D250" s="278">
        <v>97</v>
      </c>
      <c r="E250" s="278">
        <v>6414</v>
      </c>
      <c r="F250" s="215">
        <v>127</v>
      </c>
      <c r="G250" s="278">
        <v>594</v>
      </c>
      <c r="H250" s="215">
        <v>44</v>
      </c>
      <c r="I250" s="278">
        <v>24.85</v>
      </c>
      <c r="J250" s="215">
        <v>12</v>
      </c>
      <c r="K250" s="344">
        <f t="shared" si="6"/>
        <v>21.85332760743566</v>
      </c>
      <c r="L250" s="215">
        <f t="shared" si="7"/>
        <v>18.963800904977376</v>
      </c>
      <c r="M250" s="278">
        <v>31.7</v>
      </c>
      <c r="N250" s="215">
        <v>32</v>
      </c>
      <c r="O250" s="278">
        <v>31.5</v>
      </c>
      <c r="P250" s="215">
        <v>69</v>
      </c>
      <c r="Q250" s="278">
        <v>34</v>
      </c>
      <c r="R250" s="215">
        <v>44.6</v>
      </c>
      <c r="S250" s="278">
        <v>31.8</v>
      </c>
      <c r="T250" s="215">
        <v>733</v>
      </c>
      <c r="U250" s="278">
        <v>2.1</v>
      </c>
      <c r="V250" s="215">
        <v>50</v>
      </c>
      <c r="W250" s="278" t="s">
        <v>229</v>
      </c>
      <c r="X250" s="215" t="s">
        <v>229</v>
      </c>
      <c r="Y250" s="280" t="s">
        <v>230</v>
      </c>
      <c r="Z250" s="195">
        <v>105</v>
      </c>
      <c r="AB250" s="228">
        <f aca="true" t="shared" si="11" ref="AB250:AB257">E250*G250</f>
        <v>3809916</v>
      </c>
    </row>
    <row r="251" spans="1:28" s="195" customFormat="1" ht="19.5" customHeight="1">
      <c r="A251" s="276">
        <v>37610</v>
      </c>
      <c r="B251" s="197">
        <v>2090</v>
      </c>
      <c r="C251" s="278">
        <v>6.8</v>
      </c>
      <c r="D251" s="278"/>
      <c r="E251" s="278">
        <v>5827</v>
      </c>
      <c r="F251" s="215"/>
      <c r="G251" s="278">
        <v>728</v>
      </c>
      <c r="H251" s="215"/>
      <c r="I251" s="278">
        <v>28</v>
      </c>
      <c r="J251" s="215"/>
      <c r="K251" s="344">
        <f t="shared" si="6"/>
        <v>21.594688059701493</v>
      </c>
      <c r="L251" s="215" t="e">
        <f t="shared" si="7"/>
        <v>#DIV/0!</v>
      </c>
      <c r="M251" s="278">
        <v>31.2</v>
      </c>
      <c r="N251" s="215"/>
      <c r="O251" s="278">
        <v>30.8</v>
      </c>
      <c r="P251" s="215"/>
      <c r="Q251" s="278">
        <v>35.6</v>
      </c>
      <c r="R251" s="215"/>
      <c r="S251" s="278">
        <v>32.2</v>
      </c>
      <c r="T251" s="215"/>
      <c r="U251" s="278">
        <v>2.08</v>
      </c>
      <c r="V251" s="215"/>
      <c r="W251" s="278">
        <v>2.01</v>
      </c>
      <c r="X251" s="215"/>
      <c r="Y251" s="280" t="s">
        <v>226</v>
      </c>
      <c r="Z251" s="195">
        <v>133</v>
      </c>
      <c r="AB251" s="228">
        <f t="shared" si="11"/>
        <v>4242056</v>
      </c>
    </row>
    <row r="252" spans="1:28" s="228" customFormat="1" ht="19.5" customHeight="1">
      <c r="A252" s="277">
        <v>37609</v>
      </c>
      <c r="B252" s="227">
        <v>2087</v>
      </c>
      <c r="C252" s="275">
        <v>6.8</v>
      </c>
      <c r="D252" s="275">
        <v>109</v>
      </c>
      <c r="E252" s="275">
        <v>5956</v>
      </c>
      <c r="F252" s="275">
        <v>138</v>
      </c>
      <c r="G252" s="261">
        <v>609</v>
      </c>
      <c r="H252" s="261">
        <v>48</v>
      </c>
      <c r="I252" s="275">
        <v>23.13</v>
      </c>
      <c r="J252" s="261">
        <v>14</v>
      </c>
      <c r="K252" s="334">
        <f t="shared" si="6"/>
        <v>22.352438972452916</v>
      </c>
      <c r="L252" s="261">
        <f t="shared" si="7"/>
        <v>23.068656716417912</v>
      </c>
      <c r="M252" s="275">
        <v>32.6</v>
      </c>
      <c r="N252" s="261">
        <v>32</v>
      </c>
      <c r="O252" s="275">
        <v>31.6</v>
      </c>
      <c r="P252" s="261">
        <v>166</v>
      </c>
      <c r="Q252" s="275">
        <v>39.7</v>
      </c>
      <c r="R252" s="275">
        <v>168</v>
      </c>
      <c r="S252" s="275">
        <v>32.8</v>
      </c>
      <c r="T252" s="275">
        <v>37</v>
      </c>
      <c r="U252" s="275">
        <v>1.9</v>
      </c>
      <c r="V252" s="261">
        <v>36</v>
      </c>
      <c r="W252" s="275">
        <v>2.1</v>
      </c>
      <c r="X252" s="261">
        <v>323</v>
      </c>
      <c r="Y252" s="279" t="s">
        <v>225</v>
      </c>
      <c r="Z252" s="228">
        <v>131</v>
      </c>
      <c r="AB252" s="228">
        <f t="shared" si="11"/>
        <v>3627204</v>
      </c>
    </row>
    <row r="253" spans="1:28" s="195" customFormat="1" ht="19.5" customHeight="1">
      <c r="A253" s="276">
        <v>37606</v>
      </c>
      <c r="B253" s="197">
        <v>2078</v>
      </c>
      <c r="C253" s="278">
        <v>6.8</v>
      </c>
      <c r="D253" s="278">
        <v>46</v>
      </c>
      <c r="E253" s="278">
        <v>5784</v>
      </c>
      <c r="F253" s="215">
        <v>45</v>
      </c>
      <c r="G253" s="278">
        <v>821</v>
      </c>
      <c r="H253" s="215">
        <v>46</v>
      </c>
      <c r="I253" s="278">
        <v>28.4</v>
      </c>
      <c r="J253" s="215">
        <v>14</v>
      </c>
      <c r="K253" s="344">
        <f t="shared" si="6"/>
        <v>23.83316228715577</v>
      </c>
      <c r="L253" s="215">
        <f t="shared" si="7"/>
        <v>36.40703517587941</v>
      </c>
      <c r="M253" s="278">
        <v>28</v>
      </c>
      <c r="N253" s="215">
        <v>20</v>
      </c>
      <c r="O253" s="278">
        <v>28.8</v>
      </c>
      <c r="P253" s="215">
        <v>174</v>
      </c>
      <c r="Q253" s="278">
        <v>37</v>
      </c>
      <c r="R253" s="215">
        <v>100</v>
      </c>
      <c r="S253" s="278">
        <v>30.7</v>
      </c>
      <c r="T253" s="215">
        <v>302</v>
      </c>
      <c r="U253" s="278"/>
      <c r="V253" s="215"/>
      <c r="W253" s="278">
        <v>1.9</v>
      </c>
      <c r="X253" s="215">
        <v>88</v>
      </c>
      <c r="Y253" s="280" t="s">
        <v>224</v>
      </c>
      <c r="Z253" s="195">
        <v>155</v>
      </c>
      <c r="AB253" s="228">
        <f t="shared" si="11"/>
        <v>4748664</v>
      </c>
    </row>
    <row r="254" spans="1:28" s="228" customFormat="1" ht="19.5" customHeight="1">
      <c r="A254" s="277">
        <v>37605</v>
      </c>
      <c r="B254" s="227">
        <v>2076</v>
      </c>
      <c r="C254" s="275">
        <v>7.2</v>
      </c>
      <c r="D254" s="275">
        <v>94</v>
      </c>
      <c r="E254" s="275">
        <v>6106</v>
      </c>
      <c r="F254" s="275">
        <v>125</v>
      </c>
      <c r="G254" s="261">
        <v>830</v>
      </c>
      <c r="H254" s="261">
        <v>48</v>
      </c>
      <c r="I254" s="275">
        <v>31.5</v>
      </c>
      <c r="J254" s="261">
        <v>12.5</v>
      </c>
      <c r="K254" s="334">
        <f t="shared" si="6"/>
        <v>22.932579483534713</v>
      </c>
      <c r="L254" s="261">
        <f t="shared" si="7"/>
        <v>19.543973941368073</v>
      </c>
      <c r="M254" s="275">
        <v>33.8</v>
      </c>
      <c r="N254" s="261">
        <v>38</v>
      </c>
      <c r="O254" s="275">
        <v>31.5</v>
      </c>
      <c r="P254" s="261">
        <v>77</v>
      </c>
      <c r="Q254" s="275">
        <v>38</v>
      </c>
      <c r="R254" s="275">
        <v>61</v>
      </c>
      <c r="S254" s="275">
        <v>29.5</v>
      </c>
      <c r="T254" s="275">
        <v>25</v>
      </c>
      <c r="U254" s="275">
        <v>2.08</v>
      </c>
      <c r="V254" s="261">
        <v>30</v>
      </c>
      <c r="W254" s="275">
        <v>1.9</v>
      </c>
      <c r="X254" s="261">
        <v>115</v>
      </c>
      <c r="Y254" s="279" t="s">
        <v>223</v>
      </c>
      <c r="Z254" s="228">
        <v>164</v>
      </c>
      <c r="AB254" s="228">
        <f t="shared" si="11"/>
        <v>5067980</v>
      </c>
    </row>
    <row r="255" spans="1:28" s="195" customFormat="1" ht="19.5" customHeight="1">
      <c r="A255" s="276">
        <v>37604</v>
      </c>
      <c r="B255" s="197">
        <v>2074</v>
      </c>
      <c r="C255" s="278">
        <v>7.3</v>
      </c>
      <c r="D255" s="278">
        <v>154</v>
      </c>
      <c r="E255" s="278">
        <v>6270</v>
      </c>
      <c r="F255" s="215">
        <v>245</v>
      </c>
      <c r="G255" s="278">
        <v>714</v>
      </c>
      <c r="H255" s="215">
        <v>42</v>
      </c>
      <c r="I255" s="278">
        <v>27</v>
      </c>
      <c r="J255" s="215">
        <v>12.5</v>
      </c>
      <c r="K255" s="344">
        <f t="shared" si="6"/>
        <v>23.633636815920397</v>
      </c>
      <c r="L255" s="215">
        <f t="shared" si="7"/>
        <v>19.190600522193215</v>
      </c>
      <c r="M255" s="278">
        <v>33</v>
      </c>
      <c r="N255" s="215">
        <v>38.5</v>
      </c>
      <c r="O255" s="278">
        <v>31.4</v>
      </c>
      <c r="P255" s="215">
        <v>81</v>
      </c>
      <c r="Q255" s="278">
        <v>40.5</v>
      </c>
      <c r="R255" s="215">
        <v>1806</v>
      </c>
      <c r="S255" s="278">
        <v>31.3</v>
      </c>
      <c r="T255" s="215">
        <v>47</v>
      </c>
      <c r="U255" s="278">
        <v>2.06</v>
      </c>
      <c r="V255" s="215">
        <v>52</v>
      </c>
      <c r="W255" s="278">
        <v>1.81</v>
      </c>
      <c r="X255" s="215">
        <v>103</v>
      </c>
      <c r="Y255" s="280" t="s">
        <v>222</v>
      </c>
      <c r="Z255" s="195">
        <v>146.2</v>
      </c>
      <c r="AB255" s="228">
        <f t="shared" si="11"/>
        <v>4476780</v>
      </c>
    </row>
    <row r="256" spans="1:28" s="228" customFormat="1" ht="19.5" customHeight="1">
      <c r="A256" s="277">
        <v>37603</v>
      </c>
      <c r="B256" s="227">
        <v>2072</v>
      </c>
      <c r="C256" s="275">
        <v>7.8</v>
      </c>
      <c r="D256" s="275">
        <v>117</v>
      </c>
      <c r="E256" s="275">
        <v>6629</v>
      </c>
      <c r="F256" s="275">
        <v>190</v>
      </c>
      <c r="G256" s="261">
        <v>790</v>
      </c>
      <c r="H256" s="261">
        <v>48</v>
      </c>
      <c r="I256" s="275">
        <v>31.4</v>
      </c>
      <c r="J256" s="261">
        <v>11</v>
      </c>
      <c r="K256" s="334">
        <f t="shared" si="6"/>
        <v>23.77245484361631</v>
      </c>
      <c r="L256" s="261">
        <f t="shared" si="7"/>
        <v>15.429098738849584</v>
      </c>
      <c r="M256" s="275">
        <v>33</v>
      </c>
      <c r="N256" s="261">
        <v>42</v>
      </c>
      <c r="O256" s="275">
        <v>30.5</v>
      </c>
      <c r="P256" s="261">
        <v>44</v>
      </c>
      <c r="Q256" s="275">
        <v>37</v>
      </c>
      <c r="R256" s="275">
        <v>46</v>
      </c>
      <c r="S256" s="275">
        <v>29.8</v>
      </c>
      <c r="T256" s="275">
        <v>20</v>
      </c>
      <c r="U256" s="275">
        <v>2.24</v>
      </c>
      <c r="V256" s="261">
        <v>43</v>
      </c>
      <c r="W256" s="275">
        <v>1.93</v>
      </c>
      <c r="X256" s="261">
        <v>118</v>
      </c>
      <c r="Y256" s="279"/>
      <c r="Z256" s="228">
        <v>164.6</v>
      </c>
      <c r="AB256" s="228">
        <f t="shared" si="11"/>
        <v>5236910</v>
      </c>
    </row>
    <row r="257" spans="1:28" s="195" customFormat="1" ht="19.5" customHeight="1">
      <c r="A257" s="276">
        <v>37602</v>
      </c>
      <c r="B257" s="197">
        <v>2070</v>
      </c>
      <c r="C257" s="278">
        <v>7.07</v>
      </c>
      <c r="D257" s="278">
        <v>77</v>
      </c>
      <c r="E257" s="278">
        <v>5832</v>
      </c>
      <c r="F257" s="215">
        <v>102</v>
      </c>
      <c r="G257" s="278">
        <v>889</v>
      </c>
      <c r="H257" s="215">
        <v>54</v>
      </c>
      <c r="I257" s="278">
        <v>33.2</v>
      </c>
      <c r="J257" s="215">
        <v>12</v>
      </c>
      <c r="K257" s="344">
        <f t="shared" si="6"/>
        <v>22.259210753461605</v>
      </c>
      <c r="L257" s="215">
        <f t="shared" si="7"/>
        <v>18.17821782178218</v>
      </c>
      <c r="M257" s="278">
        <v>33</v>
      </c>
      <c r="N257" s="215">
        <v>64</v>
      </c>
      <c r="O257" s="278">
        <v>32</v>
      </c>
      <c r="P257" s="215">
        <v>214</v>
      </c>
      <c r="Q257" s="278">
        <v>37</v>
      </c>
      <c r="R257" s="215">
        <v>34</v>
      </c>
      <c r="S257" s="278">
        <v>29.5</v>
      </c>
      <c r="T257" s="215">
        <v>73</v>
      </c>
      <c r="U257" s="278">
        <v>2.1</v>
      </c>
      <c r="V257" s="215">
        <v>65</v>
      </c>
      <c r="W257" s="278">
        <v>1.88</v>
      </c>
      <c r="X257" s="215">
        <v>90</v>
      </c>
      <c r="Y257" s="280" t="s">
        <v>220</v>
      </c>
      <c r="Z257" s="195">
        <v>213</v>
      </c>
      <c r="AB257" s="228">
        <f t="shared" si="11"/>
        <v>5184648</v>
      </c>
    </row>
    <row r="258" spans="1:28" s="228" customFormat="1" ht="19.5" customHeight="1">
      <c r="A258" s="277">
        <v>37598</v>
      </c>
      <c r="B258" s="227">
        <v>2049</v>
      </c>
      <c r="C258" s="275">
        <v>7.2</v>
      </c>
      <c r="D258" s="275">
        <v>135</v>
      </c>
      <c r="E258" s="275">
        <v>6162</v>
      </c>
      <c r="F258" s="275">
        <v>190</v>
      </c>
      <c r="G258" s="261">
        <v>697</v>
      </c>
      <c r="H258" s="261">
        <v>49</v>
      </c>
      <c r="I258" s="275">
        <v>24.9</v>
      </c>
      <c r="J258" s="261">
        <v>14</v>
      </c>
      <c r="K258" s="334">
        <f t="shared" si="6"/>
        <v>24.58576317209135</v>
      </c>
      <c r="L258" s="261">
        <f t="shared" si="7"/>
        <v>21.854460093896716</v>
      </c>
      <c r="M258" s="275">
        <v>31</v>
      </c>
      <c r="N258" s="261">
        <v>77</v>
      </c>
      <c r="O258" s="275">
        <v>31</v>
      </c>
      <c r="P258" s="261">
        <v>112</v>
      </c>
      <c r="Q258" s="275">
        <v>39</v>
      </c>
      <c r="R258" s="275">
        <v>33</v>
      </c>
      <c r="S258" s="275">
        <v>31</v>
      </c>
      <c r="T258" s="275">
        <v>29</v>
      </c>
      <c r="U258" s="275">
        <v>2.28</v>
      </c>
      <c r="V258" s="261">
        <v>63</v>
      </c>
      <c r="W258" s="275">
        <v>2.02</v>
      </c>
      <c r="X258" s="261">
        <v>175</v>
      </c>
      <c r="Y258" s="279" t="s">
        <v>219</v>
      </c>
      <c r="Z258" s="228">
        <v>138</v>
      </c>
      <c r="AB258" s="228">
        <f aca="true" t="shared" si="12" ref="AB258:AB268">E258*G258</f>
        <v>4294914</v>
      </c>
    </row>
    <row r="259" spans="1:28" s="195" customFormat="1" ht="19.5" customHeight="1">
      <c r="A259" s="276">
        <v>37598</v>
      </c>
      <c r="B259" s="197">
        <v>2047</v>
      </c>
      <c r="C259" s="278">
        <v>6.8</v>
      </c>
      <c r="D259" s="278">
        <v>121</v>
      </c>
      <c r="E259" s="278">
        <v>5706</v>
      </c>
      <c r="F259" s="215">
        <v>163</v>
      </c>
      <c r="G259" s="278">
        <v>679</v>
      </c>
      <c r="H259" s="215">
        <v>53</v>
      </c>
      <c r="I259" s="278">
        <v>23.5</v>
      </c>
      <c r="J259" s="215">
        <v>15</v>
      </c>
      <c r="K259" s="344">
        <f t="shared" si="6"/>
        <v>23.499696221022546</v>
      </c>
      <c r="L259" s="215">
        <f t="shared" si="7"/>
        <v>24.00166697536581</v>
      </c>
      <c r="M259" s="278">
        <v>31</v>
      </c>
      <c r="N259" s="215">
        <v>29</v>
      </c>
      <c r="O259" s="278">
        <v>31</v>
      </c>
      <c r="P259" s="215">
        <v>42</v>
      </c>
      <c r="Q259" s="278">
        <v>38</v>
      </c>
      <c r="R259" s="215">
        <v>52</v>
      </c>
      <c r="S259" s="278">
        <v>31</v>
      </c>
      <c r="T259" s="215">
        <v>39</v>
      </c>
      <c r="U259" s="278">
        <v>2.01</v>
      </c>
      <c r="V259" s="215">
        <v>46</v>
      </c>
      <c r="W259" s="278">
        <v>1.98</v>
      </c>
      <c r="X259" s="215">
        <v>189</v>
      </c>
      <c r="Y259" s="280" t="s">
        <v>218</v>
      </c>
      <c r="Z259" s="195">
        <v>135</v>
      </c>
      <c r="AB259" s="228">
        <f t="shared" si="12"/>
        <v>3874374</v>
      </c>
    </row>
    <row r="260" spans="1:28" s="195" customFormat="1" ht="19.5" customHeight="1">
      <c r="A260" s="277">
        <v>37596</v>
      </c>
      <c r="B260" s="227">
        <v>2045</v>
      </c>
      <c r="C260" s="275">
        <v>7.1</v>
      </c>
      <c r="D260" s="275">
        <v>121</v>
      </c>
      <c r="E260" s="275">
        <v>5983</v>
      </c>
      <c r="F260" s="275">
        <v>188</v>
      </c>
      <c r="G260" s="261">
        <v>829</v>
      </c>
      <c r="H260" s="261">
        <v>54</v>
      </c>
      <c r="I260" s="275">
        <v>29.9</v>
      </c>
      <c r="J260" s="261">
        <v>13</v>
      </c>
      <c r="K260" s="334">
        <f t="shared" si="6"/>
        <v>23.644542429990523</v>
      </c>
      <c r="L260" s="261">
        <f t="shared" si="7"/>
        <v>18.8375677990294</v>
      </c>
      <c r="M260" s="275">
        <v>30</v>
      </c>
      <c r="N260" s="261">
        <v>37</v>
      </c>
      <c r="O260" s="275">
        <v>30</v>
      </c>
      <c r="P260" s="261">
        <v>63</v>
      </c>
      <c r="Q260" s="275">
        <v>38</v>
      </c>
      <c r="R260" s="275">
        <v>1300</v>
      </c>
      <c r="S260" s="275">
        <v>31</v>
      </c>
      <c r="T260" s="275">
        <v>16</v>
      </c>
      <c r="U260" s="275">
        <v>2.01</v>
      </c>
      <c r="V260" s="261">
        <v>41</v>
      </c>
      <c r="W260" s="275">
        <v>1.96</v>
      </c>
      <c r="X260" s="261">
        <v>133</v>
      </c>
      <c r="Y260" s="279" t="s">
        <v>217</v>
      </c>
      <c r="Z260" s="228">
        <v>138</v>
      </c>
      <c r="AB260" s="228">
        <f t="shared" si="12"/>
        <v>4959907</v>
      </c>
    </row>
    <row r="261" spans="1:28" s="228" customFormat="1" ht="19.5" customHeight="1">
      <c r="A261" s="276">
        <v>37596</v>
      </c>
      <c r="B261" s="197">
        <v>2043</v>
      </c>
      <c r="C261" s="278">
        <v>6.9</v>
      </c>
      <c r="D261" s="278">
        <v>157</v>
      </c>
      <c r="E261" s="278">
        <v>5977</v>
      </c>
      <c r="F261" s="215">
        <v>255</v>
      </c>
      <c r="G261" s="278">
        <v>658</v>
      </c>
      <c r="H261" s="215">
        <v>51</v>
      </c>
      <c r="I261" s="278">
        <v>25.5</v>
      </c>
      <c r="J261" s="215">
        <v>12</v>
      </c>
      <c r="K261" s="344">
        <f t="shared" si="6"/>
        <v>21.983535440444836</v>
      </c>
      <c r="L261" s="215">
        <f t="shared" si="7"/>
        <v>16.721311475409838</v>
      </c>
      <c r="M261" s="278">
        <v>29</v>
      </c>
      <c r="N261" s="215">
        <v>41</v>
      </c>
      <c r="O261" s="278">
        <v>27</v>
      </c>
      <c r="P261" s="215">
        <v>71</v>
      </c>
      <c r="Q261" s="278">
        <v>37</v>
      </c>
      <c r="R261" s="215">
        <v>199</v>
      </c>
      <c r="S261" s="278">
        <v>29</v>
      </c>
      <c r="T261" s="215">
        <v>43</v>
      </c>
      <c r="U261" s="278">
        <v>2.16</v>
      </c>
      <c r="V261" s="215">
        <v>48</v>
      </c>
      <c r="W261" s="278">
        <v>1.9</v>
      </c>
      <c r="X261" s="215">
        <v>172</v>
      </c>
      <c r="Y261" s="280" t="s">
        <v>216</v>
      </c>
      <c r="Z261" s="195"/>
      <c r="AB261" s="228">
        <f t="shared" si="12"/>
        <v>3932866</v>
      </c>
    </row>
    <row r="262" spans="1:28" s="195" customFormat="1" ht="19.5" customHeight="1">
      <c r="A262" s="277">
        <v>37592</v>
      </c>
      <c r="B262" s="227">
        <v>2019</v>
      </c>
      <c r="C262" s="275">
        <v>7.4</v>
      </c>
      <c r="D262" s="275">
        <v>112</v>
      </c>
      <c r="E262" s="275">
        <v>6124</v>
      </c>
      <c r="F262" s="275">
        <v>167</v>
      </c>
      <c r="G262" s="261">
        <v>837</v>
      </c>
      <c r="H262" s="261">
        <v>50</v>
      </c>
      <c r="I262" s="275">
        <v>29.5</v>
      </c>
      <c r="J262" s="261">
        <v>13</v>
      </c>
      <c r="K262" s="334">
        <f t="shared" si="6"/>
        <v>24.766645788009107</v>
      </c>
      <c r="L262" s="261">
        <f t="shared" si="7"/>
        <v>19.632844999095678</v>
      </c>
      <c r="M262" s="275">
        <v>29</v>
      </c>
      <c r="N262" s="261">
        <v>49</v>
      </c>
      <c r="O262" s="275">
        <v>31</v>
      </c>
      <c r="P262" s="261">
        <v>57</v>
      </c>
      <c r="Q262" s="275">
        <v>43</v>
      </c>
      <c r="R262" s="275">
        <v>23</v>
      </c>
      <c r="S262" s="275">
        <v>36</v>
      </c>
      <c r="T262" s="275">
        <v>22</v>
      </c>
      <c r="U262" s="275">
        <v>2.19</v>
      </c>
      <c r="V262" s="261">
        <v>52</v>
      </c>
      <c r="W262" s="275">
        <v>1.9</v>
      </c>
      <c r="X262" s="261">
        <v>133</v>
      </c>
      <c r="Y262" s="279"/>
      <c r="Z262" s="228">
        <v>120</v>
      </c>
      <c r="AB262" s="228">
        <f t="shared" si="12"/>
        <v>5125788</v>
      </c>
    </row>
    <row r="263" spans="1:28" s="228" customFormat="1" ht="19.5" customHeight="1">
      <c r="A263" s="276">
        <v>37591</v>
      </c>
      <c r="B263" s="197">
        <v>2017</v>
      </c>
      <c r="C263" s="278">
        <v>7.1</v>
      </c>
      <c r="D263" s="278">
        <v>204</v>
      </c>
      <c r="E263" s="278">
        <v>6071</v>
      </c>
      <c r="F263" s="215">
        <v>327</v>
      </c>
      <c r="G263" s="278">
        <v>597</v>
      </c>
      <c r="H263" s="215">
        <v>40</v>
      </c>
      <c r="I263" s="278">
        <v>16</v>
      </c>
      <c r="J263" s="215">
        <v>19</v>
      </c>
      <c r="K263" s="344">
        <f aca="true" t="shared" si="13" ref="K263:K326">6*(980/0.938)*36*47.75*(E263/36)*(G263/36)*0.6/I263/35/1000000</f>
        <v>32.28814911380597</v>
      </c>
      <c r="L263" s="215">
        <f t="shared" si="7"/>
        <v>40.69428524643852</v>
      </c>
      <c r="M263" s="278">
        <v>31</v>
      </c>
      <c r="N263" s="215">
        <v>44</v>
      </c>
      <c r="O263" s="278">
        <v>34</v>
      </c>
      <c r="P263" s="215">
        <v>53</v>
      </c>
      <c r="Q263" s="278">
        <v>49</v>
      </c>
      <c r="R263" s="215">
        <v>56</v>
      </c>
      <c r="S263" s="278">
        <v>46</v>
      </c>
      <c r="T263" s="215">
        <v>161</v>
      </c>
      <c r="U263" s="278">
        <v>2.18</v>
      </c>
      <c r="V263" s="215">
        <v>55</v>
      </c>
      <c r="W263" s="278">
        <v>1.9</v>
      </c>
      <c r="X263" s="215">
        <v>1080</v>
      </c>
      <c r="Y263" s="280" t="s">
        <v>215</v>
      </c>
      <c r="Z263" s="195">
        <v>90</v>
      </c>
      <c r="AB263" s="228">
        <f t="shared" si="12"/>
        <v>3624387</v>
      </c>
    </row>
    <row r="264" spans="1:28" s="195" customFormat="1" ht="19.5" customHeight="1">
      <c r="A264" s="277">
        <v>37590</v>
      </c>
      <c r="B264" s="227">
        <v>2015</v>
      </c>
      <c r="C264" s="275">
        <v>7.1</v>
      </c>
      <c r="D264" s="275">
        <v>126</v>
      </c>
      <c r="E264" s="275">
        <v>5778</v>
      </c>
      <c r="F264" s="275">
        <v>223</v>
      </c>
      <c r="G264" s="261">
        <v>944</v>
      </c>
      <c r="H264" s="261">
        <v>54</v>
      </c>
      <c r="I264" s="275">
        <v>31.09</v>
      </c>
      <c r="J264" s="261">
        <v>15</v>
      </c>
      <c r="K264" s="334">
        <f t="shared" si="13"/>
        <v>25.00675727185879</v>
      </c>
      <c r="L264" s="261">
        <f t="shared" si="7"/>
        <v>22.90224419931533</v>
      </c>
      <c r="M264" s="275">
        <v>28</v>
      </c>
      <c r="N264" s="261">
        <v>35</v>
      </c>
      <c r="O264" s="275">
        <v>30</v>
      </c>
      <c r="P264" s="261">
        <v>53</v>
      </c>
      <c r="Q264" s="275">
        <v>44</v>
      </c>
      <c r="R264" s="275">
        <v>36</v>
      </c>
      <c r="S264" s="275">
        <v>37</v>
      </c>
      <c r="T264" s="275">
        <v>182</v>
      </c>
      <c r="U264" s="275">
        <v>2.07</v>
      </c>
      <c r="V264" s="261">
        <v>50</v>
      </c>
      <c r="W264" s="275">
        <v>2</v>
      </c>
      <c r="X264" s="261">
        <v>269</v>
      </c>
      <c r="Y264" s="279"/>
      <c r="Z264" s="228">
        <v>165</v>
      </c>
      <c r="AB264" s="228">
        <f t="shared" si="12"/>
        <v>5454432</v>
      </c>
    </row>
    <row r="265" spans="1:28" s="228" customFormat="1" ht="19.5" customHeight="1">
      <c r="A265" s="276">
        <v>37589</v>
      </c>
      <c r="B265" s="197">
        <v>2014</v>
      </c>
      <c r="C265" s="278">
        <v>7.3</v>
      </c>
      <c r="D265" s="278">
        <v>96</v>
      </c>
      <c r="E265" s="278">
        <v>6031</v>
      </c>
      <c r="F265" s="215">
        <v>142</v>
      </c>
      <c r="G265" s="278">
        <v>822</v>
      </c>
      <c r="H265" s="215">
        <v>47</v>
      </c>
      <c r="I265" s="278">
        <v>29.3</v>
      </c>
      <c r="J265" s="215">
        <v>13</v>
      </c>
      <c r="K265" s="344">
        <f t="shared" si="13"/>
        <v>24.1169339819673</v>
      </c>
      <c r="L265" s="215">
        <f t="shared" si="7"/>
        <v>20.574341949253025</v>
      </c>
      <c r="M265" s="278">
        <v>28</v>
      </c>
      <c r="N265" s="215">
        <v>58</v>
      </c>
      <c r="O265" s="278">
        <v>30</v>
      </c>
      <c r="P265" s="215">
        <v>77</v>
      </c>
      <c r="Q265" s="278">
        <v>42</v>
      </c>
      <c r="R265" s="215">
        <v>63</v>
      </c>
      <c r="S265" s="278">
        <v>36</v>
      </c>
      <c r="T265" s="215">
        <v>87</v>
      </c>
      <c r="U265" s="278">
        <v>2.15</v>
      </c>
      <c r="V265" s="215">
        <v>60</v>
      </c>
      <c r="W265" s="278">
        <v>1.9</v>
      </c>
      <c r="X265" s="215">
        <v>307</v>
      </c>
      <c r="Y265" s="280"/>
      <c r="Z265" s="195">
        <v>129</v>
      </c>
      <c r="AB265" s="228">
        <f t="shared" si="12"/>
        <v>4957482</v>
      </c>
    </row>
    <row r="266" spans="1:28" s="195" customFormat="1" ht="19.5" customHeight="1">
      <c r="A266" s="277">
        <v>37588</v>
      </c>
      <c r="B266" s="227">
        <v>2013</v>
      </c>
      <c r="C266" s="275">
        <v>7.3</v>
      </c>
      <c r="D266" s="275">
        <v>134</v>
      </c>
      <c r="E266" s="275">
        <v>6102</v>
      </c>
      <c r="F266" s="275">
        <v>134</v>
      </c>
      <c r="G266" s="261">
        <v>785</v>
      </c>
      <c r="H266" s="261">
        <v>29</v>
      </c>
      <c r="I266" s="275">
        <v>17.1</v>
      </c>
      <c r="J266" s="261">
        <v>20</v>
      </c>
      <c r="K266" s="334">
        <f t="shared" si="13"/>
        <v>39.92770227808328</v>
      </c>
      <c r="L266" s="261">
        <f t="shared" si="7"/>
        <v>124.15335463258782</v>
      </c>
      <c r="M266" s="275">
        <v>32</v>
      </c>
      <c r="N266" s="261">
        <v>27</v>
      </c>
      <c r="O266" s="275">
        <v>41</v>
      </c>
      <c r="P266" s="261">
        <v>77</v>
      </c>
      <c r="Q266" s="275">
        <v>51</v>
      </c>
      <c r="R266" s="275">
        <v>48</v>
      </c>
      <c r="S266" s="275">
        <v>62</v>
      </c>
      <c r="T266" s="275">
        <v>17</v>
      </c>
      <c r="U266" s="275">
        <v>2.35</v>
      </c>
      <c r="V266" s="261">
        <v>81</v>
      </c>
      <c r="W266" s="275">
        <v>1.9</v>
      </c>
      <c r="X266" s="261">
        <v>146</v>
      </c>
      <c r="Y266" s="279" t="s">
        <v>214</v>
      </c>
      <c r="Z266" s="228">
        <v>132</v>
      </c>
      <c r="AB266" s="228">
        <f t="shared" si="12"/>
        <v>4790070</v>
      </c>
    </row>
    <row r="267" spans="1:28" s="228" customFormat="1" ht="19.5" customHeight="1">
      <c r="A267" s="276">
        <v>37587</v>
      </c>
      <c r="B267" s="197">
        <v>2005</v>
      </c>
      <c r="C267" s="278">
        <v>7.2</v>
      </c>
      <c r="D267" s="278">
        <v>120</v>
      </c>
      <c r="E267" s="278">
        <v>6298</v>
      </c>
      <c r="F267" s="215">
        <v>233</v>
      </c>
      <c r="G267" s="278">
        <v>524</v>
      </c>
      <c r="H267" s="215">
        <v>41</v>
      </c>
      <c r="I267" s="278">
        <v>18.5</v>
      </c>
      <c r="J267" s="215">
        <v>12.6</v>
      </c>
      <c r="K267" s="344">
        <f t="shared" si="13"/>
        <v>25.42674594594595</v>
      </c>
      <c r="L267" s="215">
        <f t="shared" si="7"/>
        <v>19.730485526013837</v>
      </c>
      <c r="M267" s="278">
        <v>27.5</v>
      </c>
      <c r="N267" s="215">
        <v>37</v>
      </c>
      <c r="O267" s="278">
        <v>30</v>
      </c>
      <c r="P267" s="215">
        <v>57.5</v>
      </c>
      <c r="Q267" s="278">
        <v>42</v>
      </c>
      <c r="R267" s="215">
        <v>1457</v>
      </c>
      <c r="S267" s="278">
        <v>35</v>
      </c>
      <c r="T267" s="215">
        <v>75</v>
      </c>
      <c r="U267" s="278">
        <v>2.3</v>
      </c>
      <c r="V267" s="215">
        <v>59</v>
      </c>
      <c r="W267" s="278">
        <v>1.9</v>
      </c>
      <c r="X267" s="215">
        <v>367</v>
      </c>
      <c r="Y267" s="280" t="s">
        <v>213</v>
      </c>
      <c r="Z267" s="195">
        <v>74</v>
      </c>
      <c r="AB267" s="228">
        <f t="shared" si="12"/>
        <v>3300152</v>
      </c>
    </row>
    <row r="268" spans="1:28" s="195" customFormat="1" ht="19.5" customHeight="1">
      <c r="A268" s="277">
        <v>37587</v>
      </c>
      <c r="B268" s="227">
        <v>2001</v>
      </c>
      <c r="C268" s="275">
        <v>6.94</v>
      </c>
      <c r="D268" s="275">
        <v>73</v>
      </c>
      <c r="E268" s="275">
        <v>5622</v>
      </c>
      <c r="F268" s="275">
        <v>93</v>
      </c>
      <c r="G268" s="261">
        <v>924</v>
      </c>
      <c r="H268" s="261">
        <v>42</v>
      </c>
      <c r="I268" s="275">
        <v>26</v>
      </c>
      <c r="J268" s="261">
        <v>14</v>
      </c>
      <c r="K268" s="334">
        <f t="shared" si="13"/>
        <v>28.478560505166474</v>
      </c>
      <c r="L268" s="261">
        <f t="shared" si="7"/>
        <v>27.125000000000004</v>
      </c>
      <c r="M268" s="275">
        <v>90</v>
      </c>
      <c r="N268" s="261">
        <v>12</v>
      </c>
      <c r="O268" s="275">
        <v>52</v>
      </c>
      <c r="P268" s="261">
        <v>22</v>
      </c>
      <c r="Q268" s="275">
        <v>4.8</v>
      </c>
      <c r="R268" s="275">
        <v>15</v>
      </c>
      <c r="S268" s="275">
        <v>11</v>
      </c>
      <c r="T268" s="275">
        <v>31</v>
      </c>
      <c r="U268" s="275">
        <v>2.1</v>
      </c>
      <c r="V268" s="261">
        <v>65</v>
      </c>
      <c r="W268" s="275">
        <v>1.9</v>
      </c>
      <c r="X268" s="261">
        <v>5079</v>
      </c>
      <c r="Y268" s="279"/>
      <c r="Z268" s="228">
        <v>147</v>
      </c>
      <c r="AB268" s="228">
        <f t="shared" si="12"/>
        <v>5194728</v>
      </c>
    </row>
    <row r="269" spans="1:28" s="228" customFormat="1" ht="19.5" customHeight="1">
      <c r="A269" s="276">
        <v>37586</v>
      </c>
      <c r="B269" s="197">
        <v>1999</v>
      </c>
      <c r="C269" s="278">
        <v>7.4</v>
      </c>
      <c r="D269" s="278">
        <v>78</v>
      </c>
      <c r="E269" s="278">
        <v>6081</v>
      </c>
      <c r="F269" s="215">
        <v>108</v>
      </c>
      <c r="G269" s="278">
        <v>950</v>
      </c>
      <c r="H269" s="215">
        <v>53</v>
      </c>
      <c r="I269" s="278">
        <v>32</v>
      </c>
      <c r="J269" s="215">
        <v>14</v>
      </c>
      <c r="K269" s="344">
        <f t="shared" si="13"/>
        <v>25.73221665111941</v>
      </c>
      <c r="L269" s="215">
        <f t="shared" si="7"/>
        <v>23.093948126801152</v>
      </c>
      <c r="M269" s="278">
        <v>31</v>
      </c>
      <c r="N269" s="215">
        <v>38</v>
      </c>
      <c r="O269" s="278">
        <v>34.6</v>
      </c>
      <c r="P269" s="215">
        <v>123</v>
      </c>
      <c r="Q269" s="278">
        <v>5.4</v>
      </c>
      <c r="R269" s="215">
        <v>15</v>
      </c>
      <c r="S269" s="278">
        <v>10.8</v>
      </c>
      <c r="T269" s="215">
        <v>26</v>
      </c>
      <c r="U269" s="278">
        <v>2.18</v>
      </c>
      <c r="V269" s="215">
        <v>60</v>
      </c>
      <c r="W269" s="278">
        <v>1.9</v>
      </c>
      <c r="X269" s="215">
        <v>205</v>
      </c>
      <c r="Y269" s="280"/>
      <c r="Z269" s="195"/>
      <c r="AB269" s="228">
        <f aca="true" t="shared" si="14" ref="AB269:AB274">E269*G269</f>
        <v>5776950</v>
      </c>
    </row>
    <row r="270" spans="1:28" s="195" customFormat="1" ht="19.5" customHeight="1">
      <c r="A270" s="277">
        <v>37584</v>
      </c>
      <c r="B270" s="227">
        <v>1997</v>
      </c>
      <c r="C270" s="275">
        <v>7.21</v>
      </c>
      <c r="D270" s="275">
        <v>93</v>
      </c>
      <c r="E270" s="275">
        <v>6064</v>
      </c>
      <c r="F270" s="275">
        <v>112</v>
      </c>
      <c r="G270" s="261">
        <v>890</v>
      </c>
      <c r="H270" s="261">
        <v>53</v>
      </c>
      <c r="I270" s="275">
        <v>28</v>
      </c>
      <c r="J270" s="261">
        <v>18</v>
      </c>
      <c r="K270" s="334">
        <f t="shared" si="13"/>
        <v>27.47386353944563</v>
      </c>
      <c r="L270" s="261">
        <f t="shared" si="7"/>
        <v>36.02427511800404</v>
      </c>
      <c r="M270" s="275">
        <v>39</v>
      </c>
      <c r="N270" s="261">
        <v>136</v>
      </c>
      <c r="O270" s="275">
        <v>42</v>
      </c>
      <c r="P270" s="261">
        <v>120</v>
      </c>
      <c r="Q270" s="275">
        <v>6.3</v>
      </c>
      <c r="R270" s="275">
        <v>217</v>
      </c>
      <c r="S270" s="275">
        <v>11</v>
      </c>
      <c r="T270" s="275">
        <v>54</v>
      </c>
      <c r="U270" s="275">
        <v>2.13</v>
      </c>
      <c r="V270" s="261">
        <v>65.39</v>
      </c>
      <c r="W270" s="275">
        <v>1.89</v>
      </c>
      <c r="X270" s="261">
        <v>213</v>
      </c>
      <c r="Y270" s="279"/>
      <c r="Z270" s="228"/>
      <c r="AB270" s="228">
        <f t="shared" si="14"/>
        <v>5396960</v>
      </c>
    </row>
    <row r="271" spans="1:28" s="228" customFormat="1" ht="19.5" customHeight="1">
      <c r="A271" s="276">
        <v>37583</v>
      </c>
      <c r="B271" s="197">
        <v>1995</v>
      </c>
      <c r="C271" s="278">
        <v>7.55</v>
      </c>
      <c r="D271" s="278">
        <v>58</v>
      </c>
      <c r="E271" s="278">
        <v>6451</v>
      </c>
      <c r="F271" s="215">
        <v>67</v>
      </c>
      <c r="G271" s="278">
        <v>795</v>
      </c>
      <c r="H271" s="215">
        <v>52</v>
      </c>
      <c r="I271" s="278">
        <v>27</v>
      </c>
      <c r="J271" s="215">
        <v>12</v>
      </c>
      <c r="K271" s="344">
        <f t="shared" si="13"/>
        <v>27.074408374792707</v>
      </c>
      <c r="L271" s="215">
        <f t="shared" si="7"/>
        <v>20.334630350194555</v>
      </c>
      <c r="M271" s="278">
        <v>34</v>
      </c>
      <c r="N271" s="215">
        <v>1269</v>
      </c>
      <c r="O271" s="278">
        <v>38</v>
      </c>
      <c r="P271" s="215">
        <v>228</v>
      </c>
      <c r="Q271" s="278">
        <v>5.6</v>
      </c>
      <c r="R271" s="215">
        <v>16</v>
      </c>
      <c r="S271" s="278">
        <v>10.4</v>
      </c>
      <c r="T271" s="215">
        <v>49</v>
      </c>
      <c r="U271" s="278">
        <v>2.29</v>
      </c>
      <c r="V271" s="215">
        <v>15</v>
      </c>
      <c r="W271" s="278">
        <v>1.93</v>
      </c>
      <c r="X271" s="215">
        <v>289</v>
      </c>
      <c r="Y271" s="280"/>
      <c r="Z271" s="195"/>
      <c r="AB271" s="228">
        <f t="shared" si="14"/>
        <v>5128545</v>
      </c>
    </row>
    <row r="272" spans="1:28" s="195" customFormat="1" ht="19.5" customHeight="1">
      <c r="A272" s="277">
        <v>37583</v>
      </c>
      <c r="B272" s="227">
        <v>1993</v>
      </c>
      <c r="C272" s="275">
        <v>7.44</v>
      </c>
      <c r="D272" s="275">
        <v>84</v>
      </c>
      <c r="E272" s="275">
        <v>6468</v>
      </c>
      <c r="F272" s="275">
        <v>100</v>
      </c>
      <c r="G272" s="261">
        <v>708</v>
      </c>
      <c r="H272" s="261">
        <v>50</v>
      </c>
      <c r="I272" s="275">
        <v>24</v>
      </c>
      <c r="J272" s="261">
        <v>14.2</v>
      </c>
      <c r="K272" s="334">
        <f t="shared" si="13"/>
        <v>27.196974626865675</v>
      </c>
      <c r="L272" s="261">
        <f t="shared" si="7"/>
        <v>24.73867595818815</v>
      </c>
      <c r="M272" s="275">
        <v>34</v>
      </c>
      <c r="N272" s="261">
        <v>52</v>
      </c>
      <c r="O272" s="275">
        <v>38</v>
      </c>
      <c r="P272" s="261">
        <v>151</v>
      </c>
      <c r="Q272" s="275" t="s">
        <v>204</v>
      </c>
      <c r="R272" s="275" t="s">
        <v>204</v>
      </c>
      <c r="S272" s="275" t="s">
        <v>204</v>
      </c>
      <c r="T272" s="275" t="s">
        <v>204</v>
      </c>
      <c r="U272" s="275">
        <v>2.17</v>
      </c>
      <c r="V272" s="261">
        <v>58</v>
      </c>
      <c r="W272" s="275">
        <v>1.9</v>
      </c>
      <c r="X272" s="261">
        <v>221</v>
      </c>
      <c r="Y272" s="279"/>
      <c r="Z272" s="228"/>
      <c r="AB272" s="228">
        <f t="shared" si="14"/>
        <v>4579344</v>
      </c>
    </row>
    <row r="273" spans="1:28" s="228" customFormat="1" ht="19.5" customHeight="1">
      <c r="A273" s="276">
        <v>37582</v>
      </c>
      <c r="B273" s="197">
        <v>1991</v>
      </c>
      <c r="C273" s="278">
        <v>6.86</v>
      </c>
      <c r="D273" s="278">
        <v>88</v>
      </c>
      <c r="E273" s="278">
        <v>5780</v>
      </c>
      <c r="F273" s="215">
        <v>109</v>
      </c>
      <c r="G273" s="278">
        <v>836</v>
      </c>
      <c r="H273" s="215">
        <v>58</v>
      </c>
      <c r="I273" s="278">
        <v>28</v>
      </c>
      <c r="J273" s="215">
        <v>15</v>
      </c>
      <c r="K273" s="344">
        <f t="shared" si="13"/>
        <v>24.5982750533049</v>
      </c>
      <c r="L273" s="215">
        <f t="shared" si="7"/>
        <v>24.84411841760545</v>
      </c>
      <c r="M273" s="278">
        <v>32</v>
      </c>
      <c r="N273" s="215">
        <v>59</v>
      </c>
      <c r="O273" s="278">
        <v>34</v>
      </c>
      <c r="P273" s="215">
        <v>125</v>
      </c>
      <c r="Q273" s="278">
        <v>9.1</v>
      </c>
      <c r="R273" s="215">
        <v>204</v>
      </c>
      <c r="S273" s="278">
        <v>10.5</v>
      </c>
      <c r="T273" s="215">
        <v>150</v>
      </c>
      <c r="U273" s="278">
        <v>2.13</v>
      </c>
      <c r="V273" s="215">
        <v>58</v>
      </c>
      <c r="W273" s="278">
        <v>1.88</v>
      </c>
      <c r="X273" s="215">
        <v>170</v>
      </c>
      <c r="Y273" s="280"/>
      <c r="Z273" s="195"/>
      <c r="AB273" s="228">
        <f t="shared" si="14"/>
        <v>4832080</v>
      </c>
    </row>
    <row r="274" spans="1:28" s="195" customFormat="1" ht="19.5" customHeight="1">
      <c r="A274" s="277">
        <v>37580</v>
      </c>
      <c r="B274" s="227">
        <v>1981</v>
      </c>
      <c r="C274" s="275">
        <v>7.59</v>
      </c>
      <c r="D274" s="275">
        <v>69</v>
      </c>
      <c r="E274" s="275">
        <v>6519</v>
      </c>
      <c r="F274" s="275">
        <v>79</v>
      </c>
      <c r="G274" s="261">
        <v>761</v>
      </c>
      <c r="H274" s="261">
        <v>48</v>
      </c>
      <c r="I274" s="275">
        <v>29</v>
      </c>
      <c r="J274" s="261">
        <v>13</v>
      </c>
      <c r="K274" s="334">
        <f t="shared" si="13"/>
        <v>24.383509238291307</v>
      </c>
      <c r="L274" s="261">
        <f t="shared" si="7"/>
        <v>23.02475478748248</v>
      </c>
      <c r="M274" s="275" t="s">
        <v>204</v>
      </c>
      <c r="N274" s="261" t="s">
        <v>204</v>
      </c>
      <c r="O274" s="275" t="s">
        <v>204</v>
      </c>
      <c r="P274" s="261" t="s">
        <v>204</v>
      </c>
      <c r="Q274" s="275">
        <v>7.9</v>
      </c>
      <c r="R274" s="275">
        <v>8.7</v>
      </c>
      <c r="S274" s="275">
        <v>10.2</v>
      </c>
      <c r="T274" s="275">
        <v>109</v>
      </c>
      <c r="U274" s="275" t="s">
        <v>204</v>
      </c>
      <c r="V274" s="261" t="s">
        <v>204</v>
      </c>
      <c r="W274" s="275" t="s">
        <v>204</v>
      </c>
      <c r="X274" s="261" t="s">
        <v>204</v>
      </c>
      <c r="Y274" s="279"/>
      <c r="Z274" s="228"/>
      <c r="AB274" s="228">
        <f t="shared" si="14"/>
        <v>4960959</v>
      </c>
    </row>
    <row r="275" spans="1:28" s="228" customFormat="1" ht="19.5" customHeight="1">
      <c r="A275" s="276">
        <v>37576</v>
      </c>
      <c r="B275" s="197">
        <v>1971</v>
      </c>
      <c r="C275" s="278">
        <v>6.7</v>
      </c>
      <c r="D275" s="278">
        <v>24</v>
      </c>
      <c r="E275" s="278">
        <v>5555</v>
      </c>
      <c r="F275" s="215">
        <v>23</v>
      </c>
      <c r="G275" s="278">
        <v>920</v>
      </c>
      <c r="H275" s="215">
        <v>44</v>
      </c>
      <c r="I275" s="278">
        <v>29</v>
      </c>
      <c r="J275" s="215">
        <v>11.6</v>
      </c>
      <c r="K275" s="344">
        <f t="shared" si="13"/>
        <v>25.11900669068451</v>
      </c>
      <c r="L275" s="215">
        <f t="shared" si="7"/>
        <v>49.99659284497443</v>
      </c>
      <c r="M275" s="278">
        <v>33</v>
      </c>
      <c r="N275" s="215">
        <v>872</v>
      </c>
      <c r="O275" s="278">
        <v>34</v>
      </c>
      <c r="P275" s="215">
        <v>368</v>
      </c>
      <c r="Q275" s="278">
        <v>5.9</v>
      </c>
      <c r="R275" s="215">
        <v>58</v>
      </c>
      <c r="S275" s="278">
        <v>10.7</v>
      </c>
      <c r="T275" s="215">
        <v>113</v>
      </c>
      <c r="U275" s="278">
        <v>2.18</v>
      </c>
      <c r="V275" s="215">
        <v>285</v>
      </c>
      <c r="W275" s="278">
        <v>1.98</v>
      </c>
      <c r="X275" s="215">
        <v>268</v>
      </c>
      <c r="Y275" s="280"/>
      <c r="Z275" s="195"/>
      <c r="AB275" s="228">
        <f aca="true" t="shared" si="15" ref="AB275:AB314">E275*G275</f>
        <v>5110600</v>
      </c>
    </row>
    <row r="276" spans="1:28" s="195" customFormat="1" ht="19.5" customHeight="1">
      <c r="A276" s="277">
        <v>37574</v>
      </c>
      <c r="B276" s="227">
        <v>1968</v>
      </c>
      <c r="C276" s="275">
        <v>6.4</v>
      </c>
      <c r="D276" s="275">
        <v>30</v>
      </c>
      <c r="E276" s="275">
        <v>5506</v>
      </c>
      <c r="F276" s="275">
        <v>30</v>
      </c>
      <c r="G276" s="261">
        <v>687</v>
      </c>
      <c r="H276" s="261">
        <v>51</v>
      </c>
      <c r="I276" s="275">
        <v>21</v>
      </c>
      <c r="J276" s="261">
        <v>11.7</v>
      </c>
      <c r="K276" s="334">
        <f t="shared" si="13"/>
        <v>25.674513219616212</v>
      </c>
      <c r="L276" s="261">
        <f t="shared" si="7"/>
        <v>30.741885625965995</v>
      </c>
      <c r="M276" s="275">
        <v>34</v>
      </c>
      <c r="N276" s="261">
        <v>172</v>
      </c>
      <c r="O276" s="275">
        <v>36</v>
      </c>
      <c r="P276" s="261">
        <v>86</v>
      </c>
      <c r="Q276" s="275">
        <v>4.19</v>
      </c>
      <c r="R276" s="275">
        <v>8</v>
      </c>
      <c r="S276" s="275">
        <v>11</v>
      </c>
      <c r="T276" s="275">
        <v>45</v>
      </c>
      <c r="U276" s="275">
        <v>2.05</v>
      </c>
      <c r="V276" s="261">
        <v>186</v>
      </c>
      <c r="W276" s="275">
        <v>1.81</v>
      </c>
      <c r="X276" s="261">
        <v>124</v>
      </c>
      <c r="Y276" s="279"/>
      <c r="Z276" s="228">
        <v>168</v>
      </c>
      <c r="AB276" s="228">
        <f t="shared" si="15"/>
        <v>3782622</v>
      </c>
    </row>
    <row r="277" spans="1:28" s="179" customFormat="1" ht="19.5" customHeight="1">
      <c r="A277" s="362">
        <v>37573</v>
      </c>
      <c r="B277" s="369">
        <v>1961</v>
      </c>
      <c r="C277" s="384">
        <v>6.97</v>
      </c>
      <c r="D277" s="384">
        <v>23</v>
      </c>
      <c r="E277" s="384">
        <v>5811</v>
      </c>
      <c r="F277" s="400">
        <v>22</v>
      </c>
      <c r="G277" s="384">
        <v>915</v>
      </c>
      <c r="H277" s="400">
        <v>39</v>
      </c>
      <c r="I277" s="384">
        <v>33.3</v>
      </c>
      <c r="J277" s="400">
        <v>10</v>
      </c>
      <c r="K277" s="433">
        <f t="shared" si="13"/>
        <v>22.75916397741025</v>
      </c>
      <c r="L277" s="400">
        <f t="shared" si="7"/>
        <v>34.596774193548384</v>
      </c>
      <c r="M277" s="384">
        <v>29</v>
      </c>
      <c r="N277" s="400">
        <v>70</v>
      </c>
      <c r="O277" s="384">
        <v>29.5</v>
      </c>
      <c r="P277" s="400">
        <v>173</v>
      </c>
      <c r="Q277" s="384">
        <v>4.8</v>
      </c>
      <c r="R277" s="400">
        <v>136</v>
      </c>
      <c r="S277" s="384">
        <v>10.8</v>
      </c>
      <c r="T277" s="400">
        <v>88</v>
      </c>
      <c r="U277" s="384">
        <v>2.07</v>
      </c>
      <c r="V277" s="400">
        <v>92</v>
      </c>
      <c r="W277" s="384">
        <v>1.98</v>
      </c>
      <c r="X277" s="400">
        <v>300</v>
      </c>
      <c r="Y277" s="471" t="s">
        <v>212</v>
      </c>
      <c r="Z277" s="515">
        <v>160</v>
      </c>
      <c r="AB277" s="228">
        <f t="shared" si="15"/>
        <v>5317065</v>
      </c>
    </row>
    <row r="278" spans="1:28" s="154" customFormat="1" ht="19.5" customHeight="1">
      <c r="A278" s="361">
        <v>37571</v>
      </c>
      <c r="B278" s="370">
        <v>1957</v>
      </c>
      <c r="C278" s="383">
        <v>6.88</v>
      </c>
      <c r="D278" s="383">
        <v>25</v>
      </c>
      <c r="E278" s="383">
        <v>5683</v>
      </c>
      <c r="F278" s="383">
        <v>24</v>
      </c>
      <c r="G278" s="402">
        <v>948</v>
      </c>
      <c r="H278" s="402">
        <v>47</v>
      </c>
      <c r="I278" s="383">
        <v>32.4</v>
      </c>
      <c r="J278" s="402">
        <v>11</v>
      </c>
      <c r="K278" s="432">
        <f t="shared" si="13"/>
        <v>23.70115726920951</v>
      </c>
      <c r="L278" s="402">
        <f t="shared" si="7"/>
        <v>35.757925072046106</v>
      </c>
      <c r="M278" s="383">
        <v>28</v>
      </c>
      <c r="N278" s="402">
        <v>50</v>
      </c>
      <c r="O278" s="383">
        <v>29</v>
      </c>
      <c r="P278" s="402">
        <v>73</v>
      </c>
      <c r="Q278" s="383">
        <v>5.9</v>
      </c>
      <c r="R278" s="383">
        <v>126</v>
      </c>
      <c r="S278" s="383">
        <v>11</v>
      </c>
      <c r="T278" s="383">
        <v>76</v>
      </c>
      <c r="U278" s="383">
        <v>2.08</v>
      </c>
      <c r="V278" s="402">
        <v>147</v>
      </c>
      <c r="W278" s="383">
        <v>1.9</v>
      </c>
      <c r="X278" s="402">
        <v>225</v>
      </c>
      <c r="Y278" s="470" t="s">
        <v>211</v>
      </c>
      <c r="Z278" s="464"/>
      <c r="AB278" s="228">
        <f t="shared" si="15"/>
        <v>5387484</v>
      </c>
    </row>
    <row r="279" spans="1:28" s="179" customFormat="1" ht="19.5" customHeight="1">
      <c r="A279" s="362">
        <v>37570</v>
      </c>
      <c r="B279" s="369">
        <v>1955</v>
      </c>
      <c r="C279" s="384">
        <v>7.5</v>
      </c>
      <c r="D279" s="384">
        <v>35</v>
      </c>
      <c r="E279" s="384">
        <v>6347</v>
      </c>
      <c r="F279" s="400">
        <v>36</v>
      </c>
      <c r="G279" s="384">
        <v>912</v>
      </c>
      <c r="H279" s="400">
        <v>49</v>
      </c>
      <c r="I279" s="384">
        <v>35</v>
      </c>
      <c r="J279" s="400">
        <v>11</v>
      </c>
      <c r="K279" s="433">
        <f t="shared" si="13"/>
        <v>23.573488784648188</v>
      </c>
      <c r="L279" s="400">
        <f aca="true" t="shared" si="16" ref="L279:L298">1/(1/J279-1/F279-1/H279)</f>
        <v>23.406513872135097</v>
      </c>
      <c r="M279" s="384">
        <v>30</v>
      </c>
      <c r="N279" s="400">
        <v>105</v>
      </c>
      <c r="O279" s="384">
        <v>29</v>
      </c>
      <c r="P279" s="400">
        <v>76</v>
      </c>
      <c r="Q279" s="384">
        <v>5.3</v>
      </c>
      <c r="R279" s="400">
        <v>315</v>
      </c>
      <c r="S279" s="384">
        <v>10.8</v>
      </c>
      <c r="T279" s="400">
        <v>60</v>
      </c>
      <c r="U279" s="384">
        <v>2.1</v>
      </c>
      <c r="V279" s="400">
        <v>98</v>
      </c>
      <c r="W279" s="384">
        <v>1.85</v>
      </c>
      <c r="X279" s="400">
        <v>145</v>
      </c>
      <c r="Y279" s="471" t="s">
        <v>209</v>
      </c>
      <c r="Z279" s="265"/>
      <c r="AB279" s="228">
        <f t="shared" si="15"/>
        <v>5788464</v>
      </c>
    </row>
    <row r="280" spans="1:28" s="179" customFormat="1" ht="19.5" customHeight="1">
      <c r="A280" s="361">
        <v>37568</v>
      </c>
      <c r="B280" s="370">
        <v>1953</v>
      </c>
      <c r="C280" s="383">
        <v>7.1</v>
      </c>
      <c r="D280" s="383">
        <v>25</v>
      </c>
      <c r="E280" s="383">
        <v>5900</v>
      </c>
      <c r="F280" s="383">
        <v>24</v>
      </c>
      <c r="G280" s="402">
        <v>906</v>
      </c>
      <c r="H280" s="402">
        <v>45</v>
      </c>
      <c r="I280" s="383">
        <v>36.6</v>
      </c>
      <c r="J280" s="402">
        <v>10.4</v>
      </c>
      <c r="K280" s="432">
        <f t="shared" si="13"/>
        <v>20.817457793002202</v>
      </c>
      <c r="L280" s="402">
        <f t="shared" si="16"/>
        <v>30.993377483443712</v>
      </c>
      <c r="M280" s="383">
        <v>26</v>
      </c>
      <c r="N280" s="402">
        <v>67</v>
      </c>
      <c r="O280" s="383">
        <v>27.9</v>
      </c>
      <c r="P280" s="402">
        <v>171</v>
      </c>
      <c r="Q280" s="383">
        <v>4.8</v>
      </c>
      <c r="R280" s="383">
        <v>20</v>
      </c>
      <c r="S280" s="383">
        <v>9.37</v>
      </c>
      <c r="T280" s="383">
        <v>21</v>
      </c>
      <c r="U280" s="383">
        <v>2.1</v>
      </c>
      <c r="V280" s="402">
        <v>113</v>
      </c>
      <c r="W280" s="383">
        <v>1.9</v>
      </c>
      <c r="X280" s="402">
        <v>169</v>
      </c>
      <c r="Y280" s="470" t="s">
        <v>210</v>
      </c>
      <c r="Z280" s="464"/>
      <c r="AB280" s="228">
        <f t="shared" si="15"/>
        <v>5345400</v>
      </c>
    </row>
    <row r="281" spans="1:28" s="154" customFormat="1" ht="19.5" customHeight="1">
      <c r="A281" s="362">
        <v>37567</v>
      </c>
      <c r="B281" s="369">
        <v>1949</v>
      </c>
      <c r="C281" s="384">
        <v>7.12</v>
      </c>
      <c r="D281" s="384">
        <v>54</v>
      </c>
      <c r="E281" s="384">
        <v>6054</v>
      </c>
      <c r="F281" s="400">
        <v>89</v>
      </c>
      <c r="G281" s="384">
        <v>728</v>
      </c>
      <c r="H281" s="400">
        <v>15</v>
      </c>
      <c r="I281" s="384">
        <v>22.7</v>
      </c>
      <c r="J281" s="400">
        <v>5</v>
      </c>
      <c r="K281" s="433">
        <f t="shared" si="13"/>
        <v>27.67429127490302</v>
      </c>
      <c r="L281" s="400">
        <f t="shared" si="16"/>
        <v>8.190184049079754</v>
      </c>
      <c r="M281" s="384">
        <v>27</v>
      </c>
      <c r="N281" s="400">
        <v>626</v>
      </c>
      <c r="O281" s="384">
        <v>30</v>
      </c>
      <c r="P281" s="400">
        <v>54</v>
      </c>
      <c r="Q281" s="384">
        <v>27</v>
      </c>
      <c r="R281" s="400">
        <v>305</v>
      </c>
      <c r="S281" s="384">
        <v>12</v>
      </c>
      <c r="T281" s="400">
        <v>20</v>
      </c>
      <c r="U281" s="384">
        <v>2.1</v>
      </c>
      <c r="V281" s="400">
        <v>53</v>
      </c>
      <c r="W281" s="384">
        <v>1.81</v>
      </c>
      <c r="X281" s="400">
        <v>49</v>
      </c>
      <c r="Y281" s="471" t="s">
        <v>208</v>
      </c>
      <c r="Z281" s="265"/>
      <c r="AB281" s="228">
        <f t="shared" si="15"/>
        <v>4407312</v>
      </c>
    </row>
    <row r="282" spans="1:28" s="179" customFormat="1" ht="19.5" customHeight="1">
      <c r="A282" s="361">
        <v>37566</v>
      </c>
      <c r="B282" s="370">
        <v>1948</v>
      </c>
      <c r="C282" s="383">
        <v>6.44</v>
      </c>
      <c r="D282" s="383">
        <v>73</v>
      </c>
      <c r="E282" s="383">
        <v>5435</v>
      </c>
      <c r="F282" s="383">
        <v>105</v>
      </c>
      <c r="G282" s="402">
        <v>748</v>
      </c>
      <c r="H282" s="402">
        <v>52</v>
      </c>
      <c r="I282" s="383">
        <v>23</v>
      </c>
      <c r="J282" s="402">
        <v>8.7</v>
      </c>
      <c r="K282" s="432">
        <f t="shared" si="13"/>
        <v>25.194275794938356</v>
      </c>
      <c r="L282" s="402">
        <f t="shared" si="16"/>
        <v>11.602550010991425</v>
      </c>
      <c r="M282" s="383" t="s">
        <v>204</v>
      </c>
      <c r="N282" s="402" t="s">
        <v>204</v>
      </c>
      <c r="O282" s="383" t="s">
        <v>204</v>
      </c>
      <c r="P282" s="402" t="s">
        <v>204</v>
      </c>
      <c r="Q282" s="383" t="s">
        <v>204</v>
      </c>
      <c r="R282" s="383" t="s">
        <v>204</v>
      </c>
      <c r="S282" s="383" t="s">
        <v>204</v>
      </c>
      <c r="T282" s="383" t="s">
        <v>204</v>
      </c>
      <c r="U282" s="383">
        <v>2.05</v>
      </c>
      <c r="V282" s="402">
        <v>66</v>
      </c>
      <c r="W282" s="383">
        <v>2</v>
      </c>
      <c r="X282" s="402">
        <v>269</v>
      </c>
      <c r="Y282" s="470" t="s">
        <v>205</v>
      </c>
      <c r="Z282" s="464"/>
      <c r="AB282" s="228">
        <f t="shared" si="15"/>
        <v>4065380</v>
      </c>
    </row>
    <row r="283" spans="1:28" s="154" customFormat="1" ht="19.5" customHeight="1">
      <c r="A283" s="362">
        <v>37564</v>
      </c>
      <c r="B283" s="369">
        <v>1940</v>
      </c>
      <c r="C283" s="384">
        <v>6.8</v>
      </c>
      <c r="D283" s="384">
        <v>130</v>
      </c>
      <c r="E283" s="384">
        <v>5834</v>
      </c>
      <c r="F283" s="400">
        <v>276</v>
      </c>
      <c r="G283" s="384">
        <v>638</v>
      </c>
      <c r="H283" s="400">
        <v>47</v>
      </c>
      <c r="I283" s="384">
        <v>22.1</v>
      </c>
      <c r="J283" s="400">
        <v>11.1</v>
      </c>
      <c r="K283" s="433">
        <f t="shared" si="13"/>
        <v>24.006198824880123</v>
      </c>
      <c r="L283" s="400">
        <f t="shared" si="16"/>
        <v>15.339704049346414</v>
      </c>
      <c r="M283" s="384">
        <v>26</v>
      </c>
      <c r="N283" s="400">
        <v>44</v>
      </c>
      <c r="O283" s="384">
        <v>28</v>
      </c>
      <c r="P283" s="400">
        <v>87</v>
      </c>
      <c r="Q283" s="384" t="s">
        <v>204</v>
      </c>
      <c r="R283" s="400" t="s">
        <v>204</v>
      </c>
      <c r="S283" s="384" t="s">
        <v>204</v>
      </c>
      <c r="T283" s="400" t="s">
        <v>204</v>
      </c>
      <c r="U283" s="384">
        <v>2.2</v>
      </c>
      <c r="V283" s="400">
        <v>44</v>
      </c>
      <c r="W283" s="384">
        <v>1.8</v>
      </c>
      <c r="X283" s="400">
        <v>115</v>
      </c>
      <c r="Y283" s="471" t="s">
        <v>206</v>
      </c>
      <c r="Z283" s="265"/>
      <c r="AB283" s="228">
        <f t="shared" si="15"/>
        <v>3722092</v>
      </c>
    </row>
    <row r="284" spans="1:28" s="179" customFormat="1" ht="19.5" customHeight="1">
      <c r="A284" s="361">
        <v>37563</v>
      </c>
      <c r="B284" s="370">
        <v>1937</v>
      </c>
      <c r="C284" s="383">
        <v>7.17</v>
      </c>
      <c r="D284" s="383">
        <v>158</v>
      </c>
      <c r="E284" s="383">
        <v>6042</v>
      </c>
      <c r="F284" s="383">
        <v>329</v>
      </c>
      <c r="G284" s="402">
        <v>751</v>
      </c>
      <c r="H284" s="402">
        <v>42</v>
      </c>
      <c r="I284" s="383">
        <v>24</v>
      </c>
      <c r="J284" s="402">
        <v>7.8</v>
      </c>
      <c r="K284" s="432">
        <f t="shared" si="13"/>
        <v>26.94871026119404</v>
      </c>
      <c r="L284" s="402">
        <f t="shared" si="16"/>
        <v>9.86620530565167</v>
      </c>
      <c r="M284" s="383" t="s">
        <v>204</v>
      </c>
      <c r="N284" s="402" t="s">
        <v>204</v>
      </c>
      <c r="O284" s="383" t="s">
        <v>204</v>
      </c>
      <c r="P284" s="402" t="s">
        <v>204</v>
      </c>
      <c r="Q284" s="383">
        <v>6.9</v>
      </c>
      <c r="R284" s="383">
        <v>63</v>
      </c>
      <c r="S284" s="383">
        <v>10.2</v>
      </c>
      <c r="T284" s="383">
        <v>33</v>
      </c>
      <c r="U284" s="383">
        <v>2.2</v>
      </c>
      <c r="V284" s="402">
        <v>47</v>
      </c>
      <c r="W284" s="383">
        <v>1.84</v>
      </c>
      <c r="X284" s="402">
        <v>293</v>
      </c>
      <c r="Y284" s="470" t="s">
        <v>207</v>
      </c>
      <c r="Z284" s="464"/>
      <c r="AB284" s="228">
        <f t="shared" si="15"/>
        <v>4537542</v>
      </c>
    </row>
    <row r="285" spans="1:28" s="154" customFormat="1" ht="19.5" customHeight="1">
      <c r="A285" s="362">
        <v>37562</v>
      </c>
      <c r="B285" s="369">
        <v>1935</v>
      </c>
      <c r="C285" s="384">
        <v>6.62</v>
      </c>
      <c r="D285" s="384">
        <v>129</v>
      </c>
      <c r="E285" s="384">
        <v>5475</v>
      </c>
      <c r="F285" s="400">
        <v>216</v>
      </c>
      <c r="G285" s="384">
        <v>858</v>
      </c>
      <c r="H285" s="400">
        <v>53</v>
      </c>
      <c r="I285" s="384">
        <v>26</v>
      </c>
      <c r="J285" s="400">
        <v>10</v>
      </c>
      <c r="K285" s="433">
        <f t="shared" si="13"/>
        <v>25.75292910447762</v>
      </c>
      <c r="L285" s="400">
        <f t="shared" si="16"/>
        <v>13.071477506279969</v>
      </c>
      <c r="M285" s="384" t="s">
        <v>204</v>
      </c>
      <c r="N285" s="400" t="s">
        <v>204</v>
      </c>
      <c r="O285" s="384" t="s">
        <v>204</v>
      </c>
      <c r="P285" s="400" t="s">
        <v>204</v>
      </c>
      <c r="Q285" s="384">
        <v>6.8</v>
      </c>
      <c r="R285" s="400">
        <v>58</v>
      </c>
      <c r="S285" s="384">
        <v>10.5</v>
      </c>
      <c r="T285" s="400">
        <v>93</v>
      </c>
      <c r="U285" s="384">
        <v>2.17</v>
      </c>
      <c r="V285" s="400">
        <v>55</v>
      </c>
      <c r="W285" s="384">
        <v>1.9</v>
      </c>
      <c r="X285" s="400">
        <v>176</v>
      </c>
      <c r="Y285" s="471" t="s">
        <v>206</v>
      </c>
      <c r="Z285" s="265"/>
      <c r="AB285" s="228">
        <f t="shared" si="15"/>
        <v>4697550</v>
      </c>
    </row>
    <row r="286" spans="1:28" s="179" customFormat="1" ht="19.5" customHeight="1">
      <c r="A286" s="361">
        <v>37561</v>
      </c>
      <c r="B286" s="370">
        <v>1933</v>
      </c>
      <c r="C286" s="383">
        <v>7.01</v>
      </c>
      <c r="D286" s="383">
        <v>162</v>
      </c>
      <c r="E286" s="383">
        <v>6051</v>
      </c>
      <c r="F286" s="383">
        <v>351</v>
      </c>
      <c r="G286" s="402">
        <v>635</v>
      </c>
      <c r="H286" s="402">
        <v>46</v>
      </c>
      <c r="I286" s="383">
        <v>22</v>
      </c>
      <c r="J286" s="402">
        <v>8.12</v>
      </c>
      <c r="K286" s="432">
        <f t="shared" si="13"/>
        <v>24.894692503392132</v>
      </c>
      <c r="L286" s="402">
        <f t="shared" si="16"/>
        <v>10.14563284105999</v>
      </c>
      <c r="M286" s="383">
        <v>25</v>
      </c>
      <c r="N286" s="402">
        <v>54</v>
      </c>
      <c r="O286" s="383">
        <v>29</v>
      </c>
      <c r="P286" s="402">
        <v>54</v>
      </c>
      <c r="Q286" s="383">
        <v>5.7</v>
      </c>
      <c r="R286" s="383">
        <v>18</v>
      </c>
      <c r="S286" s="383">
        <v>9.7</v>
      </c>
      <c r="T286" s="383">
        <v>39</v>
      </c>
      <c r="U286" s="383">
        <v>2.2</v>
      </c>
      <c r="V286" s="402">
        <v>36</v>
      </c>
      <c r="W286" s="383">
        <v>1.8</v>
      </c>
      <c r="X286" s="402">
        <v>166</v>
      </c>
      <c r="Y286" s="470"/>
      <c r="Z286" s="464"/>
      <c r="AB286" s="228">
        <f t="shared" si="15"/>
        <v>3842385</v>
      </c>
    </row>
    <row r="287" spans="1:28" s="154" customFormat="1" ht="19.5" customHeight="1">
      <c r="A287" s="362">
        <v>37560</v>
      </c>
      <c r="B287" s="369">
        <v>1929</v>
      </c>
      <c r="C287" s="384">
        <v>6.1</v>
      </c>
      <c r="D287" s="384">
        <v>133</v>
      </c>
      <c r="E287" s="384">
        <v>5264</v>
      </c>
      <c r="F287" s="400">
        <v>336</v>
      </c>
      <c r="G287" s="384">
        <v>516</v>
      </c>
      <c r="H287" s="400">
        <v>61</v>
      </c>
      <c r="I287" s="384">
        <v>15.5</v>
      </c>
      <c r="J287" s="400">
        <v>11.6</v>
      </c>
      <c r="K287" s="433">
        <f t="shared" si="13"/>
        <v>24.97827558979298</v>
      </c>
      <c r="L287" s="400">
        <f t="shared" si="16"/>
        <v>14.96171369597503</v>
      </c>
      <c r="M287" s="384" t="s">
        <v>204</v>
      </c>
      <c r="N287" s="400" t="s">
        <v>204</v>
      </c>
      <c r="O287" s="384" t="s">
        <v>204</v>
      </c>
      <c r="P287" s="400" t="s">
        <v>204</v>
      </c>
      <c r="Q287" s="384">
        <v>8.6</v>
      </c>
      <c r="R287" s="400">
        <v>15</v>
      </c>
      <c r="S287" s="384">
        <v>10.6</v>
      </c>
      <c r="T287" s="400">
        <v>63</v>
      </c>
      <c r="U287" s="384">
        <v>2.3</v>
      </c>
      <c r="V287" s="400">
        <v>556</v>
      </c>
      <c r="W287" s="384">
        <v>1.7</v>
      </c>
      <c r="X287" s="400">
        <v>67</v>
      </c>
      <c r="Y287" s="471" t="s">
        <v>203</v>
      </c>
      <c r="Z287" s="265"/>
      <c r="AB287" s="228">
        <f t="shared" si="15"/>
        <v>2716224</v>
      </c>
    </row>
    <row r="288" spans="1:28" s="179" customFormat="1" ht="19.5" customHeight="1">
      <c r="A288" s="361">
        <v>37558</v>
      </c>
      <c r="B288" s="370">
        <v>1924</v>
      </c>
      <c r="C288" s="383">
        <v>4.59</v>
      </c>
      <c r="D288" s="383">
        <v>98</v>
      </c>
      <c r="E288" s="383">
        <v>4041</v>
      </c>
      <c r="F288" s="383" t="s">
        <v>204</v>
      </c>
      <c r="G288" s="402">
        <v>402</v>
      </c>
      <c r="H288" s="402" t="s">
        <v>204</v>
      </c>
      <c r="I288" s="383">
        <v>8</v>
      </c>
      <c r="J288" s="402">
        <v>16</v>
      </c>
      <c r="K288" s="432">
        <f t="shared" si="13"/>
        <v>28.943662500000002</v>
      </c>
      <c r="L288" s="402" t="e">
        <f t="shared" si="16"/>
        <v>#VALUE!</v>
      </c>
      <c r="M288" s="383">
        <v>33</v>
      </c>
      <c r="N288" s="402">
        <v>141</v>
      </c>
      <c r="O288" s="383">
        <v>35</v>
      </c>
      <c r="P288" s="402">
        <v>52</v>
      </c>
      <c r="Q288" s="383" t="s">
        <v>204</v>
      </c>
      <c r="R288" s="383" t="s">
        <v>204</v>
      </c>
      <c r="S288" s="383" t="s">
        <v>204</v>
      </c>
      <c r="T288" s="383" t="s">
        <v>204</v>
      </c>
      <c r="U288" s="383">
        <v>1.9</v>
      </c>
      <c r="V288" s="402">
        <v>81</v>
      </c>
      <c r="W288" s="383">
        <v>1.3</v>
      </c>
      <c r="X288" s="402">
        <v>72</v>
      </c>
      <c r="Y288" s="470" t="s">
        <v>202</v>
      </c>
      <c r="Z288" s="464"/>
      <c r="AB288" s="228">
        <f t="shared" si="15"/>
        <v>1624482</v>
      </c>
    </row>
    <row r="289" spans="1:28" s="154" customFormat="1" ht="19.5" customHeight="1">
      <c r="A289" s="362">
        <v>37557</v>
      </c>
      <c r="B289" s="369">
        <v>1918</v>
      </c>
      <c r="C289" s="384">
        <v>6.91</v>
      </c>
      <c r="D289" s="384">
        <v>37</v>
      </c>
      <c r="E289" s="384">
        <v>5786</v>
      </c>
      <c r="F289" s="400">
        <v>35</v>
      </c>
      <c r="G289" s="384">
        <v>786</v>
      </c>
      <c r="H289" s="400">
        <v>48</v>
      </c>
      <c r="I289" s="384">
        <v>33</v>
      </c>
      <c r="J289" s="400">
        <v>10.8</v>
      </c>
      <c r="K289" s="433">
        <f t="shared" si="13"/>
        <v>19.64335223880597</v>
      </c>
      <c r="L289" s="400">
        <f t="shared" si="16"/>
        <v>23.154670750382845</v>
      </c>
      <c r="M289" s="384">
        <v>29</v>
      </c>
      <c r="N289" s="400">
        <v>37</v>
      </c>
      <c r="O289" s="384">
        <v>35</v>
      </c>
      <c r="P289" s="400">
        <v>53</v>
      </c>
      <c r="Q289" s="384">
        <v>7.1</v>
      </c>
      <c r="R289" s="400">
        <v>148</v>
      </c>
      <c r="S289" s="384">
        <v>9.6</v>
      </c>
      <c r="T289" s="400">
        <v>24</v>
      </c>
      <c r="U289" s="384">
        <v>2.07</v>
      </c>
      <c r="V289" s="400">
        <v>53</v>
      </c>
      <c r="W289" s="384">
        <v>1.88</v>
      </c>
      <c r="X289" s="400">
        <v>73</v>
      </c>
      <c r="Y289" s="466"/>
      <c r="Z289" s="265"/>
      <c r="AB289" s="228">
        <f t="shared" si="15"/>
        <v>4547796</v>
      </c>
    </row>
    <row r="290" spans="1:28" s="179" customFormat="1" ht="19.5" customHeight="1">
      <c r="A290" s="361">
        <v>37556</v>
      </c>
      <c r="B290" s="370">
        <v>1916</v>
      </c>
      <c r="C290" s="383">
        <v>7.26</v>
      </c>
      <c r="D290" s="383">
        <v>37</v>
      </c>
      <c r="E290" s="383">
        <v>6175</v>
      </c>
      <c r="F290" s="383">
        <v>40</v>
      </c>
      <c r="G290" s="402">
        <v>722</v>
      </c>
      <c r="H290" s="402">
        <v>48</v>
      </c>
      <c r="I290" s="383">
        <v>29.3</v>
      </c>
      <c r="J290" s="402">
        <v>11.3</v>
      </c>
      <c r="K290" s="432">
        <f t="shared" si="13"/>
        <v>21.68877922673323</v>
      </c>
      <c r="L290" s="402">
        <f t="shared" si="16"/>
        <v>23.43993085566119</v>
      </c>
      <c r="M290" s="383">
        <v>30</v>
      </c>
      <c r="N290" s="402">
        <v>146</v>
      </c>
      <c r="O290" s="383">
        <v>36</v>
      </c>
      <c r="P290" s="402">
        <v>70</v>
      </c>
      <c r="Q290" s="383">
        <v>5.5</v>
      </c>
      <c r="R290" s="383">
        <v>-93</v>
      </c>
      <c r="S290" s="383">
        <v>9.3</v>
      </c>
      <c r="T290" s="383">
        <v>136</v>
      </c>
      <c r="U290" s="383">
        <v>2.1</v>
      </c>
      <c r="V290" s="402">
        <v>60</v>
      </c>
      <c r="W290" s="383">
        <v>1.93</v>
      </c>
      <c r="X290" s="402">
        <v>106</v>
      </c>
      <c r="Y290" s="468"/>
      <c r="Z290" s="464"/>
      <c r="AB290" s="228">
        <f t="shared" si="15"/>
        <v>4458350</v>
      </c>
    </row>
    <row r="291" spans="1:28" s="154" customFormat="1" ht="19.5" customHeight="1">
      <c r="A291" s="362">
        <v>37555</v>
      </c>
      <c r="B291" s="369">
        <v>1914</v>
      </c>
      <c r="C291" s="384">
        <v>6.74</v>
      </c>
      <c r="D291" s="384">
        <v>45</v>
      </c>
      <c r="E291" s="384">
        <v>5896</v>
      </c>
      <c r="F291" s="400">
        <v>46</v>
      </c>
      <c r="G291" s="384">
        <v>554</v>
      </c>
      <c r="H291" s="400">
        <v>39</v>
      </c>
      <c r="I291" s="384">
        <v>23.4</v>
      </c>
      <c r="J291" s="400">
        <v>10.8</v>
      </c>
      <c r="K291" s="433">
        <f t="shared" si="13"/>
        <v>19.89664957264958</v>
      </c>
      <c r="L291" s="400">
        <f t="shared" si="16"/>
        <v>22.117808219178084</v>
      </c>
      <c r="M291" s="384">
        <v>29</v>
      </c>
      <c r="N291" s="400">
        <v>76</v>
      </c>
      <c r="O291" s="384">
        <v>33</v>
      </c>
      <c r="P291" s="400">
        <v>124</v>
      </c>
      <c r="Q291" s="384">
        <v>3.2</v>
      </c>
      <c r="R291" s="400">
        <v>-6.7</v>
      </c>
      <c r="S291" s="384">
        <v>8.9</v>
      </c>
      <c r="T291" s="400">
        <v>72</v>
      </c>
      <c r="U291" s="384">
        <v>2.15</v>
      </c>
      <c r="V291" s="400">
        <v>25.7</v>
      </c>
      <c r="W291" s="384">
        <v>1.86</v>
      </c>
      <c r="X291" s="400">
        <v>79</v>
      </c>
      <c r="Y291" s="466"/>
      <c r="Z291" s="265"/>
      <c r="AB291" s="228">
        <f t="shared" si="15"/>
        <v>3266384</v>
      </c>
    </row>
    <row r="292" spans="1:28" s="179" customFormat="1" ht="19.5" customHeight="1">
      <c r="A292" s="361">
        <v>37555</v>
      </c>
      <c r="B292" s="370">
        <v>1908</v>
      </c>
      <c r="C292" s="383">
        <v>7.28</v>
      </c>
      <c r="D292" s="383">
        <v>43</v>
      </c>
      <c r="E292" s="383">
        <v>6226</v>
      </c>
      <c r="F292" s="383">
        <v>46</v>
      </c>
      <c r="G292" s="402">
        <v>714</v>
      </c>
      <c r="H292" s="402">
        <v>46</v>
      </c>
      <c r="I292" s="383">
        <v>31</v>
      </c>
      <c r="J292" s="402">
        <v>10.3</v>
      </c>
      <c r="K292" s="432">
        <f t="shared" si="13"/>
        <v>20.439685219065964</v>
      </c>
      <c r="L292" s="402">
        <f t="shared" si="16"/>
        <v>18.653543307086615</v>
      </c>
      <c r="M292" s="383">
        <v>29</v>
      </c>
      <c r="N292" s="402">
        <v>2117</v>
      </c>
      <c r="O292" s="383">
        <v>35</v>
      </c>
      <c r="P292" s="402">
        <v>37</v>
      </c>
      <c r="Q292" s="383">
        <v>3.6</v>
      </c>
      <c r="R292" s="383">
        <v>-13</v>
      </c>
      <c r="S292" s="383">
        <v>9.4</v>
      </c>
      <c r="T292" s="383">
        <v>30</v>
      </c>
      <c r="U292" s="383">
        <v>2.09</v>
      </c>
      <c r="V292" s="402">
        <v>28.2</v>
      </c>
      <c r="W292" s="383">
        <v>1.83</v>
      </c>
      <c r="X292" s="402">
        <v>72</v>
      </c>
      <c r="Y292" s="468"/>
      <c r="Z292" s="464"/>
      <c r="AB292" s="228">
        <f t="shared" si="15"/>
        <v>4445364</v>
      </c>
    </row>
    <row r="293" spans="1:28" s="154" customFormat="1" ht="19.5" customHeight="1">
      <c r="A293" s="362">
        <v>37554</v>
      </c>
      <c r="B293" s="369">
        <v>1906</v>
      </c>
      <c r="C293" s="384">
        <v>6.04</v>
      </c>
      <c r="D293" s="384">
        <v>33</v>
      </c>
      <c r="E293" s="384">
        <v>4923</v>
      </c>
      <c r="F293" s="400">
        <v>43</v>
      </c>
      <c r="G293" s="384">
        <v>698</v>
      </c>
      <c r="H293" s="400">
        <v>55</v>
      </c>
      <c r="I293" s="384">
        <v>24.9</v>
      </c>
      <c r="J293" s="400">
        <v>11.5</v>
      </c>
      <c r="K293" s="433">
        <f t="shared" si="13"/>
        <v>19.670458370796624</v>
      </c>
      <c r="L293" s="400">
        <f t="shared" si="16"/>
        <v>21.968901453957997</v>
      </c>
      <c r="M293" s="384">
        <v>28</v>
      </c>
      <c r="N293" s="400">
        <v>53</v>
      </c>
      <c r="O293" s="384">
        <v>33</v>
      </c>
      <c r="P293" s="400">
        <v>126</v>
      </c>
      <c r="Q293" s="384">
        <v>3.9</v>
      </c>
      <c r="R293" s="400">
        <v>21</v>
      </c>
      <c r="S293" s="384">
        <v>9.3</v>
      </c>
      <c r="T293" s="400">
        <v>63</v>
      </c>
      <c r="U293" s="384">
        <v>2.06</v>
      </c>
      <c r="V293" s="400">
        <v>78</v>
      </c>
      <c r="W293" s="384">
        <v>1.88</v>
      </c>
      <c r="X293" s="400">
        <v>79</v>
      </c>
      <c r="Y293" s="466"/>
      <c r="Z293" s="265"/>
      <c r="AB293" s="228">
        <f t="shared" si="15"/>
        <v>3436254</v>
      </c>
    </row>
    <row r="294" spans="1:28" s="179" customFormat="1" ht="19.5" customHeight="1">
      <c r="A294" s="361">
        <v>37553</v>
      </c>
      <c r="B294" s="370">
        <v>1902</v>
      </c>
      <c r="C294" s="383">
        <v>6.18</v>
      </c>
      <c r="D294" s="383">
        <v>49</v>
      </c>
      <c r="E294" s="383">
        <v>5415</v>
      </c>
      <c r="F294" s="383">
        <v>74.4</v>
      </c>
      <c r="G294" s="402">
        <v>401</v>
      </c>
      <c r="H294" s="402">
        <v>49</v>
      </c>
      <c r="I294" s="383">
        <v>14.95</v>
      </c>
      <c r="J294" s="402">
        <v>12.4</v>
      </c>
      <c r="K294" s="432">
        <f t="shared" si="13"/>
        <v>20.70285354165627</v>
      </c>
      <c r="L294" s="402">
        <f t="shared" si="16"/>
        <v>21.36928487690504</v>
      </c>
      <c r="M294" s="383">
        <v>29</v>
      </c>
      <c r="N294" s="402">
        <v>35</v>
      </c>
      <c r="O294" s="383">
        <v>36</v>
      </c>
      <c r="P294" s="402">
        <v>-102</v>
      </c>
      <c r="Q294" s="383">
        <v>29</v>
      </c>
      <c r="R294" s="383">
        <v>35</v>
      </c>
      <c r="S294" s="383">
        <v>8.6</v>
      </c>
      <c r="T294" s="383">
        <v>21</v>
      </c>
      <c r="U294" s="383">
        <v>2.09</v>
      </c>
      <c r="V294" s="402">
        <v>67</v>
      </c>
      <c r="W294" s="383">
        <v>1.9</v>
      </c>
      <c r="X294" s="402">
        <v>119</v>
      </c>
      <c r="Y294" s="468"/>
      <c r="Z294" s="464"/>
      <c r="AB294" s="228">
        <f t="shared" si="15"/>
        <v>2171415</v>
      </c>
    </row>
    <row r="295" spans="1:28" s="154" customFormat="1" ht="19.5" customHeight="1">
      <c r="A295" s="362">
        <v>37550</v>
      </c>
      <c r="B295" s="369">
        <v>1888</v>
      </c>
      <c r="C295" s="384">
        <v>7.18</v>
      </c>
      <c r="D295" s="384">
        <v>78</v>
      </c>
      <c r="E295" s="384">
        <v>6244</v>
      </c>
      <c r="F295" s="400">
        <v>94</v>
      </c>
      <c r="G295" s="384">
        <v>634</v>
      </c>
      <c r="H295" s="400">
        <v>55</v>
      </c>
      <c r="I295" s="384">
        <v>24.95</v>
      </c>
      <c r="J295" s="400">
        <v>12.2</v>
      </c>
      <c r="K295" s="433">
        <f t="shared" si="13"/>
        <v>22.615707115723986</v>
      </c>
      <c r="L295" s="400">
        <f t="shared" si="16"/>
        <v>18.81570312033888</v>
      </c>
      <c r="M295" s="384">
        <v>27</v>
      </c>
      <c r="N295" s="400">
        <v>39</v>
      </c>
      <c r="O295" s="384">
        <v>35</v>
      </c>
      <c r="P295" s="400">
        <v>70</v>
      </c>
      <c r="Q295" s="384">
        <v>4.7</v>
      </c>
      <c r="R295" s="400">
        <v>40</v>
      </c>
      <c r="S295" s="384">
        <v>9.2</v>
      </c>
      <c r="T295" s="400">
        <v>612</v>
      </c>
      <c r="U295" s="384">
        <v>2.06</v>
      </c>
      <c r="V295" s="400">
        <v>50</v>
      </c>
      <c r="W295" s="384">
        <v>1.67</v>
      </c>
      <c r="X295" s="400">
        <v>92</v>
      </c>
      <c r="Y295" s="466"/>
      <c r="Z295" s="265"/>
      <c r="AB295" s="228">
        <f t="shared" si="15"/>
        <v>3958696</v>
      </c>
    </row>
    <row r="296" spans="1:28" s="179" customFormat="1" ht="19.5" customHeight="1">
      <c r="A296" s="361">
        <v>37548</v>
      </c>
      <c r="B296" s="370">
        <v>1886</v>
      </c>
      <c r="C296" s="383">
        <v>7.38</v>
      </c>
      <c r="D296" s="383">
        <v>88</v>
      </c>
      <c r="E296" s="383">
        <v>6319</v>
      </c>
      <c r="F296" s="383">
        <v>137</v>
      </c>
      <c r="G296" s="402">
        <v>794</v>
      </c>
      <c r="H296" s="402">
        <v>52</v>
      </c>
      <c r="I296" s="383">
        <v>35</v>
      </c>
      <c r="J296" s="402">
        <v>8.8</v>
      </c>
      <c r="K296" s="432">
        <f t="shared" si="13"/>
        <v>20.432870490405115</v>
      </c>
      <c r="L296" s="402">
        <f t="shared" si="16"/>
        <v>11.480222677995899</v>
      </c>
      <c r="M296" s="383">
        <v>26</v>
      </c>
      <c r="N296" s="402">
        <v>39</v>
      </c>
      <c r="O296" s="383">
        <v>33</v>
      </c>
      <c r="P296" s="402">
        <v>46</v>
      </c>
      <c r="Q296" s="383">
        <v>6.5</v>
      </c>
      <c r="R296" s="383">
        <v>59</v>
      </c>
      <c r="S296" s="383">
        <v>8.6</v>
      </c>
      <c r="T296" s="383">
        <v>55</v>
      </c>
      <c r="U296" s="383">
        <v>2.14</v>
      </c>
      <c r="V296" s="402">
        <v>44</v>
      </c>
      <c r="W296" s="383">
        <v>1.79</v>
      </c>
      <c r="X296" s="402">
        <v>57</v>
      </c>
      <c r="Y296" s="468"/>
      <c r="Z296" s="464"/>
      <c r="AB296" s="228">
        <f t="shared" si="15"/>
        <v>5017286</v>
      </c>
    </row>
    <row r="297" spans="1:28" s="154" customFormat="1" ht="19.5" customHeight="1">
      <c r="A297" s="362">
        <v>37546</v>
      </c>
      <c r="B297" s="369">
        <v>1865</v>
      </c>
      <c r="C297" s="384">
        <v>7.38</v>
      </c>
      <c r="D297" s="384">
        <v>51</v>
      </c>
      <c r="E297" s="384">
        <v>6364</v>
      </c>
      <c r="F297" s="400">
        <v>56</v>
      </c>
      <c r="G297" s="384">
        <v>734</v>
      </c>
      <c r="H297" s="400">
        <v>46</v>
      </c>
      <c r="I297" s="384">
        <v>33.6</v>
      </c>
      <c r="J297" s="400">
        <v>10</v>
      </c>
      <c r="K297" s="433">
        <f t="shared" si="13"/>
        <v>19.81597850035537</v>
      </c>
      <c r="L297" s="400">
        <f t="shared" si="16"/>
        <v>16.555269922879173</v>
      </c>
      <c r="M297" s="384">
        <v>34</v>
      </c>
      <c r="N297" s="400">
        <v>41</v>
      </c>
      <c r="O297" s="384">
        <v>30</v>
      </c>
      <c r="P297" s="400">
        <v>24</v>
      </c>
      <c r="Q297" s="384">
        <v>10.2</v>
      </c>
      <c r="R297" s="400">
        <v>39</v>
      </c>
      <c r="S297" s="384">
        <v>8.1</v>
      </c>
      <c r="T297" s="400">
        <v>49</v>
      </c>
      <c r="U297" s="384">
        <v>2.17</v>
      </c>
      <c r="V297" s="400">
        <v>62</v>
      </c>
      <c r="W297" s="384">
        <v>1.85</v>
      </c>
      <c r="X297" s="400">
        <v>71</v>
      </c>
      <c r="Y297" s="466"/>
      <c r="Z297" s="265"/>
      <c r="AB297" s="228">
        <f t="shared" si="15"/>
        <v>4671176</v>
      </c>
    </row>
    <row r="298" spans="1:28" s="179" customFormat="1" ht="19.5" customHeight="1">
      <c r="A298" s="361">
        <v>37545</v>
      </c>
      <c r="B298" s="370">
        <v>1863</v>
      </c>
      <c r="C298" s="383">
        <v>7.1</v>
      </c>
      <c r="D298" s="383">
        <v>21</v>
      </c>
      <c r="E298" s="383">
        <v>6307</v>
      </c>
      <c r="F298" s="383">
        <v>22</v>
      </c>
      <c r="G298" s="402">
        <v>555</v>
      </c>
      <c r="H298" s="402">
        <v>46</v>
      </c>
      <c r="I298" s="383">
        <v>33.6</v>
      </c>
      <c r="J298" s="402">
        <v>9.3</v>
      </c>
      <c r="K298" s="432">
        <f t="shared" si="13"/>
        <v>14.849270055970148</v>
      </c>
      <c r="L298" s="402">
        <f t="shared" si="16"/>
        <v>24.793466807165444</v>
      </c>
      <c r="M298" s="383">
        <v>27</v>
      </c>
      <c r="N298" s="402">
        <v>251</v>
      </c>
      <c r="O298" s="383">
        <v>27</v>
      </c>
      <c r="P298" s="402">
        <v>18</v>
      </c>
      <c r="Q298" s="383">
        <v>7.5</v>
      </c>
      <c r="R298" s="383">
        <v>37</v>
      </c>
      <c r="S298" s="383">
        <v>8.2</v>
      </c>
      <c r="T298" s="383">
        <v>67</v>
      </c>
      <c r="U298" s="383">
        <v>2.11</v>
      </c>
      <c r="V298" s="402">
        <v>3435</v>
      </c>
      <c r="W298" s="383">
        <v>1.8</v>
      </c>
      <c r="X298" s="402">
        <v>84</v>
      </c>
      <c r="Y298" s="468"/>
      <c r="Z298" s="464"/>
      <c r="AB298" s="228">
        <f t="shared" si="15"/>
        <v>3500385</v>
      </c>
    </row>
    <row r="299" spans="1:28" s="154" customFormat="1" ht="19.5" customHeight="1">
      <c r="A299" s="362">
        <v>37543</v>
      </c>
      <c r="B299" s="369">
        <v>1845</v>
      </c>
      <c r="C299" s="384">
        <v>7.55</v>
      </c>
      <c r="D299" s="384">
        <v>69</v>
      </c>
      <c r="E299" s="384">
        <v>6470</v>
      </c>
      <c r="F299" s="400">
        <v>91</v>
      </c>
      <c r="G299" s="384">
        <v>773</v>
      </c>
      <c r="H299" s="400">
        <v>48</v>
      </c>
      <c r="I299" s="384">
        <v>30.8</v>
      </c>
      <c r="J299" s="400">
        <v>8.8</v>
      </c>
      <c r="K299" s="433">
        <f t="shared" si="13"/>
        <v>23.145236722232998</v>
      </c>
      <c r="L299" s="400">
        <f aca="true" t="shared" si="17" ref="L299:L314">1/(1/J299-1/F299-1/H299)</f>
        <v>12.222844060035614</v>
      </c>
      <c r="M299" s="384">
        <v>32</v>
      </c>
      <c r="N299" s="400">
        <v>78</v>
      </c>
      <c r="O299" s="384">
        <v>35</v>
      </c>
      <c r="P299" s="400">
        <v>401</v>
      </c>
      <c r="Q299" s="384">
        <v>2.1</v>
      </c>
      <c r="R299" s="400">
        <v>50</v>
      </c>
      <c r="S299" s="384">
        <v>9</v>
      </c>
      <c r="T299" s="400">
        <v>54</v>
      </c>
      <c r="U299" s="384">
        <v>2.07</v>
      </c>
      <c r="V299" s="400">
        <v>51</v>
      </c>
      <c r="W299" s="384">
        <v>1.88</v>
      </c>
      <c r="X299" s="400">
        <v>120</v>
      </c>
      <c r="Y299" s="466"/>
      <c r="Z299" s="265"/>
      <c r="AB299" s="228">
        <f t="shared" si="15"/>
        <v>5001310</v>
      </c>
    </row>
    <row r="300" spans="1:28" s="179" customFormat="1" ht="19.5" customHeight="1">
      <c r="A300" s="361">
        <v>37541</v>
      </c>
      <c r="B300" s="370">
        <v>1843</v>
      </c>
      <c r="C300" s="383">
        <v>7.1</v>
      </c>
      <c r="D300" s="383">
        <v>93</v>
      </c>
      <c r="E300" s="383">
        <v>6045</v>
      </c>
      <c r="F300" s="383">
        <v>116</v>
      </c>
      <c r="G300" s="402">
        <v>892</v>
      </c>
      <c r="H300" s="402">
        <v>50</v>
      </c>
      <c r="I300" s="383">
        <v>34.7</v>
      </c>
      <c r="J300" s="402">
        <v>9.6</v>
      </c>
      <c r="K300" s="432">
        <f t="shared" si="13"/>
        <v>22.149312658608974</v>
      </c>
      <c r="L300" s="402">
        <f t="shared" si="17"/>
        <v>13.236972232788133</v>
      </c>
      <c r="M300" s="383">
        <v>31</v>
      </c>
      <c r="N300" s="402">
        <v>44</v>
      </c>
      <c r="O300" s="383">
        <v>32</v>
      </c>
      <c r="P300" s="402">
        <v>74</v>
      </c>
      <c r="Q300" s="383">
        <v>4.3</v>
      </c>
      <c r="R300" s="383">
        <v>37</v>
      </c>
      <c r="S300" s="383">
        <v>10.7</v>
      </c>
      <c r="T300" s="383">
        <v>110</v>
      </c>
      <c r="U300" s="383">
        <v>1.937</v>
      </c>
      <c r="V300" s="402">
        <v>37</v>
      </c>
      <c r="W300" s="383">
        <v>1.86</v>
      </c>
      <c r="X300" s="402">
        <v>123</v>
      </c>
      <c r="Y300" s="468" t="s">
        <v>201</v>
      </c>
      <c r="Z300" s="464"/>
      <c r="AB300" s="228">
        <f t="shared" si="15"/>
        <v>5392140</v>
      </c>
    </row>
    <row r="301" spans="1:28" s="154" customFormat="1" ht="19.5" customHeight="1">
      <c r="A301" s="362">
        <v>37540</v>
      </c>
      <c r="B301" s="369">
        <v>1841</v>
      </c>
      <c r="C301" s="384">
        <v>7.9</v>
      </c>
      <c r="D301" s="384">
        <v>-93</v>
      </c>
      <c r="E301" s="384">
        <v>6824</v>
      </c>
      <c r="F301" s="400">
        <v>-193</v>
      </c>
      <c r="G301" s="384">
        <v>824</v>
      </c>
      <c r="H301" s="400">
        <v>-21</v>
      </c>
      <c r="I301" s="384">
        <v>32.45</v>
      </c>
      <c r="J301" s="400">
        <v>7.2</v>
      </c>
      <c r="K301" s="433">
        <f t="shared" si="13"/>
        <v>24.6990413724904</v>
      </c>
      <c r="L301" s="400">
        <f t="shared" si="17"/>
        <v>5.216775715971254</v>
      </c>
      <c r="M301" s="384"/>
      <c r="N301" s="400"/>
      <c r="O301" s="384">
        <v>27</v>
      </c>
      <c r="P301" s="400">
        <v>63</v>
      </c>
      <c r="Q301" s="384"/>
      <c r="R301" s="400"/>
      <c r="S301" s="384">
        <v>9.7</v>
      </c>
      <c r="T301" s="400">
        <v>24</v>
      </c>
      <c r="U301" s="384">
        <v>2.01</v>
      </c>
      <c r="V301" s="400">
        <v>37</v>
      </c>
      <c r="W301" s="384"/>
      <c r="X301" s="400"/>
      <c r="Y301" s="466"/>
      <c r="Z301" s="265"/>
      <c r="AB301" s="228">
        <f t="shared" si="15"/>
        <v>5622976</v>
      </c>
    </row>
    <row r="302" spans="1:28" s="179" customFormat="1" ht="19.5" customHeight="1">
      <c r="A302" s="361">
        <v>37537</v>
      </c>
      <c r="B302" s="370">
        <v>1839</v>
      </c>
      <c r="C302" s="383">
        <v>7.24</v>
      </c>
      <c r="D302" s="383">
        <v>18</v>
      </c>
      <c r="E302" s="383">
        <v>6000</v>
      </c>
      <c r="F302" s="383">
        <v>19</v>
      </c>
      <c r="G302" s="402">
        <v>721</v>
      </c>
      <c r="H302" s="402">
        <v>43</v>
      </c>
      <c r="I302" s="383">
        <v>29.66</v>
      </c>
      <c r="J302" s="402">
        <v>5.7</v>
      </c>
      <c r="K302" s="432">
        <f t="shared" si="13"/>
        <v>20.789494872233572</v>
      </c>
      <c r="L302" s="402">
        <f t="shared" si="17"/>
        <v>10.045081967213115</v>
      </c>
      <c r="M302" s="383">
        <v>28</v>
      </c>
      <c r="N302" s="402">
        <v>113</v>
      </c>
      <c r="O302" s="383">
        <v>29</v>
      </c>
      <c r="P302" s="402">
        <v>-33</v>
      </c>
      <c r="Q302" s="383" t="s">
        <v>199</v>
      </c>
      <c r="R302" s="383" t="s">
        <v>199</v>
      </c>
      <c r="S302" s="383">
        <v>8.4</v>
      </c>
      <c r="T302" s="383" t="s">
        <v>199</v>
      </c>
      <c r="U302" s="383">
        <v>2.07</v>
      </c>
      <c r="V302" s="402">
        <v>42</v>
      </c>
      <c r="W302" s="383">
        <v>1.9</v>
      </c>
      <c r="X302" s="402">
        <v>114</v>
      </c>
      <c r="Y302" s="468" t="s">
        <v>200</v>
      </c>
      <c r="Z302" s="464"/>
      <c r="AB302" s="228">
        <f t="shared" si="15"/>
        <v>4326000</v>
      </c>
    </row>
    <row r="303" spans="1:28" s="154" customFormat="1" ht="19.5" customHeight="1">
      <c r="A303" s="362">
        <v>37538</v>
      </c>
      <c r="B303" s="369">
        <v>1836</v>
      </c>
      <c r="C303" s="384">
        <v>7.44</v>
      </c>
      <c r="D303" s="384">
        <v>63</v>
      </c>
      <c r="E303" s="384">
        <v>6229</v>
      </c>
      <c r="F303" s="400">
        <v>85</v>
      </c>
      <c r="G303" s="384">
        <v>855</v>
      </c>
      <c r="H303" s="400">
        <v>44</v>
      </c>
      <c r="I303" s="384">
        <v>36.1</v>
      </c>
      <c r="J303" s="400">
        <v>7.5</v>
      </c>
      <c r="K303" s="433">
        <f t="shared" si="13"/>
        <v>21.028379811468973</v>
      </c>
      <c r="L303" s="400">
        <f t="shared" si="17"/>
        <v>10.11722272317403</v>
      </c>
      <c r="M303" s="384">
        <v>27</v>
      </c>
      <c r="N303" s="400">
        <v>63</v>
      </c>
      <c r="O303" s="384">
        <v>27</v>
      </c>
      <c r="P303" s="400">
        <v>87</v>
      </c>
      <c r="Q303" s="384">
        <v>4.5</v>
      </c>
      <c r="R303" s="400">
        <v>22</v>
      </c>
      <c r="S303" s="384">
        <v>8.44</v>
      </c>
      <c r="T303" s="400">
        <v>21</v>
      </c>
      <c r="U303" s="384">
        <v>2.1</v>
      </c>
      <c r="V303" s="400">
        <v>51</v>
      </c>
      <c r="W303" s="384">
        <v>1.87</v>
      </c>
      <c r="X303" s="400">
        <v>107</v>
      </c>
      <c r="Y303" s="466"/>
      <c r="Z303" s="265"/>
      <c r="AB303" s="228">
        <f t="shared" si="15"/>
        <v>5325795</v>
      </c>
    </row>
    <row r="304" spans="1:28" s="179" customFormat="1" ht="19.5" customHeight="1">
      <c r="A304" s="361">
        <v>37537</v>
      </c>
      <c r="B304" s="370">
        <v>1834</v>
      </c>
      <c r="C304" s="383">
        <v>7.76</v>
      </c>
      <c r="D304" s="383">
        <v>94</v>
      </c>
      <c r="E304" s="383">
        <v>6650</v>
      </c>
      <c r="F304" s="402">
        <v>153</v>
      </c>
      <c r="G304" s="383">
        <v>767</v>
      </c>
      <c r="H304" s="402">
        <v>46</v>
      </c>
      <c r="I304" s="383">
        <v>33.6</v>
      </c>
      <c r="J304" s="402">
        <v>8</v>
      </c>
      <c r="K304" s="432">
        <f t="shared" si="13"/>
        <v>21.6374611318408</v>
      </c>
      <c r="L304" s="402">
        <f t="shared" si="17"/>
        <v>10.338597135512304</v>
      </c>
      <c r="M304" s="383" t="s">
        <v>199</v>
      </c>
      <c r="N304" s="383" t="s">
        <v>199</v>
      </c>
      <c r="O304" s="383" t="s">
        <v>199</v>
      </c>
      <c r="P304" s="383" t="s">
        <v>199</v>
      </c>
      <c r="Q304" s="383" t="s">
        <v>199</v>
      </c>
      <c r="R304" s="383" t="s">
        <v>199</v>
      </c>
      <c r="S304" s="383" t="s">
        <v>199</v>
      </c>
      <c r="T304" s="383" t="s">
        <v>199</v>
      </c>
      <c r="U304" s="383">
        <v>2.09</v>
      </c>
      <c r="V304" s="402">
        <v>47</v>
      </c>
      <c r="W304" s="383">
        <v>1.8</v>
      </c>
      <c r="X304" s="402">
        <v>91</v>
      </c>
      <c r="Y304" s="468" t="s">
        <v>197</v>
      </c>
      <c r="Z304" s="464"/>
      <c r="AB304" s="228">
        <f t="shared" si="15"/>
        <v>5100550</v>
      </c>
    </row>
    <row r="305" spans="1:28" s="154" customFormat="1" ht="19.5" customHeight="1">
      <c r="A305" s="362">
        <v>37536</v>
      </c>
      <c r="B305" s="369">
        <v>1832</v>
      </c>
      <c r="C305" s="384">
        <v>7.77</v>
      </c>
      <c r="D305" s="384">
        <v>132</v>
      </c>
      <c r="E305" s="384">
        <v>6815</v>
      </c>
      <c r="F305" s="400">
        <v>173</v>
      </c>
      <c r="G305" s="384">
        <v>703</v>
      </c>
      <c r="H305" s="400">
        <v>36</v>
      </c>
      <c r="I305" s="384">
        <v>29.95</v>
      </c>
      <c r="J305" s="400">
        <v>8.3</v>
      </c>
      <c r="K305" s="433">
        <f t="shared" si="13"/>
        <v>22.800949218847336</v>
      </c>
      <c r="L305" s="400">
        <f t="shared" si="17"/>
        <v>11.504328667126613</v>
      </c>
      <c r="M305" s="384">
        <v>26</v>
      </c>
      <c r="N305" s="400">
        <v>33</v>
      </c>
      <c r="O305" s="384">
        <v>30</v>
      </c>
      <c r="P305" s="400">
        <v>40</v>
      </c>
      <c r="Q305" s="384">
        <v>4.75</v>
      </c>
      <c r="R305" s="400">
        <v>26</v>
      </c>
      <c r="S305" s="384">
        <v>8.7</v>
      </c>
      <c r="T305" s="400">
        <v>28</v>
      </c>
      <c r="U305" s="384">
        <v>2.09</v>
      </c>
      <c r="V305" s="400">
        <v>40</v>
      </c>
      <c r="W305" s="384">
        <v>1.78</v>
      </c>
      <c r="X305" s="400">
        <v>199</v>
      </c>
      <c r="Y305" s="466"/>
      <c r="Z305" s="265"/>
      <c r="AB305" s="228">
        <f t="shared" si="15"/>
        <v>4790945</v>
      </c>
    </row>
    <row r="306" spans="1:28" s="179" customFormat="1" ht="19.5" customHeight="1">
      <c r="A306" s="361">
        <v>37535</v>
      </c>
      <c r="B306" s="370">
        <v>1830</v>
      </c>
      <c r="C306" s="383">
        <v>7.697</v>
      </c>
      <c r="D306" s="383">
        <v>78</v>
      </c>
      <c r="E306" s="383">
        <v>6752</v>
      </c>
      <c r="F306" s="402">
        <v>103</v>
      </c>
      <c r="G306" s="383">
        <v>582</v>
      </c>
      <c r="H306" s="402">
        <v>30</v>
      </c>
      <c r="I306" s="383">
        <v>23.68</v>
      </c>
      <c r="J306" s="402">
        <v>7.7</v>
      </c>
      <c r="K306" s="432">
        <f t="shared" si="13"/>
        <v>23.653874546187982</v>
      </c>
      <c r="L306" s="402">
        <f t="shared" si="17"/>
        <v>11.517014376300885</v>
      </c>
      <c r="M306" s="383">
        <v>30</v>
      </c>
      <c r="N306" s="402">
        <v>24</v>
      </c>
      <c r="O306" s="383">
        <v>31</v>
      </c>
      <c r="P306" s="402">
        <v>248</v>
      </c>
      <c r="Q306" s="383">
        <v>4.8</v>
      </c>
      <c r="R306" s="402">
        <v>7.6</v>
      </c>
      <c r="S306" s="383">
        <v>8.6</v>
      </c>
      <c r="T306" s="402">
        <v>23</v>
      </c>
      <c r="U306" s="383">
        <v>2.02</v>
      </c>
      <c r="V306" s="402">
        <v>45</v>
      </c>
      <c r="W306" s="383">
        <v>1.76</v>
      </c>
      <c r="X306" s="402">
        <v>-3390</v>
      </c>
      <c r="Y306" s="468" t="s">
        <v>197</v>
      </c>
      <c r="Z306" s="464"/>
      <c r="AB306" s="228">
        <f t="shared" si="15"/>
        <v>3929664</v>
      </c>
    </row>
    <row r="307" spans="1:28" s="154" customFormat="1" ht="19.5" customHeight="1">
      <c r="A307" s="362">
        <v>37535</v>
      </c>
      <c r="B307" s="369">
        <v>1828</v>
      </c>
      <c r="C307" s="384">
        <v>7.44</v>
      </c>
      <c r="D307" s="384">
        <v>51</v>
      </c>
      <c r="E307" s="384">
        <v>6546</v>
      </c>
      <c r="F307" s="400">
        <v>57</v>
      </c>
      <c r="G307" s="384">
        <v>593</v>
      </c>
      <c r="H307" s="400">
        <v>38</v>
      </c>
      <c r="I307" s="384">
        <v>26.14</v>
      </c>
      <c r="J307" s="400">
        <v>8.6</v>
      </c>
      <c r="K307" s="433">
        <f t="shared" si="13"/>
        <v>21.16672561066131</v>
      </c>
      <c r="L307" s="400">
        <f t="shared" si="17"/>
        <v>13.808450704225352</v>
      </c>
      <c r="M307" s="384">
        <v>29</v>
      </c>
      <c r="N307" s="400">
        <v>27</v>
      </c>
      <c r="O307" s="384">
        <v>30</v>
      </c>
      <c r="P307" s="400">
        <v>-230</v>
      </c>
      <c r="Q307" s="384">
        <v>3.6</v>
      </c>
      <c r="R307" s="400">
        <v>22</v>
      </c>
      <c r="S307" s="384">
        <v>9</v>
      </c>
      <c r="T307" s="400">
        <v>34</v>
      </c>
      <c r="U307" s="384">
        <v>1.9</v>
      </c>
      <c r="V307" s="400">
        <v>49</v>
      </c>
      <c r="W307" s="384">
        <v>1.79</v>
      </c>
      <c r="X307" s="400">
        <v>160</v>
      </c>
      <c r="Y307" s="469" t="s">
        <v>198</v>
      </c>
      <c r="Z307" s="265"/>
      <c r="AB307" s="228">
        <f t="shared" si="15"/>
        <v>3881778</v>
      </c>
    </row>
    <row r="308" spans="1:28" s="179" customFormat="1" ht="19.5" customHeight="1">
      <c r="A308" s="361">
        <v>37534</v>
      </c>
      <c r="B308" s="370">
        <v>1826</v>
      </c>
      <c r="C308" s="383">
        <v>7.48</v>
      </c>
      <c r="D308" s="383">
        <v>50</v>
      </c>
      <c r="E308" s="383">
        <v>6500</v>
      </c>
      <c r="F308" s="402">
        <v>57</v>
      </c>
      <c r="G308" s="383">
        <v>715</v>
      </c>
      <c r="H308" s="402">
        <v>19</v>
      </c>
      <c r="I308" s="383">
        <v>28.73</v>
      </c>
      <c r="J308" s="402">
        <v>6.2</v>
      </c>
      <c r="K308" s="432">
        <f t="shared" si="13"/>
        <v>23.05750658472344</v>
      </c>
      <c r="L308" s="402">
        <f t="shared" si="17"/>
        <v>10.975155279503106</v>
      </c>
      <c r="M308" s="383">
        <v>28</v>
      </c>
      <c r="N308" s="402">
        <v>24</v>
      </c>
      <c r="O308" s="383">
        <v>29</v>
      </c>
      <c r="P308" s="402">
        <v>62</v>
      </c>
      <c r="Q308" s="383">
        <v>4.5</v>
      </c>
      <c r="R308" s="402">
        <v>3</v>
      </c>
      <c r="S308" s="383">
        <v>8.7</v>
      </c>
      <c r="T308" s="402">
        <v>20</v>
      </c>
      <c r="U308" s="383">
        <v>2.02</v>
      </c>
      <c r="V308" s="402">
        <v>46</v>
      </c>
      <c r="W308" s="383">
        <v>1.9</v>
      </c>
      <c r="X308" s="402">
        <v>87</v>
      </c>
      <c r="Y308" s="468" t="s">
        <v>198</v>
      </c>
      <c r="Z308" s="464"/>
      <c r="AB308" s="228">
        <f t="shared" si="15"/>
        <v>4647500</v>
      </c>
    </row>
    <row r="309" spans="1:28" s="154" customFormat="1" ht="19.5" customHeight="1">
      <c r="A309" s="362">
        <v>37533</v>
      </c>
      <c r="B309" s="369">
        <v>1824</v>
      </c>
      <c r="C309" s="384">
        <v>7.38</v>
      </c>
      <c r="D309" s="384">
        <v>52</v>
      </c>
      <c r="E309" s="384">
        <v>6407</v>
      </c>
      <c r="F309" s="400">
        <v>60</v>
      </c>
      <c r="G309" s="384">
        <v>712</v>
      </c>
      <c r="H309" s="400">
        <v>19</v>
      </c>
      <c r="I309" s="384">
        <v>28.74</v>
      </c>
      <c r="J309" s="400">
        <v>6.6</v>
      </c>
      <c r="K309" s="433">
        <f t="shared" si="13"/>
        <v>22.62437146210493</v>
      </c>
      <c r="L309" s="400">
        <f t="shared" si="17"/>
        <v>12.162948593598447</v>
      </c>
      <c r="M309" s="384">
        <v>28</v>
      </c>
      <c r="N309" s="400">
        <v>25</v>
      </c>
      <c r="O309" s="384">
        <v>29</v>
      </c>
      <c r="P309" s="400">
        <v>34</v>
      </c>
      <c r="Q309" s="384">
        <v>5.5</v>
      </c>
      <c r="R309" s="400">
        <v>13</v>
      </c>
      <c r="S309" s="384">
        <v>7.9</v>
      </c>
      <c r="T309" s="400">
        <v>11</v>
      </c>
      <c r="U309" s="384">
        <v>1.98</v>
      </c>
      <c r="V309" s="400">
        <v>44</v>
      </c>
      <c r="W309" s="384">
        <v>1.82</v>
      </c>
      <c r="X309" s="400">
        <v>79</v>
      </c>
      <c r="Y309" s="469" t="s">
        <v>198</v>
      </c>
      <c r="Z309" s="265"/>
      <c r="AB309" s="228">
        <f t="shared" si="15"/>
        <v>4561784</v>
      </c>
    </row>
    <row r="310" spans="1:28" s="179" customFormat="1" ht="19.5" customHeight="1">
      <c r="A310" s="361">
        <v>37532</v>
      </c>
      <c r="B310" s="370">
        <v>1823</v>
      </c>
      <c r="C310" s="383">
        <v>6.82</v>
      </c>
      <c r="D310" s="383">
        <v>21</v>
      </c>
      <c r="E310" s="383">
        <v>5971</v>
      </c>
      <c r="F310" s="402">
        <v>21</v>
      </c>
      <c r="G310" s="383">
        <v>580</v>
      </c>
      <c r="H310" s="402">
        <v>36</v>
      </c>
      <c r="I310" s="383">
        <v>27</v>
      </c>
      <c r="J310" s="402" t="e">
        <f>-J200na</f>
        <v>#NAME?</v>
      </c>
      <c r="K310" s="432">
        <f t="shared" si="13"/>
        <v>18.28268048645661</v>
      </c>
      <c r="L310" s="402" t="e">
        <f t="shared" si="17"/>
        <v>#NAME?</v>
      </c>
      <c r="M310" s="383">
        <v>30</v>
      </c>
      <c r="N310" s="402">
        <v>127</v>
      </c>
      <c r="O310" s="383">
        <v>29</v>
      </c>
      <c r="P310" s="402">
        <v>42</v>
      </c>
      <c r="Q310" s="383">
        <v>2.1</v>
      </c>
      <c r="R310" s="402"/>
      <c r="S310" s="383">
        <v>7.9</v>
      </c>
      <c r="T310" s="402">
        <v>222</v>
      </c>
      <c r="U310" s="383">
        <v>1.98</v>
      </c>
      <c r="V310" s="402">
        <v>147</v>
      </c>
      <c r="W310" s="383"/>
      <c r="X310" s="402"/>
      <c r="Y310" s="468" t="s">
        <v>197</v>
      </c>
      <c r="Z310" s="464"/>
      <c r="AB310" s="228">
        <f t="shared" si="15"/>
        <v>3463180</v>
      </c>
    </row>
    <row r="311" spans="1:28" s="154" customFormat="1" ht="19.5" customHeight="1">
      <c r="A311" s="362">
        <v>37529</v>
      </c>
      <c r="B311" s="369">
        <v>1808</v>
      </c>
      <c r="C311" s="384">
        <v>7.58</v>
      </c>
      <c r="D311" s="384">
        <v>63</v>
      </c>
      <c r="E311" s="384">
        <v>6599</v>
      </c>
      <c r="F311" s="400">
        <v>89</v>
      </c>
      <c r="G311" s="384">
        <v>576</v>
      </c>
      <c r="H311" s="400">
        <v>34</v>
      </c>
      <c r="I311" s="384">
        <v>27.61</v>
      </c>
      <c r="J311" s="400">
        <v>12.2</v>
      </c>
      <c r="K311" s="433">
        <f t="shared" si="13"/>
        <v>19.62288117543395</v>
      </c>
      <c r="L311" s="400">
        <f t="shared" si="17"/>
        <v>24.201652025698174</v>
      </c>
      <c r="M311" s="384">
        <v>28</v>
      </c>
      <c r="N311" s="400">
        <v>62</v>
      </c>
      <c r="O311" s="384">
        <v>29</v>
      </c>
      <c r="P311" s="400">
        <v>-999</v>
      </c>
      <c r="Q311" s="384">
        <v>5.4</v>
      </c>
      <c r="R311" s="400">
        <v>-40</v>
      </c>
      <c r="S311" s="384">
        <v>8.5</v>
      </c>
      <c r="T311" s="400">
        <v>57</v>
      </c>
      <c r="U311" s="384">
        <v>2.15</v>
      </c>
      <c r="V311" s="400">
        <v>57</v>
      </c>
      <c r="W311" s="384">
        <v>1.73</v>
      </c>
      <c r="X311" s="400">
        <v>239</v>
      </c>
      <c r="Y311" s="466" t="s">
        <v>196</v>
      </c>
      <c r="Z311" s="265"/>
      <c r="AB311" s="228">
        <f t="shared" si="15"/>
        <v>3801024</v>
      </c>
    </row>
    <row r="312" spans="1:28" s="179" customFormat="1" ht="19.5" customHeight="1">
      <c r="A312" s="361">
        <v>37526</v>
      </c>
      <c r="B312" s="370">
        <v>1797</v>
      </c>
      <c r="C312" s="383">
        <v>7.17</v>
      </c>
      <c r="D312" s="383">
        <v>66</v>
      </c>
      <c r="E312" s="383">
        <v>6364</v>
      </c>
      <c r="F312" s="402">
        <v>76</v>
      </c>
      <c r="G312" s="383">
        <v>456</v>
      </c>
      <c r="H312" s="402">
        <v>33</v>
      </c>
      <c r="I312" s="383">
        <v>22.95</v>
      </c>
      <c r="J312" s="402">
        <v>9.1</v>
      </c>
      <c r="K312" s="432">
        <f t="shared" si="13"/>
        <v>18.02357311481807</v>
      </c>
      <c r="L312" s="402">
        <f t="shared" si="17"/>
        <v>15.053624431106128</v>
      </c>
      <c r="M312" s="383">
        <v>30</v>
      </c>
      <c r="N312" s="402">
        <v>52</v>
      </c>
      <c r="O312" s="383">
        <v>28</v>
      </c>
      <c r="P312" s="402">
        <v>37</v>
      </c>
      <c r="Q312" s="383">
        <v>5.4</v>
      </c>
      <c r="R312" s="402">
        <v>19</v>
      </c>
      <c r="S312" s="383">
        <v>9.3</v>
      </c>
      <c r="T312" s="402">
        <v>68</v>
      </c>
      <c r="U312" s="383">
        <v>2.19</v>
      </c>
      <c r="V312" s="402">
        <v>56</v>
      </c>
      <c r="W312" s="383">
        <v>1.89</v>
      </c>
      <c r="X312" s="402">
        <v>103</v>
      </c>
      <c r="Y312" s="467"/>
      <c r="Z312" s="464"/>
      <c r="AB312" s="228">
        <f t="shared" si="15"/>
        <v>2901984</v>
      </c>
    </row>
    <row r="313" spans="1:28" s="154" customFormat="1" ht="19.5" customHeight="1">
      <c r="A313" s="362">
        <v>37525</v>
      </c>
      <c r="B313" s="369">
        <v>1795</v>
      </c>
      <c r="C313" s="384">
        <v>6.47</v>
      </c>
      <c r="D313" s="384">
        <v>39</v>
      </c>
      <c r="E313" s="384">
        <v>5646</v>
      </c>
      <c r="F313" s="400">
        <v>43</v>
      </c>
      <c r="G313" s="384">
        <v>516</v>
      </c>
      <c r="H313" s="400">
        <v>39</v>
      </c>
      <c r="I313" s="384">
        <v>23.57</v>
      </c>
      <c r="J313" s="400">
        <v>11.8</v>
      </c>
      <c r="K313" s="433">
        <f t="shared" si="13"/>
        <v>17.61811992223862</v>
      </c>
      <c r="L313" s="400">
        <f t="shared" si="17"/>
        <v>27.894840710459544</v>
      </c>
      <c r="M313" s="384">
        <v>29</v>
      </c>
      <c r="N313" s="400">
        <v>36</v>
      </c>
      <c r="O313" s="384">
        <v>28</v>
      </c>
      <c r="P313" s="400">
        <v>398</v>
      </c>
      <c r="Q313" s="384">
        <v>5.6</v>
      </c>
      <c r="R313" s="400">
        <v>45</v>
      </c>
      <c r="S313" s="384">
        <v>8.9</v>
      </c>
      <c r="T313" s="400">
        <v>-235</v>
      </c>
      <c r="U313" s="384">
        <v>2.23</v>
      </c>
      <c r="V313" s="400">
        <v>124</v>
      </c>
      <c r="W313" s="384">
        <v>1.78</v>
      </c>
      <c r="X313" s="400">
        <v>76</v>
      </c>
      <c r="Y313" s="466"/>
      <c r="Z313" s="265"/>
      <c r="AB313" s="228">
        <f t="shared" si="15"/>
        <v>2913336</v>
      </c>
    </row>
    <row r="314" spans="1:28" s="179" customFormat="1" ht="19.5" customHeight="1">
      <c r="A314" s="361">
        <v>37523</v>
      </c>
      <c r="B314" s="370">
        <v>1787</v>
      </c>
      <c r="C314" s="383">
        <v>7.11</v>
      </c>
      <c r="D314" s="383">
        <v>57</v>
      </c>
      <c r="E314" s="383">
        <v>6150</v>
      </c>
      <c r="F314" s="402">
        <v>68</v>
      </c>
      <c r="G314" s="383">
        <v>613</v>
      </c>
      <c r="H314" s="402">
        <v>38</v>
      </c>
      <c r="I314" s="383">
        <v>30.15</v>
      </c>
      <c r="J314" s="402">
        <v>9.1</v>
      </c>
      <c r="K314" s="432">
        <f t="shared" si="13"/>
        <v>17.822837306007283</v>
      </c>
      <c r="L314" s="402">
        <f t="shared" si="17"/>
        <v>14.520439669013216</v>
      </c>
      <c r="M314" s="383">
        <v>24</v>
      </c>
      <c r="N314" s="402">
        <v>56</v>
      </c>
      <c r="O314" s="383">
        <v>28</v>
      </c>
      <c r="P314" s="402">
        <v>77</v>
      </c>
      <c r="Q314" s="383">
        <v>6</v>
      </c>
      <c r="R314" s="402">
        <v>19</v>
      </c>
      <c r="S314" s="383">
        <v>8.6</v>
      </c>
      <c r="T314" s="402">
        <v>32</v>
      </c>
      <c r="U314" s="383">
        <v>2.34</v>
      </c>
      <c r="V314" s="402">
        <v>52</v>
      </c>
      <c r="W314" s="383">
        <v>1.94</v>
      </c>
      <c r="X314" s="402">
        <v>1256</v>
      </c>
      <c r="Y314" s="467" t="s">
        <v>195</v>
      </c>
      <c r="Z314" s="464"/>
      <c r="AB314" s="228">
        <f t="shared" si="15"/>
        <v>3769950</v>
      </c>
    </row>
    <row r="315" spans="1:28" s="154" customFormat="1" ht="19.5" customHeight="1">
      <c r="A315" s="362">
        <v>37522</v>
      </c>
      <c r="B315" s="369">
        <v>1781</v>
      </c>
      <c r="C315" s="384">
        <v>6.86</v>
      </c>
      <c r="D315" s="384">
        <v>51</v>
      </c>
      <c r="E315" s="384">
        <v>5961</v>
      </c>
      <c r="F315" s="400">
        <v>53</v>
      </c>
      <c r="G315" s="384">
        <v>584</v>
      </c>
      <c r="H315" s="400">
        <v>39</v>
      </c>
      <c r="I315" s="384">
        <v>28.09</v>
      </c>
      <c r="J315" s="400">
        <v>11</v>
      </c>
      <c r="K315" s="433">
        <f t="shared" si="13"/>
        <v>17.664803005265593</v>
      </c>
      <c r="L315" s="400">
        <f aca="true" t="shared" si="18" ref="L315:L322">1/(1/J315-1/F315-1/H315)</f>
        <v>21.55165876777251</v>
      </c>
      <c r="M315" s="384">
        <v>26</v>
      </c>
      <c r="N315" s="400">
        <v>55</v>
      </c>
      <c r="O315" s="384">
        <v>28</v>
      </c>
      <c r="P315" s="445">
        <v>51</v>
      </c>
      <c r="Q315" s="384">
        <v>5.3</v>
      </c>
      <c r="R315" s="400">
        <v>43</v>
      </c>
      <c r="S315" s="384">
        <v>8.4</v>
      </c>
      <c r="T315" s="400">
        <v>27</v>
      </c>
      <c r="U315" s="384">
        <v>2.21</v>
      </c>
      <c r="V315" s="400">
        <v>78</v>
      </c>
      <c r="W315" s="384">
        <v>1.82</v>
      </c>
      <c r="X315" s="400">
        <v>103</v>
      </c>
      <c r="Y315" s="466"/>
      <c r="Z315" s="265"/>
      <c r="AB315" s="228">
        <f aca="true" t="shared" si="19" ref="AB315:AB322">E315*G315</f>
        <v>3481224</v>
      </c>
    </row>
    <row r="316" spans="1:28" s="179" customFormat="1" ht="19.5" customHeight="1">
      <c r="A316" s="361">
        <v>37521</v>
      </c>
      <c r="B316" s="370">
        <v>1779</v>
      </c>
      <c r="C316" s="383">
        <v>7.31</v>
      </c>
      <c r="D316" s="383">
        <v>44</v>
      </c>
      <c r="E316" s="383">
        <v>6399</v>
      </c>
      <c r="F316" s="402">
        <v>49</v>
      </c>
      <c r="G316" s="383">
        <v>538</v>
      </c>
      <c r="H316" s="402">
        <v>36</v>
      </c>
      <c r="I316" s="383">
        <v>27.9</v>
      </c>
      <c r="J316" s="402">
        <v>10.7</v>
      </c>
      <c r="K316" s="432">
        <f t="shared" si="13"/>
        <v>17.588092922484357</v>
      </c>
      <c r="L316" s="402">
        <f t="shared" si="18"/>
        <v>22.088706846108828</v>
      </c>
      <c r="M316" s="383">
        <v>27</v>
      </c>
      <c r="N316" s="402">
        <v>45</v>
      </c>
      <c r="O316" s="383">
        <v>29</v>
      </c>
      <c r="P316" s="402">
        <v>103</v>
      </c>
      <c r="Q316" s="383">
        <v>5.1</v>
      </c>
      <c r="R316" s="402">
        <v>25</v>
      </c>
      <c r="S316" s="383">
        <v>8.1</v>
      </c>
      <c r="T316" s="402">
        <v>35</v>
      </c>
      <c r="U316" s="383">
        <v>2.2</v>
      </c>
      <c r="V316" s="402">
        <v>86</v>
      </c>
      <c r="W316" s="383">
        <v>1.73</v>
      </c>
      <c r="X316" s="402">
        <v>91</v>
      </c>
      <c r="Y316" s="467" t="s">
        <v>194</v>
      </c>
      <c r="Z316" s="464"/>
      <c r="AB316" s="228">
        <f t="shared" si="19"/>
        <v>3442662</v>
      </c>
    </row>
    <row r="317" spans="1:28" s="154" customFormat="1" ht="19.5" customHeight="1">
      <c r="A317" s="362">
        <v>37520</v>
      </c>
      <c r="B317" s="369">
        <v>1775</v>
      </c>
      <c r="C317" s="384">
        <v>7.07</v>
      </c>
      <c r="D317" s="384">
        <v>50</v>
      </c>
      <c r="E317" s="384">
        <v>6166</v>
      </c>
      <c r="F317" s="400">
        <v>56</v>
      </c>
      <c r="G317" s="384">
        <v>571</v>
      </c>
      <c r="H317" s="400">
        <v>35</v>
      </c>
      <c r="I317" s="384">
        <v>28.51</v>
      </c>
      <c r="J317" s="400">
        <v>9.9</v>
      </c>
      <c r="K317" s="433">
        <f t="shared" si="13"/>
        <v>17.60236329750755</v>
      </c>
      <c r="L317" s="400">
        <f t="shared" si="18"/>
        <v>18.3212161269002</v>
      </c>
      <c r="M317" s="384">
        <v>26</v>
      </c>
      <c r="N317" s="400">
        <v>40</v>
      </c>
      <c r="O317" s="384">
        <v>29</v>
      </c>
      <c r="P317" s="400">
        <v>38</v>
      </c>
      <c r="Q317" s="384">
        <v>5.5</v>
      </c>
      <c r="R317" s="400">
        <v>18</v>
      </c>
      <c r="S317" s="384">
        <v>8</v>
      </c>
      <c r="T317" s="400">
        <v>20</v>
      </c>
      <c r="U317" s="384">
        <v>2.19</v>
      </c>
      <c r="V317" s="400">
        <v>77</v>
      </c>
      <c r="W317" s="384">
        <v>1.79</v>
      </c>
      <c r="X317" s="400">
        <v>126</v>
      </c>
      <c r="Y317" s="466"/>
      <c r="Z317" s="265"/>
      <c r="AB317" s="228">
        <f t="shared" si="19"/>
        <v>3520786</v>
      </c>
    </row>
    <row r="318" spans="1:28" s="179" customFormat="1" ht="19.5" customHeight="1">
      <c r="A318" s="361">
        <v>37518</v>
      </c>
      <c r="B318" s="370">
        <v>1770</v>
      </c>
      <c r="C318" s="383">
        <v>6.92</v>
      </c>
      <c r="D318" s="383">
        <v>54</v>
      </c>
      <c r="E318" s="383">
        <v>6080</v>
      </c>
      <c r="F318" s="402">
        <v>61</v>
      </c>
      <c r="G318" s="383">
        <v>457</v>
      </c>
      <c r="H318" s="402">
        <v>125</v>
      </c>
      <c r="I318" s="383">
        <v>24.05</v>
      </c>
      <c r="J318" s="402">
        <v>10.7</v>
      </c>
      <c r="K318" s="432">
        <f t="shared" si="13"/>
        <v>16.467712166816646</v>
      </c>
      <c r="L318" s="402">
        <f t="shared" si="18"/>
        <v>14.479218428338182</v>
      </c>
      <c r="M318" s="383">
        <v>25</v>
      </c>
      <c r="N318" s="402">
        <v>81</v>
      </c>
      <c r="O318" s="383">
        <v>28</v>
      </c>
      <c r="P318" s="402">
        <v>174</v>
      </c>
      <c r="Q318" s="383">
        <v>5.9</v>
      </c>
      <c r="R318" s="402">
        <v>36</v>
      </c>
      <c r="S318" s="383">
        <v>8.4</v>
      </c>
      <c r="T318" s="402">
        <v>46</v>
      </c>
      <c r="U318" s="383">
        <v>2.22</v>
      </c>
      <c r="V318" s="402">
        <v>80</v>
      </c>
      <c r="W318" s="383">
        <v>1.77</v>
      </c>
      <c r="X318" s="402">
        <v>245</v>
      </c>
      <c r="Y318" s="467"/>
      <c r="Z318" s="464"/>
      <c r="AB318" s="228">
        <f t="shared" si="19"/>
        <v>2778560</v>
      </c>
    </row>
    <row r="319" spans="1:28" s="154" customFormat="1" ht="19.5" customHeight="1">
      <c r="A319" s="362">
        <v>37518</v>
      </c>
      <c r="B319" s="369">
        <v>1769</v>
      </c>
      <c r="C319" s="384">
        <v>6.68</v>
      </c>
      <c r="D319" s="384">
        <v>80</v>
      </c>
      <c r="E319" s="384">
        <v>6077</v>
      </c>
      <c r="F319" s="400">
        <v>49</v>
      </c>
      <c r="G319" s="384">
        <v>295</v>
      </c>
      <c r="H319" s="400">
        <v>33</v>
      </c>
      <c r="I319" s="384">
        <v>14.25</v>
      </c>
      <c r="J319" s="400">
        <v>13</v>
      </c>
      <c r="K319" s="433">
        <f t="shared" si="13"/>
        <v>17.93184420005237</v>
      </c>
      <c r="L319" s="400">
        <f t="shared" si="18"/>
        <v>38.15063520871142</v>
      </c>
      <c r="M319" s="384">
        <v>39</v>
      </c>
      <c r="N319" s="400">
        <v>33</v>
      </c>
      <c r="O319" s="384">
        <v>37</v>
      </c>
      <c r="P319" s="400">
        <v>56</v>
      </c>
      <c r="Q319" s="384">
        <v>10.5</v>
      </c>
      <c r="R319" s="400">
        <v>-189</v>
      </c>
      <c r="S319" s="384">
        <v>7.9</v>
      </c>
      <c r="T319" s="400">
        <v>15</v>
      </c>
      <c r="U319" s="384"/>
      <c r="V319" s="400"/>
      <c r="W319" s="384"/>
      <c r="X319" s="400"/>
      <c r="Y319" s="466"/>
      <c r="Z319" s="265"/>
      <c r="AB319" s="228">
        <f t="shared" si="19"/>
        <v>1792715</v>
      </c>
    </row>
    <row r="320" spans="1:28" s="179" customFormat="1" ht="19.5" customHeight="1">
      <c r="A320" s="361">
        <v>37516</v>
      </c>
      <c r="B320" s="370">
        <v>1764</v>
      </c>
      <c r="C320" s="383">
        <v>7.64</v>
      </c>
      <c r="D320" s="383">
        <v>79</v>
      </c>
      <c r="E320" s="383">
        <v>6766</v>
      </c>
      <c r="F320" s="402">
        <v>232</v>
      </c>
      <c r="G320" s="383">
        <v>404</v>
      </c>
      <c r="H320" s="402">
        <v>17</v>
      </c>
      <c r="I320" s="383">
        <v>19.04</v>
      </c>
      <c r="J320" s="402">
        <v>8.2</v>
      </c>
      <c r="K320" s="432">
        <f t="shared" si="13"/>
        <v>20.463267590618344</v>
      </c>
      <c r="L320" s="402">
        <f t="shared" si="18"/>
        <v>17.001787404058454</v>
      </c>
      <c r="M320" s="383">
        <v>26</v>
      </c>
      <c r="N320" s="402">
        <v>26</v>
      </c>
      <c r="O320" s="383">
        <v>28</v>
      </c>
      <c r="P320" s="402">
        <v>38</v>
      </c>
      <c r="Q320" s="383">
        <v>6.2</v>
      </c>
      <c r="R320" s="402">
        <v>12</v>
      </c>
      <c r="S320" s="383">
        <v>9</v>
      </c>
      <c r="T320" s="402">
        <v>13</v>
      </c>
      <c r="U320" s="383">
        <v>2.18</v>
      </c>
      <c r="V320" s="402">
        <v>47</v>
      </c>
      <c r="W320" s="383">
        <v>1.99</v>
      </c>
      <c r="X320" s="402">
        <v>-66</v>
      </c>
      <c r="Y320" s="464"/>
      <c r="Z320" s="464"/>
      <c r="AB320" s="228">
        <f t="shared" si="19"/>
        <v>2733464</v>
      </c>
    </row>
    <row r="321" spans="1:28" s="154" customFormat="1" ht="19.5" customHeight="1">
      <c r="A321" s="357">
        <v>37515</v>
      </c>
      <c r="B321" s="369">
        <v>1758</v>
      </c>
      <c r="C321" s="376">
        <v>7.43</v>
      </c>
      <c r="D321" s="376">
        <v>62</v>
      </c>
      <c r="E321" s="376">
        <v>6565</v>
      </c>
      <c r="F321" s="405">
        <v>100</v>
      </c>
      <c r="G321" s="376">
        <v>401</v>
      </c>
      <c r="H321" s="405">
        <v>32</v>
      </c>
      <c r="I321" s="376">
        <v>18.89</v>
      </c>
      <c r="J321" s="405">
        <v>9.7</v>
      </c>
      <c r="K321" s="427">
        <f t="shared" si="13"/>
        <v>19.86441199244645</v>
      </c>
      <c r="L321" s="400">
        <f t="shared" si="18"/>
        <v>16.170035424046674</v>
      </c>
      <c r="M321" s="376">
        <v>27</v>
      </c>
      <c r="N321" s="400">
        <v>42</v>
      </c>
      <c r="O321" s="376">
        <v>30</v>
      </c>
      <c r="P321" s="400">
        <v>53</v>
      </c>
      <c r="Q321" s="376">
        <v>5.4</v>
      </c>
      <c r="R321" s="400">
        <v>16</v>
      </c>
      <c r="S321" s="376">
        <v>8.3</v>
      </c>
      <c r="T321" s="400">
        <v>17</v>
      </c>
      <c r="U321" s="376">
        <v>2.19</v>
      </c>
      <c r="V321" s="400">
        <v>62</v>
      </c>
      <c r="W321" s="376">
        <v>2</v>
      </c>
      <c r="X321" s="400">
        <v>-628</v>
      </c>
      <c r="Y321" s="265"/>
      <c r="Z321" s="265"/>
      <c r="AB321" s="228">
        <f t="shared" si="19"/>
        <v>2632565</v>
      </c>
    </row>
    <row r="322" spans="1:28" s="179" customFormat="1" ht="19.5" customHeight="1">
      <c r="A322" s="356">
        <v>37514</v>
      </c>
      <c r="B322" s="370">
        <v>1756</v>
      </c>
      <c r="C322" s="378">
        <v>7</v>
      </c>
      <c r="D322" s="378">
        <v>53</v>
      </c>
      <c r="E322" s="378">
        <v>6077</v>
      </c>
      <c r="F322" s="404">
        <v>87</v>
      </c>
      <c r="G322" s="378">
        <v>417</v>
      </c>
      <c r="H322" s="404">
        <v>18</v>
      </c>
      <c r="I322" s="378">
        <v>19.13</v>
      </c>
      <c r="J322" s="404">
        <v>8.7</v>
      </c>
      <c r="K322" s="429">
        <f t="shared" si="13"/>
        <v>18.88160422404444</v>
      </c>
      <c r="L322" s="402">
        <f t="shared" si="18"/>
        <v>20.879999999999992</v>
      </c>
      <c r="M322" s="378">
        <v>26</v>
      </c>
      <c r="N322" s="402">
        <v>36</v>
      </c>
      <c r="O322" s="378">
        <v>27</v>
      </c>
      <c r="P322" s="402">
        <v>44</v>
      </c>
      <c r="Q322" s="378">
        <v>6.1</v>
      </c>
      <c r="R322" s="402">
        <v>16</v>
      </c>
      <c r="S322" s="378">
        <v>8.4</v>
      </c>
      <c r="T322" s="402">
        <v>13</v>
      </c>
      <c r="U322" s="378">
        <v>2.21</v>
      </c>
      <c r="V322" s="402">
        <v>57</v>
      </c>
      <c r="W322" s="378">
        <v>1.98</v>
      </c>
      <c r="X322" s="402">
        <v>-76</v>
      </c>
      <c r="Y322" s="464"/>
      <c r="Z322" s="464"/>
      <c r="AB322" s="228">
        <f t="shared" si="19"/>
        <v>2534109</v>
      </c>
    </row>
    <row r="323" spans="1:28" s="154" customFormat="1" ht="19.5" customHeight="1">
      <c r="A323" s="357">
        <v>37513</v>
      </c>
      <c r="B323" s="369">
        <v>1754</v>
      </c>
      <c r="C323" s="376">
        <v>6.75</v>
      </c>
      <c r="D323" s="376">
        <v>63</v>
      </c>
      <c r="E323" s="376">
        <v>5946</v>
      </c>
      <c r="F323" s="405">
        <v>82</v>
      </c>
      <c r="G323" s="376">
        <v>436</v>
      </c>
      <c r="H323" s="405">
        <v>37</v>
      </c>
      <c r="I323" s="376">
        <v>19.59</v>
      </c>
      <c r="J323" s="405">
        <v>10.9</v>
      </c>
      <c r="K323" s="427">
        <f t="shared" si="13"/>
        <v>18.862772508056956</v>
      </c>
      <c r="L323" s="400">
        <f aca="true" t="shared" si="20" ref="L323:L330">1/(1/J323-1/F323-1/H323)</f>
        <v>19.04001381772123</v>
      </c>
      <c r="M323" s="376">
        <v>26</v>
      </c>
      <c r="N323" s="400">
        <v>36</v>
      </c>
      <c r="O323" s="376">
        <v>28</v>
      </c>
      <c r="P323" s="400">
        <v>44</v>
      </c>
      <c r="Q323" s="376">
        <v>6.7</v>
      </c>
      <c r="R323" s="400">
        <v>38</v>
      </c>
      <c r="S323" s="376">
        <v>8.4</v>
      </c>
      <c r="T323" s="400">
        <v>47</v>
      </c>
      <c r="U323" s="376">
        <v>2.17</v>
      </c>
      <c r="V323" s="400">
        <v>58</v>
      </c>
      <c r="W323" s="376">
        <v>2.04</v>
      </c>
      <c r="X323" s="400">
        <v>1460</v>
      </c>
      <c r="Y323" s="265"/>
      <c r="Z323" s="265"/>
      <c r="AB323" s="228">
        <f aca="true" t="shared" si="21" ref="AB323:AB330">E323*G323</f>
        <v>2592456</v>
      </c>
    </row>
    <row r="324" spans="1:28" s="179" customFormat="1" ht="19.5" customHeight="1">
      <c r="A324" s="356">
        <v>37512</v>
      </c>
      <c r="B324" s="370">
        <v>1752</v>
      </c>
      <c r="C324" s="378">
        <v>6.8</v>
      </c>
      <c r="D324" s="378">
        <v>52</v>
      </c>
      <c r="E324" s="378">
        <v>5919</v>
      </c>
      <c r="F324" s="404">
        <v>71</v>
      </c>
      <c r="G324" s="378">
        <v>426</v>
      </c>
      <c r="H324" s="404">
        <v>42</v>
      </c>
      <c r="I324" s="378">
        <v>19.25</v>
      </c>
      <c r="J324" s="404">
        <v>11.1</v>
      </c>
      <c r="K324" s="429">
        <f t="shared" si="13"/>
        <v>18.67049249854623</v>
      </c>
      <c r="L324" s="402">
        <f t="shared" si="20"/>
        <v>19.15853446778954</v>
      </c>
      <c r="M324" s="378">
        <v>27</v>
      </c>
      <c r="N324" s="402">
        <v>41</v>
      </c>
      <c r="O324" s="378">
        <v>29</v>
      </c>
      <c r="P324" s="402">
        <v>78</v>
      </c>
      <c r="Q324" s="378">
        <v>6.4</v>
      </c>
      <c r="R324" s="402">
        <v>12</v>
      </c>
      <c r="S324" s="378">
        <v>8.9</v>
      </c>
      <c r="T324" s="402">
        <v>49</v>
      </c>
      <c r="U324" s="378">
        <v>2.18</v>
      </c>
      <c r="V324" s="402">
        <v>62</v>
      </c>
      <c r="W324" s="378">
        <v>2.09</v>
      </c>
      <c r="X324" s="402">
        <v>825</v>
      </c>
      <c r="Y324" s="464"/>
      <c r="Z324" s="464"/>
      <c r="AB324" s="228">
        <f t="shared" si="21"/>
        <v>2521494</v>
      </c>
    </row>
    <row r="325" spans="1:28" s="154" customFormat="1" ht="19.5" customHeight="1">
      <c r="A325" s="357">
        <v>37511</v>
      </c>
      <c r="B325" s="369">
        <v>1750</v>
      </c>
      <c r="C325" s="376">
        <v>7.03</v>
      </c>
      <c r="D325" s="376">
        <v>74</v>
      </c>
      <c r="E325" s="376">
        <v>5944</v>
      </c>
      <c r="F325" s="405">
        <v>130</v>
      </c>
      <c r="G325" s="376">
        <v>572</v>
      </c>
      <c r="H325" s="405">
        <v>44</v>
      </c>
      <c r="I325" s="376">
        <v>25.67</v>
      </c>
      <c r="J325" s="405">
        <v>12.1</v>
      </c>
      <c r="K325" s="427">
        <f t="shared" si="13"/>
        <v>18.878936676182782</v>
      </c>
      <c r="L325" s="400">
        <f t="shared" si="20"/>
        <v>19.147900182592817</v>
      </c>
      <c r="M325" s="376">
        <v>29</v>
      </c>
      <c r="N325" s="400">
        <v>61</v>
      </c>
      <c r="O325" s="376">
        <v>31</v>
      </c>
      <c r="P325" s="400">
        <v>82</v>
      </c>
      <c r="Q325" s="376">
        <v>7</v>
      </c>
      <c r="R325" s="400">
        <v>70</v>
      </c>
      <c r="S325" s="376">
        <v>10</v>
      </c>
      <c r="T325" s="400">
        <v>37</v>
      </c>
      <c r="U325" s="376">
        <v>2.06</v>
      </c>
      <c r="V325" s="400">
        <v>53</v>
      </c>
      <c r="W325" s="376">
        <v>2</v>
      </c>
      <c r="X325" s="400">
        <v>2553</v>
      </c>
      <c r="Y325" s="265"/>
      <c r="Z325" s="265"/>
      <c r="AB325" s="228">
        <f t="shared" si="21"/>
        <v>3399968</v>
      </c>
    </row>
    <row r="326" spans="1:28" s="179" customFormat="1" ht="19.5" customHeight="1">
      <c r="A326" s="356">
        <v>37511</v>
      </c>
      <c r="B326" s="370">
        <v>1748</v>
      </c>
      <c r="C326" s="378">
        <v>7.13</v>
      </c>
      <c r="D326" s="378">
        <v>34</v>
      </c>
      <c r="E326" s="378">
        <v>6146</v>
      </c>
      <c r="F326" s="404">
        <v>44</v>
      </c>
      <c r="G326" s="378">
        <v>458</v>
      </c>
      <c r="H326" s="404">
        <v>50</v>
      </c>
      <c r="I326" s="378">
        <v>21.4</v>
      </c>
      <c r="J326" s="404">
        <v>10.2</v>
      </c>
      <c r="K326" s="429">
        <f t="shared" si="13"/>
        <v>18.748772074208397</v>
      </c>
      <c r="L326" s="402">
        <f t="shared" si="20"/>
        <v>18.07927811795037</v>
      </c>
      <c r="M326" s="378">
        <v>35</v>
      </c>
      <c r="N326" s="402">
        <v>114</v>
      </c>
      <c r="O326" s="378">
        <v>38</v>
      </c>
      <c r="P326" s="402">
        <v>-612</v>
      </c>
      <c r="Q326" s="378">
        <v>7.7</v>
      </c>
      <c r="R326" s="402">
        <v>53</v>
      </c>
      <c r="S326" s="378">
        <v>10</v>
      </c>
      <c r="T326" s="402">
        <v>24</v>
      </c>
      <c r="U326" s="378">
        <v>2.05</v>
      </c>
      <c r="V326" s="402">
        <v>79</v>
      </c>
      <c r="W326" s="378">
        <v>1.94</v>
      </c>
      <c r="X326" s="402">
        <v>855</v>
      </c>
      <c r="Y326" s="464" t="s">
        <v>193</v>
      </c>
      <c r="Z326" s="464"/>
      <c r="AB326" s="228">
        <f t="shared" si="21"/>
        <v>2814868</v>
      </c>
    </row>
    <row r="327" spans="1:28" s="154" customFormat="1" ht="19.5" customHeight="1">
      <c r="A327" s="357">
        <v>37508</v>
      </c>
      <c r="B327" s="369">
        <v>1739</v>
      </c>
      <c r="C327" s="376">
        <v>6.55</v>
      </c>
      <c r="D327" s="376">
        <v>28</v>
      </c>
      <c r="E327" s="376">
        <v>5527</v>
      </c>
      <c r="F327" s="405">
        <v>29</v>
      </c>
      <c r="G327" s="376">
        <v>495</v>
      </c>
      <c r="H327" s="405">
        <v>63</v>
      </c>
      <c r="I327" s="376">
        <v>19.79</v>
      </c>
      <c r="J327" s="405">
        <v>12.5</v>
      </c>
      <c r="K327" s="427">
        <f aca="true" t="shared" si="22" ref="K327:K333">6*(980/0.938)*36*47.75*(E327/36)*(G327/36)*0.6/I327/35/1000000</f>
        <v>19.705045326676373</v>
      </c>
      <c r="L327" s="400">
        <f t="shared" si="20"/>
        <v>33.733382570162476</v>
      </c>
      <c r="M327" s="376">
        <v>37</v>
      </c>
      <c r="N327" s="400">
        <v>61</v>
      </c>
      <c r="O327" s="376">
        <v>34</v>
      </c>
      <c r="P327" s="400">
        <v>-47</v>
      </c>
      <c r="Q327" s="376">
        <v>7.2</v>
      </c>
      <c r="R327" s="400">
        <v>-168</v>
      </c>
      <c r="S327" s="376">
        <v>8.4</v>
      </c>
      <c r="T327" s="400">
        <v>84</v>
      </c>
      <c r="U327" s="376">
        <v>2.1</v>
      </c>
      <c r="V327" s="400">
        <v>1373</v>
      </c>
      <c r="W327" s="376">
        <v>1.83</v>
      </c>
      <c r="X327" s="400">
        <v>790</v>
      </c>
      <c r="Y327" s="265"/>
      <c r="Z327" s="265"/>
      <c r="AB327" s="228">
        <f t="shared" si="21"/>
        <v>2735865</v>
      </c>
    </row>
    <row r="328" spans="1:28" s="179" customFormat="1" ht="19.5" customHeight="1">
      <c r="A328" s="356">
        <v>37507</v>
      </c>
      <c r="B328" s="370">
        <v>1737</v>
      </c>
      <c r="C328" s="378">
        <v>7.1</v>
      </c>
      <c r="D328" s="378">
        <v>24</v>
      </c>
      <c r="E328" s="378">
        <v>6051</v>
      </c>
      <c r="F328" s="404">
        <v>26</v>
      </c>
      <c r="G328" s="378">
        <v>471</v>
      </c>
      <c r="H328" s="404">
        <v>41</v>
      </c>
      <c r="I328" s="378">
        <v>20.55</v>
      </c>
      <c r="J328" s="404">
        <v>11.1</v>
      </c>
      <c r="K328" s="429">
        <f t="shared" si="22"/>
        <v>19.768094236844977</v>
      </c>
      <c r="L328" s="402">
        <f t="shared" si="20"/>
        <v>36.713000310269926</v>
      </c>
      <c r="M328" s="378">
        <v>42</v>
      </c>
      <c r="N328" s="402">
        <v>86</v>
      </c>
      <c r="O328" s="378">
        <v>38</v>
      </c>
      <c r="P328" s="402">
        <v>668</v>
      </c>
      <c r="Q328" s="378">
        <v>7.8</v>
      </c>
      <c r="R328" s="402">
        <v>127</v>
      </c>
      <c r="S328" s="378">
        <v>10</v>
      </c>
      <c r="T328" s="402">
        <v>300</v>
      </c>
      <c r="U328" s="378">
        <v>2.14</v>
      </c>
      <c r="V328" s="402">
        <v>820</v>
      </c>
      <c r="W328" s="378">
        <v>1.94</v>
      </c>
      <c r="X328" s="402">
        <v>1826</v>
      </c>
      <c r="Y328" s="464" t="s">
        <v>193</v>
      </c>
      <c r="Z328" s="464"/>
      <c r="AB328" s="228">
        <f t="shared" si="21"/>
        <v>2850021</v>
      </c>
    </row>
    <row r="329" spans="1:28" s="154" customFormat="1" ht="19.5" customHeight="1">
      <c r="A329" s="357">
        <v>37505</v>
      </c>
      <c r="B329" s="369">
        <v>1735</v>
      </c>
      <c r="C329" s="376">
        <v>7.14</v>
      </c>
      <c r="D329" s="376">
        <v>12</v>
      </c>
      <c r="E329" s="376">
        <v>6152</v>
      </c>
      <c r="F329" s="405">
        <v>13</v>
      </c>
      <c r="G329" s="376">
        <v>479</v>
      </c>
      <c r="H329" s="405">
        <v>32</v>
      </c>
      <c r="I329" s="376">
        <v>22.9</v>
      </c>
      <c r="J329" s="405">
        <v>8.3</v>
      </c>
      <c r="K329" s="427">
        <f t="shared" si="22"/>
        <v>18.341925568663235</v>
      </c>
      <c r="L329" s="400">
        <f t="shared" si="20"/>
        <v>81.24235294117659</v>
      </c>
      <c r="M329" s="376">
        <v>39</v>
      </c>
      <c r="N329" s="400">
        <v>-58</v>
      </c>
      <c r="O329" s="376">
        <v>32</v>
      </c>
      <c r="P329" s="400">
        <v>-311</v>
      </c>
      <c r="Q329" s="376">
        <v>11</v>
      </c>
      <c r="R329" s="400">
        <v>-430</v>
      </c>
      <c r="S329" s="376">
        <v>8.9</v>
      </c>
      <c r="T329" s="400">
        <v>82</v>
      </c>
      <c r="U329" s="376">
        <v>2.09</v>
      </c>
      <c r="V329" s="400">
        <v>-59</v>
      </c>
      <c r="W329" s="376">
        <v>1.83</v>
      </c>
      <c r="X329" s="400">
        <v>-1677</v>
      </c>
      <c r="Y329" s="265" t="s">
        <v>192</v>
      </c>
      <c r="Z329" s="265"/>
      <c r="AB329" s="228">
        <f t="shared" si="21"/>
        <v>2946808</v>
      </c>
    </row>
    <row r="330" spans="1:28" s="179" customFormat="1" ht="19.5" customHeight="1">
      <c r="A330" s="356">
        <v>37505</v>
      </c>
      <c r="B330" s="370">
        <v>1730</v>
      </c>
      <c r="C330" s="378">
        <v>7.12</v>
      </c>
      <c r="D330" s="378">
        <v>44</v>
      </c>
      <c r="E330" s="378">
        <v>6065</v>
      </c>
      <c r="F330" s="404">
        <v>59</v>
      </c>
      <c r="G330" s="378">
        <v>329</v>
      </c>
      <c r="H330" s="404">
        <v>20</v>
      </c>
      <c r="I330" s="378">
        <v>12.58</v>
      </c>
      <c r="J330" s="404">
        <v>9</v>
      </c>
      <c r="K330" s="429">
        <f t="shared" si="22"/>
        <v>22.608650013050806</v>
      </c>
      <c r="L330" s="402">
        <f t="shared" si="20"/>
        <v>22.643923240938168</v>
      </c>
      <c r="M330" s="378">
        <v>104</v>
      </c>
      <c r="N330" s="402">
        <v>-7.3</v>
      </c>
      <c r="O330" s="378">
        <v>64</v>
      </c>
      <c r="P330" s="402">
        <v>-13</v>
      </c>
      <c r="Q330" s="378">
        <v>13.8</v>
      </c>
      <c r="R330" s="402">
        <v>-61</v>
      </c>
      <c r="S330" s="378">
        <v>11.5</v>
      </c>
      <c r="T330" s="402">
        <v>24</v>
      </c>
      <c r="U330" s="378">
        <v>2.07</v>
      </c>
      <c r="V330" s="402">
        <v>66</v>
      </c>
      <c r="W330" s="378">
        <v>1.78</v>
      </c>
      <c r="X330" s="402">
        <v>-107</v>
      </c>
      <c r="Y330" s="464"/>
      <c r="Z330" s="464"/>
      <c r="AB330" s="228">
        <f t="shared" si="21"/>
        <v>1995385</v>
      </c>
    </row>
    <row r="331" spans="1:28" s="154" customFormat="1" ht="19.5" customHeight="1">
      <c r="A331" s="357">
        <v>37503</v>
      </c>
      <c r="B331" s="369">
        <v>1728</v>
      </c>
      <c r="C331" s="376">
        <v>7.59</v>
      </c>
      <c r="D331" s="376">
        <v>72</v>
      </c>
      <c r="E331" s="376">
        <v>6485</v>
      </c>
      <c r="F331" s="405">
        <v>129</v>
      </c>
      <c r="G331" s="376">
        <v>410</v>
      </c>
      <c r="H331" s="405">
        <v>26</v>
      </c>
      <c r="I331" s="376">
        <v>18.2</v>
      </c>
      <c r="J331" s="405">
        <v>9.5</v>
      </c>
      <c r="K331" s="427">
        <f t="shared" si="22"/>
        <v>20.823370100049207</v>
      </c>
      <c r="L331" s="400">
        <f aca="true" t="shared" si="23" ref="L331:L338">1/(1/J331-1/F331-1/H331)</f>
        <v>16.934892373106567</v>
      </c>
      <c r="M331" s="376">
        <v>92</v>
      </c>
      <c r="N331" s="400">
        <v>-11</v>
      </c>
      <c r="O331" s="376">
        <v>60</v>
      </c>
      <c r="P331" s="400">
        <v>-34</v>
      </c>
      <c r="Q331" s="376">
        <v>12.3</v>
      </c>
      <c r="R331" s="400">
        <v>-92</v>
      </c>
      <c r="S331" s="376">
        <v>11.4</v>
      </c>
      <c r="T331" s="400">
        <v>130</v>
      </c>
      <c r="U331" s="376">
        <v>2.02</v>
      </c>
      <c r="V331" s="400">
        <v>47</v>
      </c>
      <c r="W331" s="376">
        <v>1.68</v>
      </c>
      <c r="X331" s="400">
        <v>-249</v>
      </c>
      <c r="Y331" s="265"/>
      <c r="Z331" s="265"/>
      <c r="AB331" s="228">
        <f aca="true" t="shared" si="24" ref="AB331:AB352">E331*G331</f>
        <v>2658850</v>
      </c>
    </row>
    <row r="332" spans="1:28" s="179" customFormat="1" ht="19.5" customHeight="1">
      <c r="A332" s="356">
        <v>37502</v>
      </c>
      <c r="B332" s="370">
        <v>1727</v>
      </c>
      <c r="C332" s="378">
        <v>7.54</v>
      </c>
      <c r="D332" s="378">
        <v>99</v>
      </c>
      <c r="E332" s="378">
        <v>6658</v>
      </c>
      <c r="F332" s="404">
        <v>187</v>
      </c>
      <c r="G332" s="378">
        <v>416</v>
      </c>
      <c r="H332" s="404">
        <v>42</v>
      </c>
      <c r="I332" s="378">
        <v>21.07</v>
      </c>
      <c r="J332" s="404">
        <v>11.8</v>
      </c>
      <c r="K332" s="429">
        <f t="shared" si="22"/>
        <v>18.7370473687566</v>
      </c>
      <c r="L332" s="402">
        <f t="shared" si="23"/>
        <v>17.989285298342324</v>
      </c>
      <c r="M332" s="378">
        <v>39</v>
      </c>
      <c r="N332" s="402">
        <v>49</v>
      </c>
      <c r="O332" s="378">
        <v>29</v>
      </c>
      <c r="P332" s="402">
        <v>76</v>
      </c>
      <c r="Q332" s="378">
        <v>12.5</v>
      </c>
      <c r="R332" s="402">
        <v>90</v>
      </c>
      <c r="S332" s="378">
        <v>11.4</v>
      </c>
      <c r="T332" s="402">
        <v>-198</v>
      </c>
      <c r="U332" s="378">
        <v>1.98</v>
      </c>
      <c r="V332" s="402">
        <v>40</v>
      </c>
      <c r="W332" s="378">
        <v>1.79</v>
      </c>
      <c r="X332" s="402">
        <v>151</v>
      </c>
      <c r="Y332" s="464"/>
      <c r="Z332" s="464"/>
      <c r="AB332" s="228">
        <f t="shared" si="24"/>
        <v>2769728</v>
      </c>
    </row>
    <row r="333" spans="1:28" s="154" customFormat="1" ht="19.5" customHeight="1">
      <c r="A333" s="357">
        <v>37501</v>
      </c>
      <c r="B333" s="369">
        <v>1723</v>
      </c>
      <c r="C333" s="376">
        <v>7.75</v>
      </c>
      <c r="D333" s="376">
        <v>90</v>
      </c>
      <c r="E333" s="376">
        <v>6654</v>
      </c>
      <c r="F333" s="405">
        <v>202</v>
      </c>
      <c r="G333" s="376">
        <v>459</v>
      </c>
      <c r="H333" s="405">
        <v>35</v>
      </c>
      <c r="I333" s="376">
        <v>23</v>
      </c>
      <c r="J333" s="405">
        <v>10.5</v>
      </c>
      <c r="K333" s="427">
        <f t="shared" si="22"/>
        <v>18.927629007138226</v>
      </c>
      <c r="L333" s="400">
        <f t="shared" si="23"/>
        <v>16.203208556149733</v>
      </c>
      <c r="M333" s="376">
        <v>37</v>
      </c>
      <c r="N333" s="400">
        <v>22</v>
      </c>
      <c r="O333" s="376">
        <v>26</v>
      </c>
      <c r="P333" s="400">
        <v>16</v>
      </c>
      <c r="Q333" s="376">
        <v>12.7</v>
      </c>
      <c r="R333" s="400">
        <v>49</v>
      </c>
      <c r="S333" s="376">
        <v>11.4</v>
      </c>
      <c r="T333" s="400">
        <v>125</v>
      </c>
      <c r="U333" s="376">
        <v>2.12</v>
      </c>
      <c r="V333" s="400">
        <v>43</v>
      </c>
      <c r="W333" s="376">
        <v>2.04</v>
      </c>
      <c r="X333" s="400">
        <v>-596</v>
      </c>
      <c r="Y333" s="265"/>
      <c r="Z333" s="265"/>
      <c r="AB333" s="228">
        <f t="shared" si="24"/>
        <v>3054186</v>
      </c>
    </row>
    <row r="334" spans="1:28" s="179" customFormat="1" ht="19.5" customHeight="1">
      <c r="A334" s="356">
        <v>37501</v>
      </c>
      <c r="B334" s="370">
        <v>1716</v>
      </c>
      <c r="C334" s="378">
        <v>7.48</v>
      </c>
      <c r="D334" s="378">
        <v>73</v>
      </c>
      <c r="E334" s="378">
        <v>6354</v>
      </c>
      <c r="F334" s="404">
        <v>187</v>
      </c>
      <c r="G334" s="378">
        <v>511</v>
      </c>
      <c r="H334" s="404">
        <v>36</v>
      </c>
      <c r="I334" s="378">
        <v>24.7</v>
      </c>
      <c r="J334" s="404">
        <v>10.6</v>
      </c>
      <c r="K334" s="429">
        <f>6*(980/0.938)*36*47.75*(E334/36)*(G334/36)*0.6/I334/35/1000000</f>
        <v>18.736985739319596</v>
      </c>
      <c r="L334" s="402">
        <f t="shared" si="23"/>
        <v>16.33606519847992</v>
      </c>
      <c r="M334" s="378">
        <v>40</v>
      </c>
      <c r="N334" s="402">
        <v>74</v>
      </c>
      <c r="O334" s="378">
        <v>31</v>
      </c>
      <c r="P334" s="402">
        <v>-33</v>
      </c>
      <c r="Q334" s="378">
        <v>11.4</v>
      </c>
      <c r="R334" s="402">
        <v>19</v>
      </c>
      <c r="S334" s="378">
        <v>9.9</v>
      </c>
      <c r="T334" s="402">
        <v>71</v>
      </c>
      <c r="U334" s="378">
        <v>2.11</v>
      </c>
      <c r="V334" s="402">
        <v>47</v>
      </c>
      <c r="W334" s="378">
        <v>2</v>
      </c>
      <c r="X334" s="402">
        <v>-580</v>
      </c>
      <c r="Y334" s="464"/>
      <c r="Z334" s="464"/>
      <c r="AB334" s="228">
        <f t="shared" si="24"/>
        <v>3246894</v>
      </c>
    </row>
    <row r="335" spans="1:28" s="154" customFormat="1" ht="19.5" customHeight="1">
      <c r="A335" s="357">
        <v>37499</v>
      </c>
      <c r="B335" s="369">
        <v>1713</v>
      </c>
      <c r="C335" s="376">
        <v>7.26</v>
      </c>
      <c r="D335" s="376">
        <v>42</v>
      </c>
      <c r="E335" s="376">
        <v>6170</v>
      </c>
      <c r="F335" s="405">
        <v>55</v>
      </c>
      <c r="G335" s="376">
        <v>502</v>
      </c>
      <c r="H335" s="405">
        <v>39</v>
      </c>
      <c r="I335" s="376">
        <v>24.3</v>
      </c>
      <c r="J335" s="405">
        <v>11.1</v>
      </c>
      <c r="K335" s="427">
        <f>6*(980/0.938)*36*47.75*(E335/36)*(G335/36)*0.6/I335/35/1000000</f>
        <v>18.168169645599164</v>
      </c>
      <c r="L335" s="400">
        <f t="shared" si="23"/>
        <v>21.61356209150326</v>
      </c>
      <c r="M335" s="376">
        <v>40</v>
      </c>
      <c r="N335" s="400">
        <v>30</v>
      </c>
      <c r="O335" s="376">
        <v>29</v>
      </c>
      <c r="P335" s="400">
        <v>11</v>
      </c>
      <c r="Q335" s="376">
        <v>11.5</v>
      </c>
      <c r="R335" s="400">
        <v>-125</v>
      </c>
      <c r="S335" s="376">
        <v>8.9</v>
      </c>
      <c r="T335" s="400">
        <v>-1086</v>
      </c>
      <c r="U335" s="376">
        <v>2.15</v>
      </c>
      <c r="V335" s="400">
        <v>83</v>
      </c>
      <c r="W335" s="376">
        <v>2.09</v>
      </c>
      <c r="X335" s="400">
        <v>1170</v>
      </c>
      <c r="Y335" s="265"/>
      <c r="Z335" s="265"/>
      <c r="AB335" s="228">
        <f t="shared" si="24"/>
        <v>3097340</v>
      </c>
    </row>
    <row r="336" spans="1:28" s="179" customFormat="1" ht="19.5" customHeight="1">
      <c r="A336" s="356">
        <v>37498</v>
      </c>
      <c r="B336" s="370">
        <v>1711</v>
      </c>
      <c r="C336" s="378">
        <v>7.4</v>
      </c>
      <c r="D336" s="378">
        <v>62</v>
      </c>
      <c r="E336" s="378">
        <v>6212</v>
      </c>
      <c r="F336" s="404">
        <v>84</v>
      </c>
      <c r="G336" s="378">
        <v>500</v>
      </c>
      <c r="H336" s="404">
        <v>37</v>
      </c>
      <c r="I336" s="378">
        <v>23.1</v>
      </c>
      <c r="J336" s="404">
        <v>12.1</v>
      </c>
      <c r="K336" s="429">
        <f>6*(980/0.938)*36*47.75*(E336/36)*(G336/36)*0.6/I336/35/1000000</f>
        <v>19.165406732570908</v>
      </c>
      <c r="L336" s="402">
        <f t="shared" si="23"/>
        <v>22.876574000851633</v>
      </c>
      <c r="M336" s="378">
        <v>55</v>
      </c>
      <c r="N336" s="402">
        <v>-30</v>
      </c>
      <c r="O336" s="378">
        <v>45</v>
      </c>
      <c r="P336" s="402">
        <v>-42</v>
      </c>
      <c r="Q336" s="378">
        <v>10.3</v>
      </c>
      <c r="R336" s="402">
        <v>54</v>
      </c>
      <c r="S336" s="378">
        <v>9.3</v>
      </c>
      <c r="T336" s="402">
        <v>60</v>
      </c>
      <c r="U336" s="378">
        <v>2.1</v>
      </c>
      <c r="V336" s="402">
        <v>50</v>
      </c>
      <c r="W336" s="378">
        <v>1.89</v>
      </c>
      <c r="X336" s="402">
        <v>-410</v>
      </c>
      <c r="Y336" s="464"/>
      <c r="Z336" s="464"/>
      <c r="AB336" s="228">
        <f t="shared" si="24"/>
        <v>3106000</v>
      </c>
    </row>
    <row r="337" spans="1:28" s="154" customFormat="1" ht="19.5" customHeight="1">
      <c r="A337" s="357">
        <v>37494</v>
      </c>
      <c r="B337" s="369">
        <v>1691</v>
      </c>
      <c r="C337" s="376">
        <v>7.74</v>
      </c>
      <c r="D337" s="376">
        <v>60</v>
      </c>
      <c r="E337" s="376">
        <v>6673</v>
      </c>
      <c r="F337" s="405">
        <v>71</v>
      </c>
      <c r="G337" s="376">
        <v>485</v>
      </c>
      <c r="H337" s="405">
        <v>36</v>
      </c>
      <c r="I337" s="376">
        <v>24.3</v>
      </c>
      <c r="J337" s="405">
        <v>10.5</v>
      </c>
      <c r="K337" s="427">
        <f>6*(980/0.938)*36*47.75*(E337/36)*(G337/36)*0.6/I337/35/1000000</f>
        <v>18.983887814016338</v>
      </c>
      <c r="L337" s="400">
        <f t="shared" si="23"/>
        <v>18.735078534031413</v>
      </c>
      <c r="M337" s="376">
        <v>34</v>
      </c>
      <c r="N337" s="400">
        <v>44</v>
      </c>
      <c r="O337" s="376">
        <v>34</v>
      </c>
      <c r="P337" s="400">
        <v>255</v>
      </c>
      <c r="Q337" s="376">
        <v>7.2</v>
      </c>
      <c r="R337" s="400">
        <v>-34</v>
      </c>
      <c r="S337" s="376">
        <v>9</v>
      </c>
      <c r="T337" s="400">
        <v>93</v>
      </c>
      <c r="U337" s="376">
        <v>2.12</v>
      </c>
      <c r="V337" s="400">
        <v>55</v>
      </c>
      <c r="W337" s="376">
        <v>1.99</v>
      </c>
      <c r="X337" s="400">
        <v>-2687</v>
      </c>
      <c r="Y337" s="265"/>
      <c r="Z337" s="265"/>
      <c r="AB337" s="228">
        <f t="shared" si="24"/>
        <v>3236405</v>
      </c>
    </row>
    <row r="338" spans="1:28" s="179" customFormat="1" ht="19.5" customHeight="1">
      <c r="A338" s="356">
        <v>37493</v>
      </c>
      <c r="B338" s="370">
        <v>1689</v>
      </c>
      <c r="C338" s="378">
        <v>7.19</v>
      </c>
      <c r="D338" s="378">
        <v>33</v>
      </c>
      <c r="E338" s="378">
        <v>6260</v>
      </c>
      <c r="F338" s="404">
        <v>36</v>
      </c>
      <c r="G338" s="378">
        <v>491</v>
      </c>
      <c r="H338" s="404">
        <v>45</v>
      </c>
      <c r="I338" s="378">
        <v>20.9</v>
      </c>
      <c r="J338" s="404">
        <v>12.1</v>
      </c>
      <c r="K338" s="429">
        <f>6*(980/0.938)*36*47.75*(E338/36)*(G338/36)*0.6/I338/35/1000000</f>
        <v>20.96226022995073</v>
      </c>
      <c r="L338" s="402">
        <f t="shared" si="23"/>
        <v>30.632911392405063</v>
      </c>
      <c r="M338" s="378"/>
      <c r="N338" s="402"/>
      <c r="O338" s="378"/>
      <c r="P338" s="402"/>
      <c r="Q338" s="378"/>
      <c r="R338" s="402"/>
      <c r="S338" s="378"/>
      <c r="T338" s="402"/>
      <c r="U338" s="378">
        <v>2.02</v>
      </c>
      <c r="V338" s="402">
        <v>69</v>
      </c>
      <c r="W338" s="378">
        <v>2.06</v>
      </c>
      <c r="X338" s="402">
        <v>1252</v>
      </c>
      <c r="Y338" s="464"/>
      <c r="Z338" s="464"/>
      <c r="AB338" s="228">
        <f t="shared" si="24"/>
        <v>3073660</v>
      </c>
    </row>
    <row r="339" spans="1:28" s="154" customFormat="1" ht="19.5" customHeight="1">
      <c r="A339" s="357">
        <v>37492</v>
      </c>
      <c r="B339" s="369">
        <v>1687</v>
      </c>
      <c r="C339" s="376">
        <v>6.97</v>
      </c>
      <c r="D339" s="376">
        <v>78</v>
      </c>
      <c r="E339" s="376">
        <v>6047</v>
      </c>
      <c r="F339" s="405">
        <v>88</v>
      </c>
      <c r="G339" s="376">
        <v>445</v>
      </c>
      <c r="H339" s="405">
        <v>32</v>
      </c>
      <c r="I339" s="376">
        <v>20.6</v>
      </c>
      <c r="J339" s="405">
        <v>9.6</v>
      </c>
      <c r="K339" s="427">
        <f>6*(980/0.938)*36*47.75*(E339/36)*(G339/36)*0.6/I339/35/1000000</f>
        <v>18.619213338646574</v>
      </c>
      <c r="L339" s="400">
        <f aca="true" t="shared" si="25" ref="L339:L350">1/(1/J339-1/F339-1/H339)</f>
        <v>16.246153846153845</v>
      </c>
      <c r="M339" s="376"/>
      <c r="N339" s="400"/>
      <c r="O339" s="376"/>
      <c r="P339" s="400"/>
      <c r="Q339" s="376"/>
      <c r="R339" s="400"/>
      <c r="S339" s="376"/>
      <c r="T339" s="400"/>
      <c r="U339" s="376">
        <v>2</v>
      </c>
      <c r="V339" s="400">
        <v>42</v>
      </c>
      <c r="W339" s="376">
        <v>2.05</v>
      </c>
      <c r="X339" s="400">
        <v>862</v>
      </c>
      <c r="Y339" s="265"/>
      <c r="Z339" s="265"/>
      <c r="AB339" s="154">
        <f t="shared" si="24"/>
        <v>2690915</v>
      </c>
    </row>
    <row r="340" spans="1:28" ht="19.5" customHeight="1">
      <c r="A340" s="356">
        <v>37491</v>
      </c>
      <c r="B340" s="370">
        <v>1686</v>
      </c>
      <c r="C340" s="378">
        <v>7.32</v>
      </c>
      <c r="D340" s="378">
        <v>58</v>
      </c>
      <c r="E340" s="378">
        <v>6389</v>
      </c>
      <c r="F340" s="404">
        <v>138</v>
      </c>
      <c r="G340" s="378">
        <v>363</v>
      </c>
      <c r="H340" s="404">
        <v>7.4</v>
      </c>
      <c r="I340" s="378">
        <v>13.02</v>
      </c>
      <c r="J340" s="404">
        <v>4.5</v>
      </c>
      <c r="K340" s="429">
        <f>6*(980/0.938)*36*47.75*(E340/36)*(G340/36)*0.6/I340/35/1000000</f>
        <v>25.389672432767043</v>
      </c>
      <c r="L340" s="402">
        <f t="shared" si="25"/>
        <v>12.52493867538839</v>
      </c>
      <c r="M340" s="378">
        <v>30</v>
      </c>
      <c r="N340" s="402">
        <v>39</v>
      </c>
      <c r="O340" s="378">
        <v>31</v>
      </c>
      <c r="P340" s="402">
        <v>40</v>
      </c>
      <c r="Q340" s="378">
        <v>15</v>
      </c>
      <c r="R340" s="402">
        <v>11</v>
      </c>
      <c r="S340" s="378">
        <v>14</v>
      </c>
      <c r="T340" s="402">
        <v>12</v>
      </c>
      <c r="U340" s="378">
        <v>2.15</v>
      </c>
      <c r="V340" s="402">
        <v>51</v>
      </c>
      <c r="W340" s="378">
        <v>1.66</v>
      </c>
      <c r="X340" s="402">
        <v>-12</v>
      </c>
      <c r="Y340" s="464"/>
      <c r="Z340" s="464"/>
      <c r="AB340">
        <f t="shared" si="24"/>
        <v>2319207</v>
      </c>
    </row>
    <row r="341" spans="1:28" s="154" customFormat="1" ht="19.5" customHeight="1">
      <c r="A341" s="357">
        <v>37490</v>
      </c>
      <c r="B341" s="369">
        <v>1680</v>
      </c>
      <c r="C341" s="376">
        <v>7.41</v>
      </c>
      <c r="D341" s="376">
        <v>96</v>
      </c>
      <c r="E341" s="376">
        <v>6474</v>
      </c>
      <c r="F341" s="405">
        <v>122</v>
      </c>
      <c r="G341" s="376">
        <v>412</v>
      </c>
      <c r="H341" s="405">
        <v>20</v>
      </c>
      <c r="I341" s="376">
        <v>15.97</v>
      </c>
      <c r="J341" s="405">
        <v>8.6</v>
      </c>
      <c r="K341" s="427">
        <f>6*(980/0.938)*36*47.75*(E341/36)*(G341/36)*0.6/I341/35/1000000</f>
        <v>23.806391087767178</v>
      </c>
      <c r="L341" s="400">
        <f t="shared" si="25"/>
        <v>17.216934689858878</v>
      </c>
      <c r="M341" s="376">
        <v>29</v>
      </c>
      <c r="N341" s="400">
        <v>43</v>
      </c>
      <c r="O341" s="376">
        <v>29</v>
      </c>
      <c r="P341" s="400">
        <v>34</v>
      </c>
      <c r="Q341" s="376">
        <v>15</v>
      </c>
      <c r="R341" s="400">
        <v>18</v>
      </c>
      <c r="S341" s="376">
        <v>12</v>
      </c>
      <c r="T341" s="400">
        <v>94</v>
      </c>
      <c r="U341" s="376">
        <v>2.14</v>
      </c>
      <c r="V341" s="400">
        <v>43</v>
      </c>
      <c r="W341" s="376">
        <v>1.76</v>
      </c>
      <c r="X341" s="400">
        <v>-218</v>
      </c>
      <c r="Y341" s="265"/>
      <c r="Z341" s="265"/>
      <c r="AB341" s="154">
        <f t="shared" si="24"/>
        <v>2667288</v>
      </c>
    </row>
    <row r="342" spans="1:28" ht="19.5" customHeight="1">
      <c r="A342" s="356">
        <v>37489</v>
      </c>
      <c r="B342" s="370">
        <v>1679</v>
      </c>
      <c r="C342" s="378">
        <v>7.77</v>
      </c>
      <c r="D342" s="378">
        <v>51</v>
      </c>
      <c r="E342" s="378">
        <v>6708</v>
      </c>
      <c r="F342" s="404">
        <v>103</v>
      </c>
      <c r="G342" s="378">
        <v>483</v>
      </c>
      <c r="H342" s="404">
        <v>12</v>
      </c>
      <c r="I342" s="378">
        <v>20.2</v>
      </c>
      <c r="J342" s="404">
        <v>5.75</v>
      </c>
      <c r="K342" s="429">
        <f>6*(980/0.938)*36*47.75*(E342/36)*(G342/36)*0.6/I342/35/1000000</f>
        <v>22.862166543520026</v>
      </c>
      <c r="L342" s="402">
        <f t="shared" si="25"/>
        <v>12.365376250543713</v>
      </c>
      <c r="M342" s="378">
        <v>29</v>
      </c>
      <c r="N342" s="402">
        <v>-19</v>
      </c>
      <c r="O342" s="378">
        <v>32</v>
      </c>
      <c r="P342" s="402">
        <v>56</v>
      </c>
      <c r="Q342" s="378">
        <v>11.1</v>
      </c>
      <c r="R342" s="402">
        <v>122</v>
      </c>
      <c r="S342" s="378">
        <v>12.2</v>
      </c>
      <c r="T342" s="402">
        <v>16</v>
      </c>
      <c r="U342" s="378">
        <v>2.15</v>
      </c>
      <c r="V342" s="402">
        <v>51</v>
      </c>
      <c r="W342" s="378">
        <v>1.93</v>
      </c>
      <c r="X342" s="402">
        <v>-12</v>
      </c>
      <c r="Y342" s="464"/>
      <c r="Z342" s="464"/>
      <c r="AB342">
        <f t="shared" si="24"/>
        <v>3239964</v>
      </c>
    </row>
    <row r="343" spans="1:28" s="154" customFormat="1" ht="19.5" customHeight="1">
      <c r="A343" s="357">
        <v>37487</v>
      </c>
      <c r="B343" s="369">
        <v>1672</v>
      </c>
      <c r="C343" s="376">
        <v>7.45</v>
      </c>
      <c r="D343" s="376">
        <v>79</v>
      </c>
      <c r="E343" s="376">
        <v>6332</v>
      </c>
      <c r="F343" s="405">
        <v>240</v>
      </c>
      <c r="G343" s="376">
        <v>432</v>
      </c>
      <c r="H343" s="405">
        <v>13</v>
      </c>
      <c r="I343" s="376">
        <v>16.82</v>
      </c>
      <c r="J343" s="405">
        <v>7.25</v>
      </c>
      <c r="K343" s="427">
        <f>6*(980/0.938)*36*47.75*(E343/36)*(G343/36)*0.6/I343/35/1000000</f>
        <v>23.18073650771115</v>
      </c>
      <c r="L343" s="400">
        <f t="shared" si="25"/>
        <v>17.592844643204362</v>
      </c>
      <c r="M343" s="376">
        <v>28</v>
      </c>
      <c r="N343" s="400">
        <v>29</v>
      </c>
      <c r="O343" s="376">
        <v>29</v>
      </c>
      <c r="P343" s="400">
        <v>31</v>
      </c>
      <c r="Q343" s="376">
        <v>9.6</v>
      </c>
      <c r="R343" s="400">
        <v>17</v>
      </c>
      <c r="S343" s="376">
        <v>11.5</v>
      </c>
      <c r="T343" s="400">
        <v>23</v>
      </c>
      <c r="U343" s="376">
        <v>2.2</v>
      </c>
      <c r="V343" s="400">
        <v>55</v>
      </c>
      <c r="W343" s="376">
        <v>1.73</v>
      </c>
      <c r="X343" s="400">
        <v>-28</v>
      </c>
      <c r="Y343" s="265"/>
      <c r="Z343" s="265"/>
      <c r="AB343" s="154">
        <f t="shared" si="24"/>
        <v>2735424</v>
      </c>
    </row>
    <row r="344" spans="1:28" ht="19.5" customHeight="1">
      <c r="A344" s="356">
        <v>37486</v>
      </c>
      <c r="B344" s="370">
        <v>1670</v>
      </c>
      <c r="C344" s="378">
        <v>7.33</v>
      </c>
      <c r="D344" s="378">
        <v>84</v>
      </c>
      <c r="E344" s="378">
        <v>6315</v>
      </c>
      <c r="F344" s="404">
        <v>159</v>
      </c>
      <c r="G344" s="378">
        <v>465</v>
      </c>
      <c r="H344" s="404">
        <v>19</v>
      </c>
      <c r="I344" s="378">
        <v>19.24</v>
      </c>
      <c r="J344" s="404">
        <v>7.47</v>
      </c>
      <c r="K344" s="429">
        <f>6*(980/0.938)*36*47.75*(E344/36)*(G344/36)*0.6/I344/35/1000000</f>
        <v>21.754535211158345</v>
      </c>
      <c r="L344" s="402">
        <f t="shared" si="25"/>
        <v>13.342598176593706</v>
      </c>
      <c r="M344" s="378">
        <v>28</v>
      </c>
      <c r="N344" s="402">
        <v>39</v>
      </c>
      <c r="O344" s="378">
        <v>28</v>
      </c>
      <c r="P344" s="402">
        <v>48</v>
      </c>
      <c r="Q344" s="378">
        <v>7.3</v>
      </c>
      <c r="R344" s="402">
        <v>17</v>
      </c>
      <c r="S344" s="378">
        <v>9.8</v>
      </c>
      <c r="T344" s="402">
        <v>26</v>
      </c>
      <c r="U344" s="378">
        <v>2.15</v>
      </c>
      <c r="V344" s="402">
        <v>51</v>
      </c>
      <c r="W344" s="378">
        <v>1.95</v>
      </c>
      <c r="X344" s="402">
        <v>-59</v>
      </c>
      <c r="Y344" s="464"/>
      <c r="Z344" s="464"/>
      <c r="AB344">
        <f t="shared" si="24"/>
        <v>2936475</v>
      </c>
    </row>
    <row r="345" spans="1:28" s="154" customFormat="1" ht="19.5" customHeight="1">
      <c r="A345" s="357">
        <v>37485</v>
      </c>
      <c r="B345" s="369">
        <v>1668</v>
      </c>
      <c r="C345" s="376">
        <v>7.68</v>
      </c>
      <c r="D345" s="376">
        <v>82</v>
      </c>
      <c r="E345" s="376">
        <v>6653</v>
      </c>
      <c r="F345" s="405">
        <v>142</v>
      </c>
      <c r="G345" s="376">
        <v>506</v>
      </c>
      <c r="H345" s="405">
        <v>12</v>
      </c>
      <c r="I345" s="376">
        <v>24.3</v>
      </c>
      <c r="J345" s="405">
        <v>6.44</v>
      </c>
      <c r="K345" s="427">
        <f>6*(980/0.938)*36*47.75*(E345/36)*(G345/36)*0.6/I345/35/1000000</f>
        <v>19.746509366746515</v>
      </c>
      <c r="L345" s="400">
        <f t="shared" si="25"/>
        <v>15.407390767157137</v>
      </c>
      <c r="M345" s="376">
        <v>27.5</v>
      </c>
      <c r="N345" s="400">
        <v>36</v>
      </c>
      <c r="O345" s="376">
        <v>28</v>
      </c>
      <c r="P345" s="400">
        <v>61</v>
      </c>
      <c r="Q345" s="376">
        <v>7.68</v>
      </c>
      <c r="R345" s="400">
        <v>20</v>
      </c>
      <c r="S345" s="376">
        <v>9.3</v>
      </c>
      <c r="T345" s="400">
        <v>15</v>
      </c>
      <c r="U345" s="376">
        <v>2.1</v>
      </c>
      <c r="V345" s="400">
        <v>46</v>
      </c>
      <c r="W345" s="376">
        <v>1.93</v>
      </c>
      <c r="X345" s="400">
        <v>-29</v>
      </c>
      <c r="Y345" s="265"/>
      <c r="Z345" s="265"/>
      <c r="AB345" s="154">
        <f t="shared" si="24"/>
        <v>3366418</v>
      </c>
    </row>
    <row r="346" spans="1:28" ht="19.5" customHeight="1">
      <c r="A346" s="356">
        <v>37484</v>
      </c>
      <c r="B346" s="370">
        <v>1667</v>
      </c>
      <c r="C346" s="378">
        <v>7.46</v>
      </c>
      <c r="D346" s="378">
        <v>66</v>
      </c>
      <c r="E346" s="378">
        <v>6515</v>
      </c>
      <c r="F346" s="404">
        <v>148</v>
      </c>
      <c r="G346" s="378">
        <v>438</v>
      </c>
      <c r="H346" s="404">
        <v>12</v>
      </c>
      <c r="I346" s="378">
        <v>18.32</v>
      </c>
      <c r="J346" s="404">
        <v>6.47</v>
      </c>
      <c r="K346" s="429">
        <f>6*(980/0.938)*36*47.75*(E346/36)*(G346/36)*0.6/I346/35/1000000</f>
        <v>22.20197606400313</v>
      </c>
      <c r="L346" s="402">
        <f t="shared" si="25"/>
        <v>15.511231101511875</v>
      </c>
      <c r="M346" s="378">
        <v>27</v>
      </c>
      <c r="N346" s="402">
        <v>38</v>
      </c>
      <c r="O346" s="378">
        <v>28</v>
      </c>
      <c r="P346" s="402">
        <v>92</v>
      </c>
      <c r="Q346" s="378">
        <v>5.2</v>
      </c>
      <c r="R346" s="402">
        <v>4</v>
      </c>
      <c r="S346" s="378">
        <v>10</v>
      </c>
      <c r="T346" s="402">
        <v>24</v>
      </c>
      <c r="U346" s="378">
        <v>2.11</v>
      </c>
      <c r="V346" s="402">
        <v>47</v>
      </c>
      <c r="W346" s="378">
        <v>1.94</v>
      </c>
      <c r="X346" s="402">
        <v>-34</v>
      </c>
      <c r="Y346" s="464"/>
      <c r="Z346" s="464"/>
      <c r="AB346">
        <f t="shared" si="24"/>
        <v>2853570</v>
      </c>
    </row>
    <row r="347" spans="1:28" s="154" customFormat="1" ht="19.5" customHeight="1">
      <c r="A347" s="357">
        <v>37483</v>
      </c>
      <c r="B347" s="369">
        <v>1665</v>
      </c>
      <c r="C347" s="376">
        <v>7.53</v>
      </c>
      <c r="D347" s="376">
        <v>76</v>
      </c>
      <c r="E347" s="376">
        <v>6555</v>
      </c>
      <c r="F347" s="405">
        <v>231</v>
      </c>
      <c r="G347" s="376">
        <v>400</v>
      </c>
      <c r="H347" s="405">
        <v>14</v>
      </c>
      <c r="I347" s="376">
        <v>18.2</v>
      </c>
      <c r="J347" s="405">
        <v>8.3</v>
      </c>
      <c r="K347" s="427">
        <f>6*(980/0.938)*36*47.75*(E347/36)*(G347/36)*0.6/I347/35/1000000</f>
        <v>20.534771198950306</v>
      </c>
      <c r="L347" s="400">
        <f t="shared" si="25"/>
        <v>22.359183673469396</v>
      </c>
      <c r="M347" s="376">
        <v>27</v>
      </c>
      <c r="N347" s="400">
        <v>34</v>
      </c>
      <c r="O347" s="376">
        <v>28</v>
      </c>
      <c r="P347" s="400">
        <v>70</v>
      </c>
      <c r="Q347" s="376">
        <v>4.44</v>
      </c>
      <c r="R347" s="400">
        <v>34</v>
      </c>
      <c r="S347" s="376">
        <v>9.3</v>
      </c>
      <c r="T347" s="400">
        <v>23</v>
      </c>
      <c r="U347" s="376">
        <v>2.1</v>
      </c>
      <c r="V347" s="400">
        <v>45</v>
      </c>
      <c r="W347" s="376">
        <v>1.67</v>
      </c>
      <c r="X347" s="400">
        <v>-39</v>
      </c>
      <c r="Y347" s="265"/>
      <c r="Z347" s="265"/>
      <c r="AB347" s="154">
        <f t="shared" si="24"/>
        <v>2622000</v>
      </c>
    </row>
    <row r="348" spans="1:28" ht="19.5" customHeight="1">
      <c r="A348" s="356">
        <v>37483</v>
      </c>
      <c r="B348" s="370">
        <v>1663</v>
      </c>
      <c r="C348" s="378">
        <v>7.22</v>
      </c>
      <c r="D348" s="378">
        <v>62</v>
      </c>
      <c r="E348" s="378">
        <v>6235</v>
      </c>
      <c r="F348" s="404">
        <v>166</v>
      </c>
      <c r="G348" s="378">
        <v>453</v>
      </c>
      <c r="H348" s="404">
        <v>35</v>
      </c>
      <c r="I348" s="378">
        <v>19.54</v>
      </c>
      <c r="J348" s="404">
        <v>8.3</v>
      </c>
      <c r="K348" s="429">
        <f>6*(980/0.938)*36*47.75*(E348/36)*(G348/36)*0.6/I348/35/1000000</f>
        <v>20.603389335309128</v>
      </c>
      <c r="L348" s="402">
        <f t="shared" si="25"/>
        <v>11.643286573146295</v>
      </c>
      <c r="M348" s="378">
        <v>29</v>
      </c>
      <c r="N348" s="402">
        <v>23</v>
      </c>
      <c r="O348" s="378">
        <v>31</v>
      </c>
      <c r="P348" s="402">
        <v>65</v>
      </c>
      <c r="Q348" s="378">
        <v>4.8</v>
      </c>
      <c r="R348" s="402">
        <v>11</v>
      </c>
      <c r="S348" s="378">
        <v>8.9</v>
      </c>
      <c r="T348" s="402">
        <v>33</v>
      </c>
      <c r="U348" s="378">
        <v>1.98</v>
      </c>
      <c r="V348" s="402">
        <v>45</v>
      </c>
      <c r="W348" s="378">
        <v>1.88</v>
      </c>
      <c r="X348" s="402">
        <v>-784</v>
      </c>
      <c r="Y348" s="464"/>
      <c r="Z348" s="464"/>
      <c r="AB348">
        <f t="shared" si="24"/>
        <v>2824455</v>
      </c>
    </row>
    <row r="349" spans="1:28" s="154" customFormat="1" ht="19.5" customHeight="1">
      <c r="A349" s="357">
        <v>37481</v>
      </c>
      <c r="B349" s="369">
        <v>1661</v>
      </c>
      <c r="C349" s="376">
        <v>7.52</v>
      </c>
      <c r="D349" s="376">
        <v>70</v>
      </c>
      <c r="E349" s="376">
        <v>6340</v>
      </c>
      <c r="F349" s="405">
        <v>192</v>
      </c>
      <c r="G349" s="376">
        <v>548</v>
      </c>
      <c r="H349" s="405">
        <v>19</v>
      </c>
      <c r="I349" s="376">
        <v>22.48</v>
      </c>
      <c r="J349" s="405">
        <v>8.45</v>
      </c>
      <c r="K349" s="427">
        <f>6*(980/0.938)*36*47.75*(E349/36)*(G349/36)*0.6/I349/35/1000000</f>
        <v>22.02937005364636</v>
      </c>
      <c r="L349" s="400">
        <f t="shared" si="25"/>
        <v>16.528028739175888</v>
      </c>
      <c r="M349" s="376">
        <v>27</v>
      </c>
      <c r="N349" s="400">
        <v>36</v>
      </c>
      <c r="O349" s="376">
        <v>28</v>
      </c>
      <c r="P349" s="400">
        <v>74</v>
      </c>
      <c r="Q349" s="376">
        <v>7.1</v>
      </c>
      <c r="R349" s="400">
        <v>12</v>
      </c>
      <c r="S349" s="376">
        <v>9.3</v>
      </c>
      <c r="T349" s="400">
        <v>28</v>
      </c>
      <c r="U349" s="376">
        <v>1.98</v>
      </c>
      <c r="V349" s="400">
        <v>40</v>
      </c>
      <c r="W349" s="376">
        <v>1.95</v>
      </c>
      <c r="X349" s="400">
        <v>-45</v>
      </c>
      <c r="Y349" s="265"/>
      <c r="Z349" s="265"/>
      <c r="AB349">
        <f t="shared" si="24"/>
        <v>3474320</v>
      </c>
    </row>
    <row r="350" spans="1:28" ht="19.5" customHeight="1">
      <c r="A350" s="356">
        <v>37479</v>
      </c>
      <c r="B350" s="370">
        <v>1657</v>
      </c>
      <c r="C350" s="378">
        <v>7.16</v>
      </c>
      <c r="D350" s="378">
        <v>28</v>
      </c>
      <c r="E350" s="378">
        <v>6163</v>
      </c>
      <c r="F350" s="404">
        <v>35</v>
      </c>
      <c r="G350" s="378">
        <v>432</v>
      </c>
      <c r="H350" s="404">
        <v>46</v>
      </c>
      <c r="I350" s="378">
        <v>18.12</v>
      </c>
      <c r="J350" s="404">
        <v>11.65</v>
      </c>
      <c r="K350" s="429">
        <f>6*(980/0.938)*36*47.75*(E350/36)*(G350/36)*0.6/I350/35/1000000</f>
        <v>20.943356726302266</v>
      </c>
      <c r="L350" s="402">
        <f t="shared" si="25"/>
        <v>28.148120357169653</v>
      </c>
      <c r="M350" s="378">
        <v>33</v>
      </c>
      <c r="N350" s="402">
        <v>66</v>
      </c>
      <c r="O350" s="378">
        <v>37</v>
      </c>
      <c r="P350" s="402">
        <v>-440</v>
      </c>
      <c r="Q350" s="378">
        <v>6.5</v>
      </c>
      <c r="R350" s="402">
        <v>35</v>
      </c>
      <c r="S350" s="378">
        <v>8.1</v>
      </c>
      <c r="T350" s="402">
        <v>61</v>
      </c>
      <c r="U350" s="378">
        <v>1.98</v>
      </c>
      <c r="V350" s="402">
        <v>135</v>
      </c>
      <c r="W350" s="378">
        <v>1.8</v>
      </c>
      <c r="X350" s="402">
        <v>218</v>
      </c>
      <c r="Y350" s="464"/>
      <c r="Z350" s="464"/>
      <c r="AB350">
        <f t="shared" si="24"/>
        <v>2662416</v>
      </c>
    </row>
    <row r="351" spans="1:28" s="154" customFormat="1" ht="19.5" customHeight="1">
      <c r="A351" s="357">
        <v>37478</v>
      </c>
      <c r="B351" s="369">
        <v>1656</v>
      </c>
      <c r="C351" s="376">
        <v>7.6</v>
      </c>
      <c r="D351" s="376">
        <v>65</v>
      </c>
      <c r="E351" s="376">
        <v>6597</v>
      </c>
      <c r="F351" s="405">
        <v>86</v>
      </c>
      <c r="G351" s="376">
        <v>344</v>
      </c>
      <c r="H351" s="405">
        <v>36</v>
      </c>
      <c r="I351" s="376">
        <v>13.2</v>
      </c>
      <c r="J351" s="405">
        <v>12.9</v>
      </c>
      <c r="K351" s="427">
        <f>6*(980/0.938)*36*47.75*(E351/36)*(G351/36)*0.6/I351/35/1000000</f>
        <v>24.505274084124835</v>
      </c>
      <c r="L351" s="400">
        <f aca="true" t="shared" si="26" ref="L351:L356">1/(1/J351-1/F351-1/H351)</f>
        <v>26.237288135593214</v>
      </c>
      <c r="M351" s="376">
        <v>32</v>
      </c>
      <c r="N351" s="400">
        <v>45</v>
      </c>
      <c r="O351" s="376">
        <v>38</v>
      </c>
      <c r="P351" s="400">
        <v>-186</v>
      </c>
      <c r="Q351" s="376">
        <v>9.6</v>
      </c>
      <c r="R351" s="400">
        <v>34</v>
      </c>
      <c r="S351" s="376">
        <v>9.8</v>
      </c>
      <c r="T351" s="400">
        <v>245</v>
      </c>
      <c r="U351" s="376">
        <v>2.02</v>
      </c>
      <c r="V351" s="400">
        <v>57</v>
      </c>
      <c r="W351" s="376">
        <v>1.69</v>
      </c>
      <c r="X351" s="400">
        <v>279</v>
      </c>
      <c r="Y351" s="265"/>
      <c r="Z351" s="265"/>
      <c r="AB351">
        <f t="shared" si="24"/>
        <v>2269368</v>
      </c>
    </row>
    <row r="352" spans="1:28" ht="19.5" customHeight="1">
      <c r="A352" s="356">
        <v>37477</v>
      </c>
      <c r="B352" s="370">
        <v>1654</v>
      </c>
      <c r="C352" s="378">
        <v>7.05</v>
      </c>
      <c r="D352" s="378">
        <v>31</v>
      </c>
      <c r="E352" s="378">
        <v>6388</v>
      </c>
      <c r="F352" s="404">
        <v>33</v>
      </c>
      <c r="G352" s="378">
        <v>289</v>
      </c>
      <c r="H352" s="404">
        <v>32</v>
      </c>
      <c r="I352" s="378">
        <v>13.3</v>
      </c>
      <c r="J352" s="404">
        <v>9.06</v>
      </c>
      <c r="K352" s="429">
        <f>6*(980/0.938)*36*47.75*(E352/36)*(G352/36)*0.6/I352/35/1000000</f>
        <v>19.785165076871287</v>
      </c>
      <c r="L352" s="402">
        <f t="shared" si="26"/>
        <v>20.482466281310213</v>
      </c>
      <c r="M352" s="378">
        <v>27.3</v>
      </c>
      <c r="N352" s="402">
        <v>45</v>
      </c>
      <c r="O352" s="378">
        <v>29</v>
      </c>
      <c r="P352" s="402">
        <v>743</v>
      </c>
      <c r="Q352" s="378">
        <v>6.3</v>
      </c>
      <c r="R352" s="402">
        <v>13</v>
      </c>
      <c r="S352" s="378">
        <v>8.3</v>
      </c>
      <c r="T352" s="402">
        <v>179</v>
      </c>
      <c r="U352" s="378">
        <v>2.02</v>
      </c>
      <c r="V352" s="402">
        <v>75</v>
      </c>
      <c r="W352" s="378">
        <v>1.99</v>
      </c>
      <c r="X352" s="402">
        <v>345</v>
      </c>
      <c r="Y352" s="464"/>
      <c r="Z352" s="464"/>
      <c r="AB352">
        <f t="shared" si="24"/>
        <v>1846132</v>
      </c>
    </row>
    <row r="353" spans="1:28" s="154" customFormat="1" ht="19.5" customHeight="1">
      <c r="A353" s="357">
        <v>37474</v>
      </c>
      <c r="B353" s="369">
        <v>1634</v>
      </c>
      <c r="C353" s="376">
        <v>8</v>
      </c>
      <c r="D353" s="376">
        <v>39</v>
      </c>
      <c r="E353" s="376">
        <v>7014</v>
      </c>
      <c r="F353" s="405">
        <v>48</v>
      </c>
      <c r="G353" s="376">
        <v>396</v>
      </c>
      <c r="H353" s="405">
        <v>21</v>
      </c>
      <c r="I353" s="376">
        <v>16.69</v>
      </c>
      <c r="J353" s="405">
        <v>10.67</v>
      </c>
      <c r="K353" s="427">
        <f>6*(980/0.938)*36*47.75*(E353/36)*(G353/36)*0.6/I353/35/1000000</f>
        <v>23.72101016785456</v>
      </c>
      <c r="L353" s="400">
        <f t="shared" si="26"/>
        <v>39.57522905397945</v>
      </c>
      <c r="M353" s="376">
        <v>71</v>
      </c>
      <c r="N353" s="400">
        <v>225</v>
      </c>
      <c r="O353" s="376">
        <v>57</v>
      </c>
      <c r="P353" s="400">
        <v>30</v>
      </c>
      <c r="Q353" s="376">
        <v>65</v>
      </c>
      <c r="R353" s="400">
        <v>42</v>
      </c>
      <c r="S353" s="376">
        <v>43</v>
      </c>
      <c r="T353" s="400">
        <v>31</v>
      </c>
      <c r="U353" s="376">
        <v>2.08</v>
      </c>
      <c r="V353" s="400">
        <v>53</v>
      </c>
      <c r="W353" s="376">
        <v>2</v>
      </c>
      <c r="X353" s="400">
        <v>113</v>
      </c>
      <c r="Y353" s="265"/>
      <c r="Z353" s="265"/>
      <c r="AB353">
        <f aca="true" t="shared" si="27" ref="AB353:AB360">E353*G353</f>
        <v>2777544</v>
      </c>
    </row>
    <row r="354" spans="1:28" ht="19.5" customHeight="1">
      <c r="A354" s="356">
        <v>37471</v>
      </c>
      <c r="B354" s="370">
        <v>1622</v>
      </c>
      <c r="C354" s="378">
        <v>7.09</v>
      </c>
      <c r="D354" s="378">
        <v>36</v>
      </c>
      <c r="E354" s="378">
        <v>5931</v>
      </c>
      <c r="F354" s="404">
        <v>58</v>
      </c>
      <c r="G354" s="378">
        <v>377</v>
      </c>
      <c r="H354" s="404">
        <v>25</v>
      </c>
      <c r="I354" s="378">
        <v>18</v>
      </c>
      <c r="J354" s="404">
        <v>10.86</v>
      </c>
      <c r="K354" s="429">
        <f>6*(980/0.938)*36*47.75*(E354/36)*(G354/36)*0.6/I354/35/1000000</f>
        <v>17.706198880597015</v>
      </c>
      <c r="L354" s="402">
        <f t="shared" si="26"/>
        <v>28.702927344974658</v>
      </c>
      <c r="M354" s="378">
        <v>28</v>
      </c>
      <c r="N354" s="402">
        <v>23</v>
      </c>
      <c r="O354" s="378">
        <v>26</v>
      </c>
      <c r="P354" s="402">
        <v>17</v>
      </c>
      <c r="Q354" s="378">
        <v>7</v>
      </c>
      <c r="R354" s="402">
        <v>139</v>
      </c>
      <c r="S354" s="378">
        <v>9</v>
      </c>
      <c r="T354" s="402">
        <v>91</v>
      </c>
      <c r="U354" s="378">
        <v>1.89</v>
      </c>
      <c r="V354" s="402">
        <v>52</v>
      </c>
      <c r="W354" s="378">
        <v>1.63</v>
      </c>
      <c r="X354" s="402">
        <v>85</v>
      </c>
      <c r="Y354" s="464"/>
      <c r="Z354" s="464"/>
      <c r="AB354">
        <f t="shared" si="27"/>
        <v>2235987</v>
      </c>
    </row>
    <row r="355" spans="1:28" s="154" customFormat="1" ht="19.5" customHeight="1">
      <c r="A355" s="357">
        <v>37470</v>
      </c>
      <c r="B355" s="369">
        <v>1616</v>
      </c>
      <c r="C355" s="376">
        <v>7.56</v>
      </c>
      <c r="D355" s="376">
        <v>31</v>
      </c>
      <c r="E355" s="376">
        <v>6404</v>
      </c>
      <c r="F355" s="405">
        <v>38</v>
      </c>
      <c r="G355" s="376">
        <v>405</v>
      </c>
      <c r="H355" s="405">
        <v>42</v>
      </c>
      <c r="I355" s="376">
        <v>19.38</v>
      </c>
      <c r="J355" s="405">
        <v>10.67</v>
      </c>
      <c r="K355" s="427">
        <f>6*(980/0.938)*36*47.75*(E355/36)*(G355/36)*0.6/I355/35/1000000</f>
        <v>19.075728940437134</v>
      </c>
      <c r="L355" s="400">
        <f t="shared" si="26"/>
        <v>22.938200431034478</v>
      </c>
      <c r="M355" s="376">
        <v>35</v>
      </c>
      <c r="N355" s="400">
        <v>34</v>
      </c>
      <c r="O355" s="376">
        <v>25</v>
      </c>
      <c r="P355" s="400">
        <v>29</v>
      </c>
      <c r="Q355" s="376">
        <v>11.3</v>
      </c>
      <c r="R355" s="400">
        <v>39</v>
      </c>
      <c r="S355" s="376">
        <v>9.1</v>
      </c>
      <c r="T355" s="400">
        <v>34</v>
      </c>
      <c r="U355" s="376">
        <v>2.03</v>
      </c>
      <c r="V355" s="400">
        <v>98</v>
      </c>
      <c r="W355" s="376">
        <v>1.59</v>
      </c>
      <c r="X355" s="400">
        <v>108</v>
      </c>
      <c r="Y355" s="265"/>
      <c r="Z355" s="265"/>
      <c r="AB355">
        <f t="shared" si="27"/>
        <v>2593620</v>
      </c>
    </row>
    <row r="356" spans="1:28" ht="19.5" customHeight="1">
      <c r="A356" s="358">
        <v>37468</v>
      </c>
      <c r="B356" s="371">
        <v>1613</v>
      </c>
      <c r="C356" s="380">
        <v>7.38</v>
      </c>
      <c r="D356" s="380">
        <v>25</v>
      </c>
      <c r="E356" s="380">
        <v>6161</v>
      </c>
      <c r="F356" s="406">
        <v>34</v>
      </c>
      <c r="G356" s="380">
        <v>304</v>
      </c>
      <c r="H356" s="406">
        <v>39</v>
      </c>
      <c r="I356" s="380">
        <v>13.4</v>
      </c>
      <c r="J356" s="406">
        <v>8.79</v>
      </c>
      <c r="K356" s="430">
        <f>6*(980/0.938)*36*47.75*(E356/36)*(G356/36)*0.6/I356/35/1000000</f>
        <v>19.922716863443977</v>
      </c>
      <c r="L356" s="437">
        <f t="shared" si="26"/>
        <v>17.03204594274692</v>
      </c>
      <c r="M356" s="380" t="s">
        <v>27</v>
      </c>
      <c r="N356" s="437" t="s">
        <v>27</v>
      </c>
      <c r="O356" s="380" t="s">
        <v>27</v>
      </c>
      <c r="P356" s="437" t="s">
        <v>27</v>
      </c>
      <c r="Q356" s="380">
        <v>15.1</v>
      </c>
      <c r="R356" s="437">
        <v>50</v>
      </c>
      <c r="S356" s="380">
        <v>11</v>
      </c>
      <c r="T356" s="437">
        <v>74</v>
      </c>
      <c r="U356" s="380">
        <v>2.08</v>
      </c>
      <c r="V356" s="437">
        <v>224</v>
      </c>
      <c r="W356" s="380">
        <v>1.61</v>
      </c>
      <c r="X356" s="437">
        <v>114</v>
      </c>
      <c r="Y356" s="266"/>
      <c r="Z356" s="266"/>
      <c r="AB356">
        <f t="shared" si="27"/>
        <v>1872944</v>
      </c>
    </row>
    <row r="357" spans="1:28" s="154" customFormat="1" ht="19.5" customHeight="1">
      <c r="A357" s="357">
        <v>37465</v>
      </c>
      <c r="B357" s="369">
        <v>1594</v>
      </c>
      <c r="C357" s="376">
        <v>7.37</v>
      </c>
      <c r="D357" s="376">
        <v>34</v>
      </c>
      <c r="E357" s="376">
        <v>6178</v>
      </c>
      <c r="F357" s="405">
        <v>48</v>
      </c>
      <c r="G357" s="376">
        <v>465</v>
      </c>
      <c r="H357" s="405">
        <v>45</v>
      </c>
      <c r="I357" s="376">
        <v>23.7</v>
      </c>
      <c r="J357" s="405">
        <v>6.63</v>
      </c>
      <c r="K357" s="427">
        <f>6*(980/0.938)*36*47.75*(E357/36)*(G357/36)*0.6/I357/35/1000000</f>
        <v>17.277507084829022</v>
      </c>
      <c r="L357" s="400">
        <f aca="true" t="shared" si="28" ref="L357:L362">1/(1/J357-1/F357-1/H357)</f>
        <v>9.278675141407664</v>
      </c>
      <c r="M357" s="376">
        <v>30</v>
      </c>
      <c r="N357" s="400">
        <v>33</v>
      </c>
      <c r="O357" s="376">
        <v>28</v>
      </c>
      <c r="P357" s="400">
        <v>479</v>
      </c>
      <c r="Q357" s="376">
        <v>8.1</v>
      </c>
      <c r="R357" s="400">
        <v>11</v>
      </c>
      <c r="S357" s="376">
        <v>8.74</v>
      </c>
      <c r="T357" s="400">
        <v>158</v>
      </c>
      <c r="U357" s="376">
        <v>2.19</v>
      </c>
      <c r="V357" s="400">
        <v>118</v>
      </c>
      <c r="W357" s="376">
        <v>1.81</v>
      </c>
      <c r="X357" s="400">
        <v>218</v>
      </c>
      <c r="Y357" s="265"/>
      <c r="Z357" s="265"/>
      <c r="AB357">
        <f t="shared" si="27"/>
        <v>2872770</v>
      </c>
    </row>
    <row r="358" spans="1:28" ht="19.5" customHeight="1">
      <c r="A358" s="356">
        <v>37463</v>
      </c>
      <c r="B358" s="370">
        <v>1583</v>
      </c>
      <c r="C358" s="378">
        <v>7.04</v>
      </c>
      <c r="D358" s="378">
        <v>91</v>
      </c>
      <c r="E358" s="378">
        <v>6307</v>
      </c>
      <c r="F358" s="404">
        <v>143</v>
      </c>
      <c r="G358" s="378">
        <v>530</v>
      </c>
      <c r="H358" s="404">
        <v>43</v>
      </c>
      <c r="I358" s="378">
        <v>26.41</v>
      </c>
      <c r="J358" s="404">
        <v>12.25</v>
      </c>
      <c r="K358" s="429">
        <f>6*(980/0.938)*36*47.75*(E358/36)*(G358/36)*0.6/I358/35/1000000</f>
        <v>18.0409277919377</v>
      </c>
      <c r="L358" s="402">
        <f t="shared" si="28"/>
        <v>19.46137449941868</v>
      </c>
      <c r="M358" s="378">
        <v>32</v>
      </c>
      <c r="N358" s="402">
        <v>38</v>
      </c>
      <c r="O358" s="378">
        <v>34</v>
      </c>
      <c r="P358" s="402">
        <v>51</v>
      </c>
      <c r="Q358" s="378">
        <v>6.68</v>
      </c>
      <c r="R358" s="402">
        <v>42</v>
      </c>
      <c r="S358" s="378">
        <v>8.93</v>
      </c>
      <c r="T358" s="402">
        <v>48</v>
      </c>
      <c r="U358" s="378">
        <v>2.18</v>
      </c>
      <c r="V358" s="402">
        <v>69</v>
      </c>
      <c r="W358" s="378">
        <v>2</v>
      </c>
      <c r="X358" s="402">
        <v>534</v>
      </c>
      <c r="Y358" s="464"/>
      <c r="Z358" s="464"/>
      <c r="AB358">
        <f t="shared" si="27"/>
        <v>3342710</v>
      </c>
    </row>
    <row r="359" spans="1:28" s="154" customFormat="1" ht="19.5" customHeight="1">
      <c r="A359" s="357">
        <v>37462</v>
      </c>
      <c r="B359" s="369">
        <v>1580</v>
      </c>
      <c r="C359" s="376">
        <v>7.77</v>
      </c>
      <c r="D359" s="376">
        <v>70</v>
      </c>
      <c r="E359" s="376">
        <v>6375</v>
      </c>
      <c r="F359" s="405">
        <v>163</v>
      </c>
      <c r="G359" s="376">
        <v>475</v>
      </c>
      <c r="H359" s="405">
        <v>33</v>
      </c>
      <c r="I359" s="376">
        <v>21.99</v>
      </c>
      <c r="J359" s="405">
        <v>8.64</v>
      </c>
      <c r="K359" s="427">
        <f>6*(980/0.938)*36*47.75*(E359/36)*(G359/36)*0.6/I359/35/1000000</f>
        <v>19.62804921504348</v>
      </c>
      <c r="L359" s="400">
        <f t="shared" si="28"/>
        <v>12.609904600657705</v>
      </c>
      <c r="M359" s="376">
        <v>35</v>
      </c>
      <c r="N359" s="400">
        <v>17</v>
      </c>
      <c r="O359" s="376">
        <v>29</v>
      </c>
      <c r="P359" s="400">
        <v>19</v>
      </c>
      <c r="Q359" s="376">
        <v>53</v>
      </c>
      <c r="R359" s="400">
        <v>187</v>
      </c>
      <c r="S359" s="376">
        <v>33</v>
      </c>
      <c r="T359" s="400">
        <v>138</v>
      </c>
      <c r="U359" s="376">
        <v>2.07</v>
      </c>
      <c r="V359" s="400">
        <v>43</v>
      </c>
      <c r="W359" s="376">
        <v>1.87</v>
      </c>
      <c r="X359" s="400">
        <v>3415</v>
      </c>
      <c r="AB359">
        <f t="shared" si="27"/>
        <v>3028125</v>
      </c>
    </row>
    <row r="360" spans="1:28" ht="19.5" customHeight="1">
      <c r="A360" s="358">
        <v>37461</v>
      </c>
      <c r="B360" s="370">
        <v>1576</v>
      </c>
      <c r="C360" s="380">
        <v>7.2</v>
      </c>
      <c r="D360" s="380">
        <v>119</v>
      </c>
      <c r="E360" s="380">
        <v>6041</v>
      </c>
      <c r="F360" s="406">
        <v>348</v>
      </c>
      <c r="G360" s="380">
        <v>438</v>
      </c>
      <c r="H360" s="406">
        <v>44</v>
      </c>
      <c r="I360" s="378">
        <v>20.75</v>
      </c>
      <c r="J360" s="406">
        <v>9.32</v>
      </c>
      <c r="K360" s="430">
        <f>6*(980/0.938)*36*47.75*(E360/36)*(G360/36)*0.6/I360/35/1000000</f>
        <v>18.175794928969605</v>
      </c>
      <c r="L360" s="437">
        <f t="shared" si="28"/>
        <v>12.240606043971125</v>
      </c>
      <c r="M360" s="380">
        <v>34</v>
      </c>
      <c r="N360" s="437">
        <v>113</v>
      </c>
      <c r="O360" s="380">
        <v>28</v>
      </c>
      <c r="P360" s="437">
        <v>177</v>
      </c>
      <c r="Q360" s="380">
        <v>52</v>
      </c>
      <c r="R360" s="437">
        <v>99</v>
      </c>
      <c r="S360" s="380">
        <v>32</v>
      </c>
      <c r="T360" s="437">
        <v>141</v>
      </c>
      <c r="U360" s="380">
        <v>2.07</v>
      </c>
      <c r="V360" s="437">
        <v>41</v>
      </c>
      <c r="W360" s="380">
        <v>1.84</v>
      </c>
      <c r="X360" s="437">
        <v>646</v>
      </c>
      <c r="AB360">
        <f t="shared" si="27"/>
        <v>2645958</v>
      </c>
    </row>
    <row r="361" spans="1:28" s="154" customFormat="1" ht="19.5" customHeight="1">
      <c r="A361" s="357">
        <v>37460</v>
      </c>
      <c r="B361" s="369">
        <v>1574</v>
      </c>
      <c r="C361" s="376">
        <v>8.05</v>
      </c>
      <c r="D361" s="376">
        <v>113</v>
      </c>
      <c r="E361" s="376">
        <v>6808</v>
      </c>
      <c r="F361" s="405">
        <v>313</v>
      </c>
      <c r="G361" s="376">
        <v>410</v>
      </c>
      <c r="H361" s="405">
        <v>28</v>
      </c>
      <c r="I361" s="376">
        <v>19.7</v>
      </c>
      <c r="J361" s="405">
        <v>9.12</v>
      </c>
      <c r="K361" s="427">
        <f>6*(980/0.938)*36*47.75*(E361/36)*(G361/36)*0.6/I361/35/1000000</f>
        <v>20.19601788014244</v>
      </c>
      <c r="L361" s="400">
        <f t="shared" si="28"/>
        <v>14.136283887033786</v>
      </c>
      <c r="M361" s="376">
        <v>35</v>
      </c>
      <c r="N361" s="400">
        <v>149</v>
      </c>
      <c r="O361" s="376">
        <v>29</v>
      </c>
      <c r="P361" s="400">
        <v>28</v>
      </c>
      <c r="Q361" s="376">
        <v>47</v>
      </c>
      <c r="R361" s="400">
        <v>742</v>
      </c>
      <c r="S361" s="376">
        <v>32</v>
      </c>
      <c r="T361" s="400">
        <v>26</v>
      </c>
      <c r="U361" s="376">
        <v>2.03</v>
      </c>
      <c r="V361" s="400">
        <v>42</v>
      </c>
      <c r="W361" s="376">
        <v>1.66</v>
      </c>
      <c r="X361" s="400">
        <v>6528</v>
      </c>
      <c r="Y361" s="265"/>
      <c r="Z361" s="265"/>
      <c r="AB361">
        <f aca="true" t="shared" si="29" ref="AB361:AB366">E361*G361</f>
        <v>2791280</v>
      </c>
    </row>
    <row r="362" spans="1:28" s="179" customFormat="1" ht="19.5" customHeight="1">
      <c r="A362" s="358">
        <v>37459</v>
      </c>
      <c r="B362" s="370">
        <v>1569</v>
      </c>
      <c r="C362" s="380">
        <v>7.64</v>
      </c>
      <c r="D362" s="380">
        <v>72</v>
      </c>
      <c r="E362" s="380">
        <v>6549</v>
      </c>
      <c r="F362" s="406">
        <v>129</v>
      </c>
      <c r="G362" s="380">
        <v>407</v>
      </c>
      <c r="H362" s="406">
        <v>72</v>
      </c>
      <c r="I362" s="378">
        <v>19.5</v>
      </c>
      <c r="J362" s="406">
        <v>11.1</v>
      </c>
      <c r="K362" s="430">
        <f>6*(980/0.938)*36*47.75*(E362/36)*(G362/36)*0.6/I362/35/1000000</f>
        <v>19.48333765786452</v>
      </c>
      <c r="L362" s="437">
        <f t="shared" si="28"/>
        <v>14.609361050886365</v>
      </c>
      <c r="M362" s="380">
        <v>36</v>
      </c>
      <c r="N362" s="437">
        <v>32</v>
      </c>
      <c r="O362" s="380">
        <v>32</v>
      </c>
      <c r="P362" s="437">
        <v>41</v>
      </c>
      <c r="Q362" s="380">
        <v>50</v>
      </c>
      <c r="R362" s="437">
        <v>68</v>
      </c>
      <c r="S362" s="380">
        <v>31</v>
      </c>
      <c r="T362" s="437">
        <v>42</v>
      </c>
      <c r="U362" s="380">
        <v>2.06</v>
      </c>
      <c r="V362" s="437">
        <v>49</v>
      </c>
      <c r="W362" s="380">
        <v>1.92</v>
      </c>
      <c r="X362" s="437">
        <v>223</v>
      </c>
      <c r="Y362" s="266"/>
      <c r="Z362" s="266"/>
      <c r="AB362" s="179">
        <f t="shared" si="29"/>
        <v>2665443</v>
      </c>
    </row>
    <row r="363" spans="1:28" s="154" customFormat="1" ht="19.5" customHeight="1">
      <c r="A363" s="357">
        <v>37457</v>
      </c>
      <c r="B363" s="369">
        <v>1565</v>
      </c>
      <c r="C363" s="376">
        <v>7.09</v>
      </c>
      <c r="D363" s="376">
        <v>26</v>
      </c>
      <c r="E363" s="376">
        <v>5758</v>
      </c>
      <c r="F363" s="405">
        <v>37</v>
      </c>
      <c r="G363" s="376">
        <v>415</v>
      </c>
      <c r="H363" s="405">
        <v>51</v>
      </c>
      <c r="I363" s="376">
        <v>15</v>
      </c>
      <c r="J363" s="405">
        <v>14.9</v>
      </c>
      <c r="K363" s="427">
        <f>6*(980/0.938)*36*47.75*(E363/36)*(G363/36)*0.6/I363/35/1000000</f>
        <v>22.706859203980105</v>
      </c>
      <c r="L363" s="400">
        <f aca="true" t="shared" si="30" ref="L363:L368">1/(1/J363-1/F363-1/H363)</f>
        <v>48.829975686002086</v>
      </c>
      <c r="M363" s="376">
        <v>40</v>
      </c>
      <c r="N363" s="400">
        <v>108</v>
      </c>
      <c r="O363" s="376">
        <v>36</v>
      </c>
      <c r="P363" s="400">
        <v>144</v>
      </c>
      <c r="Q363" s="376">
        <v>53</v>
      </c>
      <c r="R363" s="400">
        <v>67</v>
      </c>
      <c r="S363" s="376">
        <v>35</v>
      </c>
      <c r="T363" s="400">
        <v>39</v>
      </c>
      <c r="U363" s="376">
        <v>1.95</v>
      </c>
      <c r="V363" s="400">
        <v>159</v>
      </c>
      <c r="W363" s="376">
        <v>1.73</v>
      </c>
      <c r="X363" s="400">
        <v>159</v>
      </c>
      <c r="Y363" s="265"/>
      <c r="Z363" s="265"/>
      <c r="AB363">
        <f t="shared" si="29"/>
        <v>2389570</v>
      </c>
    </row>
    <row r="364" spans="1:28" s="179" customFormat="1" ht="19.5" customHeight="1">
      <c r="A364" s="358">
        <v>37456</v>
      </c>
      <c r="B364" s="370">
        <v>1563</v>
      </c>
      <c r="C364" s="380">
        <v>7.36</v>
      </c>
      <c r="D364" s="380">
        <v>30</v>
      </c>
      <c r="E364" s="380">
        <v>6145</v>
      </c>
      <c r="F364" s="406">
        <v>38</v>
      </c>
      <c r="G364" s="380">
        <v>402</v>
      </c>
      <c r="H364" s="406">
        <v>38</v>
      </c>
      <c r="I364" s="380">
        <v>16.27</v>
      </c>
      <c r="J364" s="406">
        <v>12</v>
      </c>
      <c r="K364" s="430">
        <f>6*(980/0.938)*36*47.75*(E364/36)*(G364/36)*0.6/I364/35/1000000</f>
        <v>21.641579594345426</v>
      </c>
      <c r="L364" s="437">
        <f t="shared" si="30"/>
        <v>32.57142857142858</v>
      </c>
      <c r="M364" s="380">
        <v>36</v>
      </c>
      <c r="N364" s="437">
        <v>409</v>
      </c>
      <c r="O364" s="380">
        <v>34</v>
      </c>
      <c r="P364" s="437">
        <v>41</v>
      </c>
      <c r="Q364" s="380">
        <v>53</v>
      </c>
      <c r="R364" s="437">
        <v>243</v>
      </c>
      <c r="S364" s="380">
        <v>32</v>
      </c>
      <c r="T364" s="437">
        <v>112</v>
      </c>
      <c r="U364" s="380">
        <v>2.14</v>
      </c>
      <c r="V364" s="437">
        <v>142</v>
      </c>
      <c r="W364" s="380">
        <v>1.98</v>
      </c>
      <c r="X364" s="437">
        <v>938</v>
      </c>
      <c r="Y364" s="266"/>
      <c r="Z364" s="266"/>
      <c r="AB364" s="179">
        <f t="shared" si="29"/>
        <v>2470290</v>
      </c>
    </row>
    <row r="365" spans="1:28" s="154" customFormat="1" ht="19.5" customHeight="1">
      <c r="A365" s="357">
        <v>37452</v>
      </c>
      <c r="B365" s="369">
        <v>1530</v>
      </c>
      <c r="C365" s="376">
        <v>8.02</v>
      </c>
      <c r="D365" s="376">
        <v>105</v>
      </c>
      <c r="E365" s="376">
        <v>6879</v>
      </c>
      <c r="F365" s="405">
        <v>905</v>
      </c>
      <c r="G365" s="376">
        <v>356</v>
      </c>
      <c r="H365" s="405">
        <v>17</v>
      </c>
      <c r="I365" s="376">
        <v>11.15</v>
      </c>
      <c r="J365" s="405">
        <v>6.1</v>
      </c>
      <c r="K365" s="427">
        <f>6*(980/0.938)*36*47.75*(E365/36)*(G365/36)*0.6/I365/35/1000000</f>
        <v>31.30610293822368</v>
      </c>
      <c r="L365" s="400">
        <f t="shared" si="30"/>
        <v>9.614836898614865</v>
      </c>
      <c r="M365" s="376">
        <v>43</v>
      </c>
      <c r="N365" s="400">
        <v>33</v>
      </c>
      <c r="O365" s="376">
        <v>37</v>
      </c>
      <c r="P365" s="400">
        <v>147</v>
      </c>
      <c r="Q365" s="376">
        <v>47</v>
      </c>
      <c r="R365" s="400">
        <v>71</v>
      </c>
      <c r="S365" s="376">
        <v>41</v>
      </c>
      <c r="T365" s="400">
        <v>25</v>
      </c>
      <c r="U365" s="376">
        <v>2.07</v>
      </c>
      <c r="V365" s="400">
        <v>43</v>
      </c>
      <c r="W365" s="376">
        <v>1.82</v>
      </c>
      <c r="X365" s="400">
        <v>60</v>
      </c>
      <c r="Y365" s="265"/>
      <c r="Z365" s="265"/>
      <c r="AB365">
        <f t="shared" si="29"/>
        <v>2448924</v>
      </c>
    </row>
    <row r="366" spans="1:28" s="179" customFormat="1" ht="19.5" customHeight="1">
      <c r="A366" s="358">
        <v>37451</v>
      </c>
      <c r="B366" s="370">
        <v>1528</v>
      </c>
      <c r="C366" s="380">
        <v>8.67</v>
      </c>
      <c r="D366" s="380">
        <v>110</v>
      </c>
      <c r="E366" s="380">
        <v>7252</v>
      </c>
      <c r="F366" s="406">
        <v>11205</v>
      </c>
      <c r="G366" s="380">
        <v>405</v>
      </c>
      <c r="H366" s="406">
        <v>9</v>
      </c>
      <c r="I366" s="378">
        <v>16.44</v>
      </c>
      <c r="J366" s="406">
        <v>4.6</v>
      </c>
      <c r="K366" s="430">
        <f>6*(980/0.938)*36*47.75*(E366/36)*(G366/36)*0.6/I366/35/1000000</f>
        <v>25.464759233031923</v>
      </c>
      <c r="L366" s="437">
        <f t="shared" si="30"/>
        <v>9.416998574926003</v>
      </c>
      <c r="M366" s="380">
        <v>43</v>
      </c>
      <c r="N366" s="437">
        <v>34</v>
      </c>
      <c r="O366" s="380">
        <v>36</v>
      </c>
      <c r="P366" s="437">
        <v>109</v>
      </c>
      <c r="Q366" s="380">
        <v>49</v>
      </c>
      <c r="R366" s="437">
        <v>56</v>
      </c>
      <c r="S366" s="380">
        <v>38</v>
      </c>
      <c r="T366" s="437">
        <v>12</v>
      </c>
      <c r="U366" s="380">
        <v>2.22</v>
      </c>
      <c r="V366" s="437">
        <v>47</v>
      </c>
      <c r="W366" s="380">
        <v>1.92</v>
      </c>
      <c r="X366" s="437">
        <v>21</v>
      </c>
      <c r="Y366" s="266"/>
      <c r="Z366" s="266"/>
      <c r="AB366" s="179">
        <f t="shared" si="29"/>
        <v>2937060</v>
      </c>
    </row>
    <row r="367" spans="1:28" s="154" customFormat="1" ht="19.5" customHeight="1">
      <c r="A367" s="357">
        <v>37448</v>
      </c>
      <c r="B367" s="369">
        <v>1518</v>
      </c>
      <c r="C367" s="376">
        <v>7.85</v>
      </c>
      <c r="D367" s="376">
        <v>82</v>
      </c>
      <c r="E367" s="376">
        <v>6645</v>
      </c>
      <c r="F367" s="405">
        <v>303</v>
      </c>
      <c r="G367" s="376">
        <v>397</v>
      </c>
      <c r="H367" s="405">
        <v>17</v>
      </c>
      <c r="I367" s="376">
        <v>17.4</v>
      </c>
      <c r="J367" s="405">
        <v>8</v>
      </c>
      <c r="K367" s="427">
        <f>6*(980/0.938)*36*47.75*(E367/36)*(G367/36)*0.6/I367/35/1000000</f>
        <v>21.610499871332994</v>
      </c>
      <c r="L367" s="400">
        <f t="shared" si="30"/>
        <v>15.904284060208413</v>
      </c>
      <c r="M367" s="376">
        <v>41</v>
      </c>
      <c r="N367" s="400">
        <v>48</v>
      </c>
      <c r="O367" s="376">
        <v>33</v>
      </c>
      <c r="P367" s="400">
        <v>89</v>
      </c>
      <c r="Q367" s="376">
        <v>46</v>
      </c>
      <c r="R367" s="400">
        <v>38</v>
      </c>
      <c r="S367" s="376">
        <v>32</v>
      </c>
      <c r="T367" s="400">
        <v>61</v>
      </c>
      <c r="U367" s="376">
        <v>2.16</v>
      </c>
      <c r="V367" s="400">
        <v>54</v>
      </c>
      <c r="W367" s="376">
        <v>1.88</v>
      </c>
      <c r="X367" s="400">
        <v>79</v>
      </c>
      <c r="Y367" s="265"/>
      <c r="Z367" s="265"/>
      <c r="AB367">
        <f aca="true" t="shared" si="31" ref="AB367:AB373">E367*G367</f>
        <v>2638065</v>
      </c>
    </row>
    <row r="368" spans="1:28" s="179" customFormat="1" ht="19.5" customHeight="1">
      <c r="A368" s="356">
        <v>37445</v>
      </c>
      <c r="B368" s="370">
        <v>1507</v>
      </c>
      <c r="C368" s="378">
        <v>7.71</v>
      </c>
      <c r="D368" s="378">
        <v>78</v>
      </c>
      <c r="E368" s="378">
        <v>6521</v>
      </c>
      <c r="F368" s="404">
        <v>180</v>
      </c>
      <c r="G368" s="378">
        <v>472</v>
      </c>
      <c r="H368" s="404">
        <v>24</v>
      </c>
      <c r="I368" s="378">
        <v>18.59</v>
      </c>
      <c r="J368" s="404">
        <v>10.5</v>
      </c>
      <c r="K368" s="429">
        <f>6*(980/0.938)*36*47.75*(E368/36)*(G368/36)*0.6/I368/35/1000000</f>
        <v>23.599639992613593</v>
      </c>
      <c r="L368" s="402">
        <f t="shared" si="30"/>
        <v>20.826446280991735</v>
      </c>
      <c r="M368" s="378">
        <v>42</v>
      </c>
      <c r="N368" s="402">
        <v>33</v>
      </c>
      <c r="O368" s="378">
        <v>37</v>
      </c>
      <c r="P368" s="402">
        <v>59</v>
      </c>
      <c r="Q368" s="378" t="s">
        <v>27</v>
      </c>
      <c r="R368" s="402" t="s">
        <v>27</v>
      </c>
      <c r="S368" s="378" t="s">
        <v>27</v>
      </c>
      <c r="T368" s="402" t="s">
        <v>27</v>
      </c>
      <c r="U368" s="378">
        <v>2.33</v>
      </c>
      <c r="V368" s="402">
        <v>142</v>
      </c>
      <c r="W368" s="378">
        <v>1.93</v>
      </c>
      <c r="X368" s="402">
        <v>183</v>
      </c>
      <c r="AB368" s="179">
        <f t="shared" si="31"/>
        <v>3077912</v>
      </c>
    </row>
    <row r="369" spans="1:28" s="154" customFormat="1" ht="19.5" customHeight="1">
      <c r="A369" s="357">
        <v>37444</v>
      </c>
      <c r="B369" s="369">
        <v>1501</v>
      </c>
      <c r="C369" s="376">
        <v>7.46</v>
      </c>
      <c r="D369" s="376">
        <v>74</v>
      </c>
      <c r="E369" s="376">
        <v>6218</v>
      </c>
      <c r="F369" s="405">
        <v>169</v>
      </c>
      <c r="G369" s="376">
        <v>482</v>
      </c>
      <c r="H369" s="405">
        <v>26</v>
      </c>
      <c r="I369" s="376">
        <v>19.66</v>
      </c>
      <c r="J369" s="405">
        <v>11</v>
      </c>
      <c r="K369" s="427">
        <f>6*(980/0.938)*36*47.75*(E369/36)*(G369/36)*0.6/I369/35/1000000</f>
        <v>21.729153672127666</v>
      </c>
      <c r="L369" s="400">
        <f aca="true" t="shared" si="32" ref="L369:L375">1/(1/J369-1/F369-1/H369)</f>
        <v>21.491329479768787</v>
      </c>
      <c r="M369" s="376">
        <v>40</v>
      </c>
      <c r="N369" s="400">
        <v>86</v>
      </c>
      <c r="O369" s="376">
        <v>34</v>
      </c>
      <c r="P369" s="400">
        <v>365</v>
      </c>
      <c r="Q369" s="376">
        <v>48</v>
      </c>
      <c r="R369" s="400">
        <v>33</v>
      </c>
      <c r="S369" s="376">
        <v>34</v>
      </c>
      <c r="T369" s="400">
        <v>129</v>
      </c>
      <c r="U369" s="376">
        <v>2.05</v>
      </c>
      <c r="V369" s="400">
        <v>46</v>
      </c>
      <c r="W369" s="376">
        <v>1.99</v>
      </c>
      <c r="X369" s="400">
        <v>-301</v>
      </c>
      <c r="AB369">
        <f t="shared" si="31"/>
        <v>2997076</v>
      </c>
    </row>
    <row r="370" spans="1:28" s="179" customFormat="1" ht="19.5" customHeight="1">
      <c r="A370" s="356">
        <v>37443</v>
      </c>
      <c r="B370" s="370">
        <v>1499</v>
      </c>
      <c r="C370" s="378">
        <v>7.32</v>
      </c>
      <c r="D370" s="378">
        <v>64</v>
      </c>
      <c r="E370" s="378">
        <v>6115</v>
      </c>
      <c r="F370" s="404">
        <v>170</v>
      </c>
      <c r="G370" s="378">
        <v>508</v>
      </c>
      <c r="H370" s="404">
        <v>31</v>
      </c>
      <c r="I370" s="378">
        <v>21.28</v>
      </c>
      <c r="J370" s="404">
        <v>10.07</v>
      </c>
      <c r="K370" s="429">
        <f>6*(980/0.938)*36*47.75*(E370/36)*(G370/36)*0.6/I370/35/1000000</f>
        <v>20.80736659746381</v>
      </c>
      <c r="L370" s="402">
        <f t="shared" si="32"/>
        <v>16.349366745431972</v>
      </c>
      <c r="M370" s="378">
        <v>39</v>
      </c>
      <c r="N370" s="402">
        <v>42</v>
      </c>
      <c r="O370" s="378">
        <v>34</v>
      </c>
      <c r="P370" s="402">
        <v>138</v>
      </c>
      <c r="Q370" s="378">
        <v>43</v>
      </c>
      <c r="R370" s="402">
        <v>38</v>
      </c>
      <c r="S370" s="378">
        <v>30</v>
      </c>
      <c r="T370" s="402">
        <v>60</v>
      </c>
      <c r="U370" s="378">
        <v>2.02</v>
      </c>
      <c r="V370" s="402">
        <v>51</v>
      </c>
      <c r="W370" s="378">
        <v>1.95</v>
      </c>
      <c r="X370" s="402">
        <v>-622</v>
      </c>
      <c r="AB370" s="179">
        <f t="shared" si="31"/>
        <v>3106420</v>
      </c>
    </row>
    <row r="371" spans="1:28" s="154" customFormat="1" ht="19.5" customHeight="1">
      <c r="A371" s="357">
        <v>37441</v>
      </c>
      <c r="B371" s="369">
        <v>1494</v>
      </c>
      <c r="C371" s="376">
        <v>8.08</v>
      </c>
      <c r="D371" s="376">
        <v>115</v>
      </c>
      <c r="E371" s="376">
        <v>6705</v>
      </c>
      <c r="F371" s="405">
        <v>2451</v>
      </c>
      <c r="G371" s="376">
        <v>442</v>
      </c>
      <c r="H371" s="405">
        <v>16</v>
      </c>
      <c r="I371" s="376">
        <v>16.64</v>
      </c>
      <c r="J371" s="405">
        <v>7.41</v>
      </c>
      <c r="K371" s="427">
        <f>6*(980/0.938)*36*47.75*(E371/36)*(G371/36)*0.6/I371/35/1000000</f>
        <v>25.3861182369403</v>
      </c>
      <c r="L371" s="400">
        <f t="shared" si="32"/>
        <v>13.880258106673203</v>
      </c>
      <c r="M371" s="376">
        <v>40</v>
      </c>
      <c r="N371" s="400">
        <v>45</v>
      </c>
      <c r="O371" s="376">
        <v>34</v>
      </c>
      <c r="P371" s="400">
        <v>39</v>
      </c>
      <c r="Q371" s="376">
        <v>50</v>
      </c>
      <c r="R371" s="400">
        <v>141</v>
      </c>
      <c r="S371" s="376">
        <v>39</v>
      </c>
      <c r="T371" s="400">
        <v>43</v>
      </c>
      <c r="U371" s="376">
        <v>2.06</v>
      </c>
      <c r="V371" s="400">
        <v>39</v>
      </c>
      <c r="W371" s="376">
        <v>1.91</v>
      </c>
      <c r="X371" s="400">
        <v>-56</v>
      </c>
      <c r="AB371">
        <f t="shared" si="31"/>
        <v>2963610</v>
      </c>
    </row>
    <row r="372" spans="1:28" s="179" customFormat="1" ht="19.5" customHeight="1">
      <c r="A372" s="358">
        <v>37440</v>
      </c>
      <c r="B372" s="371">
        <v>1493</v>
      </c>
      <c r="C372" s="380">
        <v>7.03</v>
      </c>
      <c r="D372" s="380">
        <v>90</v>
      </c>
      <c r="E372" s="380">
        <v>6076</v>
      </c>
      <c r="F372" s="406">
        <v>260</v>
      </c>
      <c r="G372" s="380">
        <v>368</v>
      </c>
      <c r="H372" s="406">
        <v>47</v>
      </c>
      <c r="I372" s="380">
        <v>14.7</v>
      </c>
      <c r="J372" s="406">
        <v>9.4</v>
      </c>
      <c r="K372" s="290">
        <f>6*(980/0.938)*36*47.75*(E372/36)*(G372/36)*0.6/I372/35/1000000</f>
        <v>21.68087562189055</v>
      </c>
      <c r="L372" s="213">
        <f t="shared" si="32"/>
        <v>12.30614300100705</v>
      </c>
      <c r="M372" s="380">
        <v>37</v>
      </c>
      <c r="N372" s="437">
        <v>42</v>
      </c>
      <c r="O372" s="380">
        <v>33</v>
      </c>
      <c r="P372" s="437">
        <v>-257</v>
      </c>
      <c r="Q372" s="380">
        <v>44</v>
      </c>
      <c r="R372" s="437">
        <v>156</v>
      </c>
      <c r="S372" s="380">
        <v>32</v>
      </c>
      <c r="T372" s="437">
        <v>156</v>
      </c>
      <c r="U372" s="380">
        <v>2.16</v>
      </c>
      <c r="V372" s="437">
        <v>35</v>
      </c>
      <c r="W372" s="380">
        <v>2.15</v>
      </c>
      <c r="X372" s="437">
        <v>276</v>
      </c>
      <c r="Y372" s="266"/>
      <c r="Z372" s="266"/>
      <c r="AB372" s="179">
        <f t="shared" si="31"/>
        <v>2235968</v>
      </c>
    </row>
    <row r="373" spans="1:28" s="154" customFormat="1" ht="19.5" customHeight="1">
      <c r="A373" s="357">
        <v>37438</v>
      </c>
      <c r="B373" s="369">
        <v>1486</v>
      </c>
      <c r="C373" s="376">
        <v>6.13</v>
      </c>
      <c r="D373" s="376">
        <v>187</v>
      </c>
      <c r="E373" s="376">
        <v>5304</v>
      </c>
      <c r="F373" s="405">
        <v>340</v>
      </c>
      <c r="G373" s="376">
        <v>225</v>
      </c>
      <c r="H373" s="405">
        <v>23</v>
      </c>
      <c r="I373" s="376">
        <v>6.75</v>
      </c>
      <c r="J373" s="405">
        <v>12.3</v>
      </c>
      <c r="K373" s="298">
        <f>6*(980/0.938)*36*47.75*(E373/36)*(G373/36)*0.6/I373/35/1000000</f>
        <v>25.20059701492538</v>
      </c>
      <c r="L373" s="214">
        <f t="shared" si="32"/>
        <v>28.66859408065334</v>
      </c>
      <c r="M373" s="376">
        <v>39</v>
      </c>
      <c r="N373" s="400">
        <v>74</v>
      </c>
      <c r="O373" s="376">
        <v>31.6</v>
      </c>
      <c r="P373" s="400">
        <v>20</v>
      </c>
      <c r="Q373" s="376" t="s">
        <v>27</v>
      </c>
      <c r="R373" s="400" t="s">
        <v>27</v>
      </c>
      <c r="S373" s="376" t="s">
        <v>27</v>
      </c>
      <c r="T373" s="400" t="s">
        <v>27</v>
      </c>
      <c r="U373" s="376">
        <v>2.04</v>
      </c>
      <c r="V373" s="400">
        <v>49</v>
      </c>
      <c r="W373" s="376">
        <v>2.08</v>
      </c>
      <c r="X373" s="400">
        <v>-1076</v>
      </c>
      <c r="Y373" s="265"/>
      <c r="Z373" s="265"/>
      <c r="AB373">
        <f t="shared" si="31"/>
        <v>1193400</v>
      </c>
    </row>
    <row r="374" spans="1:28" s="179" customFormat="1" ht="19.5" customHeight="1">
      <c r="A374" s="358">
        <v>37437</v>
      </c>
      <c r="B374" s="371">
        <v>1482</v>
      </c>
      <c r="C374" s="380">
        <v>6.43</v>
      </c>
      <c r="D374" s="380">
        <v>275</v>
      </c>
      <c r="E374" s="380">
        <v>5328</v>
      </c>
      <c r="F374" s="406">
        <v>507</v>
      </c>
      <c r="G374" s="380">
        <v>201</v>
      </c>
      <c r="H374" s="406">
        <v>25</v>
      </c>
      <c r="I374" s="380">
        <v>5.83</v>
      </c>
      <c r="J374" s="406">
        <v>10.5</v>
      </c>
      <c r="K374" s="290">
        <f>6*(980/0.938)*36*47.75*(E374/36)*(G374/36)*0.6/I374/35/1000000</f>
        <v>26.18305317324186</v>
      </c>
      <c r="L374" s="213">
        <f t="shared" si="32"/>
        <v>18.773804485823106</v>
      </c>
      <c r="M374" s="380">
        <v>40</v>
      </c>
      <c r="N374" s="437">
        <v>107</v>
      </c>
      <c r="O374" s="380">
        <v>33.9</v>
      </c>
      <c r="P374" s="437">
        <v>-27</v>
      </c>
      <c r="Q374" s="380" t="s">
        <v>27</v>
      </c>
      <c r="R374" s="437" t="s">
        <v>27</v>
      </c>
      <c r="S374" s="380" t="s">
        <v>27</v>
      </c>
      <c r="T374" s="437" t="s">
        <v>27</v>
      </c>
      <c r="U374" s="380">
        <v>2.25</v>
      </c>
      <c r="V374" s="437">
        <v>68</v>
      </c>
      <c r="W374" s="380">
        <v>2.4</v>
      </c>
      <c r="X374" s="437">
        <v>-147</v>
      </c>
      <c r="Y374" s="266"/>
      <c r="Z374" s="266"/>
      <c r="AB374" s="179">
        <f aca="true" t="shared" si="33" ref="AB374:AB381">E374*G374</f>
        <v>1070928</v>
      </c>
    </row>
    <row r="375" spans="1:28" s="154" customFormat="1" ht="19.5" customHeight="1">
      <c r="A375" s="357">
        <v>37436</v>
      </c>
      <c r="B375" s="369">
        <v>1480</v>
      </c>
      <c r="C375" s="376">
        <v>6.82</v>
      </c>
      <c r="D375" s="376">
        <v>44</v>
      </c>
      <c r="E375" s="376">
        <v>5784</v>
      </c>
      <c r="F375" s="405">
        <v>76</v>
      </c>
      <c r="G375" s="376">
        <v>333</v>
      </c>
      <c r="H375" s="405">
        <v>16</v>
      </c>
      <c r="I375" s="376">
        <v>12.95</v>
      </c>
      <c r="J375" s="405">
        <v>6.1</v>
      </c>
      <c r="K375" s="320">
        <f>6*(980/0.938)*36*47.75*(E375/36)*(G375/36)*0.6/I375/35/1000000</f>
        <v>21.19977825159915</v>
      </c>
      <c r="L375" s="214">
        <f t="shared" si="32"/>
        <v>11.328039095907144</v>
      </c>
      <c r="M375" s="376">
        <v>40</v>
      </c>
      <c r="N375" s="400">
        <v>49</v>
      </c>
      <c r="O375" s="376">
        <v>31</v>
      </c>
      <c r="P375" s="400">
        <v>14</v>
      </c>
      <c r="Q375" s="376">
        <v>43</v>
      </c>
      <c r="R375" s="400">
        <v>44</v>
      </c>
      <c r="S375" s="376">
        <v>33</v>
      </c>
      <c r="T375" s="400">
        <v>-403</v>
      </c>
      <c r="U375" s="376">
        <v>2.21</v>
      </c>
      <c r="V375" s="400">
        <v>44</v>
      </c>
      <c r="W375" s="376">
        <v>2.5</v>
      </c>
      <c r="X375" s="400">
        <v>-121</v>
      </c>
      <c r="Y375" s="265"/>
      <c r="Z375" s="265"/>
      <c r="AB375">
        <f t="shared" si="33"/>
        <v>1926072</v>
      </c>
    </row>
    <row r="376" spans="1:28" s="179" customFormat="1" ht="19.5" customHeight="1">
      <c r="A376" s="356">
        <v>37432</v>
      </c>
      <c r="B376" s="370">
        <v>1464</v>
      </c>
      <c r="C376" s="378">
        <v>4.4</v>
      </c>
      <c r="D376" s="378">
        <v>24</v>
      </c>
      <c r="E376" s="378">
        <v>3755</v>
      </c>
      <c r="F376" s="404">
        <v>27</v>
      </c>
      <c r="G376" s="378">
        <v>238</v>
      </c>
      <c r="H376" s="404">
        <v>16</v>
      </c>
      <c r="I376" s="378">
        <v>5.3</v>
      </c>
      <c r="J376" s="404">
        <v>11.4</v>
      </c>
      <c r="K376" s="290">
        <f>6*(980/0.938)*36*47.75*(E376/36)*(G376/36)*0.6/I376/35/1000000</f>
        <v>24.03474936637567</v>
      </c>
      <c r="L376" s="213">
        <f aca="true" t="shared" si="34" ref="L376:L381">1/(1/J376-1/F376-1/H376)</f>
        <v>-84.61855670103091</v>
      </c>
      <c r="M376" s="378">
        <v>40</v>
      </c>
      <c r="N376" s="402">
        <v>545</v>
      </c>
      <c r="O376" s="378">
        <v>35</v>
      </c>
      <c r="P376" s="402">
        <v>-25</v>
      </c>
      <c r="Q376" s="378">
        <v>12</v>
      </c>
      <c r="R376" s="402">
        <v>-20</v>
      </c>
      <c r="S376" s="378">
        <v>11</v>
      </c>
      <c r="T376" s="402">
        <v>-17</v>
      </c>
      <c r="U376" s="378">
        <v>2.1</v>
      </c>
      <c r="V376" s="402">
        <v>58</v>
      </c>
      <c r="W376" s="378">
        <v>2.6</v>
      </c>
      <c r="X376" s="402">
        <v>-76</v>
      </c>
      <c r="Y376" s="464"/>
      <c r="Z376" s="464"/>
      <c r="AB376" s="179">
        <f t="shared" si="33"/>
        <v>893690</v>
      </c>
    </row>
    <row r="377" spans="1:28" s="154" customFormat="1" ht="19.5" customHeight="1">
      <c r="A377" s="352">
        <v>37432</v>
      </c>
      <c r="B377" s="369">
        <v>1462</v>
      </c>
      <c r="C377" s="376">
        <v>4.9</v>
      </c>
      <c r="D377" s="376">
        <v>54</v>
      </c>
      <c r="E377" s="376">
        <v>4150</v>
      </c>
      <c r="F377" s="400">
        <v>78</v>
      </c>
      <c r="G377" s="376">
        <v>280</v>
      </c>
      <c r="H377" s="400">
        <v>17</v>
      </c>
      <c r="I377" s="376">
        <v>6.98</v>
      </c>
      <c r="J377" s="405">
        <v>12.7</v>
      </c>
      <c r="K377" s="298">
        <f>6*(980/0.938)*36*47.75*(E377/36)*(G377/36)*0.6/I377/35/1000000</f>
        <v>23.728991147414785</v>
      </c>
      <c r="L377" s="214">
        <f t="shared" si="34"/>
        <v>140.9221757322175</v>
      </c>
      <c r="M377" s="376">
        <v>42</v>
      </c>
      <c r="N377" s="400">
        <v>78</v>
      </c>
      <c r="O377" s="376">
        <v>34</v>
      </c>
      <c r="P377" s="400">
        <v>-75</v>
      </c>
      <c r="Q377" s="376" t="s">
        <v>27</v>
      </c>
      <c r="R377" s="400" t="s">
        <v>27</v>
      </c>
      <c r="S377" s="376" t="s">
        <v>27</v>
      </c>
      <c r="T377" s="400" t="s">
        <v>27</v>
      </c>
      <c r="U377" s="376">
        <v>1.97</v>
      </c>
      <c r="V377" s="400">
        <v>65</v>
      </c>
      <c r="W377" s="376">
        <v>2.3</v>
      </c>
      <c r="X377" s="400">
        <v>-65</v>
      </c>
      <c r="AB377">
        <f t="shared" si="33"/>
        <v>1162000</v>
      </c>
    </row>
    <row r="378" spans="1:28" s="179" customFormat="1" ht="19.5" customHeight="1">
      <c r="A378" s="354">
        <v>37428</v>
      </c>
      <c r="B378" s="367">
        <v>1448</v>
      </c>
      <c r="C378" s="378">
        <v>3.82</v>
      </c>
      <c r="D378" s="378">
        <v>64</v>
      </c>
      <c r="E378" s="378">
        <v>3114</v>
      </c>
      <c r="F378" s="402">
        <v>91</v>
      </c>
      <c r="G378" s="378">
        <v>334</v>
      </c>
      <c r="H378" s="402">
        <v>22</v>
      </c>
      <c r="I378" s="378">
        <v>6.42</v>
      </c>
      <c r="J378" s="404">
        <v>17.3</v>
      </c>
      <c r="K378" s="290">
        <f>6*(980/0.938)*36*47.75*(E378/36)*(G378/36)*0.6/I378/35/1000000</f>
        <v>23.091844050774167</v>
      </c>
      <c r="L378" s="213">
        <f t="shared" si="34"/>
        <v>735.3418259023382</v>
      </c>
      <c r="M378" s="378">
        <v>41.7</v>
      </c>
      <c r="N378" s="402">
        <v>13</v>
      </c>
      <c r="O378" s="378">
        <v>33.6</v>
      </c>
      <c r="P378" s="402">
        <v>13.2</v>
      </c>
      <c r="Q378" s="378" t="s">
        <v>27</v>
      </c>
      <c r="R378" s="402" t="s">
        <v>27</v>
      </c>
      <c r="S378" s="378" t="s">
        <v>27</v>
      </c>
      <c r="T378" s="402" t="s">
        <v>27</v>
      </c>
      <c r="U378" s="378">
        <v>1.9</v>
      </c>
      <c r="V378" s="402">
        <v>74</v>
      </c>
      <c r="W378" s="378">
        <v>2.3</v>
      </c>
      <c r="X378" s="402">
        <v>-108</v>
      </c>
      <c r="AB378" s="179">
        <f t="shared" si="33"/>
        <v>1040076</v>
      </c>
    </row>
    <row r="379" spans="1:28" s="154" customFormat="1" ht="19.5" customHeight="1">
      <c r="A379" s="352">
        <v>37426</v>
      </c>
      <c r="B379" s="365">
        <v>1443</v>
      </c>
      <c r="C379" s="376">
        <v>3.85</v>
      </c>
      <c r="D379" s="376">
        <v>106</v>
      </c>
      <c r="E379" s="376">
        <v>3373</v>
      </c>
      <c r="F379" s="400">
        <v>262</v>
      </c>
      <c r="G379" s="376">
        <v>233</v>
      </c>
      <c r="H379" s="400">
        <v>19</v>
      </c>
      <c r="I379" s="376">
        <v>5</v>
      </c>
      <c r="J379" s="405">
        <v>15.9</v>
      </c>
      <c r="K379" s="298">
        <f>6*(980/0.938)*36*47.75*(E379/36)*(G379/36)*0.6/I379/35/1000000</f>
        <v>22.404271492537315</v>
      </c>
      <c r="L379" s="214">
        <f t="shared" si="34"/>
        <v>155.1660458733581</v>
      </c>
      <c r="M379" s="376">
        <v>44</v>
      </c>
      <c r="N379" s="400">
        <v>-630</v>
      </c>
      <c r="O379" s="376">
        <v>37</v>
      </c>
      <c r="P379" s="400">
        <v>43</v>
      </c>
      <c r="Q379" s="376" t="s">
        <v>27</v>
      </c>
      <c r="R379" s="400" t="s">
        <v>27</v>
      </c>
      <c r="S379" s="376" t="s">
        <v>27</v>
      </c>
      <c r="T379" s="400" t="s">
        <v>27</v>
      </c>
      <c r="U379" s="376">
        <v>1.9</v>
      </c>
      <c r="V379" s="400">
        <v>59</v>
      </c>
      <c r="W379" s="376">
        <v>2.2</v>
      </c>
      <c r="X379" s="400">
        <v>-177</v>
      </c>
      <c r="AB379">
        <f t="shared" si="33"/>
        <v>785909</v>
      </c>
    </row>
    <row r="380" spans="1:28" s="179" customFormat="1" ht="19.5" customHeight="1">
      <c r="A380" s="225">
        <v>37425</v>
      </c>
      <c r="B380" s="192">
        <v>1434</v>
      </c>
      <c r="C380" s="200">
        <v>5.48</v>
      </c>
      <c r="D380" s="201">
        <v>199</v>
      </c>
      <c r="E380" s="202">
        <v>4788</v>
      </c>
      <c r="F380" s="213">
        <v>430</v>
      </c>
      <c r="G380" s="202">
        <v>134</v>
      </c>
      <c r="H380" s="213">
        <v>6.4</v>
      </c>
      <c r="I380" s="203">
        <v>2</v>
      </c>
      <c r="J380" s="216">
        <v>5.4</v>
      </c>
      <c r="K380" s="290">
        <f>6*(980/0.938)*36*47.75*(E380/36)*(G380/36)*0.6/I380/35/1000000</f>
        <v>45.72540000000001</v>
      </c>
      <c r="L380" s="213">
        <f t="shared" si="34"/>
        <v>37.58041675096096</v>
      </c>
      <c r="M380" s="440" t="s">
        <v>27</v>
      </c>
      <c r="N380" s="213" t="s">
        <v>27</v>
      </c>
      <c r="O380" s="440" t="s">
        <v>27</v>
      </c>
      <c r="P380" s="213" t="s">
        <v>27</v>
      </c>
      <c r="Q380" s="440" t="s">
        <v>27</v>
      </c>
      <c r="R380" s="213" t="s">
        <v>27</v>
      </c>
      <c r="S380" s="440" t="s">
        <v>27</v>
      </c>
      <c r="T380" s="213" t="s">
        <v>27</v>
      </c>
      <c r="U380" s="204">
        <v>2.06</v>
      </c>
      <c r="V380" s="213">
        <v>135</v>
      </c>
      <c r="W380" s="204">
        <v>1.44</v>
      </c>
      <c r="X380" s="213">
        <v>-197</v>
      </c>
      <c r="AB380" s="179">
        <f t="shared" si="33"/>
        <v>641592</v>
      </c>
    </row>
    <row r="381" spans="1:28" s="154" customFormat="1" ht="19.5" customHeight="1">
      <c r="A381" s="226">
        <f>INPUT!A129</f>
        <v>37409</v>
      </c>
      <c r="B381" s="193">
        <f>INPUT!B129</f>
        <v>1401</v>
      </c>
      <c r="C381" s="205">
        <f>INPUT!C129</f>
        <v>7.63</v>
      </c>
      <c r="D381" s="206">
        <f>1/INPUT!D129</f>
        <v>174.544439014173</v>
      </c>
      <c r="E381" s="207">
        <f>INPUT!E129</f>
        <v>6597</v>
      </c>
      <c r="F381" s="214">
        <f>1/INPUT!F129</f>
        <v>-51.62382749381805</v>
      </c>
      <c r="G381" s="207">
        <f>INPUT!G129</f>
        <v>320.6</v>
      </c>
      <c r="H381" s="214">
        <f>1/INPUT!H129</f>
        <v>42.30028975698484</v>
      </c>
      <c r="I381" s="208">
        <f>AVERAGE(INPUT!I129,INPUT!K129)</f>
        <v>13.77</v>
      </c>
      <c r="J381" s="217">
        <f>0.5*(1/INPUT!J129+1/INPUT!L129)</f>
        <v>6.752258996910172</v>
      </c>
      <c r="K381" s="343">
        <f>6*(980/0.938)*36*47.75*(E381/36)*(G381/36)*0.6/I381/35/1000000</f>
        <v>21.8929674178129</v>
      </c>
      <c r="L381" s="214">
        <f t="shared" si="34"/>
        <v>6.952701523165517</v>
      </c>
      <c r="M381" s="199">
        <f>INPUT!M129</f>
        <v>45.88</v>
      </c>
      <c r="N381" s="214">
        <f>1/INPUT!N129</f>
        <v>8.012685683974869</v>
      </c>
      <c r="O381" s="199">
        <f>INPUT!O129</f>
        <v>31.53</v>
      </c>
      <c r="P381" s="214">
        <f>1/INPUT!P129</f>
        <v>172.18223768036088</v>
      </c>
      <c r="Q381" s="199">
        <f>INPUT!Q129</f>
        <v>18.89</v>
      </c>
      <c r="R381" s="214">
        <f>1/INPUT!R129</f>
        <v>2610.2845210127903</v>
      </c>
      <c r="S381" s="199">
        <f>INPUT!S129</f>
        <v>11.87</v>
      </c>
      <c r="T381" s="214">
        <f>1/INPUT!T129</f>
        <v>11.294585375770854</v>
      </c>
      <c r="U381" s="209">
        <f>INPUT!U129</f>
        <v>2.27</v>
      </c>
      <c r="V381" s="214">
        <f>1/INPUT!V129</f>
        <v>4.3015229972324</v>
      </c>
      <c r="W381" s="209">
        <f>INPUT!W129</f>
        <v>2.18</v>
      </c>
      <c r="X381" s="214">
        <f>1/INPUT!X129</f>
        <v>-265.9857431641664</v>
      </c>
      <c r="AB381">
        <f t="shared" si="33"/>
        <v>2114998.2</v>
      </c>
    </row>
    <row r="382" spans="1:28" s="179" customFormat="1" ht="19.5" customHeight="1">
      <c r="A382" s="225">
        <f>INPUT!A128</f>
        <v>37408</v>
      </c>
      <c r="B382" s="192">
        <f>INPUT!B128</f>
        <v>1396</v>
      </c>
      <c r="C382" s="200">
        <f>INPUT!C128</f>
        <v>7.33</v>
      </c>
      <c r="D382" s="201">
        <f>1/INPUT!D128</f>
        <v>231.06428208327557</v>
      </c>
      <c r="E382" s="202">
        <f>INPUT!E128</f>
        <v>6056</v>
      </c>
      <c r="F382" s="213">
        <f>1/INPUT!F128</f>
        <v>1907.3049780659928</v>
      </c>
      <c r="G382" s="202">
        <f>INPUT!G128</f>
        <v>248.1</v>
      </c>
      <c r="H382" s="213">
        <f>1/INPUT!H128</f>
        <v>45.74837478898562</v>
      </c>
      <c r="I382" s="203">
        <f>AVERAGE(INPUT!I128,INPUT!K128)</f>
        <v>10.065</v>
      </c>
      <c r="J382" s="216">
        <f>0.5*(1/INPUT!J128+1/INPUT!L128)</f>
        <v>15.41175502932113</v>
      </c>
      <c r="K382" s="342">
        <f>6*(980/0.938)*36*47.75*(E382/36)*(G382/36)*0.6/I382/35/1000000</f>
        <v>21.2778341971217</v>
      </c>
      <c r="L382" s="213">
        <f aca="true" t="shared" si="35" ref="L382:L390">1/(1/J382-1/F382-1/H382)</f>
        <v>23.528007323812545</v>
      </c>
      <c r="M382" s="198">
        <f>INPUT!M128</f>
        <v>46.14</v>
      </c>
      <c r="N382" s="213">
        <f>1/INPUT!N128</f>
        <v>77.88950594686378</v>
      </c>
      <c r="O382" s="198">
        <f>INPUT!O128</f>
        <v>34.79</v>
      </c>
      <c r="P382" s="213">
        <f>1/INPUT!P128</f>
        <v>-1185.8176212498518</v>
      </c>
      <c r="Q382" s="198">
        <f>INPUT!Q128</f>
        <v>0</v>
      </c>
      <c r="R382" s="213" t="e">
        <f>1/INPUT!R128</f>
        <v>#DIV/0!</v>
      </c>
      <c r="S382" s="198">
        <f>INPUT!S128</f>
        <v>0</v>
      </c>
      <c r="T382" s="213" t="e">
        <f>1/INPUT!T128</f>
        <v>#DIV/0!</v>
      </c>
      <c r="U382" s="204">
        <f>INPUT!U128</f>
        <v>2.22</v>
      </c>
      <c r="V382" s="213">
        <f>1/INPUT!V128</f>
        <v>56.09468783306221</v>
      </c>
      <c r="W382" s="204">
        <f>INPUT!W128</f>
        <v>2.05</v>
      </c>
      <c r="X382" s="213">
        <f>1/INPUT!X128</f>
        <v>-1090.7504363001747</v>
      </c>
      <c r="AB382" s="179">
        <f aca="true" t="shared" si="36" ref="AB382:AB390">E382*G382</f>
        <v>1502493.5999999999</v>
      </c>
    </row>
    <row r="383" spans="1:28" s="154" customFormat="1" ht="19.5" customHeight="1">
      <c r="A383" s="226">
        <f>INPUT!A127</f>
        <v>37407</v>
      </c>
      <c r="B383" s="193">
        <f>INPUT!B127</f>
        <v>1393</v>
      </c>
      <c r="C383" s="205">
        <f>INPUT!C127</f>
        <v>8</v>
      </c>
      <c r="D383" s="206">
        <f>1/INPUT!D127</f>
        <v>199.92402886902977</v>
      </c>
      <c r="E383" s="207">
        <f>INPUT!E127</f>
        <v>6757</v>
      </c>
      <c r="F383" s="214">
        <f>1/INPUT!F127</f>
        <v>1242.6991425375916</v>
      </c>
      <c r="G383" s="207">
        <f>INPUT!G127</f>
        <v>246.1</v>
      </c>
      <c r="H383" s="214">
        <f>1/INPUT!H127</f>
        <v>23.257761114884037</v>
      </c>
      <c r="I383" s="208">
        <f>AVERAGE(INPUT!I127,INPUT!K127)</f>
        <v>11.105</v>
      </c>
      <c r="J383" s="217">
        <f>0.5*(1/INPUT!J127+1/INPUT!L127)</f>
        <v>14.111141875976063</v>
      </c>
      <c r="K383" s="343">
        <f>6*(980/0.938)*36*47.75*(E383/36)*(G383/36)*0.6/I383/35/1000000</f>
        <v>21.34398655305194</v>
      </c>
      <c r="L383" s="214">
        <f t="shared" si="35"/>
        <v>36.948241884736575</v>
      </c>
      <c r="M383" s="199">
        <f>INPUT!M127</f>
        <v>43.31</v>
      </c>
      <c r="N383" s="214">
        <f>1/INPUT!N127</f>
        <v>28.41805228353259</v>
      </c>
      <c r="O383" s="199">
        <f>INPUT!O127</f>
        <v>30.36162</v>
      </c>
      <c r="P383" s="214">
        <f>1/INPUT!P127</f>
        <v>24.024774347306945</v>
      </c>
      <c r="Q383" s="199">
        <f>INPUT!Q127</f>
        <v>17.12</v>
      </c>
      <c r="R383" s="214">
        <f>1/INPUT!R127</f>
        <v>39.48573775152415</v>
      </c>
      <c r="S383" s="199">
        <f>INPUT!S127</f>
        <v>9.82</v>
      </c>
      <c r="T383" s="214">
        <f>1/INPUT!T127</f>
        <v>19.137181054956244</v>
      </c>
      <c r="U383" s="209">
        <f>INPUT!U127</f>
        <v>2.18</v>
      </c>
      <c r="V383" s="214">
        <f>1/INPUT!V127</f>
        <v>45.06595402371371</v>
      </c>
      <c r="W383" s="209">
        <f>INPUT!W127</f>
        <v>1.98</v>
      </c>
      <c r="X383" s="214">
        <f>1/INPUT!X127</f>
        <v>-431.05306263201</v>
      </c>
      <c r="AB383">
        <f t="shared" si="36"/>
        <v>1662897.7</v>
      </c>
    </row>
    <row r="384" spans="1:28" s="179" customFormat="1" ht="19.5" customHeight="1">
      <c r="A384" s="225">
        <f>INPUT!A126</f>
        <v>37406</v>
      </c>
      <c r="B384" s="192">
        <f>INPUT!B126</f>
        <v>1383</v>
      </c>
      <c r="C384" s="200">
        <f>INPUT!C126</f>
        <v>7.88</v>
      </c>
      <c r="D384" s="201">
        <f>1/INPUT!D126</f>
        <v>291.5026963999417</v>
      </c>
      <c r="E384" s="202">
        <f>INPUT!E126</f>
        <v>6928</v>
      </c>
      <c r="F384" s="213">
        <f>1/INPUT!F126</f>
        <v>-358.4229390681004</v>
      </c>
      <c r="G384" s="202">
        <f>INPUT!G126</f>
        <v>219.2</v>
      </c>
      <c r="H384" s="213">
        <f>1/INPUT!H126</f>
        <v>332.45786096612255</v>
      </c>
      <c r="I384" s="203">
        <f>AVERAGE(INPUT!I126,INPUT!K126)</f>
        <v>7.1</v>
      </c>
      <c r="J384" s="216">
        <f>0.5*(1/INPUT!J126+1/INPUT!L126)</f>
        <v>16.865760245807273</v>
      </c>
      <c r="K384" s="342">
        <f>6*(980/0.938)*36*47.75*(E384/36)*(G384/36)*0.6/I384/35/1000000</f>
        <v>30.487277864200134</v>
      </c>
      <c r="L384" s="213">
        <f t="shared" si="35"/>
        <v>16.927971372739886</v>
      </c>
      <c r="M384" s="198">
        <f>INPUT!M126</f>
        <v>50.85</v>
      </c>
      <c r="N384" s="213">
        <f>1/INPUT!N126</f>
        <v>22.958685844822245</v>
      </c>
      <c r="O384" s="198">
        <f>INPUT!O126</f>
        <v>46.77</v>
      </c>
      <c r="P384" s="213">
        <f>1/INPUT!P126</f>
        <v>43.077267695064634</v>
      </c>
      <c r="Q384" s="198">
        <f>INPUT!Q126</f>
        <v>21.32</v>
      </c>
      <c r="R384" s="213">
        <f>1/INPUT!R126</f>
        <v>200.18817688627308</v>
      </c>
      <c r="S384" s="198">
        <f>INPUT!S126</f>
        <v>17.26</v>
      </c>
      <c r="T384" s="213">
        <f>1/INPUT!T126</f>
        <v>100.67857358596943</v>
      </c>
      <c r="U384" s="204">
        <f>INPUT!U126</f>
        <v>2.27</v>
      </c>
      <c r="V384" s="213">
        <f>1/INPUT!V126</f>
        <v>86.4655478024781</v>
      </c>
      <c r="W384" s="204">
        <f>INPUT!W126</f>
        <v>1.68</v>
      </c>
      <c r="X384" s="213">
        <f>1/INPUT!X126</f>
        <v>-415.0583156933549</v>
      </c>
      <c r="AB384" s="179">
        <f t="shared" si="36"/>
        <v>1518617.5999999999</v>
      </c>
    </row>
    <row r="385" spans="1:28" s="154" customFormat="1" ht="19.5" customHeight="1">
      <c r="A385" s="226">
        <f>INPUT!A125</f>
        <v>37404</v>
      </c>
      <c r="B385" s="193">
        <f>INPUT!B125</f>
        <v>1369</v>
      </c>
      <c r="C385" s="205">
        <f>INPUT!C125</f>
        <v>9.41</v>
      </c>
      <c r="D385" s="206">
        <f>1/INPUT!D125</f>
        <v>249.51967462634425</v>
      </c>
      <c r="E385" s="207">
        <f>INPUT!E125</f>
        <v>7612</v>
      </c>
      <c r="F385" s="214">
        <f>1/INPUT!F125</f>
        <v>252.8253229843501</v>
      </c>
      <c r="G385" s="207">
        <f>INPUT!G125</f>
        <v>193.7</v>
      </c>
      <c r="H385" s="214">
        <f>1/INPUT!H125</f>
        <v>10.968424100698908</v>
      </c>
      <c r="I385" s="208">
        <f>AVERAGE(INPUT!I125,INPUT!K125)</f>
        <v>6.215</v>
      </c>
      <c r="J385" s="217">
        <f>0.5*(1/INPUT!J125+1/INPUT!L125)</f>
        <v>9.938791662599751</v>
      </c>
      <c r="K385" s="343">
        <f>6*(980/0.938)*36*47.75*(E385/36)*(G385/36)*0.6/I385/35/1000000</f>
        <v>33.81550178311981</v>
      </c>
      <c r="L385" s="214">
        <f t="shared" si="35"/>
        <v>182.1575609857127</v>
      </c>
      <c r="M385" s="199">
        <f>INPUT!M125</f>
        <v>55.36</v>
      </c>
      <c r="N385" s="214">
        <f>1/INPUT!N125</f>
        <v>23.841255385143562</v>
      </c>
      <c r="O385" s="199">
        <f>INPUT!O125</f>
        <v>43.58</v>
      </c>
      <c r="P385" s="214">
        <f>1/INPUT!P125</f>
        <v>116.79650544855697</v>
      </c>
      <c r="Q385" s="199">
        <f>INPUT!Q125</f>
        <v>21.5</v>
      </c>
      <c r="R385" s="214">
        <f>1/INPUT!R125</f>
        <v>25.139145168507692</v>
      </c>
      <c r="S385" s="199">
        <f>INPUT!S125</f>
        <v>17.54</v>
      </c>
      <c r="T385" s="214">
        <f>1/INPUT!T125</f>
        <v>58.97443458260844</v>
      </c>
      <c r="U385" s="209">
        <f>INPUT!U125</f>
        <v>2.15</v>
      </c>
      <c r="V385" s="214">
        <f>1/INPUT!V125</f>
        <v>57.07208775404213</v>
      </c>
      <c r="W385" s="209">
        <f>INPUT!W125</f>
        <v>1.86</v>
      </c>
      <c r="X385" s="214">
        <f>1/INPUT!X125</f>
        <v>224.67366150666157</v>
      </c>
      <c r="AB385">
        <f t="shared" si="36"/>
        <v>1474444.4</v>
      </c>
    </row>
    <row r="386" spans="1:28" s="179" customFormat="1" ht="19.5" customHeight="1">
      <c r="A386" s="225">
        <f>INPUT!A124</f>
        <v>37404</v>
      </c>
      <c r="B386" s="192">
        <f>INPUT!B124</f>
        <v>1367</v>
      </c>
      <c r="C386" s="200">
        <f>INPUT!C124</f>
        <v>7.48</v>
      </c>
      <c r="D386" s="201">
        <f>1/INPUT!D124</f>
        <v>207.33982998133942</v>
      </c>
      <c r="E386" s="202">
        <f>INPUT!E124</f>
        <v>6470</v>
      </c>
      <c r="F386" s="213">
        <f>1/INPUT!F124</f>
        <v>72.43804735999537</v>
      </c>
      <c r="G386" s="202">
        <f>INPUT!G124</f>
        <v>311.6</v>
      </c>
      <c r="H386" s="213">
        <f>1/INPUT!H124</f>
        <v>23.637029770839</v>
      </c>
      <c r="I386" s="203">
        <f>AVERAGE(INPUT!I124,INPUT!K124)</f>
        <v>11.765</v>
      </c>
      <c r="J386" s="216">
        <f>0.5*(1/INPUT!J124+1/INPUT!L124)</f>
        <v>6.97908259876999</v>
      </c>
      <c r="K386" s="342">
        <f>6*(980/0.938)*36*47.75*(E386/36)*(G386/36)*0.6/I386/35/1000000</f>
        <v>24.425213414440766</v>
      </c>
      <c r="L386" s="213">
        <f t="shared" si="35"/>
        <v>11.47132235420013</v>
      </c>
      <c r="M386" s="198">
        <f>INPUT!M124</f>
        <v>41.6</v>
      </c>
      <c r="N386" s="213">
        <f>1/INPUT!N124</f>
        <v>17.503785193548104</v>
      </c>
      <c r="O386" s="198">
        <f>INPUT!O124</f>
        <v>30.49</v>
      </c>
      <c r="P386" s="213">
        <f>1/INPUT!P124</f>
        <v>24.409950472210493</v>
      </c>
      <c r="Q386" s="198">
        <f>INPUT!Q124</f>
        <v>21.1</v>
      </c>
      <c r="R386" s="213">
        <f>1/INPUT!R124</f>
        <v>-21.867483052700635</v>
      </c>
      <c r="S386" s="198">
        <f>INPUT!S124</f>
        <v>10.39</v>
      </c>
      <c r="T386" s="213">
        <f>1/INPUT!T124</f>
        <v>10.231037283946069</v>
      </c>
      <c r="U386" s="204">
        <f>INPUT!U124</f>
        <v>1.96</v>
      </c>
      <c r="V386" s="213">
        <f>1/INPUT!V124</f>
        <v>3.3924559243645165</v>
      </c>
      <c r="W386" s="204">
        <f>INPUT!W124</f>
        <v>2.08</v>
      </c>
      <c r="X386" s="213">
        <f>1/INPUT!X124</f>
        <v>-147.81310510989903</v>
      </c>
      <c r="AB386" s="179">
        <f t="shared" si="36"/>
        <v>2016052.0000000002</v>
      </c>
    </row>
    <row r="387" spans="1:28" s="154" customFormat="1" ht="19.5" customHeight="1">
      <c r="A387" s="226">
        <f>INPUT!A123</f>
        <v>37403</v>
      </c>
      <c r="B387" s="193">
        <f>INPUT!B123</f>
        <v>1365</v>
      </c>
      <c r="C387" s="205">
        <f>INPUT!C123</f>
        <v>8.2</v>
      </c>
      <c r="D387" s="206">
        <f>1/INPUT!D123</f>
        <v>170.32873445750297</v>
      </c>
      <c r="E387" s="207">
        <f>INPUT!E123</f>
        <v>6989</v>
      </c>
      <c r="F387" s="214">
        <f>1/INPUT!F123</f>
        <v>10183.299389002037</v>
      </c>
      <c r="G387" s="207">
        <f>INPUT!G123</f>
        <v>332.6</v>
      </c>
      <c r="H387" s="214">
        <f>1/INPUT!H123</f>
        <v>36.5724317009838</v>
      </c>
      <c r="I387" s="208">
        <f>AVERAGE(INPUT!I123,INPUT!K123)</f>
        <v>14.22</v>
      </c>
      <c r="J387" s="217">
        <f>0.5*(1/INPUT!J123+1/INPUT!L123)</f>
        <v>22.61995222058448</v>
      </c>
      <c r="K387" s="343">
        <f>6*(980/0.938)*36*47.75*(E387/36)*(G387/36)*0.6/I387/35/1000000</f>
        <v>23.30055457942356</v>
      </c>
      <c r="L387" s="214">
        <f t="shared" si="35"/>
        <v>59.63897565566304</v>
      </c>
      <c r="M387" s="199">
        <f>INPUT!M123</f>
        <v>43.08</v>
      </c>
      <c r="N387" s="214">
        <f>1/INPUT!N123</f>
        <v>17.647484439330594</v>
      </c>
      <c r="O387" s="199">
        <f>INPUT!O123</f>
        <v>30.2</v>
      </c>
      <c r="P387" s="214">
        <f>1/INPUT!P123</f>
        <v>134.4772867862618</v>
      </c>
      <c r="Q387" s="199">
        <f>INPUT!Q123</f>
        <v>19.24</v>
      </c>
      <c r="R387" s="214">
        <f>1/INPUT!R123</f>
        <v>100.35827905623074</v>
      </c>
      <c r="S387" s="199">
        <f>INPUT!S123</f>
        <v>10.9</v>
      </c>
      <c r="T387" s="214">
        <f>1/INPUT!T123</f>
        <v>-38.590668776289895</v>
      </c>
      <c r="U387" s="209">
        <f>INPUT!U123</f>
        <v>2.32</v>
      </c>
      <c r="V387" s="214">
        <f>1/INPUT!V123</f>
        <v>1366.120218579235</v>
      </c>
      <c r="W387" s="209">
        <f>INPUT!W123</f>
        <v>1.99</v>
      </c>
      <c r="X387" s="214">
        <f>1/INPUT!X123</f>
        <v>499.0518015770037</v>
      </c>
      <c r="AB387">
        <f t="shared" si="36"/>
        <v>2324541.4000000004</v>
      </c>
    </row>
    <row r="388" spans="1:28" s="179" customFormat="1" ht="19.5" customHeight="1">
      <c r="A388" s="225">
        <f>INPUT!A122</f>
        <v>37402</v>
      </c>
      <c r="B388" s="192">
        <f>INPUT!B122</f>
        <v>1359</v>
      </c>
      <c r="C388" s="200">
        <f>INPUT!C122</f>
        <v>7.62</v>
      </c>
      <c r="D388" s="201">
        <f>1/INPUT!D122</f>
        <v>213.89916793223676</v>
      </c>
      <c r="E388" s="202">
        <f>INPUT!E122</f>
        <v>6581</v>
      </c>
      <c r="F388" s="213">
        <f>1/INPUT!F122</f>
        <v>136.2583458236817</v>
      </c>
      <c r="G388" s="202">
        <f>INPUT!G122</f>
        <v>327</v>
      </c>
      <c r="H388" s="213">
        <f>1/INPUT!H122</f>
        <v>42.7558725190905</v>
      </c>
      <c r="I388" s="203">
        <f>AVERAGE(INPUT!I122,INPUT!K122)</f>
        <v>14.795</v>
      </c>
      <c r="J388" s="216">
        <f>0.5*(1/INPUT!J122+1/INPUT!L122)</f>
        <v>14.124081559278</v>
      </c>
      <c r="K388" s="342">
        <f>6*(980/0.938)*36*47.75*(E388/36)*(G388/36)*0.6/I388/35/1000000</f>
        <v>20.73257489167882</v>
      </c>
      <c r="L388" s="213">
        <f t="shared" si="35"/>
        <v>24.954169279576465</v>
      </c>
      <c r="M388" s="198">
        <f>INPUT!M122</f>
        <v>43.63</v>
      </c>
      <c r="N388" s="213">
        <f>1/INPUT!N122</f>
        <v>16.93936216525703</v>
      </c>
      <c r="O388" s="198">
        <f>INPUT!O122</f>
        <v>30.26</v>
      </c>
      <c r="P388" s="213">
        <f>1/INPUT!P122</f>
        <v>-169.21905406548777</v>
      </c>
      <c r="Q388" s="198">
        <f>INPUT!Q122</f>
        <v>21.3</v>
      </c>
      <c r="R388" s="213">
        <f>1/INPUT!R122</f>
        <v>-28.479074999644013</v>
      </c>
      <c r="S388" s="198">
        <f>INPUT!S122</f>
        <v>11.42</v>
      </c>
      <c r="T388" s="213">
        <f>1/INPUT!T122</f>
        <v>-90.28856224493481</v>
      </c>
      <c r="U388" s="204">
        <f>INPUT!U122</f>
        <v>2.046</v>
      </c>
      <c r="V388" s="213">
        <f>1/INPUT!V122</f>
        <v>6.428028260183443</v>
      </c>
      <c r="W388" s="204">
        <f>INPUT!W122</f>
        <v>2.26</v>
      </c>
      <c r="X388" s="213">
        <f>1/INPUT!X122</f>
        <v>-674.2179072276159</v>
      </c>
      <c r="AB388" s="179">
        <f t="shared" si="36"/>
        <v>2151987</v>
      </c>
    </row>
    <row r="389" spans="1:28" s="154" customFormat="1" ht="19.5" customHeight="1">
      <c r="A389" s="226">
        <f>INPUT!A121</f>
        <v>37399</v>
      </c>
      <c r="B389" s="193">
        <f>INPUT!B121</f>
        <v>1356</v>
      </c>
      <c r="C389" s="205">
        <f>INPUT!C121</f>
        <v>8.23</v>
      </c>
      <c r="D389" s="206">
        <f>1/INPUT!D121</f>
        <v>217.8269582643548</v>
      </c>
      <c r="E389" s="207">
        <f>INPUT!E121</f>
        <v>7213</v>
      </c>
      <c r="F389" s="214">
        <f>1/INPUT!F121</f>
        <v>1724.7326664367024</v>
      </c>
      <c r="G389" s="207">
        <f>INPUT!G121</f>
        <v>326.2</v>
      </c>
      <c r="H389" s="214">
        <f>1/INPUT!H121</f>
        <v>22.355860588853368</v>
      </c>
      <c r="I389" s="208">
        <f>AVERAGE(INPUT!I121,INPUT!K121)</f>
        <v>10.535</v>
      </c>
      <c r="J389" s="217">
        <f>0.5*(1/INPUT!J121+1/INPUT!L121)</f>
        <v>19.952601439167303</v>
      </c>
      <c r="K389" s="343">
        <f>6*(980/0.938)*36*47.75*(E389/36)*(G389/36)*0.6/I389/35/1000000</f>
        <v>31.834198343829016</v>
      </c>
      <c r="L389" s="214">
        <f t="shared" si="35"/>
        <v>207.98764499158196</v>
      </c>
      <c r="M389" s="199">
        <f>INPUT!M121</f>
        <v>47.18</v>
      </c>
      <c r="N389" s="214">
        <f>1/INPUT!N121</f>
        <v>-609.570252971655</v>
      </c>
      <c r="O389" s="199">
        <f>INPUT!O121</f>
        <v>30.72</v>
      </c>
      <c r="P389" s="214">
        <f>1/INPUT!P121</f>
        <v>53.33760034136064</v>
      </c>
      <c r="Q389" s="199">
        <f>INPUT!Q121</f>
        <v>26.81</v>
      </c>
      <c r="R389" s="214">
        <f>1/INPUT!R121</f>
        <v>-38.2744353563924</v>
      </c>
      <c r="S389" s="199">
        <f>INPUT!S121</f>
        <v>20.28</v>
      </c>
      <c r="T389" s="214">
        <f>1/INPUT!T121</f>
        <v>-13.243542117774819</v>
      </c>
      <c r="U389" s="209">
        <f>INPUT!U121</f>
        <v>2.54</v>
      </c>
      <c r="V389" s="214">
        <f>1/INPUT!V121</f>
        <v>-106.72814207650272</v>
      </c>
      <c r="W389" s="209">
        <f>INPUT!W121</f>
        <v>1.73</v>
      </c>
      <c r="X389" s="214">
        <f>1/INPUT!X121</f>
        <v>-396.4006818091727</v>
      </c>
      <c r="AB389">
        <f t="shared" si="36"/>
        <v>2352880.6</v>
      </c>
    </row>
    <row r="390" spans="1:28" s="179" customFormat="1" ht="19.5" customHeight="1">
      <c r="A390" s="225">
        <f>INPUT!A120</f>
        <v>37397</v>
      </c>
      <c r="B390" s="192">
        <f>INPUT!B120</f>
        <v>1340</v>
      </c>
      <c r="C390" s="200">
        <f>INPUT!C120</f>
        <v>8.11</v>
      </c>
      <c r="D390" s="201">
        <f>1/INPUT!D120</f>
        <v>139.42334504489432</v>
      </c>
      <c r="E390" s="202">
        <f>INPUT!E120</f>
        <v>7019</v>
      </c>
      <c r="F390" s="213">
        <f>1/INPUT!F120</f>
        <v>12091.898428053204</v>
      </c>
      <c r="G390" s="202">
        <f>INPUT!G120</f>
        <v>407.6</v>
      </c>
      <c r="H390" s="213">
        <f>1/INPUT!H120</f>
        <v>14.580213775094371</v>
      </c>
      <c r="I390" s="203">
        <f>AVERAGE(INPUT!I120,INPUT!K120)</f>
        <v>16.59</v>
      </c>
      <c r="J390" s="216">
        <f>0.5*(1/INPUT!J120+1/INPUT!L120)</f>
        <v>9.44256841674012</v>
      </c>
      <c r="K390" s="342">
        <f>6*(980/0.938)*36*47.75*(E390/36)*(G390/36)*0.6/I390/35/1000000</f>
        <v>24.580550250555547</v>
      </c>
      <c r="L390" s="213">
        <f t="shared" si="35"/>
        <v>26.856748417011815</v>
      </c>
      <c r="M390" s="198">
        <f>INPUT!M120</f>
        <v>40.96</v>
      </c>
      <c r="N390" s="213">
        <f>1/INPUT!N120</f>
        <v>177.64513607617423</v>
      </c>
      <c r="O390" s="198">
        <f>INPUT!O120</f>
        <v>26.15</v>
      </c>
      <c r="P390" s="213">
        <f>1/INPUT!P120</f>
        <v>49.619172848388615</v>
      </c>
      <c r="Q390" s="198">
        <f>INPUT!Q120</f>
        <v>21.37</v>
      </c>
      <c r="R390" s="213">
        <f>1/INPUT!R120</f>
        <v>-116.77741057769786</v>
      </c>
      <c r="S390" s="198">
        <f>INPUT!S120</f>
        <v>11.54</v>
      </c>
      <c r="T390" s="213">
        <f>1/INPUT!T120</f>
        <v>23.384045533413463</v>
      </c>
      <c r="U390" s="204">
        <f>INPUT!U120</f>
        <v>2.61</v>
      </c>
      <c r="V390" s="213">
        <f>1/INPUT!V120</f>
        <v>462.5346901017577</v>
      </c>
      <c r="W390" s="204">
        <f>INPUT!W120</f>
        <v>1.89</v>
      </c>
      <c r="X390" s="213">
        <f>1/INPUT!X120</f>
        <v>-60.01464357303182</v>
      </c>
      <c r="AB390" s="179">
        <f t="shared" si="36"/>
        <v>2860944.4000000004</v>
      </c>
    </row>
    <row r="391" spans="1:28" s="154" customFormat="1" ht="19.5" customHeight="1">
      <c r="A391" s="226">
        <f>INPUT!A119</f>
        <v>37396</v>
      </c>
      <c r="B391" s="193">
        <f>INPUT!B119</f>
        <v>1337</v>
      </c>
      <c r="C391" s="205">
        <f>INPUT!C119</f>
        <v>7.76</v>
      </c>
      <c r="D391" s="206">
        <f>1/INPUT!D119</f>
        <v>141.24293785310735</v>
      </c>
      <c r="E391" s="207">
        <f>INPUT!E119</f>
        <v>6614</v>
      </c>
      <c r="F391" s="214">
        <f>1/INPUT!F119</f>
        <v>792.5814377427281</v>
      </c>
      <c r="G391" s="207">
        <f>INPUT!G119</f>
        <v>435.1</v>
      </c>
      <c r="H391" s="214">
        <f>1/INPUT!H119</f>
        <v>19.13524022380577</v>
      </c>
      <c r="I391" s="208">
        <f>AVERAGE(INPUT!I119,INPUT!K119)</f>
        <v>18.895000000000003</v>
      </c>
      <c r="J391" s="217">
        <f>0.5*(1/INPUT!J119+1/INPUT!L119)</f>
        <v>9.756456147349692</v>
      </c>
      <c r="K391" s="343">
        <f>6*(980/0.938)*36*47.75*(E391/36)*(G391/36)*0.6/I391/35/1000000</f>
        <v>21.70875645851189</v>
      </c>
      <c r="L391" s="214">
        <f aca="true" t="shared" si="37" ref="L391:L397">1/(1/J391-1/F391-1/H391)</f>
        <v>20.418608950444415</v>
      </c>
      <c r="M391" s="199">
        <f>INPUT!M119</f>
        <v>38.51</v>
      </c>
      <c r="N391" s="214">
        <f>1/INPUT!N119</f>
        <v>28.154104305325628</v>
      </c>
      <c r="O391" s="199">
        <f>INPUT!O119</f>
        <v>24.11</v>
      </c>
      <c r="P391" s="214">
        <f>1/INPUT!P119</f>
        <v>36.27341448905268</v>
      </c>
      <c r="Q391" s="199">
        <f>INPUT!Q119</f>
        <v>20.9</v>
      </c>
      <c r="R391" s="214">
        <f>1/INPUT!R119</f>
        <v>101.4867813467296</v>
      </c>
      <c r="S391" s="199">
        <f>INPUT!S119</f>
        <v>11.05</v>
      </c>
      <c r="T391" s="214">
        <f>1/INPUT!T119</f>
        <v>18.40881561362105</v>
      </c>
      <c r="U391" s="209">
        <f>INPUT!U119</f>
        <v>2.24</v>
      </c>
      <c r="V391" s="214">
        <f>1/INPUT!V119</f>
        <v>55.27091036716466</v>
      </c>
      <c r="W391" s="209">
        <f>INPUT!W119</f>
        <v>1.96</v>
      </c>
      <c r="X391" s="214">
        <f>1/INPUT!X119</f>
        <v>-73.50454993164077</v>
      </c>
      <c r="AB391">
        <f aca="true" t="shared" si="38" ref="AB391:AB397">E391*G391</f>
        <v>2877751.4000000004</v>
      </c>
    </row>
    <row r="392" spans="1:28" s="179" customFormat="1" ht="19.5" customHeight="1">
      <c r="A392" s="225">
        <f>INPUT!A118</f>
        <v>37395</v>
      </c>
      <c r="B392" s="192">
        <f>INPUT!B118</f>
        <v>1335</v>
      </c>
      <c r="C392" s="200">
        <f>INPUT!C118</f>
        <v>7.56</v>
      </c>
      <c r="D392" s="201">
        <f>1/INPUT!D118</f>
        <v>166.6750004166875</v>
      </c>
      <c r="E392" s="202">
        <f>INPUT!E118</f>
        <v>6374</v>
      </c>
      <c r="F392" s="213">
        <f>1/INPUT!F118</f>
        <v>257.0760173783388</v>
      </c>
      <c r="G392" s="202">
        <f>INPUT!G118</f>
        <v>435.4</v>
      </c>
      <c r="H392" s="213">
        <f>1/INPUT!H118</f>
        <v>25.092465736238037</v>
      </c>
      <c r="I392" s="203">
        <f>AVERAGE(INPUT!I118,INPUT!K118)</f>
        <v>19.115000000000002</v>
      </c>
      <c r="J392" s="216">
        <f>0.5*(1/INPUT!J118+1/INPUT!L118)</f>
        <v>11.187295173943124</v>
      </c>
      <c r="K392" s="342">
        <f>6*(980/0.938)*36*47.75*(E392/36)*(G392/36)*0.6/I392/35/1000000</f>
        <v>20.69449106546784</v>
      </c>
      <c r="L392" s="213">
        <f t="shared" si="37"/>
        <v>21.9083911393929</v>
      </c>
      <c r="M392" s="198">
        <f>INPUT!M118</f>
        <v>39.31</v>
      </c>
      <c r="N392" s="213">
        <f>1/INPUT!N118</f>
        <v>40.93227346033253</v>
      </c>
      <c r="O392" s="198">
        <f>INPUT!O118</f>
        <v>26.56</v>
      </c>
      <c r="P392" s="213">
        <f>1/INPUT!P118</f>
        <v>-27.173396158225252</v>
      </c>
      <c r="Q392" s="198">
        <f>INPUT!Q118</f>
        <v>20.34</v>
      </c>
      <c r="R392" s="213">
        <f>1/INPUT!R118</f>
        <v>107.26736390453206</v>
      </c>
      <c r="S392" s="198">
        <f>INPUT!S118</f>
        <v>10.8</v>
      </c>
      <c r="T392" s="213">
        <f>1/INPUT!T118</f>
        <v>55.86966724026192</v>
      </c>
      <c r="U392" s="204">
        <f>INPUT!U118</f>
        <v>2.04</v>
      </c>
      <c r="V392" s="213">
        <f>1/INPUT!V118</f>
        <v>8.140312946190903</v>
      </c>
      <c r="W392" s="204">
        <f>INPUT!W118</f>
        <v>1.82</v>
      </c>
      <c r="X392" s="213">
        <f>1/INPUT!X118</f>
        <v>-124.1341642046724</v>
      </c>
      <c r="AB392" s="179">
        <f t="shared" si="38"/>
        <v>2775239.5999999996</v>
      </c>
    </row>
    <row r="393" spans="1:28" s="154" customFormat="1" ht="19.5" customHeight="1">
      <c r="A393" s="224">
        <f>INPUT!A117</f>
        <v>37393</v>
      </c>
      <c r="B393" s="193">
        <f>INPUT!B117</f>
        <v>1332</v>
      </c>
      <c r="C393" s="180">
        <f>INPUT!C117</f>
        <v>7.5</v>
      </c>
      <c r="D393" s="181">
        <f>1/INPUT!D117</f>
        <v>118.54942918449848</v>
      </c>
      <c r="E393" s="182">
        <f>INPUT!E117</f>
        <v>6413</v>
      </c>
      <c r="F393" s="238">
        <f>1/INPUT!F117</f>
        <v>311.8373456405139</v>
      </c>
      <c r="G393" s="182">
        <f>INPUT!G117</f>
        <v>421.6</v>
      </c>
      <c r="H393" s="238">
        <f>1/INPUT!H117</f>
        <v>23.786417004433787</v>
      </c>
      <c r="I393" s="183">
        <f>AVERAGE(INPUT!I117,INPUT!K117)</f>
        <v>18.92</v>
      </c>
      <c r="J393" s="247">
        <f>0.5*(1/INPUT!J117+1/INPUT!L117)</f>
        <v>10.346827943816258</v>
      </c>
      <c r="K393" s="341">
        <f>6*(980/0.938)*36*47.75*(E393/36)*(G393/36)*0.6/I393/35/1000000</f>
        <v>20.368979868101352</v>
      </c>
      <c r="L393" s="255">
        <f t="shared" si="37"/>
        <v>19.455109824859186</v>
      </c>
      <c r="M393" s="188">
        <f>INPUT!M117</f>
        <v>40.98</v>
      </c>
      <c r="N393" s="255">
        <f>1/INPUT!N117</f>
        <v>72.79715799895172</v>
      </c>
      <c r="O393" s="185">
        <f>INPUT!O117</f>
        <v>25.41</v>
      </c>
      <c r="P393" s="255">
        <f>1/INPUT!P117</f>
        <v>-99.79571816491641</v>
      </c>
      <c r="Q393" s="185">
        <f>INPUT!Q117</f>
        <v>20.77</v>
      </c>
      <c r="R393" s="255">
        <f>1/INPUT!R117</f>
        <v>171.556013038257</v>
      </c>
      <c r="S393" s="185">
        <f>INPUT!S117</f>
        <v>11.39</v>
      </c>
      <c r="T393" s="255">
        <f>1/INPUT!T117</f>
        <v>23.928482551350523</v>
      </c>
      <c r="U393" s="186">
        <f>INPUT!U117</f>
        <v>2.368</v>
      </c>
      <c r="V393" s="255">
        <f>1/INPUT!V117</f>
        <v>85.2071812612367</v>
      </c>
      <c r="W393" s="186">
        <f>INPUT!W117</f>
        <v>1.83</v>
      </c>
      <c r="X393" s="255">
        <f>1/INPUT!X117</f>
        <v>-175.50017550017552</v>
      </c>
      <c r="AB393">
        <f t="shared" si="38"/>
        <v>2703720.8000000003</v>
      </c>
    </row>
    <row r="394" spans="1:28" s="179" customFormat="1" ht="19.5" customHeight="1">
      <c r="A394" s="223">
        <f>INPUT!A116</f>
        <v>37392</v>
      </c>
      <c r="B394" s="192">
        <f>INPUT!B116</f>
        <v>1329</v>
      </c>
      <c r="C394" s="171">
        <f>INPUT!C116</f>
        <v>7.38</v>
      </c>
      <c r="D394" s="172">
        <f>1/INPUT!D116</f>
        <v>134.06083680774336</v>
      </c>
      <c r="E394" s="173">
        <f>INPUT!E116</f>
        <v>6344</v>
      </c>
      <c r="F394" s="237">
        <f>1/INPUT!F116</f>
        <v>23923.444976076556</v>
      </c>
      <c r="G394" s="173">
        <f>INPUT!G116</f>
        <v>378.7</v>
      </c>
      <c r="H394" s="237">
        <f>1/INPUT!H116</f>
        <v>31.60486335637328</v>
      </c>
      <c r="I394" s="174">
        <f>AVERAGE(INPUT!I116,INPUT!K116)</f>
        <v>16.76</v>
      </c>
      <c r="J394" s="246">
        <f>0.5*(1/INPUT!J116+1/INPUT!L116)</f>
        <v>11.05688406956294</v>
      </c>
      <c r="K394" s="340">
        <f>6*(980/0.938)*36*47.75*(E394/36)*(G394/36)*0.6/I394/35/1000000</f>
        <v>20.432101342927368</v>
      </c>
      <c r="L394" s="254">
        <f t="shared" si="37"/>
        <v>17.018700405704084</v>
      </c>
      <c r="M394" s="187">
        <f>INPUT!M116</f>
        <v>40.26</v>
      </c>
      <c r="N394" s="254">
        <f>1/INPUT!N116</f>
        <v>33.412074455466716</v>
      </c>
      <c r="O394" s="177">
        <f>INPUT!O116</f>
        <v>26.96</v>
      </c>
      <c r="P394" s="254">
        <f>1/INPUT!P116</f>
        <v>39.30817610062893</v>
      </c>
      <c r="Q394" s="177">
        <f>INPUT!Q116</f>
        <v>19.52</v>
      </c>
      <c r="R394" s="254">
        <f>1/INPUT!R116</f>
        <v>53.42536743296452</v>
      </c>
      <c r="S394" s="177">
        <f>INPUT!S116</f>
        <v>12.18</v>
      </c>
      <c r="T394" s="254">
        <f>1/INPUT!T116</f>
        <v>68.98549924805806</v>
      </c>
      <c r="U394" s="178">
        <f>INPUT!U116</f>
        <v>2.19</v>
      </c>
      <c r="V394" s="254">
        <f>1/INPUT!V116</f>
        <v>93.46930000841223</v>
      </c>
      <c r="W394" s="178">
        <f>INPUT!W116</f>
        <v>1.7</v>
      </c>
      <c r="X394" s="254">
        <f>1/INPUT!X116</f>
        <v>-431.5367021965218</v>
      </c>
      <c r="AB394" s="179">
        <f t="shared" si="38"/>
        <v>2402472.8</v>
      </c>
    </row>
    <row r="395" spans="1:28" s="154" customFormat="1" ht="19.5" customHeight="1">
      <c r="A395" s="224">
        <f>INPUT!A115</f>
        <v>37392</v>
      </c>
      <c r="B395" s="193">
        <f>INPUT!B115</f>
        <v>1328</v>
      </c>
      <c r="C395" s="180">
        <f>INPUT!C115</f>
        <v>7.97</v>
      </c>
      <c r="D395" s="181">
        <f>1/INPUT!D115</f>
        <v>131.23015143959478</v>
      </c>
      <c r="E395" s="182">
        <f>INPUT!E115</f>
        <v>6712</v>
      </c>
      <c r="F395" s="238">
        <f>1/INPUT!F115</f>
        <v>164.72293602161164</v>
      </c>
      <c r="G395" s="182">
        <f>INPUT!G115</f>
        <v>395.3</v>
      </c>
      <c r="H395" s="238">
        <f>1/INPUT!H115</f>
        <v>20.81399366422033</v>
      </c>
      <c r="I395" s="183">
        <f>AVERAGE(INPUT!I115,INPUT!K115)</f>
        <v>17.81</v>
      </c>
      <c r="J395" s="247">
        <f>0.5*(1/INPUT!J115+1/INPUT!L115)</f>
        <v>9.917074021543812</v>
      </c>
      <c r="K395" s="341">
        <f>6*(980/0.938)*36*47.75*(E395/36)*(G395/36)*0.6/I395/35/1000000</f>
        <v>21.234567097136445</v>
      </c>
      <c r="L395" s="255">
        <f t="shared" si="37"/>
        <v>21.40374583294523</v>
      </c>
      <c r="M395" s="184">
        <f>INPUT!M115</f>
        <v>39.62</v>
      </c>
      <c r="N395" s="253">
        <f>1/INPUT!N115</f>
        <v>24.574794616153994</v>
      </c>
      <c r="O395" s="145">
        <f>INPUT!O115</f>
        <v>26.26</v>
      </c>
      <c r="P395" s="253">
        <f>1/INPUT!P115</f>
        <v>-60.54551509096964</v>
      </c>
      <c r="Q395" s="185">
        <f>INPUT!Q115</f>
        <v>20.05</v>
      </c>
      <c r="R395" s="255">
        <f>1/INPUT!R115</f>
        <v>36.868670110200455</v>
      </c>
      <c r="S395" s="185">
        <f>INPUT!S115</f>
        <v>11.82</v>
      </c>
      <c r="T395" s="255">
        <f>1/INPUT!T115</f>
        <v>34.81712306112146</v>
      </c>
      <c r="U395" s="186">
        <f>INPUT!U115</f>
        <v>0</v>
      </c>
      <c r="V395" s="255"/>
      <c r="W395" s="186">
        <f>INPUT!W115</f>
        <v>0</v>
      </c>
      <c r="X395" s="255"/>
      <c r="AB395">
        <f t="shared" si="38"/>
        <v>2653253.6</v>
      </c>
    </row>
    <row r="396" spans="1:28" s="179" customFormat="1" ht="19.5" customHeight="1">
      <c r="A396" s="223">
        <f>INPUT!A114</f>
        <v>0</v>
      </c>
      <c r="B396" s="192">
        <f>INPUT!B114</f>
        <v>1315</v>
      </c>
      <c r="C396" s="171"/>
      <c r="D396" s="172"/>
      <c r="E396" s="173"/>
      <c r="F396" s="237"/>
      <c r="G396" s="173"/>
      <c r="H396" s="237"/>
      <c r="I396" s="174"/>
      <c r="J396" s="246"/>
      <c r="K396" s="340" t="e">
        <f>6*(980/0.938)*36*47.75*(E396/36)*(G396/36)*0.6/I396/35/1000000</f>
        <v>#DIV/0!</v>
      </c>
      <c r="L396" s="254" t="e">
        <f t="shared" si="37"/>
        <v>#DIV/0!</v>
      </c>
      <c r="M396" s="50"/>
      <c r="N396" s="252"/>
      <c r="O396" s="51"/>
      <c r="P396" s="252"/>
      <c r="Q396" s="177"/>
      <c r="R396" s="254"/>
      <c r="S396" s="177"/>
      <c r="T396" s="254"/>
      <c r="U396" s="178"/>
      <c r="V396" s="254"/>
      <c r="W396" s="178"/>
      <c r="X396" s="254"/>
      <c r="AB396" s="179">
        <f t="shared" si="38"/>
        <v>0</v>
      </c>
    </row>
    <row r="397" spans="1:28" s="154" customFormat="1" ht="19.5" customHeight="1">
      <c r="A397" s="224">
        <f>INPUT!A113</f>
        <v>37388</v>
      </c>
      <c r="B397" s="193">
        <f>INPUT!B113</f>
        <v>1313</v>
      </c>
      <c r="C397" s="180">
        <f>INPUT!C113</f>
        <v>7.57</v>
      </c>
      <c r="D397" s="181">
        <f>1/INPUT!D113</f>
        <v>147.8721201904593</v>
      </c>
      <c r="E397" s="182">
        <f>INPUT!E113</f>
        <v>6322</v>
      </c>
      <c r="F397" s="238">
        <f>1/INPUT!F113</f>
        <v>2515.0905432595573</v>
      </c>
      <c r="G397" s="182">
        <f>INPUT!G113</f>
        <v>417.3</v>
      </c>
      <c r="H397" s="238">
        <f>1/INPUT!H113</f>
        <v>26.444392730965326</v>
      </c>
      <c r="I397" s="183">
        <f>AVERAGE(INPUT!I113,INPUT!K113)</f>
        <v>18.155</v>
      </c>
      <c r="J397" s="247">
        <f>0.5*(1/INPUT!J113+1/INPUT!L113)</f>
        <v>15.12769907164363</v>
      </c>
      <c r="K397" s="341">
        <f>6*(980/0.938)*36*47.75*(E397/36)*(G397/36)*0.6/I397/35/1000000</f>
        <v>20.712627358936523</v>
      </c>
      <c r="L397" s="255">
        <f t="shared" si="37"/>
        <v>35.85372318705085</v>
      </c>
      <c r="M397" s="184">
        <f>INPUT!M113</f>
        <v>41.09</v>
      </c>
      <c r="N397" s="253">
        <f>1/INPUT!N113</f>
        <v>54.852528975848436</v>
      </c>
      <c r="O397" s="145">
        <f>INPUT!O113</f>
        <v>27.4</v>
      </c>
      <c r="P397" s="253">
        <f>1/INPUT!P113</f>
        <v>69.50864339980676</v>
      </c>
      <c r="Q397" s="185">
        <f>INPUT!Q113</f>
        <v>20.46</v>
      </c>
      <c r="R397" s="255">
        <f>1/INPUT!R113</f>
        <v>32.94979768824219</v>
      </c>
      <c r="S397" s="185">
        <f>INPUT!S113</f>
        <v>12</v>
      </c>
      <c r="T397" s="255">
        <f>1/INPUT!T113</f>
        <v>33.455893422905916</v>
      </c>
      <c r="U397" s="186">
        <f>INPUT!U113</f>
        <v>2.04</v>
      </c>
      <c r="V397" s="255">
        <f>1/INPUT!V113</f>
        <v>40.44931094598804</v>
      </c>
      <c r="W397" s="186">
        <f>INPUT!W113</f>
        <v>1.99</v>
      </c>
      <c r="X397" s="255">
        <f>1/INPUT!X113</f>
        <v>-137.6576179725786</v>
      </c>
      <c r="AB397">
        <f t="shared" si="38"/>
        <v>2638170.6</v>
      </c>
    </row>
    <row r="398" spans="1:28" s="179" customFormat="1" ht="19.5" customHeight="1">
      <c r="A398" s="223">
        <f>INPUT!A112</f>
        <v>37387</v>
      </c>
      <c r="B398" s="192">
        <f>INPUT!B112</f>
        <v>1309</v>
      </c>
      <c r="C398" s="171">
        <f>INPUT!C112</f>
        <v>7.3</v>
      </c>
      <c r="D398" s="172">
        <f>1/INPUT!D112</f>
        <v>136.43495463537758</v>
      </c>
      <c r="E398" s="173">
        <f>INPUT!E112</f>
        <v>6147</v>
      </c>
      <c r="F398" s="237">
        <f>1/INPUT!F112</f>
        <v>1895.016107636915</v>
      </c>
      <c r="G398" s="173">
        <f>INPUT!G112</f>
        <v>345.3</v>
      </c>
      <c r="H398" s="237">
        <f>1/INPUT!H112</f>
        <v>19.3932623927795</v>
      </c>
      <c r="I398" s="174">
        <f>AVERAGE(INPUT!I112,INPUT!K112)</f>
        <v>15.73</v>
      </c>
      <c r="J398" s="246">
        <f>0.5*(1/INPUT!J112+1/INPUT!L112)</f>
        <v>11.552186158686366</v>
      </c>
      <c r="K398" s="340">
        <f>6*(980/0.938)*36*47.75*(E398/36)*(G398/36)*0.6/I398/35/1000000</f>
        <v>19.2335582782211</v>
      </c>
      <c r="L398" s="254">
        <f aca="true" t="shared" si="39" ref="L398:L405">1/(1/J398-1/F398-1/H398)</f>
        <v>29.009301606970883</v>
      </c>
      <c r="M398" s="50">
        <f>INPUT!M112</f>
        <v>40.68</v>
      </c>
      <c r="N398" s="252">
        <f>1/INPUT!N112</f>
        <v>66.08511763150939</v>
      </c>
      <c r="O398" s="51">
        <f>INPUT!O112</f>
        <v>26.56</v>
      </c>
      <c r="P398" s="252">
        <f>1/INPUT!P112</f>
        <v>41.35957184571225</v>
      </c>
      <c r="Q398" s="177">
        <f>INPUT!Q112</f>
        <v>19.39</v>
      </c>
      <c r="R398" s="254">
        <f>1/INPUT!R112</f>
        <v>1240.233163834801</v>
      </c>
      <c r="S398" s="177">
        <f>INPUT!S112</f>
        <v>10.71</v>
      </c>
      <c r="T398" s="254">
        <f>1/INPUT!T112</f>
        <v>39.31095753630367</v>
      </c>
      <c r="U398" s="178">
        <f>INPUT!U112</f>
        <v>2.02</v>
      </c>
      <c r="V398" s="254">
        <f>1/INPUT!V112</f>
        <v>42.56605187099081</v>
      </c>
      <c r="W398" s="178">
        <f>INPUT!W112</f>
        <v>2.14</v>
      </c>
      <c r="X398" s="254">
        <f>1/INPUT!X112</f>
        <v>-588.200694076819</v>
      </c>
      <c r="AB398" s="179">
        <f aca="true" t="shared" si="40" ref="AB398:AB405">E398*G398</f>
        <v>2122559.1</v>
      </c>
    </row>
    <row r="399" spans="1:28" s="154" customFormat="1" ht="19.5" customHeight="1">
      <c r="A399" s="224">
        <f>INPUT!A111</f>
        <v>37386</v>
      </c>
      <c r="B399" s="193">
        <f>INPUT!B111</f>
        <v>1307</v>
      </c>
      <c r="C399" s="180">
        <f>INPUT!C111</f>
        <v>7.24</v>
      </c>
      <c r="D399" s="181">
        <f>1/INPUT!D111</f>
        <v>114.66574934067195</v>
      </c>
      <c r="E399" s="182">
        <f>INPUT!E111</f>
        <v>6161</v>
      </c>
      <c r="F399" s="238">
        <f>1/INPUT!F111</f>
        <v>214.05484085022582</v>
      </c>
      <c r="G399" s="182">
        <f>INPUT!G111</f>
        <v>434.5</v>
      </c>
      <c r="H399" s="238">
        <f>1/INPUT!H111</f>
        <v>36.17277564559362</v>
      </c>
      <c r="I399" s="183">
        <f>AVERAGE(INPUT!I111,INPUT!K111)</f>
        <v>18.34</v>
      </c>
      <c r="J399" s="247">
        <f>0.5*(1/INPUT!J111+1/INPUT!L111)</f>
        <v>15.23043906087852</v>
      </c>
      <c r="K399" s="341">
        <f>6*(980/0.938)*36*47.75*(E399/36)*(G399/36)*0.6/I399/35/1000000</f>
        <v>20.805120098797182</v>
      </c>
      <c r="L399" s="255">
        <f t="shared" si="39"/>
        <v>29.992931584974354</v>
      </c>
      <c r="M399" s="184">
        <f>INPUT!M111</f>
        <v>39.5</v>
      </c>
      <c r="N399" s="253">
        <f>1/INPUT!N111</f>
        <v>27.87821679774075</v>
      </c>
      <c r="O399" s="145">
        <f>INPUT!O111</f>
        <v>26.2</v>
      </c>
      <c r="P399" s="253">
        <f>1/INPUT!P111</f>
        <v>75.12075661626064</v>
      </c>
      <c r="Q399" s="185">
        <f>INPUT!Q111</f>
        <v>20.66</v>
      </c>
      <c r="R399" s="255">
        <f>1/INPUT!R111</f>
        <v>-966.0902328277461</v>
      </c>
      <c r="S399" s="185">
        <f>INPUT!S111</f>
        <v>11.83</v>
      </c>
      <c r="T399" s="255">
        <f>1/INPUT!T111</f>
        <v>-76.68476427103462</v>
      </c>
      <c r="U399" s="186">
        <f>INPUT!U111</f>
        <v>2.0618</v>
      </c>
      <c r="V399" s="255">
        <f>1/INPUT!V111</f>
        <v>51.206947758671895</v>
      </c>
      <c r="W399" s="186">
        <f>INPUT!W111</f>
        <v>2.19</v>
      </c>
      <c r="X399" s="255">
        <f>1/INPUT!X111</f>
        <v>-448.85318012478115</v>
      </c>
      <c r="AB399">
        <f t="shared" si="40"/>
        <v>2676954.5</v>
      </c>
    </row>
    <row r="400" spans="1:28" s="179" customFormat="1" ht="19.5" customHeight="1">
      <c r="A400" s="223">
        <f>INPUT!A110</f>
        <v>37385</v>
      </c>
      <c r="B400" s="192">
        <f>INPUT!B110</f>
        <v>1305</v>
      </c>
      <c r="C400" s="171">
        <f>INPUT!C110</f>
        <v>7.23</v>
      </c>
      <c r="D400" s="172">
        <f>1/INPUT!D110</f>
        <v>97.37003534532282</v>
      </c>
      <c r="E400" s="173">
        <f>INPUT!E110</f>
        <v>6008</v>
      </c>
      <c r="F400" s="237">
        <f>1/INPUT!F110</f>
        <v>221.48394241417498</v>
      </c>
      <c r="G400" s="173">
        <f>INPUT!G110</f>
        <v>443.1</v>
      </c>
      <c r="H400" s="237">
        <f>1/INPUT!H110</f>
        <v>33.6308542909607</v>
      </c>
      <c r="I400" s="174">
        <f>AVERAGE(INPUT!I110,INPUT!K110)</f>
        <v>16.29</v>
      </c>
      <c r="J400" s="246">
        <f>0.5*(1/INPUT!J110+1/INPUT!L110)</f>
        <v>14.40038102419323</v>
      </c>
      <c r="K400" s="340">
        <f>6*(980/0.938)*36*47.75*(E400/36)*(G400/36)*0.6/I400/35/1000000</f>
        <v>23.293736510816085</v>
      </c>
      <c r="L400" s="254">
        <f t="shared" si="39"/>
        <v>28.41473592249672</v>
      </c>
      <c r="M400" s="50">
        <f>INPUT!M110</f>
        <v>41.64</v>
      </c>
      <c r="N400" s="252">
        <f>1/INPUT!N110</f>
        <v>215.43830924014907</v>
      </c>
      <c r="O400" s="51">
        <f>INPUT!O110</f>
        <v>27.38</v>
      </c>
      <c r="P400" s="252">
        <f>1/INPUT!P110</f>
        <v>-148.6127004413797</v>
      </c>
      <c r="Q400" s="177">
        <f>INPUT!Q110</f>
        <v>19.66</v>
      </c>
      <c r="R400" s="254">
        <f>1/INPUT!R110</f>
        <v>96.8419829364426</v>
      </c>
      <c r="S400" s="177">
        <f>INPUT!S110</f>
        <v>10.64</v>
      </c>
      <c r="T400" s="254">
        <f>1/INPUT!T110</f>
        <v>26.34886423220727</v>
      </c>
      <c r="U400" s="178">
        <f>INPUT!U110</f>
        <v>2.28</v>
      </c>
      <c r="V400" s="254">
        <f>1/INPUT!V110</f>
        <v>46.011070263505395</v>
      </c>
      <c r="W400" s="178">
        <f>INPUT!W110</f>
        <v>1.97</v>
      </c>
      <c r="X400" s="254">
        <f>1/INPUT!X110</f>
        <v>-574.910888812234</v>
      </c>
      <c r="AB400" s="179">
        <f t="shared" si="40"/>
        <v>2662144.8000000003</v>
      </c>
    </row>
    <row r="401" spans="1:28" s="154" customFormat="1" ht="19.5" customHeight="1">
      <c r="A401" s="222">
        <f>INPUT!A109</f>
        <v>37384</v>
      </c>
      <c r="B401" s="272">
        <f>INPUT!B109</f>
        <v>1303</v>
      </c>
      <c r="C401" s="160">
        <f>INPUT!C109</f>
        <v>7.311</v>
      </c>
      <c r="D401" s="161">
        <f>1/INPUT!D109</f>
        <v>123.95413696932135</v>
      </c>
      <c r="E401" s="162">
        <f>INPUT!E109</f>
        <v>6075</v>
      </c>
      <c r="F401" s="236">
        <f>1/INPUT!F109</f>
        <v>238.89154323936935</v>
      </c>
      <c r="G401" s="162">
        <f>INPUT!G109</f>
        <v>486</v>
      </c>
      <c r="H401" s="236">
        <f>1/INPUT!H109</f>
        <v>45.181811609918306</v>
      </c>
      <c r="I401" s="163">
        <f>AVERAGE(INPUT!I109,INPUT!K109)</f>
        <v>19.515</v>
      </c>
      <c r="J401" s="245">
        <f>0.5*(1/INPUT!J109+1/INPUT!L109)</f>
        <v>15.33809249311782</v>
      </c>
      <c r="K401" s="339">
        <f>6*(980/0.938)*36*47.75*(E401/36)*(G401/36)*0.6/I401/35/1000000</f>
        <v>21.56465749652965</v>
      </c>
      <c r="L401" s="253">
        <f t="shared" si="39"/>
        <v>25.721252594111537</v>
      </c>
      <c r="M401" s="164" t="s">
        <v>27</v>
      </c>
      <c r="N401" s="259" t="s">
        <v>27</v>
      </c>
      <c r="O401" s="165" t="s">
        <v>27</v>
      </c>
      <c r="P401" s="259" t="s">
        <v>27</v>
      </c>
      <c r="Q401" s="145">
        <f>INPUT!Q109</f>
        <v>19.89</v>
      </c>
      <c r="R401" s="253">
        <f>1/INPUT!R109</f>
        <v>-739.1529307413704</v>
      </c>
      <c r="S401" s="145">
        <f>INPUT!S109</f>
        <v>11.05</v>
      </c>
      <c r="T401" s="253">
        <f>1/INPUT!T109</f>
        <v>-129.35271899415326</v>
      </c>
      <c r="U401" s="144">
        <f>INPUT!U109</f>
        <v>1.94</v>
      </c>
      <c r="V401" s="253">
        <f>1/INPUT!V109</f>
        <v>5.541885571146727</v>
      </c>
      <c r="W401" s="144">
        <f>INPUT!W109</f>
        <v>1.99</v>
      </c>
      <c r="X401" s="253">
        <f>1/INPUT!X109</f>
        <v>-335.1768057650411</v>
      </c>
      <c r="Y401"/>
      <c r="Z401"/>
      <c r="AB401">
        <f t="shared" si="40"/>
        <v>2952450</v>
      </c>
    </row>
    <row r="402" spans="1:28" s="179" customFormat="1" ht="19.5" customHeight="1">
      <c r="A402" s="223">
        <f>INPUT!A108</f>
        <v>37382</v>
      </c>
      <c r="B402" s="192">
        <f>INPUT!B108</f>
        <v>1291</v>
      </c>
      <c r="C402" s="171">
        <f>INPUT!C108</f>
        <v>6.01</v>
      </c>
      <c r="D402" s="172">
        <f>1/INPUT!D108</f>
        <v>118.87496730938399</v>
      </c>
      <c r="E402" s="173">
        <f>INPUT!E108</f>
        <v>4970.5</v>
      </c>
      <c r="F402" s="237">
        <f>1/INPUT!F108</f>
        <v>465.8746797111577</v>
      </c>
      <c r="G402" s="173">
        <f>INPUT!G108</f>
        <v>346</v>
      </c>
      <c r="H402" s="237">
        <f>1/INPUT!H108</f>
        <v>59.792519955753534</v>
      </c>
      <c r="I402" s="174">
        <f>AVERAGE(INPUT!I108,INPUT!K108)</f>
        <v>12.45</v>
      </c>
      <c r="J402" s="246">
        <f>0.5*(1/INPUT!K108+1/INPUT!L108)</f>
        <v>9.097248358276763</v>
      </c>
      <c r="K402" s="340">
        <f>6*(980/0.938)*36*47.75*(E402/36)*(G402/36)*0.6/I402/35/1000000</f>
        <v>19.689532038602174</v>
      </c>
      <c r="L402" s="254">
        <f t="shared" si="39"/>
        <v>10.982693126533288</v>
      </c>
      <c r="M402" s="175" t="s">
        <v>27</v>
      </c>
      <c r="N402" s="260" t="s">
        <v>27</v>
      </c>
      <c r="O402" s="176" t="s">
        <v>27</v>
      </c>
      <c r="P402" s="260" t="s">
        <v>27</v>
      </c>
      <c r="Q402" s="177">
        <f>INPUT!Q108</f>
        <v>18.69</v>
      </c>
      <c r="R402" s="254">
        <f>1/INPUT!R108</f>
        <v>710.9341674960898</v>
      </c>
      <c r="S402" s="177">
        <f>INPUT!S108</f>
        <v>9.81</v>
      </c>
      <c r="T402" s="254">
        <f>1/INPUT!T108</f>
        <v>34.380683556750476</v>
      </c>
      <c r="U402" s="178">
        <f>INPUT!U108</f>
        <v>1.88</v>
      </c>
      <c r="V402" s="254">
        <f>1/INPUT!V108</f>
        <v>43.67823120634907</v>
      </c>
      <c r="W402" s="178">
        <f>INPUT!W108</f>
        <v>2.03</v>
      </c>
      <c r="X402" s="254">
        <f>1/INPUT!X108</f>
        <v>576.5682656826568</v>
      </c>
      <c r="AB402" s="179">
        <f t="shared" si="40"/>
        <v>1719793</v>
      </c>
    </row>
    <row r="403" spans="1:28" s="154" customFormat="1" ht="19.5" customHeight="1">
      <c r="A403" s="222">
        <f>INPUT!A107</f>
        <v>37382</v>
      </c>
      <c r="B403" s="272">
        <f>INPUT!B107</f>
        <v>1289</v>
      </c>
      <c r="C403" s="160">
        <f>INPUT!C107</f>
        <v>8.46</v>
      </c>
      <c r="D403" s="161">
        <f>1/INPUT!D107</f>
        <v>134.4718617629261</v>
      </c>
      <c r="E403" s="162">
        <f>INPUT!E107</f>
        <v>6991.2</v>
      </c>
      <c r="F403" s="236">
        <f>1/INPUT!F107</f>
        <v>1740.0382808421784</v>
      </c>
      <c r="G403" s="162">
        <f>INPUT!G107</f>
        <v>386.9</v>
      </c>
      <c r="H403" s="236">
        <f>1/INPUT!H107</f>
        <v>42.05090682780575</v>
      </c>
      <c r="I403" s="163">
        <f>AVERAGE(INPUT!I107,INPUT!K107)</f>
        <v>19.485</v>
      </c>
      <c r="J403" s="245">
        <f>0.5*(1/INPUT!J107+1/INPUT!L107)</f>
        <v>13.26691960692088</v>
      </c>
      <c r="K403" s="339">
        <f>6*(980/0.938)*36*47.75*(E403/36)*(G403/36)*0.6/I403/35/1000000</f>
        <v>19.786938995553413</v>
      </c>
      <c r="L403" s="253">
        <f t="shared" si="39"/>
        <v>19.600138620506296</v>
      </c>
      <c r="M403" s="164" t="s">
        <v>27</v>
      </c>
      <c r="N403" s="259" t="s">
        <v>27</v>
      </c>
      <c r="O403" s="165" t="s">
        <v>27</v>
      </c>
      <c r="P403" s="259" t="s">
        <v>27</v>
      </c>
      <c r="Q403" s="145">
        <f>INPUT!Q107</f>
        <v>17.06</v>
      </c>
      <c r="R403" s="253">
        <f>1/INPUT!R107</f>
        <v>38.80661885691223</v>
      </c>
      <c r="S403" s="145">
        <f>INPUT!S107</f>
        <v>10.98</v>
      </c>
      <c r="T403" s="253">
        <f>1/INPUT!T107</f>
        <v>56.50068648334077</v>
      </c>
      <c r="U403" s="144">
        <f>INPUT!U107</f>
        <v>2.04</v>
      </c>
      <c r="V403" s="253">
        <f>1/INPUT!V107</f>
        <v>38.71182530127478</v>
      </c>
      <c r="W403" s="144">
        <f>INPUT!W107</f>
        <v>1.92</v>
      </c>
      <c r="X403" s="253">
        <f>1/INPUT!X107</f>
        <v>-560.72670180554</v>
      </c>
      <c r="Y403"/>
      <c r="Z403"/>
      <c r="AB403">
        <f t="shared" si="40"/>
        <v>2704895.28</v>
      </c>
    </row>
    <row r="404" spans="1:28" s="179" customFormat="1" ht="19.5" customHeight="1">
      <c r="A404" s="223">
        <f>INPUT!A106</f>
        <v>37381</v>
      </c>
      <c r="B404" s="192">
        <f>INPUT!B106</f>
        <v>1288</v>
      </c>
      <c r="C404" s="171">
        <f>INPUT!C106</f>
        <v>8.38</v>
      </c>
      <c r="D404" s="172">
        <f>1/INPUT!D106</f>
        <v>154.6814335875265</v>
      </c>
      <c r="E404" s="173">
        <f>INPUT!E106</f>
        <v>7117</v>
      </c>
      <c r="F404" s="237">
        <f>1/INPUT!F106</f>
        <v>586.7855885459453</v>
      </c>
      <c r="G404" s="173">
        <f>INPUT!G106</f>
        <v>343.6</v>
      </c>
      <c r="H404" s="237">
        <f>1/INPUT!H106</f>
        <v>40.770729877606264</v>
      </c>
      <c r="I404" s="174">
        <f>AVERAGE(INPUT!I106,INPUT!K106)</f>
        <v>16.795</v>
      </c>
      <c r="J404" s="246">
        <f>0.5*(1/INPUT!J106+1/INPUT!L106)</f>
        <v>12.323792970500815</v>
      </c>
      <c r="K404" s="340">
        <f>6*(980/0.938)*36*47.75*(E404/36)*(G404/36)*0.6/I404/35/1000000</f>
        <v>20.753850390796842</v>
      </c>
      <c r="L404" s="254">
        <f t="shared" si="39"/>
        <v>18.21087302306037</v>
      </c>
      <c r="M404" s="175" t="s">
        <v>27</v>
      </c>
      <c r="N404" s="260" t="s">
        <v>27</v>
      </c>
      <c r="O404" s="176" t="s">
        <v>27</v>
      </c>
      <c r="P404" s="260" t="s">
        <v>27</v>
      </c>
      <c r="Q404" s="177">
        <f>INPUT!Q106</f>
        <v>17.03</v>
      </c>
      <c r="R404" s="254">
        <f>1/INPUT!R106</f>
        <v>1243.008079552517</v>
      </c>
      <c r="S404" s="177">
        <f>INPUT!S106</f>
        <v>10.60953</v>
      </c>
      <c r="T404" s="254">
        <f>1/INPUT!T106</f>
        <v>45.87155963302752</v>
      </c>
      <c r="U404" s="178">
        <f>INPUT!U106</f>
        <v>2.05</v>
      </c>
      <c r="V404" s="254">
        <f>1/INPUT!V106</f>
        <v>41.24034460431951</v>
      </c>
      <c r="W404" s="178">
        <f>INPUT!W106</f>
        <v>1.99</v>
      </c>
      <c r="X404" s="254">
        <f>1/INPUT!X106</f>
        <v>1006.9479407914611</v>
      </c>
      <c r="AB404" s="179">
        <f t="shared" si="40"/>
        <v>2445401.2</v>
      </c>
    </row>
    <row r="405" spans="1:28" s="154" customFormat="1" ht="19.5" customHeight="1">
      <c r="A405" s="222">
        <f>INPUT!A105</f>
        <v>37380</v>
      </c>
      <c r="B405" s="272">
        <f>INPUT!B105</f>
        <v>1287</v>
      </c>
      <c r="C405" s="160">
        <f>INPUT!C105</f>
        <v>8.28</v>
      </c>
      <c r="D405" s="161">
        <f>1/INPUT!D105</f>
        <v>152.4878390948322</v>
      </c>
      <c r="E405" s="162">
        <f>INPUT!E105</f>
        <v>7033.8</v>
      </c>
      <c r="F405" s="236">
        <f>1/INPUT!F105</f>
        <v>693.1447979482914</v>
      </c>
      <c r="G405" s="162">
        <f>INPUT!G105</f>
        <v>304</v>
      </c>
      <c r="H405" s="236">
        <f>1/INPUT!H105</f>
        <v>53.71059656359603</v>
      </c>
      <c r="I405" s="163">
        <f>AVERAGE(INPUT!I105,INPUT!K105)</f>
        <v>13.4</v>
      </c>
      <c r="J405" s="245">
        <f>0.5*(1/INPUT!J105+1/INPUT!L105)</f>
        <v>13.091488397914661</v>
      </c>
      <c r="K405" s="339">
        <f>6*(980/0.938)*36*47.75*(E405/36)*(G405/36)*0.6/I405/35/1000000</f>
        <v>22.745074805079085</v>
      </c>
      <c r="L405" s="253">
        <f t="shared" si="39"/>
        <v>17.75426052212868</v>
      </c>
      <c r="M405" s="164" t="s">
        <v>27</v>
      </c>
      <c r="N405" s="259" t="s">
        <v>27</v>
      </c>
      <c r="O405" s="165" t="s">
        <v>27</v>
      </c>
      <c r="P405" s="259" t="s">
        <v>27</v>
      </c>
      <c r="Q405" s="145">
        <f>INPUT!Q105</f>
        <v>17.65</v>
      </c>
      <c r="R405" s="253">
        <f>1/INPUT!R105</f>
        <v>227.7126266651486</v>
      </c>
      <c r="S405" s="145">
        <f>INPUT!S105</f>
        <v>10.88</v>
      </c>
      <c r="T405" s="253">
        <f>1/INPUT!T105</f>
        <v>42.15105251178122</v>
      </c>
      <c r="U405" s="144">
        <f>INPUT!U105</f>
        <v>2.1</v>
      </c>
      <c r="V405" s="253">
        <f>1/INPUT!V105</f>
        <v>46.311733540809904</v>
      </c>
      <c r="W405" s="144">
        <f>INPUT!W105</f>
        <v>1.95</v>
      </c>
      <c r="X405" s="253">
        <f>1/INPUT!X105</f>
        <v>555.7408024897188</v>
      </c>
      <c r="Y405"/>
      <c r="Z405"/>
      <c r="AB405">
        <f t="shared" si="40"/>
        <v>2138275.2</v>
      </c>
    </row>
    <row r="406" spans="1:28" s="179" customFormat="1" ht="19.5" customHeight="1">
      <c r="A406" s="223">
        <f>INPUT!A104</f>
        <v>37379</v>
      </c>
      <c r="B406" s="192">
        <f>INPUT!B104</f>
        <v>1285</v>
      </c>
      <c r="C406" s="171">
        <f>INPUT!C104</f>
        <v>7.21</v>
      </c>
      <c r="D406" s="172">
        <f>1/INPUT!D104</f>
        <v>114.5409770345341</v>
      </c>
      <c r="E406" s="173">
        <f>INPUT!E104</f>
        <v>6293</v>
      </c>
      <c r="F406" s="237">
        <f>1/INPUT!F104</f>
        <v>918.526683200147</v>
      </c>
      <c r="G406" s="173">
        <f>INPUT!G104</f>
        <v>357</v>
      </c>
      <c r="H406" s="237">
        <f>1/INPUT!H104</f>
        <v>49.58399032120509</v>
      </c>
      <c r="I406" s="174">
        <f>AVERAGE(INPUT!I104,INPUT!K104)</f>
        <v>15.625</v>
      </c>
      <c r="J406" s="246">
        <f>0.5*(1/INPUT!J104+1/INPUT!L104)</f>
        <v>15.886237913018688</v>
      </c>
      <c r="K406" s="340">
        <f>6*(980/0.938)*36*47.75*(E406/36)*(G406/36)*0.6/I406/35/1000000</f>
        <v>20.494366137313428</v>
      </c>
      <c r="L406" s="254">
        <f aca="true" t="shared" si="41" ref="L406:L416">1/(1/J406-1/F406-1/H406)</f>
        <v>23.985954553813187</v>
      </c>
      <c r="M406" s="175" t="s">
        <v>27</v>
      </c>
      <c r="N406" s="260" t="s">
        <v>27</v>
      </c>
      <c r="O406" s="176" t="s">
        <v>27</v>
      </c>
      <c r="P406" s="260" t="s">
        <v>27</v>
      </c>
      <c r="Q406" s="177">
        <f>INPUT!Q104</f>
        <v>17.35</v>
      </c>
      <c r="R406" s="254">
        <f>1/INPUT!R104</f>
        <v>133.91900578530104</v>
      </c>
      <c r="S406" s="177">
        <f>INPUT!S104</f>
        <v>10.33</v>
      </c>
      <c r="T406" s="254">
        <f>1/INPUT!T104</f>
        <v>51.25130050175023</v>
      </c>
      <c r="U406" s="178">
        <f>INPUT!U104</f>
        <v>2.29</v>
      </c>
      <c r="V406" s="254">
        <f>1/INPUT!V104</f>
        <v>263.2202363717723</v>
      </c>
      <c r="W406" s="178">
        <f>INPUT!W104</f>
        <v>2.13</v>
      </c>
      <c r="X406" s="254">
        <f>1/INPUT!X104</f>
        <v>284.7542570761433</v>
      </c>
      <c r="AB406" s="179">
        <f>E406*G406</f>
        <v>2246601</v>
      </c>
    </row>
    <row r="407" spans="1:28" s="154" customFormat="1" ht="19.5" customHeight="1">
      <c r="A407" s="222">
        <f>INPUT!A103</f>
        <v>37378</v>
      </c>
      <c r="B407" s="272">
        <f>INPUT!B103</f>
        <v>1280</v>
      </c>
      <c r="C407" s="160">
        <f>INPUT!C103</f>
        <v>7.82</v>
      </c>
      <c r="D407" s="161">
        <f>1/INPUT!D103</f>
        <v>76.3854409349578</v>
      </c>
      <c r="E407" s="162">
        <f>INPUT!E103</f>
        <v>6543</v>
      </c>
      <c r="F407" s="236">
        <f>1/INPUT!F103</f>
        <v>42.18999843897006</v>
      </c>
      <c r="G407" s="162">
        <f>INPUT!G103</f>
        <v>410.2</v>
      </c>
      <c r="H407" s="236">
        <f>1/INPUT!H103</f>
        <v>135.79576317218903</v>
      </c>
      <c r="I407" s="163">
        <f>AVERAGE(INPUT!I103,INPUT!K103)</f>
        <v>18.1</v>
      </c>
      <c r="J407" s="245">
        <f>0.5*(1/INPUT!J103+1/INPUT!L103)</f>
        <v>20.696776325283416</v>
      </c>
      <c r="K407" s="339">
        <f>6*(980/0.938)*36*47.75*(E407/36)*(G407/36)*0.6/I407/35/1000000</f>
        <v>21.135988810093185</v>
      </c>
      <c r="L407" s="253">
        <f t="shared" si="41"/>
        <v>57.96965933726273</v>
      </c>
      <c r="M407" s="164" t="s">
        <v>27</v>
      </c>
      <c r="N407" s="259" t="s">
        <v>27</v>
      </c>
      <c r="O407" s="165" t="s">
        <v>27</v>
      </c>
      <c r="P407" s="259" t="s">
        <v>27</v>
      </c>
      <c r="Q407" s="145">
        <f>INPUT!Q103</f>
        <v>18.07</v>
      </c>
      <c r="R407" s="253">
        <f>1/INPUT!R103</f>
        <v>28.506190119184378</v>
      </c>
      <c r="S407" s="145">
        <f>INPUT!S103</f>
        <v>11.35</v>
      </c>
      <c r="T407" s="253">
        <f>1/INPUT!T103</f>
        <v>14.29196191477989</v>
      </c>
      <c r="U407" s="144">
        <f>INPUT!U103</f>
        <v>1.99</v>
      </c>
      <c r="V407" s="253">
        <f>1/INPUT!V103</f>
        <v>1.5203395587184023</v>
      </c>
      <c r="W407" s="144">
        <f>INPUT!W103</f>
        <v>1.96</v>
      </c>
      <c r="X407" s="253">
        <f>1/INPUT!X103</f>
        <v>1062.6992561105208</v>
      </c>
      <c r="Y407"/>
      <c r="Z407"/>
      <c r="AB407">
        <f>E407*G407</f>
        <v>2683938.6</v>
      </c>
    </row>
    <row r="408" spans="1:28" s="179" customFormat="1" ht="19.5" customHeight="1">
      <c r="A408" s="223">
        <f>INPUT!A102</f>
        <v>37375</v>
      </c>
      <c r="B408" s="192">
        <f>INPUT!B102</f>
        <v>1260</v>
      </c>
      <c r="C408" s="171">
        <f>INPUT!C102</f>
        <v>7.4</v>
      </c>
      <c r="D408" s="172">
        <f>1/INPUT!D102</f>
        <v>171.41779659564256</v>
      </c>
      <c r="E408" s="173">
        <f>INPUT!E102</f>
        <v>6130</v>
      </c>
      <c r="F408" s="237">
        <f>1/INPUT!F102</f>
        <v>519.5075068834744</v>
      </c>
      <c r="G408" s="173">
        <f>INPUT!G102</f>
        <v>374</v>
      </c>
      <c r="H408" s="237">
        <f>1/INPUT!H102</f>
        <v>42.526228051150554</v>
      </c>
      <c r="I408" s="174">
        <f>AVERAGE(INPUT!I102,INPUT!K102)</f>
        <v>16.330000000000002</v>
      </c>
      <c r="J408" s="246">
        <f>0.5*(1/INPUT!J102+1/INPUT!L102)</f>
        <v>18.19587175169163</v>
      </c>
      <c r="K408" s="340">
        <f>6*(980/0.938)*36*47.75*(E408/36)*(G408/36)*0.6/I408/35/1000000</f>
        <v>20.011261207739626</v>
      </c>
      <c r="L408" s="254">
        <f t="shared" si="41"/>
        <v>33.87795444214865</v>
      </c>
      <c r="M408" s="175" t="s">
        <v>27</v>
      </c>
      <c r="N408" s="260" t="s">
        <v>27</v>
      </c>
      <c r="O408" s="176" t="s">
        <v>27</v>
      </c>
      <c r="P408" s="260" t="s">
        <v>27</v>
      </c>
      <c r="Q408" s="177">
        <f>INPUT!Q102</f>
        <v>9.25</v>
      </c>
      <c r="R408" s="254">
        <f>1/INPUT!R102</f>
        <v>384.6893633391037</v>
      </c>
      <c r="S408" s="177">
        <f>INPUT!S102</f>
        <v>10.77</v>
      </c>
      <c r="T408" s="254">
        <f>1/INPUT!T102</f>
        <v>-25.56041203384199</v>
      </c>
      <c r="U408" s="178">
        <f>INPUT!U102</f>
        <v>2.12</v>
      </c>
      <c r="V408" s="254">
        <f>1/INPUT!V102</f>
        <v>44.47468723176204</v>
      </c>
      <c r="W408" s="178">
        <f>INPUT!W102</f>
        <v>1.73</v>
      </c>
      <c r="X408" s="254">
        <f>1/INPUT!X102</f>
        <v>250.86548592644627</v>
      </c>
      <c r="AB408" s="179">
        <f>E408*G408</f>
        <v>2292620</v>
      </c>
    </row>
    <row r="409" spans="1:28" ht="19.5" customHeight="1">
      <c r="A409" s="222">
        <f>INPUT!A101</f>
        <v>37374</v>
      </c>
      <c r="B409" s="272">
        <f>INPUT!B101</f>
        <v>1258</v>
      </c>
      <c r="C409" s="160">
        <f>INPUT!C101</f>
        <v>7.61</v>
      </c>
      <c r="D409" s="161">
        <f>1/INPUT!D101</f>
        <v>99.57679860592482</v>
      </c>
      <c r="E409" s="162">
        <f>INPUT!E101</f>
        <v>6320</v>
      </c>
      <c r="F409" s="236">
        <f>1/INPUT!F101</f>
        <v>208.9602139752591</v>
      </c>
      <c r="G409" s="162">
        <f>INPUT!G101</f>
        <v>429</v>
      </c>
      <c r="H409" s="236">
        <f>1/INPUT!H101</f>
        <v>60.82836061485306</v>
      </c>
      <c r="I409" s="163">
        <f>AVERAGE(INPUT!I101,INPUT!K101)</f>
        <v>11.850000000000001</v>
      </c>
      <c r="J409" s="245">
        <f>0.5*(1/INPUT!J101+1/INPUT!L101)</f>
        <v>24.98655782895775</v>
      </c>
      <c r="K409" s="339">
        <f>6*(980/0.938)*36*47.75*(E409/36)*(G409/36)*0.6/I409/35/1000000</f>
        <v>32.61253731343283</v>
      </c>
      <c r="L409" s="253">
        <f t="shared" si="41"/>
        <v>53.20218910249025</v>
      </c>
      <c r="M409" s="164" t="s">
        <v>27</v>
      </c>
      <c r="N409" s="259" t="s">
        <v>27</v>
      </c>
      <c r="O409" s="165" t="s">
        <v>27</v>
      </c>
      <c r="P409" s="259" t="s">
        <v>27</v>
      </c>
      <c r="Q409" s="145">
        <f>INPUT!Q101</f>
        <v>9.96</v>
      </c>
      <c r="R409" s="253">
        <f>1/INPUT!R101</f>
        <v>-60.52426115008201</v>
      </c>
      <c r="S409" s="145">
        <f>INPUT!S101</f>
        <v>11.44</v>
      </c>
      <c r="T409" s="253">
        <f>1/INPUT!T101</f>
        <v>-14.13909190268346</v>
      </c>
      <c r="U409" s="144">
        <f>INPUT!U101</f>
        <v>2.09</v>
      </c>
      <c r="V409" s="253">
        <f>1/INPUT!V101</f>
        <v>16.026822490119464</v>
      </c>
      <c r="W409" s="144">
        <f>INPUT!W101</f>
        <v>1.77</v>
      </c>
      <c r="X409" s="253">
        <f>1/INPUT!X101</f>
        <v>343.52456200618343</v>
      </c>
      <c r="Y409" s="154"/>
      <c r="Z409" s="154"/>
      <c r="AA409" s="179"/>
      <c r="AB409" s="179">
        <f>E409*G409</f>
        <v>2711280</v>
      </c>
    </row>
    <row r="410" spans="1:28" ht="19.5" customHeight="1">
      <c r="A410" s="221">
        <f>INPUT!A100</f>
        <v>37374</v>
      </c>
      <c r="B410" s="271">
        <f>INPUT!B100</f>
        <v>1257</v>
      </c>
      <c r="C410" s="47">
        <f>INPUT!C100</f>
        <v>6.91</v>
      </c>
      <c r="D410" s="33">
        <f>1/INPUT!D100</f>
        <v>156.25488296509266</v>
      </c>
      <c r="E410" s="48">
        <f>INPUT!E100</f>
        <v>5677</v>
      </c>
      <c r="F410" s="235">
        <f>1/INPUT!F100</f>
        <v>173.65633411478686</v>
      </c>
      <c r="G410" s="48">
        <f>INPUT!G100</f>
        <v>308</v>
      </c>
      <c r="H410" s="232">
        <f>1/INPUT!H100</f>
        <v>35.55504988373499</v>
      </c>
      <c r="I410" s="49">
        <f>AVERAGE(INPUT!I100,INPUT!K100)</f>
        <v>5.8</v>
      </c>
      <c r="J410" s="244"/>
      <c r="K410" s="338">
        <f>6*(980/0.938)*36*47.75*(E410/36)*(G410/36)*0.6/I410/35/1000000</f>
        <v>42.97047812660834</v>
      </c>
      <c r="L410" s="252" t="e">
        <f t="shared" si="41"/>
        <v>#DIV/0!</v>
      </c>
      <c r="M410" s="16" t="s">
        <v>27</v>
      </c>
      <c r="N410" s="249" t="s">
        <v>27</v>
      </c>
      <c r="O410" s="6" t="s">
        <v>27</v>
      </c>
      <c r="P410" s="249" t="s">
        <v>27</v>
      </c>
      <c r="Q410" s="51">
        <f>INPUT!Q100</f>
        <v>8.66</v>
      </c>
      <c r="R410" s="252">
        <f>1/INPUT!R100</f>
        <v>24.858060474689523</v>
      </c>
      <c r="S410" s="51">
        <f>INPUT!S100</f>
        <v>10.9</v>
      </c>
      <c r="T410" s="252">
        <f>1/INPUT!T100</f>
        <v>10.334080142858324</v>
      </c>
      <c r="U410" s="52">
        <f>INPUT!U100</f>
        <v>2.13</v>
      </c>
      <c r="V410" s="252">
        <f>1/INPUT!V100</f>
        <v>52.379331115941646</v>
      </c>
      <c r="W410" s="52">
        <f>INPUT!W100</f>
        <v>1.839</v>
      </c>
      <c r="X410" s="252">
        <f>1/INPUT!X100</f>
        <v>1522.7653418608193</v>
      </c>
      <c r="AA410" s="179"/>
      <c r="AB410" s="179">
        <f>E410*G410</f>
        <v>1748516</v>
      </c>
    </row>
    <row r="411" spans="1:28" ht="19.5" customHeight="1">
      <c r="A411" s="222">
        <f>INPUT!A99</f>
        <v>37372</v>
      </c>
      <c r="B411" s="272">
        <f>INPUT!B99</f>
        <v>1253</v>
      </c>
      <c r="C411" s="160">
        <f>INPUT!C99</f>
        <v>7.38</v>
      </c>
      <c r="D411" s="161">
        <f>1/INPUT!D99</f>
        <v>181.74878682684792</v>
      </c>
      <c r="E411" s="162">
        <f>INPUT!E99</f>
        <v>6139</v>
      </c>
      <c r="F411" s="236">
        <f>1/INPUT!F99</f>
        <v>1104.2402826855123</v>
      </c>
      <c r="G411" s="162">
        <f>INPUT!G99</f>
        <v>376</v>
      </c>
      <c r="H411" s="236">
        <f>1/INPUT!H99</f>
        <v>49.9094144128407</v>
      </c>
      <c r="I411" s="163">
        <f>AVERAGE(INPUT!I99,INPUT!K99)</f>
        <v>16.97</v>
      </c>
      <c r="J411" s="245">
        <f>0.5*(1/INPUT!J99+1/INPUT!L99)</f>
        <v>21.295777159983437</v>
      </c>
      <c r="K411" s="339">
        <f>6*(980/0.938)*36*47.75*(E411/36)*(G411/36)*0.6/I411/35/1000000</f>
        <v>19.38796401023756</v>
      </c>
      <c r="L411" s="253">
        <f t="shared" si="41"/>
        <v>38.43822949190854</v>
      </c>
      <c r="M411" s="164" t="s">
        <v>27</v>
      </c>
      <c r="N411" s="259" t="s">
        <v>27</v>
      </c>
      <c r="O411" s="165" t="s">
        <v>27</v>
      </c>
      <c r="P411" s="259" t="s">
        <v>27</v>
      </c>
      <c r="Q411" s="145">
        <f>INPUT!Q99</f>
        <v>9.98</v>
      </c>
      <c r="R411" s="253">
        <f>1/INPUT!R99</f>
        <v>28.349251438015777</v>
      </c>
      <c r="S411" s="145">
        <f>INPUT!S99</f>
        <v>9.9</v>
      </c>
      <c r="T411" s="253">
        <f>1/INPUT!T99</f>
        <v>71.80245708008128</v>
      </c>
      <c r="U411" s="144">
        <f>INPUT!U99</f>
        <v>2.19</v>
      </c>
      <c r="V411" s="253">
        <f>1/INPUT!V99</f>
        <v>46.1463207538463</v>
      </c>
      <c r="W411" s="144">
        <f>INPUT!W99</f>
        <v>1.95</v>
      </c>
      <c r="X411" s="253">
        <f>1/INPUT!X99</f>
        <v>460.21445993833123</v>
      </c>
      <c r="Y411" s="154"/>
      <c r="Z411" s="154"/>
      <c r="AB411" s="179">
        <f aca="true" t="shared" si="42" ref="AB411:AB443">E411*G411</f>
        <v>2308264</v>
      </c>
    </row>
    <row r="412" spans="1:28" ht="19.5" customHeight="1">
      <c r="A412" s="221">
        <f>INPUT!A98</f>
        <v>37372</v>
      </c>
      <c r="B412" s="271">
        <f>INPUT!B98</f>
        <v>1243</v>
      </c>
      <c r="C412" s="47">
        <f>INPUT!C98</f>
        <v>7.488</v>
      </c>
      <c r="D412" s="33">
        <f>1/INPUT!D98</f>
        <v>153.95510669088893</v>
      </c>
      <c r="E412" s="48">
        <f>INPUT!E98</f>
        <v>6196</v>
      </c>
      <c r="F412" s="235">
        <f>1/INPUT!F98</f>
        <v>929.9730307821073</v>
      </c>
      <c r="G412" s="48">
        <f>INPUT!G98</f>
        <v>302</v>
      </c>
      <c r="H412" s="232">
        <f>1/INPUT!H98</f>
        <v>53.44249854369191</v>
      </c>
      <c r="I412" s="49">
        <f>AVERAGE(INPUT!I98,INPUT!K98)</f>
        <v>12.985</v>
      </c>
      <c r="J412" s="244">
        <f>0.5*(1/INPUT!J98+1/INPUT!L98)</f>
        <v>17.735708962451767</v>
      </c>
      <c r="K412" s="338">
        <f>6*(980/0.938)*36*47.75*(E412/36)*(G412/36)*0.6/I412/35/1000000</f>
        <v>20.540214139161726</v>
      </c>
      <c r="L412" s="252">
        <f t="shared" si="41"/>
        <v>27.325074097116364</v>
      </c>
      <c r="M412" s="16" t="s">
        <v>27</v>
      </c>
      <c r="N412" s="249" t="s">
        <v>27</v>
      </c>
      <c r="O412" s="6" t="s">
        <v>27</v>
      </c>
      <c r="P412" s="249" t="s">
        <v>27</v>
      </c>
      <c r="Q412" s="51">
        <f>INPUT!Q98</f>
        <v>9.6</v>
      </c>
      <c r="R412" s="252">
        <f>1/INPUT!R98</f>
        <v>159.37778911130945</v>
      </c>
      <c r="S412" s="51">
        <f>INPUT!S98</f>
        <v>9.8265</v>
      </c>
      <c r="T412" s="252">
        <f>1/INPUT!T98</f>
        <v>-109.44990477858285</v>
      </c>
      <c r="U412" s="52">
        <f>INPUT!U98</f>
        <v>2.23</v>
      </c>
      <c r="V412" s="252">
        <f>1/INPUT!V98</f>
        <v>55.41302095166322</v>
      </c>
      <c r="W412" s="52">
        <f>INPUT!W98</f>
        <v>2.182</v>
      </c>
      <c r="X412" s="252">
        <f>1/INPUT!X98</f>
        <v>11299.435028248588</v>
      </c>
      <c r="AB412" s="179">
        <f t="shared" si="42"/>
        <v>1871192</v>
      </c>
    </row>
    <row r="413" spans="1:28" ht="19.5" customHeight="1">
      <c r="A413" s="222">
        <f>INPUT!A97</f>
        <v>37371</v>
      </c>
      <c r="B413" s="272">
        <f>INPUT!B97</f>
        <v>1242</v>
      </c>
      <c r="C413" s="160">
        <f>INPUT!C97</f>
        <v>7.05</v>
      </c>
      <c r="D413" s="161">
        <f>1/INPUT!D97</f>
        <v>153.99778243193296</v>
      </c>
      <c r="E413" s="162">
        <f>INPUT!E97</f>
        <v>5902</v>
      </c>
      <c r="F413" s="236">
        <f>1/INPUT!F97</f>
        <v>824.0626287597858</v>
      </c>
      <c r="G413" s="162">
        <f>INPUT!G97</f>
        <v>288</v>
      </c>
      <c r="H413" s="236">
        <f>1/INPUT!H97</f>
        <v>56.44009730272774</v>
      </c>
      <c r="I413" s="163">
        <f>AVERAGE(INPUT!I97,INPUT!K97)</f>
        <v>12.25</v>
      </c>
      <c r="J413" s="245">
        <f>0.5*(1/INPUT!J97+1/INPUT!L97)</f>
        <v>15.389420103839852</v>
      </c>
      <c r="K413" s="339">
        <f>6*(980/0.938)*36*47.75*(E413/36)*(G413/36)*0.6/I413/35/1000000</f>
        <v>19.778081998172407</v>
      </c>
      <c r="L413" s="253">
        <f t="shared" si="41"/>
        <v>21.7163252722674</v>
      </c>
      <c r="M413" s="164" t="s">
        <v>27</v>
      </c>
      <c r="N413" s="259" t="s">
        <v>27</v>
      </c>
      <c r="O413" s="165" t="s">
        <v>27</v>
      </c>
      <c r="P413" s="259" t="s">
        <v>27</v>
      </c>
      <c r="Q413" s="145">
        <f>INPUT!Q97</f>
        <v>9.55</v>
      </c>
      <c r="R413" s="253">
        <f>1/INPUT!R97</f>
        <v>-25.706940874035993</v>
      </c>
      <c r="S413" s="145">
        <f>INPUT!S97</f>
        <v>10.67247</v>
      </c>
      <c r="T413" s="253">
        <f>1/INPUT!T97</f>
        <v>-31.344326833564757</v>
      </c>
      <c r="U413" s="144">
        <f>INPUT!U97</f>
        <v>2.23</v>
      </c>
      <c r="V413" s="253">
        <f>1/INPUT!V97</f>
        <v>56.621294136298786</v>
      </c>
      <c r="W413" s="144">
        <f>INPUT!W97</f>
        <v>1.856</v>
      </c>
      <c r="X413" s="253">
        <f>1/INPUT!X97</f>
        <v>687.7106113747335</v>
      </c>
      <c r="Y413" s="154"/>
      <c r="Z413" s="154"/>
      <c r="AB413" s="179">
        <f t="shared" si="42"/>
        <v>1699776</v>
      </c>
    </row>
    <row r="414" spans="1:28" ht="19.5" customHeight="1">
      <c r="A414" s="221">
        <f>INPUT!A96</f>
        <v>37370</v>
      </c>
      <c r="B414" s="271">
        <f>INPUT!B96</f>
        <v>1240</v>
      </c>
      <c r="C414" s="47">
        <f>INPUT!C96</f>
        <v>7.6</v>
      </c>
      <c r="D414" s="33">
        <f>1/INPUT!D96</f>
        <v>170.86131187315257</v>
      </c>
      <c r="E414" s="48">
        <f>INPUT!E96</f>
        <v>6443</v>
      </c>
      <c r="F414" s="235">
        <f>1/INPUT!F96</f>
        <v>354.94977460689313</v>
      </c>
      <c r="G414" s="48">
        <f>INPUT!G96</f>
        <v>357</v>
      </c>
      <c r="H414" s="232">
        <f>1/INPUT!H96</f>
        <v>45.50791382621438</v>
      </c>
      <c r="I414" s="49">
        <f>AVERAGE(INPUT!I96,INPUT!K96)</f>
        <v>16.375</v>
      </c>
      <c r="J414" s="244">
        <f>0.5*(1/INPUT!J96+1/INPUT!L96)</f>
        <v>15.49114480111965</v>
      </c>
      <c r="K414" s="338">
        <f>6*(980/0.938)*36*47.75*(E414/36)*(G414/36)*0.6/I414/35/1000000</f>
        <v>20.02182253617409</v>
      </c>
      <c r="L414" s="252">
        <f t="shared" si="41"/>
        <v>25.149951322439527</v>
      </c>
      <c r="M414" s="16" t="s">
        <v>27</v>
      </c>
      <c r="N414" s="249" t="s">
        <v>27</v>
      </c>
      <c r="O414" s="6" t="s">
        <v>84</v>
      </c>
      <c r="P414" s="249" t="s">
        <v>27</v>
      </c>
      <c r="Q414" s="6" t="s">
        <v>85</v>
      </c>
      <c r="R414" s="249" t="s">
        <v>27</v>
      </c>
      <c r="S414" s="6" t="s">
        <v>86</v>
      </c>
      <c r="T414" s="249" t="s">
        <v>27</v>
      </c>
      <c r="U414" s="52">
        <f>INPUT!U96</f>
        <v>2.13</v>
      </c>
      <c r="V414" s="252">
        <f>1/INPUT!V96</f>
        <v>45.922959642903066</v>
      </c>
      <c r="W414" s="52">
        <f>INPUT!W96</f>
        <v>1.72</v>
      </c>
      <c r="X414" s="252">
        <f>1/INPUT!X96</f>
        <v>247.1637954472429</v>
      </c>
      <c r="Y414" s="462"/>
      <c r="Z414" s="462"/>
      <c r="AB414" s="179">
        <f t="shared" si="42"/>
        <v>2300151</v>
      </c>
    </row>
    <row r="415" spans="1:28" ht="19.5" customHeight="1">
      <c r="A415" s="220">
        <f>INPUT!A95</f>
        <v>37368</v>
      </c>
      <c r="B415" s="270">
        <f>INPUT!B95</f>
        <v>1229</v>
      </c>
      <c r="C415" s="21">
        <f>INPUT!C95</f>
        <v>6.33</v>
      </c>
      <c r="D415" s="38">
        <f>1/INPUT!D95</f>
        <v>202.94266869609336</v>
      </c>
      <c r="E415" s="23">
        <f>INPUT!E95</f>
        <v>5310</v>
      </c>
      <c r="F415" s="231">
        <f>1/INPUT!F95</f>
        <v>1914.9751053236307</v>
      </c>
      <c r="G415" s="23">
        <f>INPUT!G95</f>
        <v>299</v>
      </c>
      <c r="H415" s="231">
        <f>1/INPUT!H95</f>
        <v>61.09108681043436</v>
      </c>
      <c r="I415" s="24">
        <f>AVERAGE(INPUT!I95,INPUT!K95)</f>
        <v>11.95</v>
      </c>
      <c r="J415" s="242">
        <f>0.5*(1/INPUT!J95+1/INPUT!L95)</f>
        <v>16.16619257844249</v>
      </c>
      <c r="K415" s="336">
        <f>6*(980/0.938)*36*47.75*(E415/36)*(G415/36)*0.6/I415/35/1000000</f>
        <v>18.937662524199087</v>
      </c>
      <c r="L415" s="250">
        <f t="shared" si="41"/>
        <v>22.238884545070547</v>
      </c>
      <c r="M415" s="41" t="s">
        <v>27</v>
      </c>
      <c r="N415" s="258" t="s">
        <v>27</v>
      </c>
      <c r="O415" s="42" t="s">
        <v>81</v>
      </c>
      <c r="P415" s="258" t="s">
        <v>27</v>
      </c>
      <c r="Q415" s="42" t="s">
        <v>82</v>
      </c>
      <c r="R415" s="258" t="s">
        <v>27</v>
      </c>
      <c r="S415" s="42" t="s">
        <v>83</v>
      </c>
      <c r="T415" s="258" t="s">
        <v>27</v>
      </c>
      <c r="U415" s="26">
        <f>INPUT!U95</f>
        <v>2.02</v>
      </c>
      <c r="V415" s="250">
        <f>1/INPUT!V95</f>
        <v>32.08357128648704</v>
      </c>
      <c r="W415" s="26">
        <f>INPUT!W95</f>
        <v>1.67</v>
      </c>
      <c r="X415" s="250">
        <f>1/INPUT!X95</f>
        <v>166.20682777648506</v>
      </c>
      <c r="Y415" s="461"/>
      <c r="Z415" s="461"/>
      <c r="AB415" s="179">
        <f t="shared" si="42"/>
        <v>1587690</v>
      </c>
    </row>
    <row r="416" spans="1:28" ht="19.5" customHeight="1">
      <c r="A416" s="221">
        <f>INPUT!A94</f>
        <v>37368</v>
      </c>
      <c r="B416" s="271">
        <f>INPUT!B94</f>
        <v>1226</v>
      </c>
      <c r="C416" s="47">
        <f>INPUT!C94</f>
        <v>6.1</v>
      </c>
      <c r="D416" s="33">
        <f>1/INPUT!D94</f>
        <v>175.65739781130884</v>
      </c>
      <c r="E416" s="48">
        <f>INPUT!E94</f>
        <v>5068</v>
      </c>
      <c r="F416" s="235">
        <f>1/INPUT!F94</f>
        <v>333.43336334233607</v>
      </c>
      <c r="G416" s="48">
        <f>INPUT!G94</f>
        <v>376</v>
      </c>
      <c r="H416" s="232">
        <f>1/INPUT!H94</f>
        <v>53.99334801952399</v>
      </c>
      <c r="I416" s="49">
        <f>AVERAGE(INPUT!I94,INPUT!K94)</f>
        <v>14.129999999999999</v>
      </c>
      <c r="J416" s="244">
        <f>0.5*(1/INPUT!J94+1/INPUT!L94)</f>
        <v>15.88945761229133</v>
      </c>
      <c r="K416" s="338">
        <f>6*(980/0.938)*36*47.75*(E416/36)*(G416/36)*0.6/I416/35/1000000</f>
        <v>19.222543756799872</v>
      </c>
      <c r="L416" s="252">
        <f t="shared" si="41"/>
        <v>24.14589319805742</v>
      </c>
      <c r="M416" s="16" t="s">
        <v>27</v>
      </c>
      <c r="N416" s="249" t="s">
        <v>27</v>
      </c>
      <c r="O416" s="6" t="s">
        <v>78</v>
      </c>
      <c r="P416" s="249" t="s">
        <v>27</v>
      </c>
      <c r="Q416" s="6" t="s">
        <v>79</v>
      </c>
      <c r="R416" s="249" t="s">
        <v>27</v>
      </c>
      <c r="S416" s="6" t="s">
        <v>80</v>
      </c>
      <c r="T416" s="249" t="s">
        <v>27</v>
      </c>
      <c r="U416" s="52">
        <f>INPUT!U94</f>
        <v>2.11</v>
      </c>
      <c r="V416" s="252">
        <f>1/INPUT!V94</f>
        <v>48.88971458184628</v>
      </c>
      <c r="W416" s="52">
        <f>INPUT!W94</f>
        <v>1.59</v>
      </c>
      <c r="X416" s="252">
        <f>1/INPUT!X94</f>
        <v>147.9093020160038</v>
      </c>
      <c r="Y416" s="462"/>
      <c r="Z416" s="462"/>
      <c r="AB416" s="179">
        <f t="shared" si="42"/>
        <v>1905568</v>
      </c>
    </row>
    <row r="417" spans="1:28" ht="19.5" customHeight="1">
      <c r="A417" s="220">
        <f>INPUT!A93</f>
        <v>37367</v>
      </c>
      <c r="B417" s="270">
        <f>INPUT!B93</f>
        <v>1224</v>
      </c>
      <c r="C417" s="21">
        <f>INPUT!C93</f>
        <v>6.636</v>
      </c>
      <c r="D417" s="38">
        <f>1/INPUT!D93</f>
        <v>167.60244699572615</v>
      </c>
      <c r="E417" s="23">
        <f>INPUT!E93</f>
        <v>5611</v>
      </c>
      <c r="F417" s="231">
        <f>1/INPUT!F93</f>
        <v>377.6577665319687</v>
      </c>
      <c r="G417" s="23">
        <f>INPUT!G93</f>
        <v>287</v>
      </c>
      <c r="H417" s="231">
        <f>1/INPUT!H93</f>
        <v>50.17057997190448</v>
      </c>
      <c r="I417" s="24">
        <f>AVERAGE(INPUT!I93,INPUT!K93)</f>
        <v>12.27</v>
      </c>
      <c r="J417" s="242">
        <f>0.5*(1/INPUT!J93+1/INPUT!L93)</f>
        <v>14.053785556991718</v>
      </c>
      <c r="K417" s="336">
        <f>6*(980/0.938)*36*47.75*(E417/36)*(G417/36)*0.6/I417/35/1000000</f>
        <v>18.707087241056335</v>
      </c>
      <c r="L417" s="250">
        <f aca="true" t="shared" si="43" ref="L417:L423">1/(1/J417-1/F417-1/H417)</f>
        <v>20.586592071222135</v>
      </c>
      <c r="M417" s="41" t="s">
        <v>27</v>
      </c>
      <c r="N417" s="258" t="s">
        <v>27</v>
      </c>
      <c r="O417" s="42" t="s">
        <v>75</v>
      </c>
      <c r="P417" s="258" t="s">
        <v>27</v>
      </c>
      <c r="Q417" s="42" t="s">
        <v>76</v>
      </c>
      <c r="R417" s="258" t="s">
        <v>27</v>
      </c>
      <c r="S417" s="42" t="s">
        <v>77</v>
      </c>
      <c r="T417" s="258" t="s">
        <v>27</v>
      </c>
      <c r="U417" s="26">
        <f>INPUT!U93</f>
        <v>2.15</v>
      </c>
      <c r="V417" s="250">
        <f>1/INPUT!V93</f>
        <v>47.83155639101341</v>
      </c>
      <c r="W417" s="26">
        <f>INPUT!W93</f>
        <v>1.69</v>
      </c>
      <c r="X417" s="250">
        <f>1/INPUT!X93</f>
        <v>232.6555302219534</v>
      </c>
      <c r="Y417" s="461"/>
      <c r="Z417" s="461"/>
      <c r="AB417" s="179">
        <f t="shared" si="42"/>
        <v>1610357</v>
      </c>
    </row>
    <row r="418" spans="1:28" ht="19.5" customHeight="1">
      <c r="A418" s="221">
        <f>INPUT!A92</f>
        <v>37366</v>
      </c>
      <c r="B418" s="271">
        <f>INPUT!B92</f>
        <v>1217</v>
      </c>
      <c r="C418" s="47">
        <f>INPUT!C92</f>
        <v>6.966</v>
      </c>
      <c r="D418" s="33">
        <f>1/INPUT!D92</f>
        <v>175.62037898877787</v>
      </c>
      <c r="E418" s="48">
        <f>INPUT!E92</f>
        <v>6000</v>
      </c>
      <c r="F418" s="235">
        <f>1/INPUT!F92</f>
        <v>293.4186203456471</v>
      </c>
      <c r="G418" s="48">
        <f>INPUT!G92</f>
        <v>347</v>
      </c>
      <c r="H418" s="232">
        <f>1/INPUT!H92</f>
        <v>49.85044865403788</v>
      </c>
      <c r="I418" s="49">
        <f>AVERAGE(INPUT!I92,INPUT!K92)</f>
        <v>15.899999999999999</v>
      </c>
      <c r="J418" s="244">
        <f>0.5*(1/INPUT!J92+1/INPUT!L92)</f>
        <v>12.38526538082008</v>
      </c>
      <c r="K418" s="338">
        <f>6*(980/0.938)*36*47.75*(E418/36)*(G418/36)*0.6/I418/35/1000000</f>
        <v>18.664319909884544</v>
      </c>
      <c r="L418" s="252">
        <f t="shared" si="43"/>
        <v>17.46023310134582</v>
      </c>
      <c r="M418" s="16" t="s">
        <v>27</v>
      </c>
      <c r="N418" s="249" t="s">
        <v>27</v>
      </c>
      <c r="O418" s="6" t="s">
        <v>72</v>
      </c>
      <c r="P418" s="249" t="s">
        <v>27</v>
      </c>
      <c r="Q418" s="6" t="s">
        <v>73</v>
      </c>
      <c r="R418" s="249" t="s">
        <v>27</v>
      </c>
      <c r="S418" s="6" t="s">
        <v>74</v>
      </c>
      <c r="T418" s="249" t="s">
        <v>27</v>
      </c>
      <c r="U418" s="52">
        <f>INPUT!U92</f>
        <v>2.16</v>
      </c>
      <c r="V418" s="252">
        <f>1/INPUT!V92</f>
        <v>45.565767350305066</v>
      </c>
      <c r="W418" s="52">
        <f>INPUT!W92</f>
        <v>1.68</v>
      </c>
      <c r="X418" s="252">
        <f>1/INPUT!X92</f>
        <v>173.96447645390813</v>
      </c>
      <c r="Y418" s="462"/>
      <c r="Z418" s="462"/>
      <c r="AB418" s="179">
        <f t="shared" si="42"/>
        <v>2082000</v>
      </c>
    </row>
    <row r="419" spans="1:28" ht="19.5" customHeight="1">
      <c r="A419" s="220">
        <f>INPUT!A91</f>
        <v>37365</v>
      </c>
      <c r="B419" s="270">
        <f>INPUT!B91</f>
        <v>1216</v>
      </c>
      <c r="C419" s="21">
        <f>INPUT!C91</f>
        <v>7.058</v>
      </c>
      <c r="D419" s="38">
        <f>1/INPUT!D91</f>
        <v>210.24746126190527</v>
      </c>
      <c r="E419" s="23">
        <f>INPUT!E91</f>
        <v>6043</v>
      </c>
      <c r="F419" s="231">
        <f>1/INPUT!F91</f>
        <v>290.9344815547539</v>
      </c>
      <c r="G419" s="23">
        <f>INPUT!G91</f>
        <v>305</v>
      </c>
      <c r="H419" s="231">
        <f>1/INPUT!H91</f>
        <v>40.30941507007792</v>
      </c>
      <c r="I419" s="24">
        <f>AVERAGE(INPUT!I91,INPUT!K91)</f>
        <v>7.08</v>
      </c>
      <c r="J419" s="242">
        <f>0.5*(1/INPUT!J91+1/INPUT!L91)</f>
        <v>21.646094055093265</v>
      </c>
      <c r="K419" s="336">
        <f>6*(980/0.938)*36*47.75*(E419/36)*(G419/36)*0.6/I419/35/1000000</f>
        <v>37.106307972847624</v>
      </c>
      <c r="L419" s="250">
        <f t="shared" si="43"/>
        <v>55.70282417230708</v>
      </c>
      <c r="M419" s="41" t="s">
        <v>27</v>
      </c>
      <c r="N419" s="258" t="s">
        <v>27</v>
      </c>
      <c r="O419" s="42" t="s">
        <v>69</v>
      </c>
      <c r="P419" s="258" t="s">
        <v>27</v>
      </c>
      <c r="Q419" s="42" t="s">
        <v>70</v>
      </c>
      <c r="R419" s="258" t="s">
        <v>27</v>
      </c>
      <c r="S419" s="42" t="s">
        <v>71</v>
      </c>
      <c r="T419" s="258" t="s">
        <v>27</v>
      </c>
      <c r="U419" s="26">
        <f>INPUT!U91</f>
        <v>2.18</v>
      </c>
      <c r="V419" s="250">
        <f>1/INPUT!V91</f>
        <v>62.52266446586888</v>
      </c>
      <c r="W419" s="26">
        <f>INPUT!W91</f>
        <v>1.6</v>
      </c>
      <c r="X419" s="250">
        <f>1/INPUT!X91</f>
        <v>-312.7052127958973</v>
      </c>
      <c r="Y419" s="461"/>
      <c r="Z419" s="461"/>
      <c r="AB419" s="179">
        <f t="shared" si="42"/>
        <v>1843115</v>
      </c>
    </row>
    <row r="420" spans="1:28" ht="18.75" customHeight="1">
      <c r="A420" s="221">
        <f>INPUT!A90</f>
        <v>37360</v>
      </c>
      <c r="B420" s="271">
        <f>INPUT!B90</f>
        <v>1207</v>
      </c>
      <c r="C420" s="47">
        <f>INPUT!C90</f>
        <v>8.3566</v>
      </c>
      <c r="D420" s="33">
        <f>1/INPUT!D90</f>
        <v>226.82937894116048</v>
      </c>
      <c r="E420" s="48">
        <f>INPUT!E90</f>
        <v>7053</v>
      </c>
      <c r="F420" s="235">
        <f>1/INPUT!F90</f>
        <v>4812.319538017325</v>
      </c>
      <c r="G420" s="48">
        <f>INPUT!G90</f>
        <v>237</v>
      </c>
      <c r="H420" s="232">
        <f>1/INPUT!H90</f>
        <v>50.403225806451616</v>
      </c>
      <c r="I420" s="49">
        <f>AVERAGE(INPUT!I90,INPUT!K90)</f>
        <v>10.79</v>
      </c>
      <c r="J420" s="244">
        <f>0.5*(1/INPUT!J90+1/INPUT!L90)</f>
        <v>17.03126111988521</v>
      </c>
      <c r="K420" s="338">
        <f>6*(980/0.938)*36*47.75*(E420/36)*(G420/36)*0.6/I420/35/1000000</f>
        <v>22.08153977563526</v>
      </c>
      <c r="L420" s="252">
        <f t="shared" si="43"/>
        <v>25.861339055355952</v>
      </c>
      <c r="M420" s="50">
        <f>INPUT!M90</f>
        <v>38.16</v>
      </c>
      <c r="N420" s="252">
        <f>1/INPUT!N90</f>
        <v>95.60229445506691</v>
      </c>
      <c r="O420" s="51">
        <f>INPUT!O90</f>
        <v>23.78</v>
      </c>
      <c r="P420" s="252">
        <f>1/INPUT!P90</f>
        <v>32.50975292587776</v>
      </c>
      <c r="Q420" s="51">
        <f>INPUT!Q90</f>
        <v>6.36</v>
      </c>
      <c r="R420" s="252">
        <f>1/INPUT!R90</f>
        <v>71.02272727272727</v>
      </c>
      <c r="S420" s="51">
        <f>INPUT!S90</f>
        <v>11.87</v>
      </c>
      <c r="T420" s="252">
        <f>1/INPUT!T90</f>
        <v>28.290143713930068</v>
      </c>
      <c r="U420" s="52">
        <f>INPUT!U90</f>
        <v>2.251</v>
      </c>
      <c r="V420" s="252">
        <f>1/INPUT!V90</f>
        <v>54.466230936819166</v>
      </c>
      <c r="W420" s="52">
        <f>INPUT!W90</f>
        <v>1.601</v>
      </c>
      <c r="X420" s="252">
        <f>1/INPUT!X90</f>
        <v>291.6302128900554</v>
      </c>
      <c r="Y420" s="462"/>
      <c r="Z420" s="462"/>
      <c r="AB420" s="179">
        <f t="shared" si="42"/>
        <v>1671561</v>
      </c>
    </row>
    <row r="421" spans="1:28" ht="18.75" customHeight="1">
      <c r="A421" s="220">
        <f>INPUT!A89</f>
        <v>37359</v>
      </c>
      <c r="B421" s="270">
        <f>INPUT!B89</f>
        <v>1203</v>
      </c>
      <c r="C421" s="21">
        <f>INPUT!C89</f>
        <v>7.35</v>
      </c>
      <c r="D421" s="38">
        <f>1/INPUT!D89</f>
        <v>217.3913043478261</v>
      </c>
      <c r="E421" s="23">
        <f>INPUT!E89</f>
        <v>6090</v>
      </c>
      <c r="F421" s="231">
        <f>1/INPUT!F89</f>
        <v>596.3029218843172</v>
      </c>
      <c r="G421" s="23">
        <f>INPUT!G89</f>
        <v>325</v>
      </c>
      <c r="H421" s="231">
        <f>1/INPUT!H89</f>
        <v>69.68641114982577</v>
      </c>
      <c r="I421" s="24">
        <f>AVERAGE(INPUT!I89,INPUT!K89)</f>
        <v>12.25</v>
      </c>
      <c r="J421" s="242">
        <f>0.5*(1/INPUT!J89+1/INPUT!L89)</f>
        <v>19.054147704851303</v>
      </c>
      <c r="K421" s="336">
        <f>6*(980/0.938)*36*47.75*(E421/36)*(G421/36)*0.6/I421/35/1000000</f>
        <v>23.02995735607676</v>
      </c>
      <c r="L421" s="250">
        <f t="shared" si="43"/>
        <v>27.431070718913595</v>
      </c>
      <c r="M421" s="45">
        <f>INPUT!M89</f>
        <v>34.25</v>
      </c>
      <c r="N421" s="250">
        <f>1/INPUT!N89</f>
        <v>43.80201489268506</v>
      </c>
      <c r="O421" s="25">
        <f>INPUT!O89</f>
        <v>21.61</v>
      </c>
      <c r="P421" s="250">
        <f>1/INPUT!P89</f>
        <v>68.3526999316473</v>
      </c>
      <c r="Q421" s="25">
        <f>INPUT!Q89</f>
        <v>0</v>
      </c>
      <c r="R421" s="250"/>
      <c r="S421" s="25">
        <f>INPUT!S89</f>
        <v>0</v>
      </c>
      <c r="T421" s="250"/>
      <c r="U421" s="26">
        <f>INPUT!U89</f>
        <v>2.29</v>
      </c>
      <c r="V421" s="250">
        <f>1/INPUT!V89</f>
        <v>63.492063492063494</v>
      </c>
      <c r="W421" s="26">
        <f>INPUT!W89</f>
        <v>1.593</v>
      </c>
      <c r="X421" s="250">
        <f>1/INPUT!X89</f>
        <v>228.83295194508005</v>
      </c>
      <c r="Y421" s="461"/>
      <c r="Z421" s="461"/>
      <c r="AB421" s="179">
        <f t="shared" si="42"/>
        <v>1979250</v>
      </c>
    </row>
    <row r="422" spans="1:28" ht="19.5" customHeight="1">
      <c r="A422" s="221">
        <f>INPUT!A88</f>
        <v>37354</v>
      </c>
      <c r="B422" s="271">
        <f>INPUT!B88</f>
        <v>1182</v>
      </c>
      <c r="C422" s="47">
        <f>INPUT!C88</f>
        <v>7.13</v>
      </c>
      <c r="D422" s="33">
        <f>1/INPUT!D88</f>
        <v>143.05742324969245</v>
      </c>
      <c r="E422" s="48">
        <f>INPUT!E88</f>
        <v>5934</v>
      </c>
      <c r="F422" s="235"/>
      <c r="G422" s="48">
        <f>INPUT!G88</f>
        <v>313</v>
      </c>
      <c r="H422" s="232">
        <f>1/INPUT!H88</f>
        <v>61.44959596890651</v>
      </c>
      <c r="I422" s="49">
        <f>AVERAGE(INPUT!I88,INPUT!K88)</f>
        <v>12.085</v>
      </c>
      <c r="J422" s="244">
        <f>0.5*(1/INPUT!J88+1/INPUT!L88)</f>
        <v>18.60435127395375</v>
      </c>
      <c r="K422" s="338">
        <f>6*(980/0.938)*36*47.75*(E422/36)*(G422/36)*0.6/I422/35/1000000</f>
        <v>21.906540240460917</v>
      </c>
      <c r="L422" s="252" t="e">
        <f t="shared" si="43"/>
        <v>#DIV/0!</v>
      </c>
      <c r="M422" s="50">
        <f>INPUT!M88</f>
        <v>35.58</v>
      </c>
      <c r="N422" s="252">
        <f>1/INPUT!N88</f>
        <v>39.61101978570438</v>
      </c>
      <c r="O422" s="51">
        <f>INPUT!O88</f>
        <v>22.26</v>
      </c>
      <c r="P422" s="252">
        <f>1/INPUT!P88</f>
        <v>28.409090909090907</v>
      </c>
      <c r="Q422" s="51">
        <f>INPUT!Q88</f>
        <v>7.89</v>
      </c>
      <c r="R422" s="252"/>
      <c r="S422" s="51">
        <f>INPUT!S88</f>
        <v>9.85</v>
      </c>
      <c r="T422" s="252"/>
      <c r="U422" s="52">
        <f>INPUT!U88</f>
        <v>2.26</v>
      </c>
      <c r="V422" s="252">
        <f>1/INPUT!V88</f>
        <v>28.399489945160585</v>
      </c>
      <c r="W422" s="52">
        <f>INPUT!W88</f>
        <v>1.49</v>
      </c>
      <c r="X422" s="252">
        <f>1/INPUT!X88</f>
        <v>80.51724276753868</v>
      </c>
      <c r="Y422" s="462"/>
      <c r="Z422" s="462"/>
      <c r="AB422" s="179">
        <f t="shared" si="42"/>
        <v>1857342</v>
      </c>
    </row>
    <row r="423" spans="1:28" s="154" customFormat="1" ht="19.5" customHeight="1" thickBot="1">
      <c r="A423" s="489">
        <f>INPUT!A87</f>
        <v>37354</v>
      </c>
      <c r="B423" s="491">
        <f>INPUT!B87</f>
        <v>1178</v>
      </c>
      <c r="C423" s="493">
        <f>INPUT!C87</f>
        <v>7.49</v>
      </c>
      <c r="D423" s="495">
        <f>1/INPUT!D87</f>
        <v>169.34227460543252</v>
      </c>
      <c r="E423" s="497">
        <f>INPUT!E87</f>
        <v>6222</v>
      </c>
      <c r="F423" s="499"/>
      <c r="G423" s="497">
        <f>INPUT!G87</f>
        <v>287</v>
      </c>
      <c r="H423" s="499">
        <f>1/INPUT!H87</f>
        <v>55.16906560153591</v>
      </c>
      <c r="I423" s="501">
        <f>AVERAGE(INPUT!I87,INPUT!K87)</f>
        <v>12.945</v>
      </c>
      <c r="J423" s="503">
        <f>0.5*(1/INPUT!J87+1/INPUT!L87)</f>
        <v>9.199822926548752</v>
      </c>
      <c r="K423" s="505">
        <f>6*(980/0.938)*36*47.75*(E423/36)*(G423/36)*0.6/I423/35/1000000</f>
        <v>19.662485602116885</v>
      </c>
      <c r="L423" s="507" t="e">
        <f t="shared" si="43"/>
        <v>#DIV/0!</v>
      </c>
      <c r="M423" s="509">
        <f>INPUT!M87</f>
        <v>34.15</v>
      </c>
      <c r="N423" s="507">
        <f>1/INPUT!N87</f>
        <v>19.621385740746554</v>
      </c>
      <c r="O423" s="511">
        <f>INPUT!O87</f>
        <v>21.86</v>
      </c>
      <c r="P423" s="507">
        <f>1/INPUT!P87</f>
        <v>36.270520046716435</v>
      </c>
      <c r="Q423" s="511">
        <f>INPUT!Q87</f>
        <v>9.55</v>
      </c>
      <c r="R423" s="507">
        <f>1/INPUT!R87</f>
        <v>-31.11474807944218</v>
      </c>
      <c r="S423" s="511">
        <f>INPUT!S87</f>
        <v>9.16</v>
      </c>
      <c r="T423" s="507">
        <f>1/INPUT!T87</f>
        <v>-35.585289041510244</v>
      </c>
      <c r="U423" s="513">
        <f>INPUT!U87</f>
        <v>2.04</v>
      </c>
      <c r="V423" s="507">
        <f>1/INPUT!V87</f>
        <v>14.633960740010128</v>
      </c>
      <c r="W423" s="513">
        <f>INPUT!W87</f>
        <v>1.63</v>
      </c>
      <c r="X423" s="507">
        <f>1/INPUT!X87</f>
        <v>95.84970765839165</v>
      </c>
      <c r="Y423" s="461"/>
      <c r="Z423" s="461"/>
      <c r="AB423" s="154">
        <f t="shared" si="42"/>
        <v>1785714</v>
      </c>
    </row>
    <row r="424" spans="1:28" ht="19.5" customHeight="1">
      <c r="A424" s="488">
        <f>INPUT!A86</f>
        <v>37353</v>
      </c>
      <c r="B424" s="490">
        <f>INPUT!B86</f>
        <v>1176</v>
      </c>
      <c r="C424" s="492">
        <f>INPUT!C86</f>
        <v>7.04</v>
      </c>
      <c r="D424" s="494">
        <f>1/INPUT!D86</f>
        <v>188.5867310376042</v>
      </c>
      <c r="E424" s="496">
        <f>INPUT!E86</f>
        <v>5814</v>
      </c>
      <c r="F424" s="498">
        <f>1/INPUT!F86</f>
        <v>809.5199546668825</v>
      </c>
      <c r="G424" s="496">
        <f>INPUT!G86</f>
        <v>333</v>
      </c>
      <c r="H424" s="498">
        <f>1/INPUT!H86</f>
        <v>61.831065163759575</v>
      </c>
      <c r="I424" s="500">
        <f>AVERAGE(INPUT!I86,INPUT!K86)</f>
        <v>11.745000000000001</v>
      </c>
      <c r="J424" s="502">
        <f>0.5*(1/INPUT!J86+1/INPUT!L86)</f>
        <v>17.46518961550037</v>
      </c>
      <c r="K424" s="504">
        <f>6*(980/0.938)*36*47.75*(E424/36)*(G424/36)*0.6/I424/35/1000000</f>
        <v>23.496047349459598</v>
      </c>
      <c r="L424" s="506">
        <f aca="true" t="shared" si="44" ref="L424:L429">1/(1/J424-1/F424-1/H424)</f>
        <v>25.095141795305477</v>
      </c>
      <c r="M424" s="508">
        <f>INPUT!M86</f>
        <v>37.6</v>
      </c>
      <c r="N424" s="506">
        <f>1/INPUT!N86</f>
        <v>91.2283902750536</v>
      </c>
      <c r="O424" s="510">
        <f>INPUT!O86</f>
        <v>25.2</v>
      </c>
      <c r="P424" s="506">
        <f>1/INPUT!P86</f>
        <v>-316.32556226868695</v>
      </c>
      <c r="Q424" s="510">
        <f>INPUT!Q86</f>
        <v>9.79</v>
      </c>
      <c r="R424" s="506">
        <f>1/INPUT!N86</f>
        <v>91.2283902750536</v>
      </c>
      <c r="S424" s="510">
        <f>INPUT!S86</f>
        <v>10.96</v>
      </c>
      <c r="T424" s="506">
        <f>1/INPUT!T86</f>
        <v>55.190379213095575</v>
      </c>
      <c r="U424" s="512">
        <f>INPUT!U86</f>
        <v>2.08</v>
      </c>
      <c r="V424" s="506">
        <f>1/INPUT!V86</f>
        <v>19.014190290213588</v>
      </c>
      <c r="W424" s="512">
        <f>INPUT!W86</f>
        <v>1.61</v>
      </c>
      <c r="X424" s="506">
        <f>1/INPUT!X86</f>
        <v>127.57868415345165</v>
      </c>
      <c r="Y424" s="462"/>
      <c r="Z424" s="462"/>
      <c r="AB424" s="179">
        <f t="shared" si="42"/>
        <v>1936062</v>
      </c>
    </row>
    <row r="425" spans="1:28" s="154" customFormat="1" ht="19.5" customHeight="1">
      <c r="A425" s="220">
        <f>INPUT!A85</f>
        <v>37352</v>
      </c>
      <c r="B425" s="270">
        <f>INPUT!B85</f>
        <v>1174</v>
      </c>
      <c r="C425" s="21">
        <f>INPUT!C85</f>
        <v>8.06</v>
      </c>
      <c r="D425" s="38">
        <f>1/INPUT!D85</f>
        <v>88.87545881955616</v>
      </c>
      <c r="E425" s="23">
        <f>INPUT!E85</f>
        <v>6705</v>
      </c>
      <c r="F425" s="231">
        <f>1/INPUT!F85</f>
        <v>238.94291653723926</v>
      </c>
      <c r="G425" s="23">
        <f>INPUT!G85</f>
        <v>342</v>
      </c>
      <c r="H425" s="231">
        <f>1/INPUT!H85</f>
        <v>49.11543108613865</v>
      </c>
      <c r="I425" s="24">
        <f>AVERAGE(INPUT!I85,INPUT!K85)</f>
        <v>14.655000000000001</v>
      </c>
      <c r="J425" s="242">
        <f>0.5*(1/INPUT!J85+1/INPUT!L85)</f>
        <v>14.251265749117774</v>
      </c>
      <c r="K425" s="336">
        <f>6*(980/0.938)*36*47.75*(E425/36)*(G425/36)*0.6/I425/35/1000000</f>
        <v>22.303223391741394</v>
      </c>
      <c r="L425" s="250">
        <f t="shared" si="44"/>
        <v>21.918333849935376</v>
      </c>
      <c r="M425" s="45">
        <f>INPUT!M85</f>
        <v>37.77</v>
      </c>
      <c r="N425" s="250">
        <f>1/INPUT!N85</f>
        <v>29.87785931113608</v>
      </c>
      <c r="O425" s="25">
        <f>INPUT!O85</f>
        <v>21.87</v>
      </c>
      <c r="P425" s="250">
        <f>1/INPUT!P85</f>
        <v>59.978647601453886</v>
      </c>
      <c r="Q425" s="25">
        <f>INPUT!Q85</f>
        <v>9.12</v>
      </c>
      <c r="R425" s="250"/>
      <c r="S425" s="25">
        <f>INPUT!S85</f>
        <v>9.093</v>
      </c>
      <c r="T425" s="250">
        <f>1/INPUT!T85</f>
        <v>55.190379213095575</v>
      </c>
      <c r="U425" s="26">
        <f>INPUT!U85</f>
        <v>2.404</v>
      </c>
      <c r="V425" s="250">
        <f>1/INPUT!V85</f>
        <v>92.397531137968</v>
      </c>
      <c r="W425" s="26">
        <f>INPUT!W85</f>
        <v>1.58</v>
      </c>
      <c r="X425" s="250">
        <f>1/INPUT!X85</f>
        <v>94.0379913485048</v>
      </c>
      <c r="Y425" s="461"/>
      <c r="Z425" s="461"/>
      <c r="AB425" s="154">
        <f t="shared" si="42"/>
        <v>2293110</v>
      </c>
    </row>
    <row r="426" spans="1:28" ht="19.5" customHeight="1">
      <c r="A426" s="219">
        <f>INPUT!A84</f>
        <v>37351</v>
      </c>
      <c r="B426" s="269">
        <f>INPUT!B84</f>
        <v>1172</v>
      </c>
      <c r="C426" s="32">
        <f>INPUT!C84</f>
        <v>7.84</v>
      </c>
      <c r="D426" s="40">
        <f>1/INPUT!D84</f>
        <v>80.45699573577923</v>
      </c>
      <c r="E426" s="34">
        <f>INPUT!E84</f>
        <v>6558</v>
      </c>
      <c r="F426" s="235">
        <f>1/INPUT!F84</f>
        <v>861.9203585588692</v>
      </c>
      <c r="G426" s="34">
        <f>INPUT!G84</f>
        <v>296</v>
      </c>
      <c r="H426" s="235">
        <f>1/INPUT!H84</f>
        <v>45.22594884040668</v>
      </c>
      <c r="I426" s="35">
        <f>AVERAGE(INPUT!I84,INPUT!K84)</f>
        <v>13.445</v>
      </c>
      <c r="J426" s="243">
        <f>0.5*(1/INPUT!J84+1/INPUT!L84)</f>
        <v>13.298495969224215</v>
      </c>
      <c r="K426" s="337">
        <f>6*(980/0.938)*36*47.75*(E426/36)*(G426/36)*0.6/I426/35/1000000</f>
        <v>20.579313621553815</v>
      </c>
      <c r="L426" s="251">
        <f t="shared" si="44"/>
        <v>19.258518712023253</v>
      </c>
      <c r="M426" s="44">
        <f>INPUT!M84</f>
        <v>32.23</v>
      </c>
      <c r="N426" s="251">
        <f>1/INPUT!N84</f>
        <v>25.027530283311645</v>
      </c>
      <c r="O426" s="36">
        <f>INPUT!O84</f>
        <v>21.38</v>
      </c>
      <c r="P426" s="251">
        <f>1/INPUT!P84</f>
        <v>145.2559409679856</v>
      </c>
      <c r="Q426" s="36">
        <f>INPUT!Q84</f>
        <v>9.17</v>
      </c>
      <c r="R426" s="251"/>
      <c r="S426" s="36">
        <f>INPUT!S84</f>
        <v>9.04</v>
      </c>
      <c r="T426" s="251">
        <f>1/INPUT!T84</f>
        <v>22.96116348807627</v>
      </c>
      <c r="U426" s="37">
        <f>INPUT!U84</f>
        <v>2.01</v>
      </c>
      <c r="V426" s="251">
        <f>1/INPUT!V84</f>
        <v>47.70992366412213</v>
      </c>
      <c r="W426" s="37">
        <f>INPUT!W84</f>
        <v>1.62</v>
      </c>
      <c r="X426" s="251">
        <f>1/INPUT!X84</f>
        <v>104.25680536297007</v>
      </c>
      <c r="Y426" s="462"/>
      <c r="Z426" s="462"/>
      <c r="AB426" s="179">
        <f t="shared" si="42"/>
        <v>1941168</v>
      </c>
    </row>
    <row r="427" spans="1:28" s="154" customFormat="1" ht="19.5" customHeight="1">
      <c r="A427" s="220">
        <f>INPUT!A83</f>
        <v>37351</v>
      </c>
      <c r="B427" s="270">
        <f>INPUT!B83</f>
        <v>1169</v>
      </c>
      <c r="C427" s="21">
        <f>INPUT!C83</f>
        <v>7.05</v>
      </c>
      <c r="D427" s="38">
        <f>1/INPUT!D83</f>
        <v>135.68521031207598</v>
      </c>
      <c r="E427" s="23">
        <f>INPUT!E83</f>
        <v>5960</v>
      </c>
      <c r="F427" s="231">
        <f>1/INPUT!F83</f>
        <v>2332.0895522388064</v>
      </c>
      <c r="G427" s="23">
        <f>INPUT!G83</f>
        <v>234</v>
      </c>
      <c r="H427" s="231">
        <f>1/INPUT!H83</f>
        <v>35.359428591633964</v>
      </c>
      <c r="I427" s="24">
        <f>AVERAGE(INPUT!I83,INPUT!K83)</f>
        <v>9.09</v>
      </c>
      <c r="J427" s="242">
        <f>0.5*(1/INPUT!J83+1/INPUT!L83)</f>
        <v>14.378697617522903</v>
      </c>
      <c r="K427" s="336">
        <f>6*(980/0.938)*36*47.75*(E427/36)*(G427/36)*0.6/I427/35/1000000</f>
        <v>21.868893157972515</v>
      </c>
      <c r="L427" s="250">
        <f t="shared" si="44"/>
        <v>24.487280400762845</v>
      </c>
      <c r="M427" s="45">
        <f>INPUT!M83</f>
        <v>30.9</v>
      </c>
      <c r="N427" s="250">
        <f>1/INPUT!N83</f>
        <v>23.477981175354696</v>
      </c>
      <c r="O427" s="25">
        <f>INPUT!O83</f>
        <v>21</v>
      </c>
      <c r="P427" s="250">
        <f>1/INPUT!P83</f>
        <v>27.497834545529543</v>
      </c>
      <c r="Q427" s="25">
        <f>INPUT!Q83</f>
        <v>10.1</v>
      </c>
      <c r="R427" s="250">
        <f>1/INPUT!R83</f>
        <v>-42.50634407185272</v>
      </c>
      <c r="S427" s="25">
        <f>INPUT!S83</f>
        <v>10.5</v>
      </c>
      <c r="T427" s="250">
        <f>1/INPUT!T83</f>
        <v>-74.14822229637045</v>
      </c>
      <c r="U427" s="26">
        <f>INPUT!U83</f>
        <v>1.93</v>
      </c>
      <c r="V427" s="250">
        <f>1/INPUT!V83</f>
        <v>23.578566140235882</v>
      </c>
      <c r="W427" s="26">
        <f>INPUT!W83</f>
        <v>1.75</v>
      </c>
      <c r="X427" s="250">
        <f>1/INPUT!X83</f>
        <v>141.6310228592471</v>
      </c>
      <c r="Y427" s="461"/>
      <c r="Z427" s="461"/>
      <c r="AB427" s="154">
        <f t="shared" si="42"/>
        <v>1394640</v>
      </c>
    </row>
    <row r="428" spans="1:28" ht="19.5" customHeight="1">
      <c r="A428" s="219">
        <f>INPUT!A82</f>
        <v>37347</v>
      </c>
      <c r="B428" s="269">
        <f>INPUT!B82</f>
        <v>1154</v>
      </c>
      <c r="C428" s="32">
        <f>INPUT!C82</f>
        <v>6.84</v>
      </c>
      <c r="D428" s="40">
        <f>1/INPUT!D82</f>
        <v>191.394885928648</v>
      </c>
      <c r="E428" s="34">
        <f>INPUT!E82</f>
        <v>5845</v>
      </c>
      <c r="F428" s="235">
        <f>1/INPUT!F82</f>
        <v>441.30626654898504</v>
      </c>
      <c r="G428" s="34">
        <f>INPUT!G82</f>
        <v>329</v>
      </c>
      <c r="H428" s="235">
        <f>1/INPUT!H82</f>
        <v>58.236030632152115</v>
      </c>
      <c r="I428" s="35">
        <f>AVERAGE(INPUT!I82,INPUT!K82)</f>
        <v>11.690000000000001</v>
      </c>
      <c r="J428" s="243">
        <f>0.5*(1/INPUT!J82+1/INPUT!L82)</f>
        <v>17.302129826832225</v>
      </c>
      <c r="K428" s="337">
        <f>6*(980/0.938)*36*47.75*(E428/36)*(G428/36)*0.6/I428/35/1000000</f>
        <v>23.447388059701495</v>
      </c>
      <c r="L428" s="251">
        <f t="shared" si="44"/>
        <v>26.069601317488566</v>
      </c>
      <c r="M428" s="44">
        <f>INPUT!M82</f>
        <v>41.6</v>
      </c>
      <c r="N428" s="251">
        <f>1/INPUT!N82</f>
        <v>42.57058202499745</v>
      </c>
      <c r="O428" s="36">
        <f>INPUT!O82</f>
        <v>26.89</v>
      </c>
      <c r="P428" s="251">
        <f>1/INPUT!P82</f>
        <v>168.16897618727296</v>
      </c>
      <c r="Q428" s="36">
        <f>INPUT!Q82</f>
        <v>8.822201</v>
      </c>
      <c r="R428" s="251">
        <f>1/INPUT!R82</f>
        <v>69.55070246209486</v>
      </c>
      <c r="S428" s="36">
        <f>INPUT!S82</f>
        <v>8.98</v>
      </c>
      <c r="T428" s="251">
        <f>1/INPUT!T82</f>
        <v>81.1839872703508</v>
      </c>
      <c r="U428" s="37">
        <f>INPUT!U82</f>
        <v>2.06</v>
      </c>
      <c r="V428" s="251">
        <f>1/INPUT!V82</f>
        <v>49.5059308105111</v>
      </c>
      <c r="W428" s="37">
        <f>INPUT!W82</f>
        <v>1.88</v>
      </c>
      <c r="X428" s="251">
        <f>1/INPUT!X82</f>
        <v>161.25651073162078</v>
      </c>
      <c r="Y428" s="452"/>
      <c r="Z428" s="452"/>
      <c r="AB428" s="179">
        <f t="shared" si="42"/>
        <v>1923005</v>
      </c>
    </row>
    <row r="429" spans="1:28" s="154" customFormat="1" ht="19.5" customHeight="1">
      <c r="A429" s="220">
        <f>INPUT!A81</f>
        <v>37346</v>
      </c>
      <c r="B429" s="270">
        <f>INPUT!B81</f>
        <v>1152</v>
      </c>
      <c r="C429" s="21">
        <f>INPUT!C81</f>
        <v>8.24</v>
      </c>
      <c r="D429" s="38">
        <f>1/INPUT!D81</f>
        <v>134.2678374822095</v>
      </c>
      <c r="E429" s="23">
        <f>INPUT!E81</f>
        <v>6976</v>
      </c>
      <c r="F429" s="231">
        <f>1/INPUT!F81</f>
        <v>923.0201218386561</v>
      </c>
      <c r="G429" s="23">
        <f>INPUT!G81</f>
        <v>272</v>
      </c>
      <c r="H429" s="231">
        <f>1/INPUT!H81</f>
        <v>7.9707187675355815</v>
      </c>
      <c r="I429" s="24">
        <f>AVERAGE(INPUT!I81,INPUT!K81)</f>
        <v>11.245000000000001</v>
      </c>
      <c r="J429" s="242">
        <f>0.5*(1/INPUT!J81+1/INPUT!L81)</f>
        <v>6.653443530347582</v>
      </c>
      <c r="K429" s="336">
        <f>6*(980/0.938)*36*47.75*(E429/36)*(G429/36)*0.6/I429/35/1000000</f>
        <v>24.051628385418397</v>
      </c>
      <c r="L429" s="250">
        <f t="shared" si="44"/>
        <v>42.095493700853325</v>
      </c>
      <c r="M429" s="25">
        <f>INPUT!M81</f>
        <v>38.91</v>
      </c>
      <c r="N429" s="250">
        <f>1/INPUT!N81</f>
        <v>28.739431074222455</v>
      </c>
      <c r="O429" s="25">
        <f>INPUT!O81</f>
        <v>23.5</v>
      </c>
      <c r="P429" s="250">
        <f>1/INPUT!P81</f>
        <v>22.85003975906918</v>
      </c>
      <c r="Q429" s="25">
        <f>INPUT!Q81</f>
        <v>8.93</v>
      </c>
      <c r="R429" s="250">
        <f>1/INPUT!R81</f>
        <v>16.929296486155224</v>
      </c>
      <c r="S429" s="25">
        <f>INPUT!S81</f>
        <v>8.44</v>
      </c>
      <c r="T429" s="250">
        <f>1/INPUT!T81</f>
        <v>29.724748825872425</v>
      </c>
      <c r="U429" s="43">
        <f>INPUT!U81</f>
        <v>2.15</v>
      </c>
      <c r="V429" s="250">
        <f>1/INPUT!V81</f>
        <v>40.88591602850566</v>
      </c>
      <c r="W429" s="26">
        <f>INPUT!W81</f>
        <v>1.73</v>
      </c>
      <c r="X429" s="250">
        <f>1/INPUT!X81</f>
        <v>-20.509286604974733</v>
      </c>
      <c r="Y429" s="452"/>
      <c r="Z429" s="452"/>
      <c r="AB429" s="154">
        <f t="shared" si="42"/>
        <v>1897472</v>
      </c>
    </row>
    <row r="430" spans="1:28" ht="19.5" customHeight="1">
      <c r="A430" s="219">
        <f>INPUT!A80</f>
        <v>37346</v>
      </c>
      <c r="B430" s="269">
        <f>INPUT!B80</f>
        <v>1150</v>
      </c>
      <c r="C430" s="32">
        <f>INPUT!C80</f>
        <v>7.9</v>
      </c>
      <c r="D430" s="40">
        <f>1/INPUT!D80</f>
        <v>160.99170892699027</v>
      </c>
      <c r="E430" s="34">
        <f>INPUT!E80</f>
        <v>6700</v>
      </c>
      <c r="F430" s="235">
        <f>1/INPUT!F80</f>
        <v>578.7037037037037</v>
      </c>
      <c r="G430" s="34">
        <f>INPUT!G80</f>
        <v>270</v>
      </c>
      <c r="H430" s="235">
        <f>1/INPUT!H80</f>
        <v>11.32323300948887</v>
      </c>
      <c r="I430" s="35">
        <f>AVERAGE(INPUT!I80,INPUT!K80)</f>
        <v>11.19</v>
      </c>
      <c r="J430" s="243">
        <f>0.5*(1/INPUT!J80+1/INPUT!L80)</f>
        <v>7.606130674484367</v>
      </c>
      <c r="K430" s="337">
        <f>6*(980/0.938)*36*47.75*(E430/36)*(G430/36)*0.6/I430/35/1000000</f>
        <v>23.04289544235925</v>
      </c>
      <c r="L430" s="251">
        <f aca="true" t="shared" si="45" ref="L430:L441">1/(1/J430-1/F430-1/H430)</f>
        <v>24.136578800716116</v>
      </c>
      <c r="M430" s="44">
        <f>INPUT!M80</f>
        <v>38.5</v>
      </c>
      <c r="N430" s="251">
        <f>1/INPUT!N80</f>
        <v>41.30848765495846</v>
      </c>
      <c r="O430" s="36">
        <f>INPUT!O80</f>
        <v>23.77</v>
      </c>
      <c r="P430" s="251">
        <f>1/INPUT!P80</f>
        <v>44.68315177079331</v>
      </c>
      <c r="Q430" s="36">
        <f>INPUT!Q80</f>
        <v>9.5</v>
      </c>
      <c r="R430" s="251">
        <f>1/INPUT!R80</f>
        <v>20.063762637662492</v>
      </c>
      <c r="S430" s="36">
        <f>INPUT!S80</f>
        <v>9.28</v>
      </c>
      <c r="T430" s="251">
        <f>1/INPUT!T80</f>
        <v>68.08881505035168</v>
      </c>
      <c r="U430" s="37">
        <f>INPUT!U80</f>
        <v>2.11</v>
      </c>
      <c r="V430" s="251">
        <f>1/INPUT!V80</f>
        <v>41.99192915121714</v>
      </c>
      <c r="W430" s="37">
        <f>INPUT!W80</f>
        <v>1.64</v>
      </c>
      <c r="X430" s="251">
        <f>1/INPUT!X80</f>
        <v>-23.22082071668741</v>
      </c>
      <c r="Y430" s="452"/>
      <c r="Z430" s="452"/>
      <c r="AB430" s="179">
        <f t="shared" si="42"/>
        <v>1809000</v>
      </c>
    </row>
    <row r="431" spans="1:28" s="154" customFormat="1" ht="19.5" customHeight="1">
      <c r="A431" s="220">
        <f>INPUT!A79</f>
        <v>37345</v>
      </c>
      <c r="B431" s="270">
        <f>INPUT!B79</f>
        <v>1144</v>
      </c>
      <c r="C431" s="21">
        <f>INPUT!C79</f>
        <v>8.18</v>
      </c>
      <c r="D431" s="38">
        <f>1/INPUT!D79</f>
        <v>158.04030027657052</v>
      </c>
      <c r="E431" s="23">
        <f>INPUT!E79</f>
        <v>6922</v>
      </c>
      <c r="F431" s="231">
        <f>1/INPUT!F79</f>
        <v>74.40033331349325</v>
      </c>
      <c r="G431" s="23">
        <f>INPUT!G79</f>
        <v>319</v>
      </c>
      <c r="H431" s="231">
        <f>1/INPUT!H79</f>
        <v>16.78156444456378</v>
      </c>
      <c r="I431" s="24">
        <f>AVERAGE(INPUT!I79,INPUT!K79)</f>
        <v>13.75</v>
      </c>
      <c r="J431" s="242">
        <f>0.5*(1/INPUT!J79+1/INPUT!L79)</f>
        <v>9.383510445249774</v>
      </c>
      <c r="K431" s="336">
        <f>6*(980/0.938)*36*47.75*(E431/36)*(G431/36)*0.6/I431/35/1000000</f>
        <v>22.89012417910448</v>
      </c>
      <c r="L431" s="250">
        <f t="shared" si="45"/>
        <v>29.81521318068625</v>
      </c>
      <c r="M431" s="25">
        <f>INPUT!M79</f>
        <v>40.1</v>
      </c>
      <c r="N431" s="250">
        <f>1/INPUT!N79</f>
        <v>31.441102953891622</v>
      </c>
      <c r="O431" s="25">
        <f>INPUT!O79</f>
        <v>26.3</v>
      </c>
      <c r="P431" s="250">
        <f>1/INPUT!P79</f>
        <v>62.03935776856839</v>
      </c>
      <c r="Q431" s="25">
        <f>INPUT!Q79</f>
        <v>8.98</v>
      </c>
      <c r="R431" s="250">
        <f>1/INPUT!R79</f>
        <v>12.986810595159557</v>
      </c>
      <c r="S431" s="25">
        <f>INPUT!S79</f>
        <v>8.719777</v>
      </c>
      <c r="T431" s="250">
        <f>1/INPUT!T79</f>
        <v>18.418411043679264</v>
      </c>
      <c r="U431" s="43" t="str">
        <f>INPUT!U79</f>
        <v>~1.86</v>
      </c>
      <c r="V431" s="250">
        <f>1/INPUT!V79</f>
        <v>53.57420294979561</v>
      </c>
      <c r="W431" s="26">
        <f>INPUT!W79</f>
        <v>1.56</v>
      </c>
      <c r="X431" s="250">
        <f>1/INPUT!X79</f>
        <v>-66.85385746757588</v>
      </c>
      <c r="Y431" s="452"/>
      <c r="Z431" s="452"/>
      <c r="AB431" s="154">
        <f t="shared" si="42"/>
        <v>2208118</v>
      </c>
    </row>
    <row r="432" spans="1:28" ht="18.75" customHeight="1">
      <c r="A432" s="219">
        <f>INPUT!A78</f>
        <v>37344</v>
      </c>
      <c r="B432" s="269">
        <f>INPUT!B78</f>
        <v>1142</v>
      </c>
      <c r="C432" s="32">
        <f>INPUT!C78</f>
        <v>7.25</v>
      </c>
      <c r="D432" s="40">
        <f>1/INPUT!D78</f>
        <v>182.39188720885696</v>
      </c>
      <c r="E432" s="34">
        <f>INPUT!E78</f>
        <v>6124</v>
      </c>
      <c r="F432" s="235">
        <f>1/INPUT!F78</f>
        <v>527.3983439691999</v>
      </c>
      <c r="G432" s="34">
        <f>INPUT!G78</f>
        <v>304</v>
      </c>
      <c r="H432" s="235">
        <f>1/INPUT!H78</f>
        <v>18.853944150846637</v>
      </c>
      <c r="I432" s="35">
        <f>AVERAGE(INPUT!I78,INPUT!K78)</f>
        <v>12.2</v>
      </c>
      <c r="J432" s="243">
        <f>0.5*(1/INPUT!J78+1/INPUT!L78)</f>
        <v>9.442733503418545</v>
      </c>
      <c r="K432" s="337">
        <f>6*(980/0.938)*36*47.75*(E432/36)*(G432/36)*0.6/I432/35/1000000</f>
        <v>21.750913628578424</v>
      </c>
      <c r="L432" s="251">
        <f t="shared" si="45"/>
        <v>19.62087066407135</v>
      </c>
      <c r="M432" s="36">
        <f>INPUT!M78</f>
        <v>37.2</v>
      </c>
      <c r="N432" s="251">
        <f>1/INPUT!N78</f>
        <v>53.15360328276655</v>
      </c>
      <c r="O432" s="36">
        <f>INPUT!O78</f>
        <v>22.97</v>
      </c>
      <c r="P432" s="251">
        <f>1/INPUT!P78</f>
        <v>68.41161902937596</v>
      </c>
      <c r="Q432" s="36">
        <f>INPUT!Q78</f>
        <v>9.47</v>
      </c>
      <c r="R432" s="251">
        <f>1/INPUT!R78</f>
        <v>33.27598771450534</v>
      </c>
      <c r="S432" s="36">
        <f>INPUT!S78</f>
        <v>9.23</v>
      </c>
      <c r="T432" s="251">
        <f>1/INPUT!T78</f>
        <v>84.23890152472411</v>
      </c>
      <c r="U432" s="37">
        <f>INPUT!U78</f>
        <v>2.04</v>
      </c>
      <c r="V432" s="251">
        <f>1/INPUT!V78</f>
        <v>47.82423636650582</v>
      </c>
      <c r="W432" s="37">
        <f>INPUT!W78</f>
        <v>1.72</v>
      </c>
      <c r="X432" s="251">
        <f>1/INPUT!X78</f>
        <v>-65.03726635362064</v>
      </c>
      <c r="Y432" s="452"/>
      <c r="Z432" s="452"/>
      <c r="AB432" s="179">
        <f t="shared" si="42"/>
        <v>1861696</v>
      </c>
    </row>
    <row r="433" spans="1:28" s="154" customFormat="1" ht="18.75" customHeight="1">
      <c r="A433" s="220">
        <f>INPUT!A77</f>
        <v>37344</v>
      </c>
      <c r="B433" s="270">
        <f>INPUT!B77</f>
        <v>1140</v>
      </c>
      <c r="C433" s="21">
        <f>INPUT!C77</f>
        <v>6.44</v>
      </c>
      <c r="D433" s="38">
        <f>1/INPUT!D77</f>
        <v>183.3987455525804</v>
      </c>
      <c r="E433" s="23">
        <f>INPUT!E77</f>
        <v>5346</v>
      </c>
      <c r="F433" s="231">
        <f>1/INPUT!F77</f>
        <v>477.8972520908005</v>
      </c>
      <c r="G433" s="23">
        <f>INPUT!G77</f>
        <v>308</v>
      </c>
      <c r="H433" s="231">
        <f>1/INPUT!H77</f>
        <v>25.255777890586923</v>
      </c>
      <c r="I433" s="24">
        <f>AVERAGE(INPUT!I77,INPUT!K77)</f>
        <v>12.19</v>
      </c>
      <c r="J433" s="242">
        <f>0.5*(1/INPUT!J77+1/INPUT!L77)</f>
        <v>11.279093842627123</v>
      </c>
      <c r="K433" s="336">
        <f>6*(980/0.938)*36*47.75*(E433/36)*(G433/36)*0.6/I433/35/1000000</f>
        <v>19.253271460580606</v>
      </c>
      <c r="L433" s="250">
        <f t="shared" si="45"/>
        <v>21.289186001495356</v>
      </c>
      <c r="M433" s="25">
        <f>INPUT!M77</f>
        <v>34</v>
      </c>
      <c r="N433" s="250">
        <f>1/INPUT!N77</f>
        <v>32.266391326794015</v>
      </c>
      <c r="O433" s="25">
        <f>INPUT!O77</f>
        <v>20.46</v>
      </c>
      <c r="P433" s="250">
        <f>1/INPUT!P77</f>
        <v>141.38072415206912</v>
      </c>
      <c r="Q433" s="25">
        <f>INPUT!Q77</f>
        <v>9.59</v>
      </c>
      <c r="R433" s="250">
        <f>1/INPUT!R77</f>
        <v>352.7212444005503</v>
      </c>
      <c r="S433" s="25">
        <f>INPUT!S77</f>
        <v>9.67</v>
      </c>
      <c r="T433" s="250">
        <f>1/INPUT!T77</f>
        <v>557.5379125780553</v>
      </c>
      <c r="U433" s="26">
        <f>INPUT!U77</f>
        <v>2.01</v>
      </c>
      <c r="V433" s="250">
        <f>1/INPUT!V77</f>
        <v>42.34758047098979</v>
      </c>
      <c r="W433" s="26">
        <f>INPUT!W77</f>
        <v>1.7</v>
      </c>
      <c r="X433" s="250">
        <f>1/INPUT!X77</f>
        <v>-6257.82227784731</v>
      </c>
      <c r="Y433" s="452"/>
      <c r="Z433" s="452"/>
      <c r="AB433" s="154">
        <f t="shared" si="42"/>
        <v>1646568</v>
      </c>
    </row>
    <row r="434" spans="1:28" ht="18.75" customHeight="1">
      <c r="A434" s="219">
        <f>INPUT!A76</f>
        <v>37343</v>
      </c>
      <c r="B434" s="269">
        <f>INPUT!B76</f>
        <v>1137</v>
      </c>
      <c r="C434" s="32">
        <f>INPUT!C76</f>
        <v>6.34</v>
      </c>
      <c r="D434" s="40">
        <f>1/INPUT!D76</f>
        <v>231.80880409837965</v>
      </c>
      <c r="E434" s="34">
        <f>INPUT!E76</f>
        <v>5226</v>
      </c>
      <c r="F434" s="235">
        <f>1/INPUT!F76</f>
        <v>416.7534903104814</v>
      </c>
      <c r="G434" s="34">
        <f>INPUT!G76</f>
        <v>272</v>
      </c>
      <c r="H434" s="235">
        <f>1/INPUT!H76</f>
        <v>45.12024545413527</v>
      </c>
      <c r="I434" s="35">
        <f>AVERAGE(INPUT!I76,INPUT!K76)</f>
        <v>9.649999999999999</v>
      </c>
      <c r="J434" s="243">
        <f>0.5*(1/INPUT!J76+1/INPUT!L76)</f>
        <v>15.130493909633085</v>
      </c>
      <c r="K434" s="337">
        <f>6*(980/0.938)*36*47.75*(E434/36)*(G434/36)*0.6/I434/35/1000000</f>
        <v>20.99614507772021</v>
      </c>
      <c r="L434" s="251">
        <f t="shared" si="45"/>
        <v>24.079445363112345</v>
      </c>
      <c r="M434" s="36">
        <f>INPUT!M76</f>
        <v>35.7</v>
      </c>
      <c r="N434" s="251">
        <f>1/INPUT!N76</f>
        <v>34.76906387772416</v>
      </c>
      <c r="O434" s="36">
        <f>INPUT!O76</f>
        <v>21.8</v>
      </c>
      <c r="P434" s="251">
        <f>1/INPUT!P76</f>
        <v>51.73948136343881</v>
      </c>
      <c r="Q434" s="36">
        <f>INPUT!Q76</f>
        <v>10.1</v>
      </c>
      <c r="R434" s="251">
        <f>1/INPUT!R76</f>
        <v>-401.7839206074973</v>
      </c>
      <c r="S434" s="36">
        <f>INPUT!S76</f>
        <v>11</v>
      </c>
      <c r="T434" s="251">
        <f>1/INPUT!T76</f>
        <v>126.96800406297614</v>
      </c>
      <c r="U434" s="37">
        <f>INPUT!U76</f>
        <v>1.89</v>
      </c>
      <c r="V434" s="251">
        <f>1/INPUT!V76</f>
        <v>105.84698759473306</v>
      </c>
      <c r="W434" s="37">
        <f>INPUT!W76</f>
        <v>1.8</v>
      </c>
      <c r="X434" s="251">
        <f>1/INPUT!X76</f>
        <v>280.04144613402786</v>
      </c>
      <c r="Y434" s="452"/>
      <c r="Z434" s="452"/>
      <c r="AB434" s="179">
        <f t="shared" si="42"/>
        <v>1421472</v>
      </c>
    </row>
    <row r="435" spans="1:28" s="154" customFormat="1" ht="18.75" customHeight="1">
      <c r="A435" s="220">
        <f>INPUT!A75</f>
        <v>37340</v>
      </c>
      <c r="B435" s="270">
        <f>INPUT!B75</f>
        <v>1128</v>
      </c>
      <c r="C435" s="21">
        <f>INPUT!C75</f>
        <v>6.35</v>
      </c>
      <c r="D435" s="38">
        <f>1/INPUT!D75</f>
        <v>212.08907741251326</v>
      </c>
      <c r="E435" s="23">
        <f>INPUT!E75</f>
        <v>5474</v>
      </c>
      <c r="F435" s="231">
        <f>1/INPUT!F75</f>
        <v>413.992962119644</v>
      </c>
      <c r="G435" s="23">
        <f>INPUT!G75</f>
        <v>209</v>
      </c>
      <c r="H435" s="231">
        <f>1/INPUT!H75</f>
        <v>25.441020083141254</v>
      </c>
      <c r="I435" s="24">
        <f>AVERAGE(INPUT!I75,INPUT!K75)</f>
        <v>7.859999999999999</v>
      </c>
      <c r="J435" s="242">
        <f>0.5*(1/INPUT!J75+1/INPUT!L75)</f>
        <v>11.17255248997337</v>
      </c>
      <c r="K435" s="336">
        <f>6*(980/0.938)*36*47.75*(E435/36)*(G435/36)*0.6/I435/35/1000000</f>
        <v>20.747085754433936</v>
      </c>
      <c r="L435" s="250">
        <f t="shared" si="45"/>
        <v>20.927961858169763</v>
      </c>
      <c r="M435" s="25">
        <f>INPUT!M75</f>
        <v>36.8</v>
      </c>
      <c r="N435" s="250">
        <f>1/INPUT!N75</f>
        <v>32.44751614263928</v>
      </c>
      <c r="O435" s="25">
        <f>INPUT!O75</f>
        <v>22.3</v>
      </c>
      <c r="P435" s="250">
        <f>1/INPUT!P75</f>
        <v>41.8732413238644</v>
      </c>
      <c r="Q435" s="25">
        <f>INPUT!Q75</f>
        <v>8.7</v>
      </c>
      <c r="R435" s="250">
        <f>1/INPUT!R75</f>
        <v>43.27692906911326</v>
      </c>
      <c r="S435" s="25">
        <f>INPUT!S75</f>
        <v>9.46</v>
      </c>
      <c r="T435" s="250">
        <f>1/INPUT!T75</f>
        <v>-29.446407538280326</v>
      </c>
      <c r="U435" s="26">
        <f>INPUT!U75</f>
        <v>1.8</v>
      </c>
      <c r="V435" s="250">
        <f>1/INPUT!V75</f>
        <v>83.69881817268741</v>
      </c>
      <c r="W435" s="26">
        <f>INPUT!W75</f>
        <v>1.62</v>
      </c>
      <c r="X435" s="250">
        <f>1/INPUT!X75</f>
        <v>-103.262048099462</v>
      </c>
      <c r="Y435" s="452"/>
      <c r="Z435" s="452"/>
      <c r="AB435" s="154">
        <f t="shared" si="42"/>
        <v>1144066</v>
      </c>
    </row>
    <row r="436" spans="1:28" ht="18.75" customHeight="1">
      <c r="A436" s="219">
        <f>INPUT!A74</f>
        <v>37339</v>
      </c>
      <c r="B436" s="269">
        <f>INPUT!B74</f>
        <v>1126</v>
      </c>
      <c r="C436" s="32">
        <f>INPUT!C74</f>
        <v>5.51</v>
      </c>
      <c r="D436" s="40">
        <f>1/INPUT!D74</f>
        <v>189.0537858020607</v>
      </c>
      <c r="E436" s="34">
        <f>INPUT!E74</f>
        <v>4771</v>
      </c>
      <c r="F436" s="235">
        <f>1/INPUT!F74</f>
        <v>427.44176106005557</v>
      </c>
      <c r="G436" s="34">
        <f>INPUT!G74</f>
        <v>283</v>
      </c>
      <c r="H436" s="235">
        <f>1/INPUT!H74</f>
        <v>50.19803123321503</v>
      </c>
      <c r="I436" s="35">
        <f>AVERAGE(INPUT!I74,INPUT!K74)</f>
        <v>9.8</v>
      </c>
      <c r="J436" s="243">
        <f>0.5*(1/INPUT!J74+1/INPUT!L74)</f>
        <v>14.253537387507514</v>
      </c>
      <c r="K436" s="337">
        <f>6*(980/0.938)*36*47.75*(E436/36)*(G436/36)*0.6/I436/35/1000000</f>
        <v>19.638049268961318</v>
      </c>
      <c r="L436" s="251">
        <f t="shared" si="45"/>
        <v>20.877950065496844</v>
      </c>
      <c r="M436" s="6" t="s">
        <v>64</v>
      </c>
      <c r="N436" s="249" t="s">
        <v>27</v>
      </c>
      <c r="O436" s="6" t="s">
        <v>65</v>
      </c>
      <c r="P436" s="249" t="s">
        <v>27</v>
      </c>
      <c r="Q436" s="6" t="s">
        <v>66</v>
      </c>
      <c r="R436" s="249" t="s">
        <v>27</v>
      </c>
      <c r="S436" s="6" t="s">
        <v>67</v>
      </c>
      <c r="T436" s="249" t="s">
        <v>27</v>
      </c>
      <c r="U436" s="37">
        <f>INPUT!U74</f>
        <v>1.78</v>
      </c>
      <c r="V436" s="251">
        <f>1/INPUT!V74</f>
        <v>59.56493769507517</v>
      </c>
      <c r="W436" s="37">
        <f>INPUT!W74</f>
        <v>1.66</v>
      </c>
      <c r="X436" s="251">
        <f>1/INPUT!X74</f>
        <v>103.87667760834339</v>
      </c>
      <c r="Y436" s="459" t="s">
        <v>68</v>
      </c>
      <c r="Z436" s="452"/>
      <c r="AB436" s="179">
        <f t="shared" si="42"/>
        <v>1350193</v>
      </c>
    </row>
    <row r="437" spans="1:28" s="154" customFormat="1" ht="18.75" customHeight="1">
      <c r="A437" s="220">
        <f>INPUT!A73</f>
        <v>37339</v>
      </c>
      <c r="B437" s="270">
        <f>INPUT!B73</f>
        <v>1124</v>
      </c>
      <c r="C437" s="21">
        <f>INPUT!C73</f>
        <v>5.85</v>
      </c>
      <c r="D437" s="38">
        <f>1/INPUT!D73</f>
        <v>204.34853686447607</v>
      </c>
      <c r="E437" s="23">
        <f>INPUT!E73</f>
        <v>5012</v>
      </c>
      <c r="F437" s="231">
        <f>1/INPUT!F73</f>
        <v>436.43346571815124</v>
      </c>
      <c r="G437" s="23">
        <f>INPUT!G73</f>
        <v>249</v>
      </c>
      <c r="H437" s="231">
        <f>1/INPUT!H73</f>
        <v>44.66239694151906</v>
      </c>
      <c r="I437" s="24">
        <f>AVERAGE(INPUT!I73,INPUT!K73)</f>
        <v>9.305</v>
      </c>
      <c r="J437" s="242">
        <f>0.5*(1/INPUT!J73+1/INPUT!L73)</f>
        <v>13.838633739396426</v>
      </c>
      <c r="K437" s="336">
        <f>6*(980/0.938)*36*47.75*(E437/36)*(G437/36)*0.6/I437/35/1000000</f>
        <v>19.117125923311978</v>
      </c>
      <c r="L437" s="250">
        <f t="shared" si="45"/>
        <v>21.017247919983266</v>
      </c>
      <c r="M437" s="42" t="s">
        <v>59</v>
      </c>
      <c r="N437" s="258" t="s">
        <v>27</v>
      </c>
      <c r="O437" s="42" t="s">
        <v>60</v>
      </c>
      <c r="P437" s="258" t="s">
        <v>27</v>
      </c>
      <c r="Q437" s="42" t="s">
        <v>61</v>
      </c>
      <c r="R437" s="258" t="s">
        <v>27</v>
      </c>
      <c r="S437" s="42" t="s">
        <v>62</v>
      </c>
      <c r="T437" s="258" t="s">
        <v>27</v>
      </c>
      <c r="U437" s="26">
        <f>INPUT!U73</f>
        <v>1.85</v>
      </c>
      <c r="V437" s="250">
        <f>1/INPUT!V73</f>
        <v>88.96005693443644</v>
      </c>
      <c r="W437" s="26">
        <f>INPUT!W73</f>
        <v>1.73</v>
      </c>
      <c r="X437" s="250">
        <f>1/INPUT!X73</f>
        <v>171.77998419624146</v>
      </c>
      <c r="Y437" s="459" t="s">
        <v>63</v>
      </c>
      <c r="Z437" s="452"/>
      <c r="AB437" s="154">
        <f t="shared" si="42"/>
        <v>1247988</v>
      </c>
    </row>
    <row r="438" spans="1:28" ht="18.75" customHeight="1">
      <c r="A438" s="219">
        <f>INPUT!A72</f>
        <v>37338</v>
      </c>
      <c r="B438" s="269">
        <f>INPUT!B72</f>
        <v>1122</v>
      </c>
      <c r="C438" s="32">
        <f>INPUT!C72</f>
        <v>6.63</v>
      </c>
      <c r="D438" s="40">
        <f>1/INPUT!D72</f>
        <v>194.71163207290004</v>
      </c>
      <c r="E438" s="34">
        <f>INPUT!E72</f>
        <v>5650</v>
      </c>
      <c r="F438" s="235">
        <f>1/INPUT!F72</f>
        <v>456.55846231109894</v>
      </c>
      <c r="G438" s="34">
        <f>INPUT!G72</f>
        <v>235</v>
      </c>
      <c r="H438" s="235">
        <f>1/INPUT!H72</f>
        <v>24.37288565216968</v>
      </c>
      <c r="I438" s="35">
        <f>AVERAGE(INPUT!I72,INPUT!K72)</f>
        <v>9.315</v>
      </c>
      <c r="J438" s="243">
        <f>0.5*(1/INPUT!J72+1/INPUT!L72)</f>
        <v>9.899685562277332</v>
      </c>
      <c r="K438" s="337">
        <f>6*(980/0.938)*36*47.75*(E438/36)*(G438/36)*0.6/I438/35/1000000</f>
        <v>20.317114107401803</v>
      </c>
      <c r="L438" s="251">
        <f t="shared" si="45"/>
        <v>17.302891287909457</v>
      </c>
      <c r="M438" s="6" t="s">
        <v>54</v>
      </c>
      <c r="N438" s="249" t="s">
        <v>27</v>
      </c>
      <c r="O438" s="6" t="s">
        <v>55</v>
      </c>
      <c r="P438" s="249" t="s">
        <v>27</v>
      </c>
      <c r="Q438" s="6" t="s">
        <v>56</v>
      </c>
      <c r="R438" s="249" t="s">
        <v>27</v>
      </c>
      <c r="S438" s="6" t="s">
        <v>57</v>
      </c>
      <c r="T438" s="249" t="s">
        <v>27</v>
      </c>
      <c r="U438" s="37">
        <f>INPUT!U72</f>
        <v>1.9</v>
      </c>
      <c r="V438" s="251">
        <f>1/INPUT!V72</f>
        <v>9.566814633399664</v>
      </c>
      <c r="W438" s="37">
        <f>INPUT!W72</f>
        <v>1.7</v>
      </c>
      <c r="X438" s="251">
        <f>1/INPUT!X72</f>
        <v>-161.42831775550067</v>
      </c>
      <c r="Y438" s="459" t="s">
        <v>58</v>
      </c>
      <c r="Z438" s="452"/>
      <c r="AB438" s="179">
        <f t="shared" si="42"/>
        <v>1327750</v>
      </c>
    </row>
    <row r="439" spans="1:28" s="154" customFormat="1" ht="18.75" customHeight="1">
      <c r="A439" s="220">
        <f>INPUT!A71</f>
        <v>37338</v>
      </c>
      <c r="B439" s="270">
        <f>INPUT!B71</f>
        <v>1120</v>
      </c>
      <c r="C439" s="21">
        <f>INPUT!C71</f>
        <v>5.87</v>
      </c>
      <c r="D439" s="38">
        <f>1/INPUT!D71</f>
        <v>184.92492048228422</v>
      </c>
      <c r="E439" s="23">
        <f>INPUT!E71</f>
        <v>5029</v>
      </c>
      <c r="F439" s="231">
        <f>1/INPUT!F71</f>
        <v>471.69811320754707</v>
      </c>
      <c r="G439" s="23">
        <f>INPUT!G71</f>
        <v>274</v>
      </c>
      <c r="H439" s="231">
        <f>1/INPUT!H71</f>
        <v>23.280231126134623</v>
      </c>
      <c r="I439" s="24">
        <f>AVERAGE(INPUT!I71,INPUT!K71)</f>
        <v>9.32</v>
      </c>
      <c r="J439" s="242">
        <f>0.5*(1/INPUT!J71+1/INPUT!L71)</f>
        <v>10.700697686495484</v>
      </c>
      <c r="K439" s="336">
        <f>6*(980/0.938)*36*47.75*(E439/36)*(G439/36)*0.6/I439/35/1000000</f>
        <v>21.073897091794244</v>
      </c>
      <c r="L439" s="250">
        <f t="shared" si="45"/>
        <v>20.67100117974226</v>
      </c>
      <c r="M439" s="42" t="s">
        <v>49</v>
      </c>
      <c r="N439" s="258" t="s">
        <v>27</v>
      </c>
      <c r="O439" s="42" t="s">
        <v>50</v>
      </c>
      <c r="P439" s="258" t="s">
        <v>27</v>
      </c>
      <c r="Q439" s="42" t="s">
        <v>51</v>
      </c>
      <c r="R439" s="258" t="s">
        <v>27</v>
      </c>
      <c r="S439" s="42" t="s">
        <v>52</v>
      </c>
      <c r="T439" s="258" t="s">
        <v>27</v>
      </c>
      <c r="U439" s="26">
        <f>INPUT!U71</f>
        <v>1.88</v>
      </c>
      <c r="V439" s="250">
        <f>1/INPUT!V71</f>
        <v>98.50663934749201</v>
      </c>
      <c r="W439" s="26">
        <f>INPUT!W71</f>
        <v>1.76</v>
      </c>
      <c r="X439" s="250">
        <f>1/INPUT!X71</f>
        <v>-281.5077555386651</v>
      </c>
      <c r="Y439" s="459" t="s">
        <v>53</v>
      </c>
      <c r="Z439" s="452"/>
      <c r="AB439" s="154">
        <f t="shared" si="42"/>
        <v>1377946</v>
      </c>
    </row>
    <row r="440" spans="1:28" ht="18.75" customHeight="1">
      <c r="A440" s="219">
        <f>INPUT!A70</f>
        <v>37337</v>
      </c>
      <c r="B440" s="269">
        <f>INPUT!B70</f>
        <v>1116</v>
      </c>
      <c r="C440" s="32">
        <f>INPUT!C70</f>
        <v>6.32</v>
      </c>
      <c r="D440" s="40">
        <f>1/INPUT!D70</f>
        <v>118.85801221860366</v>
      </c>
      <c r="E440" s="34">
        <f>INPUT!E70</f>
        <v>5465</v>
      </c>
      <c r="F440" s="235">
        <f>1/INPUT!F70</f>
        <v>814.2659392557609</v>
      </c>
      <c r="G440" s="34">
        <f>INPUT!G70</f>
        <v>269</v>
      </c>
      <c r="H440" s="235">
        <f>1/INPUT!H70</f>
        <v>8.073488118247537</v>
      </c>
      <c r="I440" s="35">
        <f>AVERAGE(INPUT!I70,INPUT!K70)</f>
        <v>8.65</v>
      </c>
      <c r="J440" s="243">
        <f>0.5*(1/INPUT!J70+1/INPUT!L70)</f>
        <v>6.027686181992371</v>
      </c>
      <c r="K440" s="337">
        <f>6*(980/0.938)*36*47.75*(E440/36)*(G440/36)*0.6/I440/35/1000000</f>
        <v>24.22450478819774</v>
      </c>
      <c r="L440" s="251">
        <f t="shared" si="45"/>
        <v>24.50329464464165</v>
      </c>
      <c r="M440" s="6" t="s">
        <v>44</v>
      </c>
      <c r="N440" s="249" t="s">
        <v>27</v>
      </c>
      <c r="O440" s="6" t="s">
        <v>45</v>
      </c>
      <c r="P440" s="249" t="s">
        <v>27</v>
      </c>
      <c r="Q440" s="6" t="s">
        <v>46</v>
      </c>
      <c r="R440" s="249" t="s">
        <v>27</v>
      </c>
      <c r="S440" s="6" t="s">
        <v>47</v>
      </c>
      <c r="T440" s="249" t="s">
        <v>27</v>
      </c>
      <c r="U440" s="37">
        <f>INPUT!U70</f>
        <v>1.8</v>
      </c>
      <c r="V440" s="251">
        <f>1/INPUT!V70</f>
        <v>71.85869705810494</v>
      </c>
      <c r="W440" s="37">
        <f>INPUT!W70</f>
        <v>1.41</v>
      </c>
      <c r="X440" s="251">
        <f>1/INPUT!X70</f>
        <v>-15.98585571486349</v>
      </c>
      <c r="Y440" s="459" t="s">
        <v>48</v>
      </c>
      <c r="Z440" s="452"/>
      <c r="AB440" s="179">
        <f t="shared" si="42"/>
        <v>1470085</v>
      </c>
    </row>
    <row r="441" spans="1:28" s="154" customFormat="1" ht="18.75" customHeight="1">
      <c r="A441" s="220">
        <f>INPUT!A69</f>
        <v>37336</v>
      </c>
      <c r="B441" s="270">
        <f>INPUT!B69</f>
        <v>1113</v>
      </c>
      <c r="C441" s="21">
        <f>INPUT!C69</f>
        <v>6.91</v>
      </c>
      <c r="D441" s="38">
        <f>1/INPUT!D69</f>
        <v>160.01024065540193</v>
      </c>
      <c r="E441" s="23">
        <f>INPUT!E69</f>
        <v>5958</v>
      </c>
      <c r="F441" s="231">
        <f>1/INPUT!F69</f>
        <v>2770.083102493075</v>
      </c>
      <c r="G441" s="23">
        <f>INPUT!G69</f>
        <v>233</v>
      </c>
      <c r="H441" s="231">
        <f>1/INPUT!H69</f>
        <v>10.42251847651963</v>
      </c>
      <c r="I441" s="24">
        <f>AVERAGE(INPUT!I69,INPUT!K69)</f>
        <v>8.05</v>
      </c>
      <c r="J441" s="242">
        <f>0.5*(1/INPUT!J69+1/INPUT!L69)</f>
        <v>6.071559224947143</v>
      </c>
      <c r="K441" s="336">
        <f>6*(980/0.938)*36*47.75*(E441/36)*(G441/36)*0.6/I441/35/1000000</f>
        <v>24.58040919625475</v>
      </c>
      <c r="L441" s="250">
        <f t="shared" si="45"/>
        <v>14.620900934176596</v>
      </c>
      <c r="M441" s="42" t="s">
        <v>39</v>
      </c>
      <c r="N441" s="258" t="s">
        <v>27</v>
      </c>
      <c r="O441" s="42" t="s">
        <v>40</v>
      </c>
      <c r="P441" s="258" t="s">
        <v>27</v>
      </c>
      <c r="Q441" s="42" t="s">
        <v>41</v>
      </c>
      <c r="R441" s="258" t="s">
        <v>27</v>
      </c>
      <c r="S441" s="42" t="s">
        <v>42</v>
      </c>
      <c r="T441" s="258" t="s">
        <v>27</v>
      </c>
      <c r="U441" s="26">
        <f>INPUT!U69</f>
        <v>1.84</v>
      </c>
      <c r="V441" s="250">
        <f>1/INPUT!V69</f>
        <v>80.03201280512205</v>
      </c>
      <c r="W441" s="26">
        <f>INPUT!W69</f>
        <v>1.64</v>
      </c>
      <c r="X441" s="250">
        <f>1/INPUT!X69</f>
        <v>-26.35025283067591</v>
      </c>
      <c r="Y441" s="459" t="s">
        <v>43</v>
      </c>
      <c r="Z441" s="452"/>
      <c r="AB441" s="154">
        <f t="shared" si="42"/>
        <v>1388214</v>
      </c>
    </row>
    <row r="442" spans="1:28" ht="18.75" customHeight="1">
      <c r="A442" s="219">
        <f>INPUT!A68</f>
        <v>37333</v>
      </c>
      <c r="B442" s="269">
        <f>INPUT!B68</f>
        <v>1095</v>
      </c>
      <c r="C442" s="32">
        <f>INPUT!C68</f>
        <v>5.98</v>
      </c>
      <c r="D442" s="40">
        <f>1/INPUT!D68</f>
        <v>116.62487608606918</v>
      </c>
      <c r="E442" s="34">
        <f>INPUT!E68</f>
        <v>5028</v>
      </c>
      <c r="F442" s="235">
        <f>1/INPUT!F68</f>
        <v>250.6831114787797</v>
      </c>
      <c r="G442" s="34">
        <f>INPUT!G68</f>
        <v>329</v>
      </c>
      <c r="H442" s="235">
        <f>1/INPUT!H68</f>
        <v>20.865283298383986</v>
      </c>
      <c r="I442" s="35">
        <f>AVERAGE(INPUT!I68,INPUT!K68)</f>
        <v>10.7</v>
      </c>
      <c r="J442" s="243">
        <f>0.5*(1/INPUT!J68+1/INPUT!L68)</f>
        <v>9.726278920005683</v>
      </c>
      <c r="K442" s="337">
        <f>6*(980/0.938)*36*47.75*(E442/36)*(G442/36)*0.6/I442/35/1000000</f>
        <v>22.036162086762452</v>
      </c>
      <c r="L442" s="251">
        <f aca="true" t="shared" si="46" ref="L442:L448">1/(1/J442-1/F442-1/H442)</f>
        <v>19.646889384098927</v>
      </c>
      <c r="M442" s="36">
        <f>INPUT!M68</f>
        <v>46.4</v>
      </c>
      <c r="N442" s="251">
        <f>1/INPUT!N68</f>
        <v>18.6046511627907</v>
      </c>
      <c r="O442" s="36">
        <f>INPUT!O68</f>
        <v>28.8</v>
      </c>
      <c r="P442" s="251">
        <f>1/INPUT!P68</f>
        <v>27.76088990308674</v>
      </c>
      <c r="Q442" s="36">
        <f>INPUT!Q68</f>
        <v>20.8</v>
      </c>
      <c r="R442" s="251">
        <f>1/INPUT!R68</f>
        <v>37.73812758506174</v>
      </c>
      <c r="S442" s="36">
        <f>INPUT!S68</f>
        <v>11.7</v>
      </c>
      <c r="T442" s="251">
        <f>1/INPUT!T68</f>
        <v>59.01445854234288</v>
      </c>
      <c r="U442" s="37">
        <f>INPUT!U68</f>
        <v>1.84</v>
      </c>
      <c r="V442" s="251">
        <f>1/INPUT!V68</f>
        <v>89.1297372455346</v>
      </c>
      <c r="W442" s="37">
        <f>INPUT!W68</f>
        <v>1.7</v>
      </c>
      <c r="X442" s="251">
        <f>1/INPUT!X68</f>
        <v>-121.9348623965078</v>
      </c>
      <c r="Y442" s="452"/>
      <c r="Z442" s="452"/>
      <c r="AB442" s="179">
        <f t="shared" si="42"/>
        <v>1654212</v>
      </c>
    </row>
    <row r="443" spans="1:28" s="154" customFormat="1" ht="18.75" customHeight="1">
      <c r="A443" s="220">
        <f>INPUT!A67</f>
        <v>37333</v>
      </c>
      <c r="B443" s="270">
        <f>INPUT!B67</f>
        <v>1093</v>
      </c>
      <c r="C443" s="21">
        <f>INPUT!C67</f>
        <v>5.89</v>
      </c>
      <c r="D443" s="38">
        <f>1/INPUT!D67</f>
        <v>142.86530658894793</v>
      </c>
      <c r="E443" s="23">
        <f>INPUT!E67</f>
        <v>4828</v>
      </c>
      <c r="F443" s="231">
        <f>1/INPUT!F67</f>
        <v>336.8931711754203</v>
      </c>
      <c r="G443" s="23">
        <f>INPUT!G67</f>
        <v>334</v>
      </c>
      <c r="H443" s="231">
        <f>1/INPUT!H67</f>
        <v>21.628308860901857</v>
      </c>
      <c r="I443" s="24">
        <f>AVERAGE(INPUT!I67,INPUT!K67)</f>
        <v>10.100000000000001</v>
      </c>
      <c r="J443" s="242">
        <f>0.5*(1/INPUT!J67+1/INPUT!L67)</f>
        <v>10.000180787303329</v>
      </c>
      <c r="K443" s="336">
        <f>6*(980/0.938)*36*47.75*(E443/36)*(G443/36)*0.6/I443/35/1000000</f>
        <v>22.7573098862125</v>
      </c>
      <c r="L443" s="250">
        <f t="shared" si="46"/>
        <v>19.687290170043863</v>
      </c>
      <c r="M443" s="25">
        <f>INPUT!M67</f>
        <v>48.5</v>
      </c>
      <c r="N443" s="250">
        <f>1/INPUT!N67</f>
        <v>34.12433542856753</v>
      </c>
      <c r="O443" s="25">
        <f>INPUT!O67</f>
        <v>30</v>
      </c>
      <c r="P443" s="250">
        <f>1/INPUT!P67</f>
        <v>-121.74632934817015</v>
      </c>
      <c r="Q443" s="25">
        <f>INPUT!Q67</f>
        <v>20.2</v>
      </c>
      <c r="R443" s="250">
        <f>1/INPUT!R67</f>
        <v>36.83024204835075</v>
      </c>
      <c r="S443" s="25">
        <f>INPUT!S67</f>
        <v>12.2</v>
      </c>
      <c r="T443" s="250">
        <f>1/INPUT!T67</f>
        <v>50.109740331325604</v>
      </c>
      <c r="U443" s="26">
        <f>INPUT!U67</f>
        <v>1.86</v>
      </c>
      <c r="V443" s="250">
        <f>1/INPUT!V67</f>
        <v>98.26271519534627</v>
      </c>
      <c r="W443" s="26">
        <f>INPUT!W67</f>
        <v>1.78</v>
      </c>
      <c r="X443" s="250">
        <f>1/INPUT!X67</f>
        <v>-93.36545104849402</v>
      </c>
      <c r="Y443" s="452"/>
      <c r="Z443" s="452"/>
      <c r="AB443" s="154">
        <f t="shared" si="42"/>
        <v>1612552</v>
      </c>
    </row>
    <row r="444" spans="1:28" ht="18.75" customHeight="1">
      <c r="A444" s="219">
        <f>INPUT!A66</f>
        <v>37332</v>
      </c>
      <c r="B444" s="269">
        <f>INPUT!B66</f>
        <v>1091</v>
      </c>
      <c r="C444" s="32">
        <f>INPUT!C66</f>
        <v>6.22</v>
      </c>
      <c r="D444" s="40">
        <f>1/INPUT!D66</f>
        <v>162.85053577826272</v>
      </c>
      <c r="E444" s="34">
        <f>INPUT!E66</f>
        <v>5234</v>
      </c>
      <c r="F444" s="235">
        <f>1/INPUT!F66</f>
        <v>460.04508441827306</v>
      </c>
      <c r="G444" s="34">
        <f>INPUT!G66</f>
        <v>297</v>
      </c>
      <c r="H444" s="235">
        <f>1/INPUT!H66</f>
        <v>18.661312114177374</v>
      </c>
      <c r="I444" s="35">
        <f>AVERAGE(INPUT!I66,INPUT!K66)</f>
        <v>8.55</v>
      </c>
      <c r="J444" s="243">
        <f>0.5*(1/INPUT!J66+1/INPUT!L66)</f>
        <v>9.987499507984571</v>
      </c>
      <c r="K444" s="337">
        <f>6*(980/0.938)*36*47.75*(E444/36)*(G444/36)*0.6/I444/35/1000000</f>
        <v>25.915084053417125</v>
      </c>
      <c r="L444" s="251">
        <f t="shared" si="46"/>
        <v>22.540462812933853</v>
      </c>
      <c r="M444" s="36">
        <f>INPUT!M66</f>
        <v>52.5</v>
      </c>
      <c r="N444" s="251">
        <f>1/INPUT!N66</f>
        <v>30.153178144976483</v>
      </c>
      <c r="O444" s="36">
        <f>INPUT!O66</f>
        <v>31.7</v>
      </c>
      <c r="P444" s="251">
        <f>1/INPUT!P66</f>
        <v>29.382554989451666</v>
      </c>
      <c r="Q444" s="36">
        <f>INPUT!Q66</f>
        <v>20.5</v>
      </c>
      <c r="R444" s="251">
        <f>1/INPUT!R66</f>
        <v>54.7102817032405</v>
      </c>
      <c r="S444" s="36">
        <f>INPUT!S66</f>
        <v>13.2</v>
      </c>
      <c r="T444" s="251">
        <f>1/INPUT!T66</f>
        <v>54.0900166056351</v>
      </c>
      <c r="U444" s="37">
        <f>INPUT!U66</f>
        <v>1.84</v>
      </c>
      <c r="V444" s="251">
        <f>1/INPUT!V66</f>
        <v>95.98034322570739</v>
      </c>
      <c r="W444" s="37">
        <f>INPUT!W66</f>
        <v>1.75</v>
      </c>
      <c r="X444" s="251">
        <f>1/INPUT!X66</f>
        <v>-74.9866898625494</v>
      </c>
      <c r="Y444" s="452"/>
      <c r="Z444" s="452"/>
      <c r="AB444" s="179">
        <f aca="true" t="shared" si="47" ref="AB444:AB452">E444*G444</f>
        <v>1554498</v>
      </c>
    </row>
    <row r="445" spans="1:28" s="154" customFormat="1" ht="18.75" customHeight="1">
      <c r="A445" s="220">
        <f>INPUT!A65</f>
        <v>37332</v>
      </c>
      <c r="B445" s="270">
        <f>INPUT!B65</f>
        <v>1089</v>
      </c>
      <c r="C445" s="21">
        <f>INPUT!C65</f>
        <v>5.57</v>
      </c>
      <c r="D445" s="38">
        <f>1/INPUT!D65</f>
        <v>248.04663276696022</v>
      </c>
      <c r="E445" s="23">
        <f>INPUT!E65</f>
        <v>4738</v>
      </c>
      <c r="F445" s="231">
        <f>1/INPUT!F65</f>
        <v>508.93175225202305</v>
      </c>
      <c r="G445" s="23">
        <f>INPUT!G65</f>
        <v>259</v>
      </c>
      <c r="H445" s="231">
        <f>1/INPUT!H65</f>
        <v>38.35797193730773</v>
      </c>
      <c r="I445" s="24">
        <f>AVERAGE(INPUT!I65,INPUT!K65)</f>
        <v>6.449999999999999</v>
      </c>
      <c r="J445" s="242">
        <f>0.5*(1/INPUT!J65+1/INPUT!L65)</f>
        <v>15.208185784905929</v>
      </c>
      <c r="K445" s="336">
        <f>6*(980/0.938)*36*47.75*(E445/36)*(G445/36)*0.6/I445/35/1000000</f>
        <v>27.11837579544141</v>
      </c>
      <c r="L445" s="250">
        <f t="shared" si="46"/>
        <v>26.511863829258356</v>
      </c>
      <c r="M445" s="25">
        <f>INPUT!M65</f>
        <v>52.3</v>
      </c>
      <c r="N445" s="250">
        <f>1/INPUT!N65</f>
        <v>34.588432244720074</v>
      </c>
      <c r="O445" s="25">
        <f>INPUT!O65</f>
        <v>31.2</v>
      </c>
      <c r="P445" s="250">
        <f>1/INPUT!P65</f>
        <v>18.274787007357432</v>
      </c>
      <c r="Q445" s="25">
        <f>INPUT!Q65</f>
        <v>19.4</v>
      </c>
      <c r="R445" s="250">
        <f>1/INPUT!R65</f>
        <v>85.69934954193698</v>
      </c>
      <c r="S445" s="25">
        <f>INPUT!S65</f>
        <v>14.1</v>
      </c>
      <c r="T445" s="250">
        <f>1/INPUT!T65</f>
        <v>176.2394036058582</v>
      </c>
      <c r="U445" s="26">
        <f>INPUT!U65</f>
        <v>1.83</v>
      </c>
      <c r="V445" s="250">
        <f>1/INPUT!V65</f>
        <v>101.50944545389949</v>
      </c>
      <c r="W445" s="26">
        <f>INPUT!W65</f>
        <v>1.81</v>
      </c>
      <c r="X445" s="250">
        <f>1/INPUT!X65</f>
        <v>-481.486831335163</v>
      </c>
      <c r="Y445" s="452"/>
      <c r="Z445" s="452"/>
      <c r="AB445" s="154">
        <f t="shared" si="47"/>
        <v>1227142</v>
      </c>
    </row>
    <row r="446" spans="1:28" s="179" customFormat="1" ht="18.75" customHeight="1">
      <c r="A446" s="219">
        <f>INPUT!A64</f>
        <v>37331</v>
      </c>
      <c r="B446" s="269">
        <f>INPUT!B64</f>
        <v>1084</v>
      </c>
      <c r="C446" s="32">
        <f>INPUT!C64</f>
        <v>5.79</v>
      </c>
      <c r="D446" s="40">
        <f>1/INPUT!D64</f>
        <v>158.62692533430624</v>
      </c>
      <c r="E446" s="34">
        <f>INPUT!E64</f>
        <v>4883</v>
      </c>
      <c r="F446" s="235">
        <f>1/INPUT!F64</f>
        <v>466.7226733874732</v>
      </c>
      <c r="G446" s="34">
        <f>INPUT!G64</f>
        <v>311</v>
      </c>
      <c r="H446" s="235">
        <f>1/INPUT!H64</f>
        <v>23.31002331002331</v>
      </c>
      <c r="I446" s="35">
        <f>AVERAGE(INPUT!I64,INPUT!K64)</f>
        <v>8.7</v>
      </c>
      <c r="J446" s="243">
        <f>0.5*(1/INPUT!J64+1/INPUT!L64)</f>
        <v>10.562815350837369</v>
      </c>
      <c r="K446" s="337">
        <f>6*(980/0.938)*36*47.75*(E446/36)*(G446/36)*0.6/I446/35/1000000</f>
        <v>24.88034680048036</v>
      </c>
      <c r="L446" s="251">
        <f t="shared" si="46"/>
        <v>20.149456692017</v>
      </c>
      <c r="M446" s="36">
        <f>INPUT!M64</f>
        <v>47.5</v>
      </c>
      <c r="N446" s="251">
        <f>1/INPUT!N64</f>
        <v>25.999890800458637</v>
      </c>
      <c r="O446" s="36">
        <f>INPUT!O64</f>
        <v>28</v>
      </c>
      <c r="P446" s="251">
        <f>1/INPUT!P64</f>
        <v>16.866762694768944</v>
      </c>
      <c r="Q446" s="36">
        <f>INPUT!Q64</f>
        <v>21.6</v>
      </c>
      <c r="R446" s="251">
        <f>1/INPUT!R64</f>
        <v>30.539200117270532</v>
      </c>
      <c r="S446" s="36">
        <f>INPUT!S64</f>
        <v>13.6</v>
      </c>
      <c r="T446" s="251">
        <f>1/INPUT!T64</f>
        <v>29.649044263058183</v>
      </c>
      <c r="U446" s="37">
        <f>INPUT!U64</f>
        <v>1.85</v>
      </c>
      <c r="V446" s="251">
        <f>1/INPUT!V64</f>
        <v>96.15384615384615</v>
      </c>
      <c r="W446" s="37">
        <f>INPUT!W64</f>
        <v>1.82</v>
      </c>
      <c r="X446" s="251">
        <f>1/INPUT!X64</f>
        <v>-146.1240593263681</v>
      </c>
      <c r="Y446" s="452"/>
      <c r="Z446" s="452"/>
      <c r="AB446" s="179">
        <f t="shared" si="47"/>
        <v>1518613</v>
      </c>
    </row>
    <row r="447" spans="1:28" s="154" customFormat="1" ht="18.75" customHeight="1">
      <c r="A447" s="220">
        <f>INPUT!A63</f>
        <v>37330</v>
      </c>
      <c r="B447" s="270">
        <f>INPUT!B63</f>
        <v>1082</v>
      </c>
      <c r="C447" s="21">
        <f>INPUT!C63</f>
        <v>6.25</v>
      </c>
      <c r="D447" s="38">
        <f>1/INPUT!D63</f>
        <v>137.24386863016895</v>
      </c>
      <c r="E447" s="23">
        <f>INPUT!E63</f>
        <v>5260</v>
      </c>
      <c r="F447" s="231">
        <f>1/INPUT!F63</f>
        <v>589.5531187359982</v>
      </c>
      <c r="G447" s="23">
        <f>INPUT!G63</f>
        <v>308</v>
      </c>
      <c r="H447" s="231">
        <f>1/INPUT!H63</f>
        <v>22.696426220727286</v>
      </c>
      <c r="I447" s="24">
        <f>AVERAGE(INPUT!I63,INPUT!K63)</f>
        <v>9.600000000000001</v>
      </c>
      <c r="J447" s="242">
        <f>0.5*(1/INPUT!J63+1/INPUT!L63)</f>
        <v>9.528034611813485</v>
      </c>
      <c r="K447" s="336">
        <f>6*(980/0.938)*36*47.75*(E447/36)*(G447/36)*0.6/I447/35/1000000</f>
        <v>24.054359452736318</v>
      </c>
      <c r="L447" s="250">
        <f t="shared" si="46"/>
        <v>16.892622651686192</v>
      </c>
      <c r="M447" s="42" t="s">
        <v>34</v>
      </c>
      <c r="N447" s="258" t="s">
        <v>27</v>
      </c>
      <c r="O447" s="42" t="s">
        <v>35</v>
      </c>
      <c r="P447" s="258" t="s">
        <v>27</v>
      </c>
      <c r="Q447" s="42" t="s">
        <v>36</v>
      </c>
      <c r="R447" s="258" t="s">
        <v>27</v>
      </c>
      <c r="S447" s="42" t="s">
        <v>37</v>
      </c>
      <c r="T447" s="258" t="s">
        <v>27</v>
      </c>
      <c r="U447" s="26">
        <f>INPUT!U63</f>
        <v>1.84</v>
      </c>
      <c r="V447" s="250">
        <f>1/INPUT!V63</f>
        <v>89.84241640163154</v>
      </c>
      <c r="W447" s="26">
        <f>INPUT!W63</f>
        <v>1.75</v>
      </c>
      <c r="X447" s="250">
        <f>1/INPUT!X63</f>
        <v>-114.96234983043054</v>
      </c>
      <c r="Y447" s="459" t="s">
        <v>38</v>
      </c>
      <c r="Z447" s="452"/>
      <c r="AB447" s="154">
        <f t="shared" si="47"/>
        <v>1620080</v>
      </c>
    </row>
    <row r="448" spans="1:28" s="179" customFormat="1" ht="18.75" customHeight="1">
      <c r="A448" s="219">
        <f>INPUT!A62</f>
        <v>37329</v>
      </c>
      <c r="B448" s="269">
        <f>INPUT!B62</f>
        <v>1080</v>
      </c>
      <c r="C448" s="32">
        <f>INPUT!C62</f>
        <v>6.46</v>
      </c>
      <c r="D448" s="40">
        <f>1/INPUT!D62</f>
        <v>118.2396481188072</v>
      </c>
      <c r="E448" s="34">
        <f>INPUT!E62</f>
        <v>5422</v>
      </c>
      <c r="F448" s="235">
        <f>1/INPUT!F62</f>
        <v>619.6170766466324</v>
      </c>
      <c r="G448" s="34">
        <f>INPUT!G62</f>
        <v>314</v>
      </c>
      <c r="H448" s="235">
        <f>1/INPUT!H62</f>
        <v>14.055485434300447</v>
      </c>
      <c r="I448" s="35">
        <f>AVERAGE(INPUT!I62,INPUT!K62)</f>
        <v>10.2</v>
      </c>
      <c r="J448" s="243">
        <f>0.5*(1/INPUT!J62+1/INPUT!L62)</f>
        <v>7.847088245440668</v>
      </c>
      <c r="K448" s="337">
        <f>6*(980/0.938)*36*47.75*(E448/36)*(G448/36)*0.6/I448/35/1000000</f>
        <v>23.79126631548142</v>
      </c>
      <c r="L448" s="251">
        <f t="shared" si="46"/>
        <v>18.289793123172565</v>
      </c>
      <c r="M448" s="36">
        <f>INPUT!M62</f>
        <v>47.9</v>
      </c>
      <c r="N448" s="251">
        <f>1/INPUT!N62</f>
        <v>31.59507748692754</v>
      </c>
      <c r="O448" s="36">
        <f>INPUT!O62</f>
        <v>30.6</v>
      </c>
      <c r="P448" s="251">
        <f>1/INPUT!P62</f>
        <v>-102.95692282349066</v>
      </c>
      <c r="Q448" s="36">
        <f>INPUT!Q62</f>
        <v>21.7</v>
      </c>
      <c r="R448" s="251">
        <f>1/INPUT!R62</f>
        <v>37.70369420795849</v>
      </c>
      <c r="S448" s="36">
        <f>INPUT!S62</f>
        <v>12.7</v>
      </c>
      <c r="T448" s="251">
        <f>1/INPUT!T62</f>
        <v>75.79489900329709</v>
      </c>
      <c r="U448" s="37">
        <f>INPUT!U62</f>
        <v>1.84</v>
      </c>
      <c r="V448" s="251">
        <f>1/INPUT!V62</f>
        <v>82.57092842751923</v>
      </c>
      <c r="W448" s="37">
        <f>INPUT!W62</f>
        <v>1.79</v>
      </c>
      <c r="X448" s="251">
        <f>1/INPUT!X62</f>
        <v>-53.224046624264844</v>
      </c>
      <c r="Y448" s="452"/>
      <c r="Z448" s="452"/>
      <c r="AB448" s="179">
        <f t="shared" si="47"/>
        <v>1702508</v>
      </c>
    </row>
    <row r="449" spans="1:26" s="179" customFormat="1" ht="18.75" customHeight="1">
      <c r="A449" s="220">
        <f>INPUT!A61</f>
        <v>37328</v>
      </c>
      <c r="B449" s="270">
        <f>INPUT!B61</f>
        <v>1074</v>
      </c>
      <c r="C449" s="21">
        <f>INPUT!C61</f>
        <v>6.91</v>
      </c>
      <c r="D449" s="38">
        <f>1/INPUT!D61</f>
        <v>102.15130651521032</v>
      </c>
      <c r="E449" s="23">
        <f>INPUT!E61</f>
        <v>5820</v>
      </c>
      <c r="F449" s="231">
        <f>1/INPUT!F61</f>
        <v>503.44862306801593</v>
      </c>
      <c r="G449" s="23">
        <f>INPUT!G61</f>
        <v>317</v>
      </c>
      <c r="H449" s="231">
        <f>1/INPUT!H61</f>
        <v>10.857327121494576</v>
      </c>
      <c r="I449" s="24">
        <f>AVERAGE(INPUT!I61,INPUT!K61)</f>
        <v>10.65</v>
      </c>
      <c r="J449" s="242">
        <f>0.5*(1/INPUT!J61+1/INPUT!L61)</f>
        <v>7.092507742879094</v>
      </c>
      <c r="K449" s="336">
        <f>6*(980/0.938)*36*47.75*(E449/36)*(G449/36)*0.6/I449/35/1000000</f>
        <v>24.692280849274752</v>
      </c>
      <c r="L449" s="250">
        <f aca="true" t="shared" si="48" ref="L449:L468">1/(1/J449-1/F449-1/H449)</f>
        <v>21.320209712133153</v>
      </c>
      <c r="M449" s="25">
        <f>INPUT!M61</f>
        <v>49.7</v>
      </c>
      <c r="N449" s="250">
        <f>1/INPUT!N61</f>
        <v>23.8816806016273</v>
      </c>
      <c r="O449" s="25">
        <f>INPUT!O61</f>
        <v>30.5</v>
      </c>
      <c r="P449" s="250">
        <f>1/INPUT!P61</f>
        <v>128.26432712533992</v>
      </c>
      <c r="Q449" s="25">
        <f>INPUT!Q61</f>
        <v>24.7</v>
      </c>
      <c r="R449" s="250">
        <f>1/INPUT!R61</f>
        <v>37.090337225346055</v>
      </c>
      <c r="S449" s="25">
        <f>INPUT!S61</f>
        <v>12.8</v>
      </c>
      <c r="T449" s="250">
        <f>1/INPUT!T61</f>
        <v>22.299129441986587</v>
      </c>
      <c r="U449" s="26">
        <f>INPUT!U61</f>
        <v>1.85</v>
      </c>
      <c r="V449" s="250">
        <f>1/INPUT!V61</f>
        <v>87.41946481803639</v>
      </c>
      <c r="W449" s="26">
        <f>INPUT!W61</f>
        <v>1.74</v>
      </c>
      <c r="X449" s="250">
        <f>1/INPUT!X61</f>
        <v>-32.178448805696874</v>
      </c>
      <c r="Y449" s="452"/>
      <c r="Z449" s="452"/>
    </row>
    <row r="450" spans="1:28" s="179" customFormat="1" ht="18.75" customHeight="1">
      <c r="A450" s="219">
        <f>INPUT!A60</f>
        <v>37328</v>
      </c>
      <c r="B450" s="269">
        <f>INPUT!B60</f>
        <v>1072</v>
      </c>
      <c r="C450" s="32">
        <f>INPUT!C60</f>
        <v>6.64</v>
      </c>
      <c r="D450" s="40">
        <f>1/INPUT!D60</f>
        <v>166.0164356271271</v>
      </c>
      <c r="E450" s="34">
        <f>INPUT!E60</f>
        <v>5727</v>
      </c>
      <c r="F450" s="235">
        <f>1/INPUT!F60</f>
        <v>5141.388174807198</v>
      </c>
      <c r="G450" s="34">
        <f>INPUT!G60</f>
        <v>273</v>
      </c>
      <c r="H450" s="235">
        <f>1/INPUT!H60</f>
        <v>13.500924813349716</v>
      </c>
      <c r="I450" s="35">
        <f>AVERAGE(INPUT!I60,INPUT!K60)</f>
        <v>8.100000000000001</v>
      </c>
      <c r="J450" s="243">
        <f>0.5*(1/INPUT!J60+1/INPUT!L60)</f>
        <v>8.806411554687518</v>
      </c>
      <c r="K450" s="337">
        <f>6*(980/0.938)*36*47.75*(E450/36)*(G450/36)*0.6/I450/35/1000000</f>
        <v>27.512710613598678</v>
      </c>
      <c r="L450" s="251">
        <f t="shared" si="48"/>
        <v>25.45168463433653</v>
      </c>
      <c r="M450" s="6" t="s">
        <v>29</v>
      </c>
      <c r="N450" s="249" t="s">
        <v>27</v>
      </c>
      <c r="O450" s="6" t="s">
        <v>30</v>
      </c>
      <c r="P450" s="249" t="s">
        <v>27</v>
      </c>
      <c r="Q450" s="6" t="s">
        <v>31</v>
      </c>
      <c r="R450" s="249" t="s">
        <v>27</v>
      </c>
      <c r="S450" s="6" t="s">
        <v>32</v>
      </c>
      <c r="T450" s="249" t="s">
        <v>27</v>
      </c>
      <c r="U450" s="37">
        <f>INPUT!U60</f>
        <v>1.85</v>
      </c>
      <c r="V450" s="251">
        <f>1/INPUT!V60</f>
        <v>91.55664609694017</v>
      </c>
      <c r="W450" s="37">
        <f>INPUT!W60</f>
        <v>1.73</v>
      </c>
      <c r="X450" s="251">
        <f>1/INPUT!X60</f>
        <v>-38.372543677547846</v>
      </c>
      <c r="Y450" s="459" t="s">
        <v>33</v>
      </c>
      <c r="Z450" s="452"/>
      <c r="AB450" s="179">
        <f t="shared" si="47"/>
        <v>1563471</v>
      </c>
    </row>
    <row r="451" spans="1:28" s="179" customFormat="1" ht="18.75" customHeight="1">
      <c r="A451" s="220">
        <f>INPUT!A59</f>
        <v>37327</v>
      </c>
      <c r="B451" s="270">
        <f>INPUT!B59</f>
        <v>1070</v>
      </c>
      <c r="C451" s="21">
        <f>INPUT!C59</f>
        <v>6.55</v>
      </c>
      <c r="D451" s="38">
        <f>1/INPUT!D59</f>
        <v>164.52780519907864</v>
      </c>
      <c r="E451" s="23">
        <f>INPUT!E59</f>
        <v>5341</v>
      </c>
      <c r="F451" s="231">
        <f>1/INPUT!F59</f>
        <v>527.3149124657245</v>
      </c>
      <c r="G451" s="23">
        <f>INPUT!G59</f>
        <v>280</v>
      </c>
      <c r="H451" s="231">
        <f>1/INPUT!H59</f>
        <v>14.13441546418127</v>
      </c>
      <c r="I451" s="24">
        <f>AVERAGE(INPUT!I59,INPUT!K59)</f>
        <v>8.5</v>
      </c>
      <c r="J451" s="242">
        <f>1/INPUT!J59</f>
        <v>8.169934640522875</v>
      </c>
      <c r="K451" s="336">
        <f>6*(980/0.938)*36*47.75*(E451/36)*(G451/36)*0.6/I451/35/1000000</f>
        <v>25.077847234416158</v>
      </c>
      <c r="L451" s="250">
        <f t="shared" si="48"/>
        <v>20.098765332845602</v>
      </c>
      <c r="M451" s="25" t="str">
        <f>INPUT!M59</f>
        <v>~50</v>
      </c>
      <c r="N451" s="258" t="s">
        <v>27</v>
      </c>
      <c r="O451" s="25" t="str">
        <f>INPUT!O59</f>
        <v>~30</v>
      </c>
      <c r="P451" s="258" t="s">
        <v>27</v>
      </c>
      <c r="Q451" s="25" t="str">
        <f>INPUT!Q59</f>
        <v>~23</v>
      </c>
      <c r="R451" s="258" t="s">
        <v>27</v>
      </c>
      <c r="S451" s="25" t="str">
        <f>INPUT!S59</f>
        <v>~15</v>
      </c>
      <c r="T451" s="258" t="s">
        <v>27</v>
      </c>
      <c r="U451" s="26">
        <f>INPUT!U59</f>
        <v>1.86</v>
      </c>
      <c r="V451" s="250">
        <f>1/INPUT!V59</f>
        <v>101.72319085305068</v>
      </c>
      <c r="W451" s="26">
        <f>INPUT!W59</f>
        <v>1.64</v>
      </c>
      <c r="X451" s="250">
        <f>1/INPUT!X59</f>
        <v>-36.79703857433554</v>
      </c>
      <c r="Y451" s="459" t="s">
        <v>28</v>
      </c>
      <c r="Z451" s="452"/>
      <c r="AB451" s="179">
        <f t="shared" si="47"/>
        <v>1495480</v>
      </c>
    </row>
    <row r="452" spans="1:28" s="179" customFormat="1" ht="18.75" customHeight="1">
      <c r="A452" s="219">
        <f>INPUT!A58</f>
        <v>37326</v>
      </c>
      <c r="B452" s="269">
        <f>INPUT!B58</f>
        <v>1066</v>
      </c>
      <c r="C452" s="32">
        <f>INPUT!C58</f>
        <v>7.08</v>
      </c>
      <c r="D452" s="40">
        <f>1/INPUT!D58</f>
        <v>93.71368594669566</v>
      </c>
      <c r="E452" s="34">
        <f>INPUT!E58</f>
        <v>5906</v>
      </c>
      <c r="F452" s="235">
        <f>1/INPUT!F58</f>
        <v>390.7623773983041</v>
      </c>
      <c r="G452" s="34">
        <f>INPUT!G58</f>
        <v>339.6</v>
      </c>
      <c r="H452" s="235">
        <f>1/INPUT!H58</f>
        <v>10.563532783395818</v>
      </c>
      <c r="I452" s="35">
        <f>AVERAGE(INPUT!I58,INPUT!K58)</f>
        <v>11.649999999999999</v>
      </c>
      <c r="J452" s="243">
        <f>0.5*(1/INPUT!J58+1/INPUT!L58)</f>
        <v>7.102874238377829</v>
      </c>
      <c r="K452" s="337">
        <f>6*(980/0.938)*36*47.75*(E452/36)*(G452/36)*0.6/I452/35/1000000</f>
        <v>24.539390276087378</v>
      </c>
      <c r="L452" s="251">
        <f t="shared" si="48"/>
        <v>22.954903847671623</v>
      </c>
      <c r="M452" s="36">
        <f>INPUT!M58</f>
        <v>50.7</v>
      </c>
      <c r="N452" s="251">
        <f>1/INPUT!N58</f>
        <v>23.984151272838908</v>
      </c>
      <c r="O452" s="36">
        <f>INPUT!O58</f>
        <v>30</v>
      </c>
      <c r="P452" s="251">
        <f>1/INPUT!P58</f>
        <v>20.535230241001464</v>
      </c>
      <c r="Q452" s="36">
        <f>INPUT!Q58</f>
        <v>23.4</v>
      </c>
      <c r="R452" s="251">
        <f>1/INPUT!R58</f>
        <v>38.880400001555216</v>
      </c>
      <c r="S452" s="36">
        <f>INPUT!S58</f>
        <v>13.6</v>
      </c>
      <c r="T452" s="251">
        <f>1/INPUT!T58</f>
        <v>13.919337439537877</v>
      </c>
      <c r="U452" s="37">
        <f>INPUT!U58</f>
        <v>1.83</v>
      </c>
      <c r="V452" s="251">
        <f>1/INPUT!V58</f>
        <v>82.77254931174626</v>
      </c>
      <c r="W452" s="37">
        <f>INPUT!W58</f>
        <v>1.64</v>
      </c>
      <c r="X452" s="251">
        <f>1/INPUT!X58</f>
        <v>-24.653252010472702</v>
      </c>
      <c r="Y452" s="452"/>
      <c r="Z452" s="452"/>
      <c r="AB452" s="179">
        <f t="shared" si="47"/>
        <v>2005677.6</v>
      </c>
    </row>
    <row r="453" spans="1:26" ht="18.75" customHeight="1">
      <c r="A453" s="220">
        <f>INPUT!A57</f>
        <v>37325</v>
      </c>
      <c r="B453" s="270">
        <f>INPUT!B57</f>
        <v>1063</v>
      </c>
      <c r="C453" s="21">
        <f>INPUT!C57</f>
        <v>7.08</v>
      </c>
      <c r="D453" s="38">
        <f>1/INPUT!D57</f>
        <v>109.71528882549784</v>
      </c>
      <c r="E453" s="23">
        <f>INPUT!E57</f>
        <v>6144</v>
      </c>
      <c r="F453" s="231">
        <f>1/INPUT!F57</f>
        <v>603.0635628995296</v>
      </c>
      <c r="G453" s="23">
        <f>INPUT!G57</f>
        <v>266</v>
      </c>
      <c r="H453" s="231">
        <f>1/INPUT!H57</f>
        <v>11.011287670991534</v>
      </c>
      <c r="I453" s="24">
        <f>AVERAGE(INPUT!I57,INPUT!K57)</f>
        <v>9.399999999999999</v>
      </c>
      <c r="J453" s="242">
        <f>0.5*(1/INPUT!J57+1/INPUT!L57)</f>
        <v>7.037627694121172</v>
      </c>
      <c r="K453" s="336">
        <f>6*(980/0.938)*36*47.75*(E453/36)*(G453/36)*0.6/I453/35/1000000</f>
        <v>24.78184058431249</v>
      </c>
      <c r="L453" s="250">
        <f t="shared" si="48"/>
        <v>20.15347415298229</v>
      </c>
      <c r="M453" s="25">
        <f>INPUT!M57</f>
        <v>51.7</v>
      </c>
      <c r="N453" s="250">
        <f>1/INPUT!N57</f>
        <v>34.11013480325275</v>
      </c>
      <c r="O453" s="25">
        <f>INPUT!O57</f>
        <v>29.6</v>
      </c>
      <c r="P453" s="250">
        <f>1/INPUT!P57</f>
        <v>53.35752207667477</v>
      </c>
      <c r="Q453" s="25">
        <f>INPUT!Q57</f>
        <v>21.1</v>
      </c>
      <c r="R453" s="250">
        <f>1/INPUT!R57</f>
        <v>23.446438954851537</v>
      </c>
      <c r="S453" s="25">
        <f>INPUT!S57</f>
        <v>13.1</v>
      </c>
      <c r="T453" s="250">
        <f>1/INPUT!T57</f>
        <v>17.260693431097902</v>
      </c>
      <c r="U453" s="26">
        <f>INPUT!U57</f>
        <v>1.84</v>
      </c>
      <c r="V453" s="250">
        <f>1/INPUT!V57</f>
        <v>88.25813740026831</v>
      </c>
      <c r="W453" s="26">
        <f>INPUT!W57</f>
        <v>1.54</v>
      </c>
      <c r="X453" s="250">
        <f>1/INPUT!X57</f>
        <v>-23.23798015476495</v>
      </c>
      <c r="Y453" s="452"/>
      <c r="Z453" s="452"/>
    </row>
    <row r="454" spans="1:26" ht="18.75" customHeight="1">
      <c r="A454" s="219">
        <f>INPUT!A56</f>
        <v>37319</v>
      </c>
      <c r="B454" s="269">
        <f>INPUT!B56</f>
        <v>1048</v>
      </c>
      <c r="C454" s="32">
        <f>INPUT!C56</f>
        <v>3.53</v>
      </c>
      <c r="D454" s="40">
        <f>1/INPUT!D56</f>
        <v>155.7559615594287</v>
      </c>
      <c r="E454" s="34">
        <f>INPUT!E56</f>
        <v>2793</v>
      </c>
      <c r="F454" s="235">
        <f>1/INPUT!F56</f>
        <v>219.80437410704474</v>
      </c>
      <c r="G454" s="34">
        <f>INPUT!G56</f>
        <v>267</v>
      </c>
      <c r="H454" s="235">
        <f>1/INPUT!H56</f>
        <v>53.236797274275986</v>
      </c>
      <c r="I454" s="35">
        <f>AVERAGE(INPUT!I56,INPUT!K56)</f>
        <v>4.895</v>
      </c>
      <c r="J454" s="243">
        <f>0.5*(1/INPUT!J56+1/INPUT!L56)</f>
        <v>12.9364557793374</v>
      </c>
      <c r="K454" s="337">
        <f>6*(980/0.938)*36*47.75*(E454/36)*(G454/36)*0.6/I454/35/1000000</f>
        <v>21.7149118046133</v>
      </c>
      <c r="L454" s="251">
        <f t="shared" si="48"/>
        <v>18.52969633226431</v>
      </c>
      <c r="M454" s="36">
        <f>INPUT!M56</f>
        <v>41.5</v>
      </c>
      <c r="N454" s="251">
        <f>1/INPUT!N56</f>
        <v>11.689576287928293</v>
      </c>
      <c r="O454" s="36">
        <f>INPUT!O56</f>
        <v>24.8</v>
      </c>
      <c r="P454" s="251">
        <f>1/INPUT!P56</f>
        <v>27.089846183853368</v>
      </c>
      <c r="Q454" s="36">
        <f>INPUT!Q56</f>
        <v>16</v>
      </c>
      <c r="R454" s="251">
        <f>1/INPUT!R56</f>
        <v>25.433772998489236</v>
      </c>
      <c r="S454" s="36">
        <f>INPUT!S56</f>
        <v>14</v>
      </c>
      <c r="T454" s="251">
        <f>1/INPUT!T56</f>
        <v>70.51489979832739</v>
      </c>
      <c r="U454" s="37">
        <f>INPUT!U56</f>
        <v>1.84</v>
      </c>
      <c r="V454" s="251">
        <f>1/INPUT!V56</f>
        <v>102.18679746576743</v>
      </c>
      <c r="W454" s="37">
        <f>INPUT!W56</f>
        <v>1.72</v>
      </c>
      <c r="X454" s="251">
        <f>1/INPUT!X56</f>
        <v>1770.224818551956</v>
      </c>
      <c r="Y454" s="452"/>
      <c r="Z454" s="452"/>
    </row>
    <row r="455" spans="1:26" ht="18.75" customHeight="1">
      <c r="A455" s="220">
        <f>INPUT!A55</f>
        <v>37319</v>
      </c>
      <c r="B455" s="270">
        <f>INPUT!B55</f>
        <v>1047</v>
      </c>
      <c r="C455" s="21">
        <f>INPUT!C55</f>
        <v>5.09</v>
      </c>
      <c r="D455" s="38">
        <f>1/INPUT!D55</f>
        <v>188.3842284723923</v>
      </c>
      <c r="E455" s="23">
        <f>INPUT!E55</f>
        <v>4339</v>
      </c>
      <c r="F455" s="231">
        <f>1/INPUT!F55</f>
        <v>248.51512214518257</v>
      </c>
      <c r="G455" s="23">
        <f>INPUT!G55</f>
        <v>187</v>
      </c>
      <c r="H455" s="231">
        <f>1/INPUT!H55</f>
        <v>38.40098306516647</v>
      </c>
      <c r="I455" s="24">
        <f>AVERAGE(INPUT!I55,INPUT!K55)</f>
        <v>4.38</v>
      </c>
      <c r="J455" s="242">
        <f>0.5*(1/INPUT!J55+1/INPUT!L55)</f>
        <v>11.990979315801557</v>
      </c>
      <c r="K455" s="336">
        <f>6*(980/0.938)*36*47.75*(E455/36)*(G455/36)*0.6/I455/35/1000000</f>
        <v>26.404972227901588</v>
      </c>
      <c r="L455" s="250">
        <f t="shared" si="48"/>
        <v>18.75077671586122</v>
      </c>
      <c r="M455" s="25">
        <f>INPUT!M55</f>
        <v>49.5</v>
      </c>
      <c r="N455" s="250">
        <f>1/INPUT!N55</f>
        <v>64.44876967298694</v>
      </c>
      <c r="O455" s="25">
        <f>INPUT!O55</f>
        <v>26.9</v>
      </c>
      <c r="P455" s="250">
        <f>1/INPUT!P55</f>
        <v>29.926321396721274</v>
      </c>
      <c r="Q455" s="25">
        <f>INPUT!Q55</f>
        <v>18.8</v>
      </c>
      <c r="R455" s="250">
        <f>1/INPUT!R55</f>
        <v>17.270918536531447</v>
      </c>
      <c r="S455" s="25">
        <f>INPUT!S55</f>
        <v>14.3</v>
      </c>
      <c r="T455" s="250">
        <f>1/INPUT!T55</f>
        <v>35.55252174036704</v>
      </c>
      <c r="U455" s="26">
        <f>INPUT!U55</f>
        <v>2.04</v>
      </c>
      <c r="V455" s="250">
        <f>1/INPUT!V55</f>
        <v>65.2086023188179</v>
      </c>
      <c r="W455" s="26">
        <f>INPUT!W55</f>
        <v>1.66</v>
      </c>
      <c r="X455" s="250">
        <f>1/INPUT!X55</f>
        <v>771.1289327575571</v>
      </c>
      <c r="Y455" s="452"/>
      <c r="Z455" s="452"/>
    </row>
    <row r="456" spans="1:26" ht="18.75" customHeight="1">
      <c r="A456" s="219">
        <f>INPUT!A54</f>
        <v>37318</v>
      </c>
      <c r="B456" s="269">
        <f>INPUT!B54</f>
        <v>1045</v>
      </c>
      <c r="C456" s="32">
        <f>INPUT!C54</f>
        <v>5.72</v>
      </c>
      <c r="D456" s="40">
        <f>1/INPUT!D54</f>
        <v>154.5833977430824</v>
      </c>
      <c r="E456" s="34">
        <f>INPUT!E54</f>
        <v>4951</v>
      </c>
      <c r="F456" s="235">
        <f>1/INPUT!F54</f>
        <v>659.1957811470007</v>
      </c>
      <c r="G456" s="34">
        <f>INPUT!G54</f>
        <v>335</v>
      </c>
      <c r="H456" s="235">
        <f>1/INPUT!H54</f>
        <v>24.692821302990797</v>
      </c>
      <c r="I456" s="35">
        <f>AVERAGE(INPUT!I54,INPUT!K54)</f>
        <v>10.07</v>
      </c>
      <c r="J456" s="243">
        <f>0.5*(1/INPUT!J54+1/INPUT!L54)</f>
        <v>10.081859202740102</v>
      </c>
      <c r="K456" s="337">
        <f>6*(980/0.938)*36*47.75*(E456/36)*(G456/36)*0.6/I456/35/1000000</f>
        <v>23.476688182720956</v>
      </c>
      <c r="L456" s="251">
        <f t="shared" si="48"/>
        <v>17.49063457603032</v>
      </c>
      <c r="M456" s="36">
        <f>INPUT!M54</f>
        <v>44.6</v>
      </c>
      <c r="N456" s="251">
        <f>1/INPUT!N54</f>
        <v>31.35081245630481</v>
      </c>
      <c r="O456" s="36">
        <f>INPUT!O54</f>
        <v>28</v>
      </c>
      <c r="P456" s="251">
        <f>1/INPUT!P54</f>
        <v>24.066867384340654</v>
      </c>
      <c r="Q456" s="36">
        <f>INPUT!Q54</f>
        <v>22.4</v>
      </c>
      <c r="R456" s="251">
        <f>1/INPUT!R54</f>
        <v>22.579887642479093</v>
      </c>
      <c r="S456" s="36">
        <f>INPUT!S54</f>
        <v>14.2</v>
      </c>
      <c r="T456" s="251">
        <f>1/INPUT!T54</f>
        <v>25.755671398842026</v>
      </c>
      <c r="U456" s="37">
        <f>INPUT!U54</f>
        <v>1.76</v>
      </c>
      <c r="V456" s="251">
        <f>1/INPUT!V54</f>
        <v>60.68697657482704</v>
      </c>
      <c r="W456" s="37">
        <f>INPUT!W54</f>
        <v>1.57</v>
      </c>
      <c r="X456" s="251">
        <f>1/INPUT!X54</f>
        <v>-107.88301166215356</v>
      </c>
      <c r="Y456" s="452"/>
      <c r="Z456" s="452"/>
    </row>
    <row r="457" spans="1:26" ht="18.75" customHeight="1">
      <c r="A457" s="220">
        <f>INPUT!A53</f>
        <v>37317</v>
      </c>
      <c r="B457" s="270">
        <f>INPUT!B53</f>
        <v>1043</v>
      </c>
      <c r="C457" s="21">
        <f>INPUT!C53</f>
        <v>5.56</v>
      </c>
      <c r="D457" s="38">
        <f>1/INPUT!D53</f>
        <v>152.31132434696522</v>
      </c>
      <c r="E457" s="23">
        <f>INPUT!E53</f>
        <v>4689</v>
      </c>
      <c r="F457" s="231">
        <f>1/INPUT!F53</f>
        <v>445.0972537499444</v>
      </c>
      <c r="G457" s="23">
        <f>INPUT!G53</f>
        <v>323</v>
      </c>
      <c r="H457" s="231">
        <f>1/INPUT!H53</f>
        <v>26.693075015548715</v>
      </c>
      <c r="I457" s="24">
        <f>AVERAGE(INPUT!I53,INPUT!K53)</f>
        <v>9.524999999999999</v>
      </c>
      <c r="J457" s="242">
        <f>0.5*(1/INPUT!J53+1/INPUT!L53)</f>
        <v>12.212024638442127</v>
      </c>
      <c r="K457" s="336">
        <f>6*(980/0.938)*36*47.75*(E457/36)*(G457/36)*0.6/I457/35/1000000</f>
        <v>22.66451028322953</v>
      </c>
      <c r="L457" s="250">
        <f t="shared" si="48"/>
        <v>23.709658929687127</v>
      </c>
      <c r="M457" s="25">
        <f>INPUT!M53</f>
        <v>45.7</v>
      </c>
      <c r="N457" s="250">
        <f>1/INPUT!N53</f>
        <v>18.63123750542635</v>
      </c>
      <c r="O457" s="25">
        <f>INPUT!O53</f>
        <v>28.6</v>
      </c>
      <c r="P457" s="250">
        <f>1/INPUT!P53</f>
        <v>27.328153737261662</v>
      </c>
      <c r="Q457" s="25">
        <f>INPUT!Q53</f>
        <v>20.2</v>
      </c>
      <c r="R457" s="250">
        <f>1/INPUT!R53</f>
        <v>19.80621598282405</v>
      </c>
      <c r="S457" s="25">
        <f>INPUT!S53</f>
        <v>13.8</v>
      </c>
      <c r="T457" s="250">
        <f>1/INPUT!T53</f>
        <v>27.329946241995742</v>
      </c>
      <c r="U457" s="26">
        <f>INPUT!U53</f>
        <v>1.74</v>
      </c>
      <c r="V457" s="250">
        <f>1/INPUT!V53</f>
        <v>29.11233577003584</v>
      </c>
      <c r="W457" s="26">
        <f>INPUT!W53</f>
        <v>1.61</v>
      </c>
      <c r="X457" s="250">
        <f>1/INPUT!X53</f>
        <v>-432.24551545277717</v>
      </c>
      <c r="Y457" s="452"/>
      <c r="Z457" s="452"/>
    </row>
    <row r="458" spans="1:26" ht="18.75" customHeight="1">
      <c r="A458" s="219">
        <f>INPUT!A52</f>
        <v>37317</v>
      </c>
      <c r="B458" s="269">
        <f>INPUT!B52</f>
        <v>1040</v>
      </c>
      <c r="C458" s="32">
        <f>INPUT!C52</f>
        <v>5.99</v>
      </c>
      <c r="D458" s="40">
        <f>1/INPUT!D52</f>
        <v>134.11477542480856</v>
      </c>
      <c r="E458" s="34">
        <f>INPUT!E52</f>
        <v>4872</v>
      </c>
      <c r="F458" s="235">
        <f>1/INPUT!F52</f>
        <v>363.2928867252779</v>
      </c>
      <c r="G458" s="34">
        <f>INPUT!G52</f>
        <v>311</v>
      </c>
      <c r="H458" s="235">
        <f>1/INPUT!H52</f>
        <v>21.27356313036227</v>
      </c>
      <c r="I458" s="35">
        <f>AVERAGE(INPUT!I52,INPUT!K52)</f>
        <v>8.850000000000001</v>
      </c>
      <c r="J458" s="243">
        <f>0.5*(1/INPUT!J52+1/INPUT!L52)</f>
        <v>8.679112497011591</v>
      </c>
      <c r="K458" s="337">
        <f>6*(980/0.938)*36*47.75*(E458/36)*(G458/36)*0.6/I458/35/1000000</f>
        <v>24.403547685302303</v>
      </c>
      <c r="L458" s="251">
        <f t="shared" si="48"/>
        <v>15.276538791280405</v>
      </c>
      <c r="M458" s="36">
        <f>INPUT!M52</f>
        <v>44.2</v>
      </c>
      <c r="N458" s="251">
        <f>1/INPUT!N52</f>
        <v>30.685012212634863</v>
      </c>
      <c r="O458" s="36">
        <f>INPUT!O52</f>
        <v>27.1</v>
      </c>
      <c r="P458" s="251">
        <f>1/INPUT!P52</f>
        <v>23.252136871378482</v>
      </c>
      <c r="Q458" s="36">
        <f>INPUT!Q52</f>
        <v>23.2</v>
      </c>
      <c r="R458" s="251">
        <f>1/INPUT!R52</f>
        <v>19.812023520834327</v>
      </c>
      <c r="S458" s="36">
        <f>INPUT!S52</f>
        <v>13.8</v>
      </c>
      <c r="T458" s="251">
        <f>1/INPUT!T52</f>
        <v>21.212956874058676</v>
      </c>
      <c r="U458" s="37">
        <f>INPUT!U52</f>
        <v>1.8</v>
      </c>
      <c r="V458" s="251">
        <f>1/INPUT!V52</f>
        <v>68.5325803887168</v>
      </c>
      <c r="W458" s="37">
        <f>INPUT!W52</f>
        <v>1.62</v>
      </c>
      <c r="X458" s="251">
        <f>1/INPUT!X52</f>
        <v>-77.6656803125267</v>
      </c>
      <c r="Y458" s="452"/>
      <c r="Z458" s="452"/>
    </row>
    <row r="459" spans="1:26" ht="18.75" customHeight="1">
      <c r="A459" s="220">
        <f>INPUT!A51</f>
        <v>37316</v>
      </c>
      <c r="B459" s="270">
        <f>INPUT!B51</f>
        <v>1038</v>
      </c>
      <c r="C459" s="21">
        <f>INPUT!C51</f>
        <v>6.04</v>
      </c>
      <c r="D459" s="38">
        <f>1/INPUT!D51</f>
        <v>129.8077547152667</v>
      </c>
      <c r="E459" s="23">
        <f>INPUT!E51</f>
        <v>5140</v>
      </c>
      <c r="F459" s="231">
        <f>1/INPUT!F51</f>
        <v>625.8213905751298</v>
      </c>
      <c r="G459" s="23">
        <f>INPUT!G51</f>
        <v>369</v>
      </c>
      <c r="H459" s="231">
        <f>1/INPUT!H51</f>
        <v>23.724116988365694</v>
      </c>
      <c r="I459" s="24">
        <f>AVERAGE(INPUT!I51,INPUT!K51)</f>
        <v>11.405000000000001</v>
      </c>
      <c r="J459" s="242">
        <f>0.5*(1/INPUT!J51+1/INPUT!L51)</f>
        <v>10.903128515541605</v>
      </c>
      <c r="K459" s="336">
        <f>6*(980/0.938)*36*47.75*(E459/36)*(G459/36)*0.6/I459/35/1000000</f>
        <v>23.704061455109372</v>
      </c>
      <c r="L459" s="250">
        <f t="shared" si="48"/>
        <v>20.84736415999326</v>
      </c>
      <c r="M459" s="25">
        <f>INPUT!M51</f>
        <v>46.1</v>
      </c>
      <c r="N459" s="250">
        <f>1/INPUT!N51</f>
        <v>143.80006039602537</v>
      </c>
      <c r="O459" s="25">
        <f>INPUT!O51</f>
        <v>28.4</v>
      </c>
      <c r="P459" s="250">
        <f>1/INPUT!P51</f>
        <v>15.558826366609514</v>
      </c>
      <c r="Q459" s="25">
        <f>INPUT!Q51</f>
        <v>26.1</v>
      </c>
      <c r="R459" s="250">
        <f>1/INPUT!R51</f>
        <v>32.965547706092366</v>
      </c>
      <c r="S459" s="25">
        <f>INPUT!S51</f>
        <v>14.3</v>
      </c>
      <c r="T459" s="250">
        <f>1/INPUT!T51</f>
        <v>36.31662284460843</v>
      </c>
      <c r="U459" s="26">
        <f>INPUT!U51</f>
        <v>1.84</v>
      </c>
      <c r="V459" s="250">
        <f>1/INPUT!V51</f>
        <v>92.46502510425432</v>
      </c>
      <c r="W459" s="26">
        <f>INPUT!W51</f>
        <v>1.63</v>
      </c>
      <c r="X459" s="250">
        <f>1/INPUT!X51</f>
        <v>-113.95621802103632</v>
      </c>
      <c r="Y459" s="452"/>
      <c r="Z459" s="452"/>
    </row>
    <row r="460" spans="1:26" s="179" customFormat="1" ht="18.75" customHeight="1">
      <c r="A460" s="219">
        <f>INPUT!A50</f>
        <v>37315</v>
      </c>
      <c r="B460" s="269">
        <f>INPUT!B50</f>
        <v>1036</v>
      </c>
      <c r="C460" s="32">
        <f>INPUT!C50</f>
        <v>5.51</v>
      </c>
      <c r="D460" s="40">
        <f>1/INPUT!D50</f>
        <v>150.02850541602905</v>
      </c>
      <c r="E460" s="34">
        <f>INPUT!E50</f>
        <v>4728</v>
      </c>
      <c r="F460" s="235">
        <f>1/INPUT!F50</f>
        <v>614.6281499692686</v>
      </c>
      <c r="G460" s="34">
        <f>INPUT!G50</f>
        <v>399</v>
      </c>
      <c r="H460" s="235">
        <f>1/INPUT!H50</f>
        <v>31.090660365626167</v>
      </c>
      <c r="I460" s="35">
        <f>AVERAGE(INPUT!I50,INPUT!K50)</f>
        <v>11.3</v>
      </c>
      <c r="J460" s="243">
        <f>0.5*(1/INPUT!J50+1/INPUT!L50)</f>
        <v>11.566337444134586</v>
      </c>
      <c r="K460" s="337">
        <f>6*(980/0.938)*36*47.75*(E460/36)*(G460/36)*0.6/I460/35/1000000</f>
        <v>23.795809800554753</v>
      </c>
      <c r="L460" s="251">
        <f t="shared" si="48"/>
        <v>18.98729649202608</v>
      </c>
      <c r="M460" s="36">
        <f>INPUT!M50</f>
        <v>44.9</v>
      </c>
      <c r="N460" s="251">
        <f>1/INPUT!N50</f>
        <v>33.42737568358984</v>
      </c>
      <c r="O460" s="36">
        <f>INPUT!O50</f>
        <v>29.7</v>
      </c>
      <c r="P460" s="251">
        <f>1/INPUT!P50</f>
        <v>64.15932042447807</v>
      </c>
      <c r="Q460" s="36">
        <f>INPUT!Q50</f>
        <v>19.4</v>
      </c>
      <c r="R460" s="251">
        <f>1/INPUT!R50</f>
        <v>30.0609937563316</v>
      </c>
      <c r="S460" s="36">
        <f>INPUT!S50</f>
        <v>14.9</v>
      </c>
      <c r="T460" s="251">
        <f>1/INPUT!T50</f>
        <v>50.5770845345391</v>
      </c>
      <c r="U460" s="37">
        <f>INPUT!U50</f>
        <v>1.83</v>
      </c>
      <c r="V460" s="251">
        <f>1/INPUT!V50</f>
        <v>112.23974409338348</v>
      </c>
      <c r="W460" s="37">
        <f>INPUT!W50</f>
        <v>1.66</v>
      </c>
      <c r="X460" s="251">
        <f>1/INPUT!X50</f>
        <v>636.6993505666625</v>
      </c>
      <c r="Y460" s="452"/>
      <c r="Z460" s="452"/>
    </row>
    <row r="461" spans="1:26" ht="18.75" customHeight="1">
      <c r="A461" s="220">
        <f>INPUT!A49</f>
        <v>37313</v>
      </c>
      <c r="B461" s="270">
        <f>INPUT!B49</f>
        <v>1023</v>
      </c>
      <c r="C461" s="21">
        <f>INPUT!C49</f>
        <v>5.46</v>
      </c>
      <c r="D461" s="38">
        <f>1/INPUT!D49</f>
        <v>62.18364072779733</v>
      </c>
      <c r="E461" s="23">
        <f>INPUT!E49</f>
        <v>4746</v>
      </c>
      <c r="F461" s="231">
        <f>1/INPUT!F49</f>
        <v>68.88238333046324</v>
      </c>
      <c r="G461" s="23">
        <f>INPUT!G49</f>
        <v>256</v>
      </c>
      <c r="H461" s="231">
        <f>1/INPUT!H49</f>
        <v>52.00505489133544</v>
      </c>
      <c r="I461" s="24">
        <f>AVERAGE(INPUT!I49,INPUT!K49)</f>
        <v>7.7</v>
      </c>
      <c r="J461" s="242">
        <f>0.5*(1/INPUT!J49+1/INPUT!L49)</f>
        <v>13.585679087517333</v>
      </c>
      <c r="K461" s="336">
        <f>6*(980/0.938)*36*47.75*(E461/36)*(G461/36)*0.6/I461/35/1000000</f>
        <v>22.490833107191314</v>
      </c>
      <c r="L461" s="250">
        <f t="shared" si="48"/>
        <v>25.08747975292958</v>
      </c>
      <c r="M461" s="25">
        <f>INPUT!M49</f>
        <v>49.2</v>
      </c>
      <c r="N461" s="250">
        <f>1/INPUT!N49</f>
        <v>45.69485887142838</v>
      </c>
      <c r="O461" s="25">
        <f>INPUT!O49</f>
        <v>26.8</v>
      </c>
      <c r="P461" s="250">
        <f>1/INPUT!P49</f>
        <v>58.926824669125885</v>
      </c>
      <c r="Q461" s="25">
        <f>INPUT!Q49</f>
        <v>14</v>
      </c>
      <c r="R461" s="250">
        <f>1/INPUT!R49</f>
        <v>45.333792715766194</v>
      </c>
      <c r="S461" s="25">
        <f>INPUT!S49</f>
        <v>12.9</v>
      </c>
      <c r="T461" s="250">
        <f>1/INPUT!T49</f>
        <v>64.37616279444048</v>
      </c>
      <c r="U461" s="26">
        <f>INPUT!U49</f>
        <v>2.085621</v>
      </c>
      <c r="V461" s="250">
        <f>1/INPUT!V49</f>
        <v>230.43067493144687</v>
      </c>
      <c r="W461" s="26">
        <f>INPUT!W49</f>
        <v>1.55</v>
      </c>
      <c r="X461" s="250">
        <f>1/INPUT!X49</f>
        <v>237.5353333808404</v>
      </c>
      <c r="Y461" s="452"/>
      <c r="Z461" s="452"/>
    </row>
    <row r="462" spans="1:26" ht="18.75" customHeight="1">
      <c r="A462" s="219">
        <f>INPUT!A48</f>
        <v>37311</v>
      </c>
      <c r="B462" s="269">
        <f>INPUT!B48</f>
        <v>1020</v>
      </c>
      <c r="C462" s="32">
        <f>INPUT!C48</f>
        <v>7.16</v>
      </c>
      <c r="D462" s="40">
        <f>1/INPUT!D48</f>
        <v>95.34524513262524</v>
      </c>
      <c r="E462" s="34">
        <f>INPUT!E48</f>
        <v>6024</v>
      </c>
      <c r="F462" s="235">
        <f>1/INPUT!F48</f>
        <v>253.80710659898477</v>
      </c>
      <c r="G462" s="34">
        <f>INPUT!G48</f>
        <v>194</v>
      </c>
      <c r="H462" s="235">
        <f>1/INPUT!H48</f>
        <v>22.41971500058291</v>
      </c>
      <c r="I462" s="35">
        <f>AVERAGE(INPUT!I48,INPUT!K48)</f>
        <v>6.24</v>
      </c>
      <c r="J462" s="243">
        <f>0.5*(1/INPUT!J48+1/INPUT!L48)</f>
        <v>5.737833947325724</v>
      </c>
      <c r="K462" s="337">
        <f>6*(980/0.938)*36*47.75*(E462/36)*(G462/36)*0.6/I462/35/1000000</f>
        <v>26.695045924225035</v>
      </c>
      <c r="L462" s="251">
        <f t="shared" si="48"/>
        <v>7.953032884367907</v>
      </c>
      <c r="M462" s="36">
        <f>INPUT!M48</f>
        <v>46.7</v>
      </c>
      <c r="N462" s="251">
        <f>1/INPUT!N48</f>
        <v>18.321393891647276</v>
      </c>
      <c r="O462" s="36">
        <f>INPUT!O48</f>
        <v>28.6</v>
      </c>
      <c r="P462" s="251">
        <f>1/INPUT!P48</f>
        <v>71.15563872859106</v>
      </c>
      <c r="Q462" s="36">
        <f>INPUT!Q48</f>
        <v>19.3</v>
      </c>
      <c r="R462" s="251">
        <f>1/INPUT!R48</f>
        <v>29.445800587149268</v>
      </c>
      <c r="S462" s="36">
        <f>INPUT!S48</f>
        <v>14.3</v>
      </c>
      <c r="T462" s="251">
        <f>1/INPUT!T48</f>
        <v>46.10036972496519</v>
      </c>
      <c r="U462" s="37">
        <f>INPUT!U48</f>
        <v>1.84</v>
      </c>
      <c r="V462" s="251">
        <f>1/INPUT!V48</f>
        <v>59.613229367861315</v>
      </c>
      <c r="W462" s="37">
        <f>INPUT!W48</f>
        <v>1.74</v>
      </c>
      <c r="X462" s="251">
        <f>1/INPUT!X48</f>
        <v>-115.9985152190052</v>
      </c>
      <c r="Y462" s="452"/>
      <c r="Z462" s="452"/>
    </row>
    <row r="463" spans="1:26" ht="18.75" customHeight="1">
      <c r="A463" s="220">
        <f>INPUT!A47</f>
        <v>37311</v>
      </c>
      <c r="B463" s="270">
        <f>INPUT!B47</f>
        <v>1018</v>
      </c>
      <c r="C463" s="21">
        <f>INPUT!C47</f>
        <v>6.7</v>
      </c>
      <c r="D463" s="38">
        <f>1/INPUT!D47</f>
        <v>140.57777465382722</v>
      </c>
      <c r="E463" s="23">
        <f>INPUT!E47</f>
        <v>5676</v>
      </c>
      <c r="F463" s="231">
        <f>1/INPUT!F47</f>
        <v>523.642456930408</v>
      </c>
      <c r="G463" s="23">
        <f>INPUT!G47</f>
        <v>231</v>
      </c>
      <c r="H463" s="231">
        <f>1/INPUT!H47</f>
        <v>26.174310437791515</v>
      </c>
      <c r="I463" s="24">
        <f>AVERAGE(INPUT!I47,INPUT!K47)</f>
        <v>7.635</v>
      </c>
      <c r="J463" s="242">
        <f>0.5*(1/INPUT!J47+1/INPUT!L47)</f>
        <v>9.269716991952798</v>
      </c>
      <c r="K463" s="336">
        <f>6*(980/0.938)*36*47.75*(E463/36)*(G463/36)*0.6/I463/35/1000000</f>
        <v>24.477885230038417</v>
      </c>
      <c r="L463" s="250">
        <f t="shared" si="48"/>
        <v>14.757303173698828</v>
      </c>
      <c r="M463" s="25">
        <f>INPUT!M47</f>
        <v>50.43</v>
      </c>
      <c r="N463" s="250">
        <f>1/INPUT!N47</f>
        <v>29.66725210044145</v>
      </c>
      <c r="O463" s="25">
        <f>INPUT!O47</f>
        <v>32.2</v>
      </c>
      <c r="P463" s="250">
        <f>1/INPUT!P47</f>
        <v>52.624100785677825</v>
      </c>
      <c r="Q463" s="25">
        <f>INPUT!Q47</f>
        <v>16.42</v>
      </c>
      <c r="R463" s="250">
        <f>1/INPUT!R47</f>
        <v>41.16971391165803</v>
      </c>
      <c r="S463" s="25">
        <f>INPUT!S47</f>
        <v>13.6</v>
      </c>
      <c r="T463" s="250">
        <f>1/INPUT!T47</f>
        <v>181.123326873268</v>
      </c>
      <c r="U463" s="26">
        <f>INPUT!U47</f>
        <v>1.79</v>
      </c>
      <c r="V463" s="250">
        <f>1/INPUT!V47</f>
        <v>67.62651229788126</v>
      </c>
      <c r="W463" s="26">
        <f>INPUT!W47</f>
        <v>1.66</v>
      </c>
      <c r="X463" s="250">
        <f>1/INPUT!X47</f>
        <v>-131.9731302706769</v>
      </c>
      <c r="Y463" s="452"/>
      <c r="Z463" s="452"/>
    </row>
    <row r="464" spans="1:26" ht="18.75" customHeight="1">
      <c r="A464" s="219">
        <f>INPUT!A46</f>
        <v>37310</v>
      </c>
      <c r="B464" s="269">
        <f>INPUT!B46</f>
        <v>1013</v>
      </c>
      <c r="C464" s="32">
        <f>INPUT!C46</f>
        <v>6.13</v>
      </c>
      <c r="D464" s="40">
        <f>1/INPUT!D46</f>
        <v>126.33759933293747</v>
      </c>
      <c r="E464" s="34">
        <f>INPUT!E46</f>
        <v>5171</v>
      </c>
      <c r="F464" s="235">
        <f>1/INPUT!F46</f>
        <v>306.2318174858368</v>
      </c>
      <c r="G464" s="34">
        <f>INPUT!G46</f>
        <v>322</v>
      </c>
      <c r="H464" s="235">
        <f>1/INPUT!H46</f>
        <v>22.72727272727273</v>
      </c>
      <c r="I464" s="35">
        <f>AVERAGE(INPUT!I46,INPUT!K46)</f>
        <v>11</v>
      </c>
      <c r="J464" s="243">
        <f>0.5*(1/INPUT!J46+1/INPUT!L46)</f>
        <v>5.047193320844126</v>
      </c>
      <c r="K464" s="337">
        <f>6*(980/0.938)*36*47.75*(E464/36)*(G464/36)*0.6/I464/35/1000000</f>
        <v>21.57576947082768</v>
      </c>
      <c r="L464" s="251">
        <f t="shared" si="48"/>
        <v>6.628468207855276</v>
      </c>
      <c r="M464" s="36">
        <f>INPUT!M46</f>
        <v>46.5</v>
      </c>
      <c r="N464" s="251">
        <f>1/INPUT!N46</f>
        <v>25.718114039261273</v>
      </c>
      <c r="O464" s="36">
        <f>INPUT!O46</f>
        <v>27.4</v>
      </c>
      <c r="P464" s="251">
        <f>1/INPUT!P46</f>
        <v>21.919681901576244</v>
      </c>
      <c r="Q464" s="36">
        <f>INPUT!Q46</f>
        <v>16.5</v>
      </c>
      <c r="R464" s="251">
        <f>1/INPUT!R46</f>
        <v>25.97503798849306</v>
      </c>
      <c r="S464" s="36">
        <f>INPUT!S46</f>
        <v>13</v>
      </c>
      <c r="T464" s="251">
        <f>1/INPUT!T46</f>
        <v>68.33168198435204</v>
      </c>
      <c r="U464" s="37">
        <f>INPUT!U46</f>
        <v>1.82</v>
      </c>
      <c r="V464" s="251">
        <f>1/INPUT!V46</f>
        <v>64.71109730607702</v>
      </c>
      <c r="W464" s="37">
        <f>INPUT!W46</f>
        <v>1.7</v>
      </c>
      <c r="X464" s="251">
        <f>1/INPUT!X46</f>
        <v>-887.1067899153701</v>
      </c>
      <c r="Y464" s="452"/>
      <c r="Z464" s="452"/>
    </row>
    <row r="465" spans="1:26" ht="18.75" customHeight="1">
      <c r="A465" s="220">
        <f>INPUT!A45</f>
        <v>37305</v>
      </c>
      <c r="B465" s="270">
        <f>INPUT!B45</f>
        <v>1002</v>
      </c>
      <c r="C465" s="21">
        <f>INPUT!C45</f>
        <v>6.54</v>
      </c>
      <c r="D465" s="38">
        <f>1/INPUT!D45</f>
        <v>65.31252041016263</v>
      </c>
      <c r="E465" s="23">
        <f>INPUT!E45</f>
        <v>5332</v>
      </c>
      <c r="F465" s="231">
        <f>1/INPUT!F45</f>
        <v>110.58766284033354</v>
      </c>
      <c r="G465" s="23">
        <f>INPUT!G45</f>
        <v>291</v>
      </c>
      <c r="H465" s="231">
        <f>1/INPUT!H45</f>
        <v>42.65938613143357</v>
      </c>
      <c r="I465" s="24">
        <f>AVERAGE(INPUT!I45,INPUT!K45)</f>
        <v>11.399999999999999</v>
      </c>
      <c r="J465" s="242">
        <f>0.5*(1/INPUT!J45+1/INPUT!L45)</f>
        <v>10.554275254043546</v>
      </c>
      <c r="K465" s="336">
        <f>6*(980/0.938)*36*47.75*(E465/36)*(G465/36)*0.6/I465/35/1000000</f>
        <v>19.400228593872747</v>
      </c>
      <c r="L465" s="250">
        <f t="shared" si="48"/>
        <v>16.060584560949138</v>
      </c>
      <c r="M465" s="25">
        <f>INPUT!M45</f>
        <v>43.4</v>
      </c>
      <c r="N465" s="250">
        <f>1/INPUT!N45</f>
        <v>53.07095055379537</v>
      </c>
      <c r="O465" s="25">
        <f>INPUT!O45</f>
        <v>24.1</v>
      </c>
      <c r="P465" s="250">
        <f>1/INPUT!P45</f>
        <v>44.64086424713183</v>
      </c>
      <c r="Q465" s="25">
        <f>INPUT!Q45</f>
        <v>13.6</v>
      </c>
      <c r="R465" s="250">
        <f>1/INPUT!R45</f>
        <v>26.800382709465094</v>
      </c>
      <c r="S465" s="25">
        <f>INPUT!S45</f>
        <v>11.7</v>
      </c>
      <c r="T465" s="250">
        <f>1/INPUT!T45</f>
        <v>31.59737362630418</v>
      </c>
      <c r="U465" s="26">
        <f>INPUT!U45</f>
        <v>1.86</v>
      </c>
      <c r="V465" s="250">
        <f>1/INPUT!V45</f>
        <v>99.74564859608</v>
      </c>
      <c r="W465" s="26">
        <f>INPUT!W45</f>
        <v>1.66</v>
      </c>
      <c r="X465" s="250">
        <f>1/INPUT!X45</f>
        <v>212.80217909431394</v>
      </c>
      <c r="Y465" s="452"/>
      <c r="Z465" s="452"/>
    </row>
    <row r="466" spans="1:26" ht="18.75" customHeight="1">
      <c r="A466" s="219">
        <f>INPUT!A44</f>
        <v>37304</v>
      </c>
      <c r="B466" s="269">
        <f>INPUT!B44</f>
        <v>1000</v>
      </c>
      <c r="C466" s="32">
        <f>INPUT!C44</f>
        <v>6.49</v>
      </c>
      <c r="D466" s="40">
        <f>1/INPUT!D44</f>
        <v>88.96559700363869</v>
      </c>
      <c r="E466" s="34">
        <f>INPUT!E44</f>
        <v>5304</v>
      </c>
      <c r="F466" s="235">
        <f>1/INPUT!F44</f>
        <v>147.7650535648319</v>
      </c>
      <c r="G466" s="34">
        <f>INPUT!G44</f>
        <v>255</v>
      </c>
      <c r="H466" s="235">
        <f>1/INPUT!H44</f>
        <v>46.946373157941686</v>
      </c>
      <c r="I466" s="35">
        <f>AVERAGE(INPUT!I44,INPUT!K44)</f>
        <v>9.89</v>
      </c>
      <c r="J466" s="243">
        <f>0.5*(1/INPUT!J44+1/INPUT!L44)</f>
        <v>12.551985895370962</v>
      </c>
      <c r="K466" s="337">
        <f>6*(980/0.938)*36*47.75*(E466/36)*(G466/36)*0.6/I466/35/1000000</f>
        <v>19.492878378582322</v>
      </c>
      <c r="L466" s="251">
        <f t="shared" si="48"/>
        <v>19.37974421815651</v>
      </c>
      <c r="M466" s="36">
        <f>INPUT!M44</f>
        <v>45</v>
      </c>
      <c r="N466" s="251">
        <f>1/INPUT!N44</f>
        <v>32.22988935478985</v>
      </c>
      <c r="O466" s="36">
        <f>INPUT!O44</f>
        <v>28.4</v>
      </c>
      <c r="P466" s="251">
        <f>1/INPUT!P44</f>
        <v>92.91953168556032</v>
      </c>
      <c r="Q466" s="36">
        <f>INPUT!Q44</f>
        <v>13.4</v>
      </c>
      <c r="R466" s="251">
        <f>1/INPUT!R44</f>
        <v>88.02351988451314</v>
      </c>
      <c r="S466" s="36">
        <f>INPUT!S44</f>
        <v>11.6</v>
      </c>
      <c r="T466" s="251">
        <f>1/INPUT!T44</f>
        <v>39.74720775865496</v>
      </c>
      <c r="U466" s="37">
        <f>INPUT!U44</f>
        <v>1.84</v>
      </c>
      <c r="V466" s="251">
        <f>1/INPUT!V44</f>
        <v>84.80469478790346</v>
      </c>
      <c r="W466" s="37">
        <f>INPUT!W44</f>
        <v>1.69</v>
      </c>
      <c r="X466" s="251">
        <f>1/INPUT!X44</f>
        <v>224.6433786364147</v>
      </c>
      <c r="Y466" s="452"/>
      <c r="Z466" s="452"/>
    </row>
    <row r="467" spans="1:26" ht="18.75" customHeight="1">
      <c r="A467" s="220">
        <f>INPUT!A43</f>
        <v>37304</v>
      </c>
      <c r="B467" s="270">
        <f>INPUT!B43</f>
        <v>998</v>
      </c>
      <c r="C467" s="21">
        <f>INPUT!C43</f>
        <v>5.63</v>
      </c>
      <c r="D467" s="38">
        <f>1/INPUT!D43</f>
        <v>160.52395017336588</v>
      </c>
      <c r="E467" s="23">
        <f>INPUT!E43</f>
        <v>4684</v>
      </c>
      <c r="F467" s="231">
        <f>1/INPUT!F43</f>
        <v>247.86218862312555</v>
      </c>
      <c r="G467" s="23">
        <f>INPUT!G43</f>
        <v>242</v>
      </c>
      <c r="H467" s="231">
        <f>1/INPUT!H43</f>
        <v>42.35977854307778</v>
      </c>
      <c r="I467" s="24">
        <f>AVERAGE(INPUT!I43,INPUT!K43)</f>
        <v>7.505</v>
      </c>
      <c r="J467" s="242">
        <f>0.5*(1/INPUT!J43+1/INPUT!L43)</f>
        <v>13.141478498273925</v>
      </c>
      <c r="K467" s="336">
        <f>6*(980/0.938)*36*47.75*(E467/36)*(G467/36)*0.6/I467/35/1000000</f>
        <v>21.528319229966094</v>
      </c>
      <c r="L467" s="250">
        <f t="shared" si="48"/>
        <v>20.63849789742095</v>
      </c>
      <c r="M467" s="25">
        <f>INPUT!M43</f>
        <v>42.8</v>
      </c>
      <c r="N467" s="250">
        <f>1/INPUT!N43</f>
        <v>25.2671368038588</v>
      </c>
      <c r="O467" s="25">
        <f>INPUT!O43</f>
        <v>27.9</v>
      </c>
      <c r="P467" s="250">
        <f>1/INPUT!P43</f>
        <v>57.41516908767297</v>
      </c>
      <c r="Q467" s="25">
        <f>INPUT!Q43</f>
        <v>15.4</v>
      </c>
      <c r="R467" s="250">
        <f>1/INPUT!R43</f>
        <v>-84.72637616816492</v>
      </c>
      <c r="S467" s="25">
        <f>INPUT!S43</f>
        <v>13.8</v>
      </c>
      <c r="T467" s="250">
        <f>1/INPUT!T43</f>
        <v>28.571673471486896</v>
      </c>
      <c r="U467" s="26">
        <f>INPUT!U43</f>
        <v>1.82</v>
      </c>
      <c r="V467" s="250">
        <f>1/INPUT!V43</f>
        <v>80.88782476461643</v>
      </c>
      <c r="W467" s="26">
        <f>INPUT!W43</f>
        <v>1.7</v>
      </c>
      <c r="X467" s="250">
        <f>1/INPUT!X43</f>
        <v>213.63413018863895</v>
      </c>
      <c r="Y467" s="452"/>
      <c r="Z467" s="452"/>
    </row>
    <row r="468" spans="1:26" ht="18.75" customHeight="1">
      <c r="A468" s="219">
        <f>INPUT!A42</f>
        <v>37303</v>
      </c>
      <c r="B468" s="269">
        <f>INPUT!B42</f>
        <v>996</v>
      </c>
      <c r="C468" s="32">
        <f>INPUT!C42</f>
        <v>5.99</v>
      </c>
      <c r="D468" s="40">
        <f>1/INPUT!D42</f>
        <v>84.83275222898057</v>
      </c>
      <c r="E468" s="34">
        <f>INPUT!E42</f>
        <v>4920</v>
      </c>
      <c r="F468" s="235">
        <f>1/INPUT!F42</f>
        <v>121.34449702705982</v>
      </c>
      <c r="G468" s="34">
        <f>INPUT!G42</f>
        <v>281</v>
      </c>
      <c r="H468" s="235">
        <f>1/INPUT!H42</f>
        <v>62.21536470646791</v>
      </c>
      <c r="I468" s="35">
        <f>AVERAGE(INPUT!I42,INPUT!K42)</f>
        <v>10.42</v>
      </c>
      <c r="J468" s="243">
        <f>1/INPUT!J42</f>
        <v>12.215247316004785</v>
      </c>
      <c r="K468" s="337">
        <f>6*(980/0.938)*36*47.75*(E468/36)*(G468/36)*0.6/I468/35/1000000</f>
        <v>18.91177414272209</v>
      </c>
      <c r="L468" s="251">
        <f t="shared" si="48"/>
        <v>17.375983263452923</v>
      </c>
      <c r="M468" s="36">
        <f>INPUT!M42</f>
        <v>44.7</v>
      </c>
      <c r="N468" s="251">
        <f>1/INPUT!N42</f>
        <v>31.818254132395758</v>
      </c>
      <c r="O468" s="36">
        <f>INPUT!O42</f>
        <v>27.2</v>
      </c>
      <c r="P468" s="251">
        <f>1/INPUT!P42</f>
        <v>763.4053988029804</v>
      </c>
      <c r="Q468" s="36">
        <f>INPUT!Q42</f>
        <v>13.8</v>
      </c>
      <c r="R468" s="251">
        <f>1/INPUT!R42</f>
        <v>87.32251698422955</v>
      </c>
      <c r="S468" s="36">
        <f>INPUT!S42</f>
        <v>11.8</v>
      </c>
      <c r="T468" s="251">
        <f>1/INPUT!T42</f>
        <v>36.389042531512914</v>
      </c>
      <c r="U468" s="37">
        <f>INPUT!U42</f>
        <v>1.86</v>
      </c>
      <c r="V468" s="251">
        <f>1/INPUT!V42</f>
        <v>102.63357760124804</v>
      </c>
      <c r="W468" s="37">
        <f>INPUT!W42</f>
        <v>1.73</v>
      </c>
      <c r="X468" s="251">
        <f>1/INPUT!X42</f>
        <v>243.72410431391665</v>
      </c>
      <c r="Y468" s="459" t="s">
        <v>26</v>
      </c>
      <c r="Z468" s="452"/>
    </row>
    <row r="469" spans="1:26" ht="18.75" customHeight="1">
      <c r="A469" s="220">
        <f>INPUT!A41</f>
        <v>37302</v>
      </c>
      <c r="B469" s="270">
        <f>INPUT!B41</f>
        <v>994</v>
      </c>
      <c r="C469" s="21">
        <f>INPUT!C41</f>
        <v>6.37</v>
      </c>
      <c r="D469" s="38">
        <f>1/INPUT!D41</f>
        <v>70.79946758800375</v>
      </c>
      <c r="E469" s="23">
        <f>INPUT!E41</f>
        <v>5280</v>
      </c>
      <c r="F469" s="231">
        <f>1/INPUT!F41</f>
        <v>100.24560172422434</v>
      </c>
      <c r="G469" s="23">
        <f>INPUT!G41</f>
        <v>298</v>
      </c>
      <c r="H469" s="231">
        <f>1/INPUT!H41</f>
        <v>49.463078285214</v>
      </c>
      <c r="I469" s="24">
        <f>AVERAGE(INPUT!I41,INPUT!K41)</f>
        <v>11.5</v>
      </c>
      <c r="J469" s="242">
        <f>0.5*(1/INPUT!J41+1/INPUT!L41)</f>
        <v>13.365051645997543</v>
      </c>
      <c r="K469" s="336">
        <f>6*(980/0.938)*36*47.75*(E469/36)*(G469/36)*0.6/I469/35/1000000</f>
        <v>19.502079169370543</v>
      </c>
      <c r="L469" s="250">
        <f aca="true" t="shared" si="49" ref="L469:L474">1/(1/J469-1/F469-1/H469)</f>
        <v>22.40675031973685</v>
      </c>
      <c r="M469" s="25">
        <f>INPUT!M41</f>
        <v>45.3</v>
      </c>
      <c r="N469" s="250">
        <f>1/INPUT!N41</f>
        <v>36.57162919293729</v>
      </c>
      <c r="O469" s="25">
        <f>INPUT!O41</f>
        <v>27.8</v>
      </c>
      <c r="P469" s="250">
        <f>1/INPUT!P41</f>
        <v>61.3101989515956</v>
      </c>
      <c r="Q469" s="25">
        <f>INPUT!Q41</f>
        <v>14.2</v>
      </c>
      <c r="R469" s="250">
        <f>1/INPUT!R41</f>
        <v>72.45064299945663</v>
      </c>
      <c r="S469" s="25">
        <f>INPUT!S41</f>
        <v>12</v>
      </c>
      <c r="T469" s="250">
        <f>1/INPUT!T41</f>
        <v>54.23287596941265</v>
      </c>
      <c r="U469" s="26">
        <f>INPUT!U41</f>
        <v>1.85</v>
      </c>
      <c r="V469" s="250">
        <f>1/INPUT!V41</f>
        <v>94.7068349922814</v>
      </c>
      <c r="W469" s="26">
        <f>INPUT!W41</f>
        <v>1.75</v>
      </c>
      <c r="X469" s="250">
        <f>1/INPUT!X41</f>
        <v>278.20280984837945</v>
      </c>
      <c r="Y469" s="452"/>
      <c r="Z469" s="452"/>
    </row>
    <row r="470" spans="1:26" s="179" customFormat="1" ht="18.75" customHeight="1">
      <c r="A470" s="219">
        <f>INPUT!A40</f>
        <v>37302</v>
      </c>
      <c r="B470" s="269">
        <f>INPUT!B40</f>
        <v>992</v>
      </c>
      <c r="C470" s="32">
        <f>INPUT!C40</f>
        <v>5.33</v>
      </c>
      <c r="D470" s="40">
        <f>1/INPUT!D40</f>
        <v>162.58840744654907</v>
      </c>
      <c r="E470" s="34">
        <f>INPUT!E40</f>
        <v>4444</v>
      </c>
      <c r="F470" s="235">
        <f>1/INPUT!F40</f>
        <v>254.69271324147417</v>
      </c>
      <c r="G470" s="34">
        <f>INPUT!G40</f>
        <v>206</v>
      </c>
      <c r="H470" s="235">
        <f>1/INPUT!H40</f>
        <v>65.15039969770216</v>
      </c>
      <c r="I470" s="35">
        <f>AVERAGE(INPUT!I40,INPUT!K40)</f>
        <v>5.965</v>
      </c>
      <c r="J470" s="243">
        <f>0.5*(1/INPUT!J40+1/INPUT!L40)</f>
        <v>15.40598310923563</v>
      </c>
      <c r="K470" s="337">
        <f>6*(980/0.938)*36*47.75*(E470/36)*(G470/36)*0.6/I470/35/1000000</f>
        <v>21.87557067971125</v>
      </c>
      <c r="L470" s="251">
        <f t="shared" si="49"/>
        <v>21.91327111409339</v>
      </c>
      <c r="M470" s="36">
        <f>INPUT!M40</f>
        <v>46.1</v>
      </c>
      <c r="N470" s="251">
        <f>1/INPUT!N40</f>
        <v>28.239812487645082</v>
      </c>
      <c r="O470" s="36">
        <f>INPUT!O40</f>
        <v>29.3</v>
      </c>
      <c r="P470" s="251">
        <f>1/INPUT!P40</f>
        <v>71.5834985719092</v>
      </c>
      <c r="Q470" s="36">
        <f>INPUT!Q40</f>
        <v>13.3</v>
      </c>
      <c r="R470" s="251">
        <f>1/INPUT!R40</f>
        <v>46.69188028201896</v>
      </c>
      <c r="S470" s="36">
        <f>INPUT!S40</f>
        <v>12.9</v>
      </c>
      <c r="T470" s="251">
        <f>1/INPUT!T40</f>
        <v>30.041397045128186</v>
      </c>
      <c r="U470" s="37">
        <f>INPUT!U40</f>
        <v>1.82</v>
      </c>
      <c r="V470" s="251">
        <f>1/INPUT!V40</f>
        <v>99.76057462090982</v>
      </c>
      <c r="W470" s="37">
        <f>INPUT!W40</f>
        <v>1.67</v>
      </c>
      <c r="X470" s="251">
        <f>1/INPUT!X40</f>
        <v>194.9735810797637</v>
      </c>
      <c r="Y470" s="452"/>
      <c r="Z470" s="452"/>
    </row>
    <row r="471" spans="1:26" ht="18.75" customHeight="1">
      <c r="A471" s="220">
        <f>INPUT!A39</f>
        <v>37301</v>
      </c>
      <c r="B471" s="270">
        <f>INPUT!B39</f>
        <v>990</v>
      </c>
      <c r="C471" s="21">
        <f>INPUT!C39</f>
        <v>5.28</v>
      </c>
      <c r="D471" s="38">
        <f>1/INPUT!D39</f>
        <v>209.12627044209293</v>
      </c>
      <c r="E471" s="23">
        <f>INPUT!E39</f>
        <v>4429</v>
      </c>
      <c r="F471" s="231">
        <f>1/INPUT!F39</f>
        <v>385.31190999113784</v>
      </c>
      <c r="G471" s="23">
        <f>INPUT!G39</f>
        <v>185</v>
      </c>
      <c r="H471" s="231">
        <f>1/INPUT!H39</f>
        <v>33.786066626123386</v>
      </c>
      <c r="I471" s="24">
        <f>AVERAGE(INPUT!I39,INPUT!K39)</f>
        <v>5.59</v>
      </c>
      <c r="J471" s="242">
        <f>0.5*(1/INPUT!J39+1/INPUT!L39)</f>
        <v>13.702920534441205</v>
      </c>
      <c r="K471" s="336">
        <f>6*(980/0.938)*36*47.75*(E471/36)*(G471/36)*0.6/I471/35/1000000</f>
        <v>20.892680826636052</v>
      </c>
      <c r="L471" s="250">
        <f t="shared" si="49"/>
        <v>24.519513390121013</v>
      </c>
      <c r="M471" s="25">
        <f>INPUT!M39</f>
        <v>42.2</v>
      </c>
      <c r="N471" s="250">
        <f>1/INPUT!N39</f>
        <v>29.30874446907356</v>
      </c>
      <c r="O471" s="25">
        <f>INPUT!O39</f>
        <v>22.5</v>
      </c>
      <c r="P471" s="250">
        <f>1/INPUT!P39</f>
        <v>24.0282957210411</v>
      </c>
      <c r="Q471" s="25">
        <f>INPUT!Q39</f>
        <v>14.6</v>
      </c>
      <c r="R471" s="250">
        <f>1/INPUT!R39</f>
        <v>-84.53085376162299</v>
      </c>
      <c r="S471" s="25">
        <f>INPUT!S39</f>
        <v>12.5</v>
      </c>
      <c r="T471" s="250">
        <f>1/INPUT!T39</f>
        <v>130.1219242430157</v>
      </c>
      <c r="U471" s="26">
        <f>INPUT!U39</f>
        <v>1.81</v>
      </c>
      <c r="V471" s="250">
        <f>1/INPUT!V39</f>
        <v>66.67600130684963</v>
      </c>
      <c r="W471" s="26">
        <f>INPUT!W39</f>
        <v>1.61</v>
      </c>
      <c r="X471" s="250">
        <f>1/INPUT!X39</f>
        <v>140.9900320047373</v>
      </c>
      <c r="Y471" s="452"/>
      <c r="Z471" s="452"/>
    </row>
    <row r="472" spans="1:26" s="179" customFormat="1" ht="18.75" customHeight="1">
      <c r="A472" s="219">
        <f>INPUT!A38</f>
        <v>37297</v>
      </c>
      <c r="B472" s="269">
        <f>INPUT!B38</f>
        <v>973</v>
      </c>
      <c r="C472" s="32">
        <f>INPUT!C38</f>
        <v>5.12</v>
      </c>
      <c r="D472" s="40">
        <f>1/INPUT!D38</f>
        <v>125.4138657569981</v>
      </c>
      <c r="E472" s="34">
        <f>INPUT!E38</f>
        <v>4244</v>
      </c>
      <c r="F472" s="235">
        <f>1/INPUT!F38</f>
        <v>242.0662777468471</v>
      </c>
      <c r="G472" s="34">
        <f>INPUT!G38</f>
        <v>305</v>
      </c>
      <c r="H472" s="235">
        <f>1/INPUT!H38</f>
        <v>43.5193204022926</v>
      </c>
      <c r="I472" s="35">
        <f>AVERAGE(INPUT!I38,INPUT!K38)</f>
        <v>9.434999999999999</v>
      </c>
      <c r="J472" s="243">
        <f>0.5*(1/INPUT!J38+1/INPUT!L38)</f>
        <v>12.952858070983893</v>
      </c>
      <c r="K472" s="337">
        <f>6*(980/0.938)*36*47.75*(E472/36)*(G472/36)*0.6/I472/35/1000000</f>
        <v>19.555182750792934</v>
      </c>
      <c r="L472" s="251">
        <f t="shared" si="49"/>
        <v>19.962614624664855</v>
      </c>
      <c r="M472" s="36">
        <f>INPUT!M38</f>
        <v>42.8</v>
      </c>
      <c r="N472" s="251">
        <f>1/INPUT!N38</f>
        <v>18.725083935188742</v>
      </c>
      <c r="O472" s="36">
        <f>INPUT!O38</f>
        <v>27.5</v>
      </c>
      <c r="P472" s="251">
        <f>1/INPUT!P38</f>
        <v>66.21814907029719</v>
      </c>
      <c r="Q472" s="36">
        <f>INPUT!Q38</f>
        <v>15.3</v>
      </c>
      <c r="R472" s="251">
        <f>1/INPUT!R38</f>
        <v>47.37630047944816</v>
      </c>
      <c r="S472" s="36">
        <f>INPUT!S38</f>
        <v>14</v>
      </c>
      <c r="T472" s="251">
        <f>1/INPUT!T38</f>
        <v>37.93511577797335</v>
      </c>
      <c r="U472" s="37">
        <f>INPUT!U38</f>
        <v>1.82</v>
      </c>
      <c r="V472" s="251">
        <f>1/INPUT!V38</f>
        <v>54.91638979653477</v>
      </c>
      <c r="W472" s="37">
        <f>INPUT!W38</f>
        <v>1.63</v>
      </c>
      <c r="X472" s="251">
        <f>1/INPUT!X38</f>
        <v>74.47458182522305</v>
      </c>
      <c r="Y472" s="452"/>
      <c r="Z472" s="452"/>
    </row>
    <row r="473" spans="1:26" ht="18.75" customHeight="1">
      <c r="A473" s="220">
        <f>INPUT!A37</f>
        <v>37296</v>
      </c>
      <c r="B473" s="270">
        <f>INPUT!B37</f>
        <v>971</v>
      </c>
      <c r="C473" s="21">
        <f>INPUT!C37</f>
        <v>6.06</v>
      </c>
      <c r="D473" s="38">
        <f>1/INPUT!D37</f>
        <v>81.89739893860971</v>
      </c>
      <c r="E473" s="23">
        <f>INPUT!E37</f>
        <v>4614</v>
      </c>
      <c r="F473" s="231">
        <f>1/INPUT!F37</f>
        <v>147.18219684147007</v>
      </c>
      <c r="G473" s="23">
        <f>INPUT!G37</f>
        <v>329</v>
      </c>
      <c r="H473" s="231">
        <f>1/INPUT!H37</f>
        <v>53.63886028149674</v>
      </c>
      <c r="I473" s="24">
        <f>AVERAGE(INPUT!I37,INPUT!K37)</f>
        <v>10.965</v>
      </c>
      <c r="J473" s="242">
        <f>0.5*(1/INPUT!J37+1/INPUT!L37)</f>
        <v>12.098416478877096</v>
      </c>
      <c r="K473" s="336">
        <f>6*(980/0.938)*36*47.75*(E473/36)*(G473/36)*0.6/I473/35/1000000</f>
        <v>19.73301386365029</v>
      </c>
      <c r="L473" s="250">
        <f t="shared" si="49"/>
        <v>17.477034467144282</v>
      </c>
      <c r="M473" s="25">
        <f>INPUT!M37</f>
        <v>44.9</v>
      </c>
      <c r="N473" s="250">
        <f>1/INPUT!N37</f>
        <v>21.10042960474675</v>
      </c>
      <c r="O473" s="25">
        <f>INPUT!O37</f>
        <v>28.5</v>
      </c>
      <c r="P473" s="250">
        <f>1/INPUT!P37</f>
        <v>17.061294406284016</v>
      </c>
      <c r="Q473" s="25">
        <f>INPUT!Q37</f>
        <v>14.9</v>
      </c>
      <c r="R473" s="250">
        <f>1/INPUT!R37</f>
        <v>51.693745573723035</v>
      </c>
      <c r="S473" s="25">
        <f>INPUT!S37</f>
        <v>13.5</v>
      </c>
      <c r="T473" s="250">
        <f>1/INPUT!T37</f>
        <v>30.58552937434241</v>
      </c>
      <c r="U473" s="26">
        <f>INPUT!U37</f>
        <v>1.82</v>
      </c>
      <c r="V473" s="250">
        <f>1/INPUT!V37</f>
        <v>51.75447676223994</v>
      </c>
      <c r="W473" s="26">
        <f>INPUT!W37</f>
        <v>1.59</v>
      </c>
      <c r="X473" s="250">
        <f>1/INPUT!X37</f>
        <v>51.66410068299941</v>
      </c>
      <c r="Y473" s="452"/>
      <c r="Z473" s="452"/>
    </row>
    <row r="474" spans="1:26" s="179" customFormat="1" ht="18" customHeight="1">
      <c r="A474" s="219">
        <f>INPUT!A36</f>
        <v>37296</v>
      </c>
      <c r="B474" s="269">
        <f>INPUT!B36</f>
        <v>969</v>
      </c>
      <c r="C474" s="32">
        <f>INPUT!C36</f>
        <v>4.37</v>
      </c>
      <c r="D474" s="40">
        <f>1/INPUT!D36</f>
        <v>150.84321356382176</v>
      </c>
      <c r="E474" s="34">
        <f>INPUT!E36</f>
        <v>3552</v>
      </c>
      <c r="F474" s="235">
        <f>1/INPUT!F36</f>
        <v>267.7232812165346</v>
      </c>
      <c r="G474" s="34">
        <f>INPUT!G36</f>
        <v>339</v>
      </c>
      <c r="H474" s="235">
        <f>1/INPUT!H36</f>
        <v>68.88760298696647</v>
      </c>
      <c r="I474" s="35">
        <f>AVERAGE(INPUT!I36,INPUT!K36)</f>
        <v>8.305</v>
      </c>
      <c r="J474" s="243">
        <f>0.5*(1/INPUT!J36+1/INPUT!L36)</f>
        <v>15.520386933256795</v>
      </c>
      <c r="K474" s="337">
        <f>6*(980/0.938)*36*47.75*(E474/36)*(G474/36)*0.6/I474/35/1000000</f>
        <v>20.666245653131092</v>
      </c>
      <c r="L474" s="251">
        <f t="shared" si="49"/>
        <v>21.654497439964032</v>
      </c>
      <c r="M474" s="36">
        <f>INPUT!M36</f>
        <v>44.5</v>
      </c>
      <c r="N474" s="251">
        <f>1/INPUT!N36</f>
        <v>60.39303789059198</v>
      </c>
      <c r="O474" s="36">
        <f>INPUT!O36</f>
        <v>29.5</v>
      </c>
      <c r="P474" s="251">
        <f>1/INPUT!P36</f>
        <v>70.32942301741356</v>
      </c>
      <c r="Q474" s="36">
        <f>INPUT!Q36</f>
        <v>16.6</v>
      </c>
      <c r="R474" s="251">
        <f>1/INPUT!R36</f>
        <v>83.5435846881318</v>
      </c>
      <c r="S474" s="36">
        <f>INPUT!S36</f>
        <v>14.5</v>
      </c>
      <c r="T474" s="251">
        <f>1/INPUT!T36</f>
        <v>29.039883375828364</v>
      </c>
      <c r="U474" s="37">
        <f>INPUT!U36</f>
        <v>1.79</v>
      </c>
      <c r="V474" s="251">
        <f>1/INPUT!V36</f>
        <v>53.223763345858664</v>
      </c>
      <c r="W474" s="37">
        <f>INPUT!W36</f>
        <v>1.63</v>
      </c>
      <c r="X474" s="251">
        <f>1/INPUT!X36</f>
        <v>65.23710425541631</v>
      </c>
      <c r="Y474" s="452"/>
      <c r="Z474" s="452"/>
    </row>
    <row r="475" spans="1:26" ht="18.75" customHeight="1">
      <c r="A475" s="220">
        <f>INPUT!A35</f>
        <v>37294</v>
      </c>
      <c r="B475" s="270">
        <f>INPUT!B35</f>
        <v>967</v>
      </c>
      <c r="C475" s="21">
        <f>INPUT!C35</f>
        <v>5.79</v>
      </c>
      <c r="D475" s="38">
        <f>1/INPUT!D35</f>
        <v>102.71475086537178</v>
      </c>
      <c r="E475" s="23">
        <f>INPUT!E35</f>
        <v>4694</v>
      </c>
      <c r="F475" s="231">
        <f>1/INPUT!F35</f>
        <v>161.1499661585071</v>
      </c>
      <c r="G475" s="23">
        <f>INPUT!G35</f>
        <v>267</v>
      </c>
      <c r="H475" s="231">
        <f>1/INPUT!H35</f>
        <v>41.679344133840715</v>
      </c>
      <c r="I475" s="24">
        <f>AVERAGE(INPUT!I35,INPUT!K35)</f>
        <v>9.7</v>
      </c>
      <c r="J475" s="242">
        <f>0.5*(1/INPUT!J35+1/INPUT!L35)</f>
        <v>11.36712967007616</v>
      </c>
      <c r="K475" s="336">
        <f>6*(980/0.938)*36*47.75*(E475/36)*(G475/36)*0.6/I475/35/1000000</f>
        <v>18.41667318048931</v>
      </c>
      <c r="L475" s="250">
        <f aca="true" t="shared" si="50" ref="L475:L481">1/(1/J475-1/F475-1/H475)</f>
        <v>17.30856754415036</v>
      </c>
      <c r="M475" s="25">
        <f>INPUT!M35</f>
        <v>43.2</v>
      </c>
      <c r="N475" s="250">
        <f>1/INPUT!N35</f>
        <v>24.40238557721403</v>
      </c>
      <c r="O475" s="25">
        <f>INPUT!O35</f>
        <v>26.9</v>
      </c>
      <c r="P475" s="250">
        <f>1/INPUT!P35</f>
        <v>34.34101312856932</v>
      </c>
      <c r="Q475" s="25">
        <f>INPUT!Q35</f>
        <v>15.5</v>
      </c>
      <c r="R475" s="250">
        <f>1/INPUT!R35</f>
        <v>165.218253312626</v>
      </c>
      <c r="S475" s="25">
        <f>INPUT!S35</f>
        <v>12.5</v>
      </c>
      <c r="T475" s="250">
        <f>1/INPUT!T35</f>
        <v>26.837568301611327</v>
      </c>
      <c r="U475" s="26">
        <f>INPUT!U35</f>
        <v>1.78</v>
      </c>
      <c r="V475" s="250">
        <f>1/INPUT!V35</f>
        <v>44.782803403493055</v>
      </c>
      <c r="W475" s="26">
        <f>INPUT!W35</f>
        <v>1.64</v>
      </c>
      <c r="X475" s="250">
        <f>1/INPUT!X35</f>
        <v>61.81845157142504</v>
      </c>
      <c r="Y475" s="452"/>
      <c r="Z475" s="452"/>
    </row>
    <row r="476" spans="1:26" s="179" customFormat="1" ht="18.75" customHeight="1">
      <c r="A476" s="219">
        <f>INPUT!A34</f>
        <v>37294</v>
      </c>
      <c r="B476" s="269">
        <f>INPUT!B34</f>
        <v>965</v>
      </c>
      <c r="C476" s="32">
        <f>INPUT!C34</f>
        <v>5.26</v>
      </c>
      <c r="D476" s="39">
        <v>118</v>
      </c>
      <c r="E476" s="34">
        <f>INPUT!E34</f>
        <v>4187</v>
      </c>
      <c r="F476" s="233">
        <v>222</v>
      </c>
      <c r="G476" s="34">
        <f>INPUT!G34</f>
        <v>307</v>
      </c>
      <c r="H476" s="233">
        <v>46</v>
      </c>
      <c r="I476" s="35">
        <f>AVERAGE(INPUT!I34,INPUT!K34)</f>
        <v>9.175</v>
      </c>
      <c r="J476" s="243">
        <v>12.5</v>
      </c>
      <c r="K476" s="337">
        <f>6*(980/0.938)*36*47.75*(E476/36)*(G476/36)*0.6/I476/35/1000000</f>
        <v>19.969345561023225</v>
      </c>
      <c r="L476" s="251">
        <f t="shared" si="50"/>
        <v>18.602448265811713</v>
      </c>
      <c r="M476" s="36">
        <f>INPUT!M34</f>
        <v>43.3</v>
      </c>
      <c r="N476" s="251">
        <f>1/INPUT!N34</f>
        <v>22.01435776413377</v>
      </c>
      <c r="O476" s="36">
        <f>INPUT!O34</f>
        <v>27.5</v>
      </c>
      <c r="P476" s="251">
        <f>1/INPUT!P34</f>
        <v>61.97015517326855</v>
      </c>
      <c r="Q476" s="36">
        <f>INPUT!Q34</f>
        <v>16</v>
      </c>
      <c r="R476" s="251">
        <f>1/INPUT!R34</f>
        <v>53.859577310037274</v>
      </c>
      <c r="S476" s="36">
        <f>INPUT!S34</f>
        <v>14.2</v>
      </c>
      <c r="T476" s="251">
        <f>1/INPUT!T34</f>
        <v>35.59909720689483</v>
      </c>
      <c r="U476" s="37">
        <f>INPUT!U34</f>
        <v>1.81</v>
      </c>
      <c r="V476" s="251">
        <f>1/INPUT!V34</f>
        <v>48.36197974600289</v>
      </c>
      <c r="W476" s="37">
        <f>INPUT!W34</f>
        <v>1.66</v>
      </c>
      <c r="X476" s="251">
        <f>1/INPUT!X34</f>
        <v>64.23927846442429</v>
      </c>
      <c r="Y476" s="452"/>
      <c r="Z476" s="452"/>
    </row>
    <row r="477" spans="1:26" ht="18.75" customHeight="1">
      <c r="A477" s="220">
        <f>INPUT!A33</f>
        <v>37290</v>
      </c>
      <c r="B477" s="270">
        <f>INPUT!B33</f>
        <v>955</v>
      </c>
      <c r="C477" s="21">
        <f>INPUT!C33</f>
        <v>5.04</v>
      </c>
      <c r="D477" s="22">
        <v>32.7</v>
      </c>
      <c r="E477" s="23">
        <f>INPUT!E33</f>
        <v>3897</v>
      </c>
      <c r="F477" s="234">
        <v>32</v>
      </c>
      <c r="G477" s="23">
        <f>INPUT!G33</f>
        <v>296</v>
      </c>
      <c r="H477" s="234">
        <v>51</v>
      </c>
      <c r="I477" s="24">
        <f>AVERAGE(INPUT!I33,INPUT!K33)</f>
        <v>8.41</v>
      </c>
      <c r="J477" s="242">
        <v>11.6</v>
      </c>
      <c r="K477" s="336">
        <f>6*(980/0.938)*36*47.75*(E477/36)*(G477/36)*0.6/I477/35/1000000</f>
        <v>19.55035689566436</v>
      </c>
      <c r="L477" s="250">
        <f t="shared" si="50"/>
        <v>28.28930065750149</v>
      </c>
      <c r="M477" s="25">
        <f>INPUT!M33</f>
        <v>45.8</v>
      </c>
      <c r="N477" s="250">
        <f>1/INPUT!N33</f>
        <v>36.03227050146111</v>
      </c>
      <c r="O477" s="25">
        <f>INPUT!O33</f>
        <v>27.4</v>
      </c>
      <c r="P477" s="250">
        <f>1/INPUT!P33</f>
        <v>175.31249452148455</v>
      </c>
      <c r="Q477" s="25">
        <f>INPUT!Q33</f>
        <v>16.1</v>
      </c>
      <c r="R477" s="250">
        <f>1/INPUT!R33</f>
        <v>59.755004481625335</v>
      </c>
      <c r="S477" s="25">
        <f>INPUT!S33</f>
        <v>13.9</v>
      </c>
      <c r="T477" s="250">
        <f>1/INPUT!T33</f>
        <v>94.90097083693166</v>
      </c>
      <c r="U477" s="26">
        <f>INPUT!U33</f>
        <v>2.48</v>
      </c>
      <c r="V477" s="250">
        <f>1/INPUT!V33</f>
        <v>145.68552322955668</v>
      </c>
      <c r="W477" s="26">
        <f>INPUT!W33</f>
        <v>1.71</v>
      </c>
      <c r="X477" s="250">
        <f>1/INPUT!X33</f>
        <v>102.81084860074435</v>
      </c>
      <c r="Y477" s="452"/>
      <c r="Z477" s="452"/>
    </row>
    <row r="478" spans="1:26" s="179" customFormat="1" ht="18.75" customHeight="1">
      <c r="A478" s="219">
        <f>INPUT!A32</f>
        <v>37290</v>
      </c>
      <c r="B478" s="269">
        <f>INPUT!B32</f>
        <v>953</v>
      </c>
      <c r="C478" s="32">
        <f>INPUT!C32</f>
        <v>5.33</v>
      </c>
      <c r="D478" s="39">
        <v>140.4</v>
      </c>
      <c r="E478" s="34">
        <f>INPUT!E32</f>
        <v>4293</v>
      </c>
      <c r="F478" s="233">
        <v>230</v>
      </c>
      <c r="G478" s="34">
        <f>INPUT!G32</f>
        <v>326</v>
      </c>
      <c r="H478" s="233">
        <v>42.2</v>
      </c>
      <c r="I478" s="35">
        <f>AVERAGE(INPUT!I32,INPUT!K32)</f>
        <v>10.8</v>
      </c>
      <c r="J478" s="243">
        <v>12.1</v>
      </c>
      <c r="K478" s="337">
        <f>6*(980/0.938)*36*47.75*(E478/36)*(G478/36)*0.6/I478/35/1000000</f>
        <v>18.47069776119403</v>
      </c>
      <c r="L478" s="251">
        <f t="shared" si="50"/>
        <v>18.31497821401726</v>
      </c>
      <c r="M478" s="36">
        <f>INPUT!M32</f>
        <v>40.7</v>
      </c>
      <c r="N478" s="251">
        <f>1/INPUT!N32</f>
        <v>23.91863835975546</v>
      </c>
      <c r="O478" s="36">
        <f>INPUT!O32</f>
        <v>25.5</v>
      </c>
      <c r="P478" s="251">
        <f>1/INPUT!P32</f>
        <v>22.848734522838456</v>
      </c>
      <c r="Q478" s="36">
        <f>INPUT!Q32</f>
        <v>16.7</v>
      </c>
      <c r="R478" s="251">
        <f>1/INPUT!R32</f>
        <v>-763.7668983426258</v>
      </c>
      <c r="S478" s="36">
        <f>INPUT!S32</f>
        <v>13.8</v>
      </c>
      <c r="T478" s="251">
        <f>1/INPUT!T32</f>
        <v>-82.4218846588146</v>
      </c>
      <c r="U478" s="37">
        <f>INPUT!U32</f>
        <v>1.84</v>
      </c>
      <c r="V478" s="251">
        <f>1/INPUT!V32</f>
        <v>55.844707038666876</v>
      </c>
      <c r="W478" s="37">
        <f>INPUT!W32</f>
        <v>1.69</v>
      </c>
      <c r="X478" s="251">
        <f>1/INPUT!X32</f>
        <v>95.30798776245437</v>
      </c>
      <c r="Y478" s="452"/>
      <c r="Z478" s="452"/>
    </row>
    <row r="479" spans="1:26" ht="18.75" customHeight="1">
      <c r="A479" s="220">
        <f>INPUT!A31</f>
        <v>37289</v>
      </c>
      <c r="B479" s="270">
        <f>INPUT!B31</f>
        <v>950</v>
      </c>
      <c r="C479" s="21">
        <f>INPUT!C31</f>
        <v>5.04</v>
      </c>
      <c r="D479" s="22">
        <v>159.3</v>
      </c>
      <c r="E479" s="23">
        <f>INPUT!E31</f>
        <v>4100</v>
      </c>
      <c r="F479" s="234">
        <v>329</v>
      </c>
      <c r="G479" s="23">
        <f>INPUT!G31</f>
        <v>305</v>
      </c>
      <c r="H479" s="234">
        <v>43.2</v>
      </c>
      <c r="I479" s="24">
        <f>AVERAGE(INPUT!I31,INPUT!K31)</f>
        <v>9.58</v>
      </c>
      <c r="J479" s="242">
        <v>12.8</v>
      </c>
      <c r="K479" s="336">
        <f>6*(980/0.938)*36*47.75*(E479/36)*(G479/36)*0.6/I479/35/1000000</f>
        <v>18.605731779515782</v>
      </c>
      <c r="L479" s="250">
        <f t="shared" si="50"/>
        <v>19.253970941849833</v>
      </c>
      <c r="M479" s="25">
        <f>INPUT!M31</f>
        <v>40.2</v>
      </c>
      <c r="N479" s="250">
        <f>1/INPUT!N31</f>
        <v>28.861361563593128</v>
      </c>
      <c r="O479" s="25">
        <f>INPUT!O31</f>
        <v>25.2</v>
      </c>
      <c r="P479" s="250">
        <f>1/INPUT!P31</f>
        <v>22.29043094090138</v>
      </c>
      <c r="Q479" s="25">
        <f>INPUT!Q31</f>
        <v>16.1</v>
      </c>
      <c r="R479" s="250">
        <f>1/INPUT!R31</f>
        <v>2193.944712593243</v>
      </c>
      <c r="S479" s="25">
        <f>INPUT!S31</f>
        <v>14.1</v>
      </c>
      <c r="T479" s="250">
        <f>1/INPUT!T31</f>
        <v>79.3109464968355</v>
      </c>
      <c r="U479" s="26">
        <f>INPUT!U31</f>
        <v>1.83</v>
      </c>
      <c r="V479" s="250">
        <f>1/INPUT!V31</f>
        <v>57.66912913848088</v>
      </c>
      <c r="W479" s="26">
        <f>INPUT!W31</f>
        <v>1.64</v>
      </c>
      <c r="X479" s="250">
        <f>1/INPUT!X31</f>
        <v>77.64879450246535</v>
      </c>
      <c r="Y479" s="452"/>
      <c r="Z479" s="452"/>
    </row>
    <row r="480" spans="1:26" s="179" customFormat="1" ht="18.75" customHeight="1">
      <c r="A480" s="219">
        <f>INPUT!A30</f>
        <v>37289</v>
      </c>
      <c r="B480" s="269">
        <f>INPUT!B30</f>
        <v>948</v>
      </c>
      <c r="C480" s="32">
        <f>INPUT!C30</f>
        <v>5.56</v>
      </c>
      <c r="D480" s="39">
        <v>145</v>
      </c>
      <c r="E480" s="34">
        <f>INPUT!E30</f>
        <v>4557</v>
      </c>
      <c r="F480" s="233">
        <v>300</v>
      </c>
      <c r="G480" s="34">
        <f>INPUT!G30</f>
        <v>312</v>
      </c>
      <c r="H480" s="233">
        <v>38.5</v>
      </c>
      <c r="I480" s="35">
        <f>AVERAGE(INPUT!I30,INPUT!K30)</f>
        <v>11.75</v>
      </c>
      <c r="J480" s="243">
        <v>11.1</v>
      </c>
      <c r="K480" s="337">
        <f>6*(980/0.938)*36*47.75*(E480/36)*(G480/36)*0.6/I480/35/1000000</f>
        <v>17.247427373769455</v>
      </c>
      <c r="L480" s="251">
        <f t="shared" si="50"/>
        <v>16.452041346653573</v>
      </c>
      <c r="M480" s="36">
        <f>INPUT!M30</f>
        <v>40.4</v>
      </c>
      <c r="N480" s="251">
        <f>1/INPUT!N30</f>
        <v>24.227564669426993</v>
      </c>
      <c r="O480" s="36">
        <f>INPUT!O30</f>
        <v>25.7</v>
      </c>
      <c r="P480" s="251">
        <f>1/INPUT!P30</f>
        <v>23.275787827228484</v>
      </c>
      <c r="Q480" s="36">
        <f>INPUT!Q30</f>
        <v>16.2</v>
      </c>
      <c r="R480" s="251">
        <f>1/INPUT!R30</f>
        <v>129.5974702573806</v>
      </c>
      <c r="S480" s="36">
        <f>INPUT!S30</f>
        <v>13</v>
      </c>
      <c r="T480" s="251">
        <f>1/INPUT!T30</f>
        <v>968.5230024213075</v>
      </c>
      <c r="U480" s="37">
        <f>INPUT!U30</f>
        <v>1.81</v>
      </c>
      <c r="V480" s="251">
        <f>1/INPUT!V30</f>
        <v>51.12761965141189</v>
      </c>
      <c r="W480" s="37">
        <f>INPUT!W30</f>
        <v>1.65</v>
      </c>
      <c r="X480" s="251">
        <f>1/INPUT!X30</f>
        <v>81.95847983411603</v>
      </c>
      <c r="Y480" s="452"/>
      <c r="Z480" s="452"/>
    </row>
    <row r="481" spans="1:26" ht="18.75" customHeight="1">
      <c r="A481" s="220">
        <f>INPUT!A29</f>
        <v>37288</v>
      </c>
      <c r="B481" s="270">
        <f>INPUT!B29</f>
        <v>942</v>
      </c>
      <c r="C481" s="21">
        <f>INPUT!C29</f>
        <v>5.55</v>
      </c>
      <c r="D481" s="22">
        <v>100</v>
      </c>
      <c r="E481" s="23">
        <f>INPUT!E29</f>
        <v>4432</v>
      </c>
      <c r="F481" s="234">
        <v>159</v>
      </c>
      <c r="G481" s="23">
        <f>INPUT!G29</f>
        <v>292</v>
      </c>
      <c r="H481" s="234">
        <v>42.6</v>
      </c>
      <c r="I481" s="24">
        <f>AVERAGE(INPUT!I29,INPUT!K29)</f>
        <v>9.95</v>
      </c>
      <c r="J481" s="242">
        <v>12</v>
      </c>
      <c r="K481" s="336">
        <f>6*(980/0.938)*36*47.75*(E481/36)*(G481/36)*0.6/I481/35/1000000</f>
        <v>18.539076276906922</v>
      </c>
      <c r="L481" s="250">
        <f t="shared" si="50"/>
        <v>18.667217858619264</v>
      </c>
      <c r="M481" s="25">
        <f>INPUT!M29</f>
        <v>40.6</v>
      </c>
      <c r="N481" s="250">
        <f>1/INPUT!N29</f>
        <v>27.137704855749533</v>
      </c>
      <c r="O481" s="25">
        <f>INPUT!O29</f>
        <v>25.9</v>
      </c>
      <c r="P481" s="250">
        <f>1/INPUT!P29</f>
        <v>22.706681895281324</v>
      </c>
      <c r="Q481" s="25">
        <f>INPUT!Q29</f>
        <v>15</v>
      </c>
      <c r="R481" s="250">
        <f>1/INPUT!R29</f>
        <v>54.942036151859796</v>
      </c>
      <c r="S481" s="25">
        <f>INPUT!S29</f>
        <v>13.3</v>
      </c>
      <c r="T481" s="250">
        <f>1/INPUT!T29</f>
        <v>40.680006996961204</v>
      </c>
      <c r="U481" s="26">
        <f>INPUT!U29</f>
        <v>1.84</v>
      </c>
      <c r="V481" s="250">
        <f>1/INPUT!V29</f>
        <v>56.104129263913826</v>
      </c>
      <c r="W481" s="26">
        <f>INPUT!W29</f>
        <v>1.63</v>
      </c>
      <c r="X481" s="250">
        <f>1/INPUT!X29</f>
        <v>71.20833422343752</v>
      </c>
      <c r="Y481" s="452"/>
      <c r="Z481" s="452"/>
    </row>
    <row r="482" spans="1:26" s="179" customFormat="1" ht="18.75" customHeight="1">
      <c r="A482" s="219">
        <f>INPUT!A28</f>
        <v>37287</v>
      </c>
      <c r="B482" s="269">
        <f>INPUT!B28</f>
        <v>940</v>
      </c>
      <c r="C482" s="32">
        <f>INPUT!C28</f>
        <v>5.46</v>
      </c>
      <c r="D482" s="39">
        <v>86.8</v>
      </c>
      <c r="E482" s="34">
        <f>INPUT!E28</f>
        <v>4351</v>
      </c>
      <c r="F482" s="233">
        <v>131.2</v>
      </c>
      <c r="G482" s="34">
        <f>INPUT!G28</f>
        <v>293</v>
      </c>
      <c r="H482" s="233">
        <v>36</v>
      </c>
      <c r="I482" s="35">
        <f>AVERAGE(INPUT!I28,INPUT!K28)</f>
        <v>10.155000000000001</v>
      </c>
      <c r="J482" s="243">
        <v>12</v>
      </c>
      <c r="K482" s="337">
        <f>6*(980/0.938)*36*47.75*(E482/36)*(G482/36)*0.6/I482/35/1000000</f>
        <v>17.893913960478258</v>
      </c>
      <c r="L482" s="251">
        <f>1/(1/J482-1/F482-1/H482)</f>
        <v>20.86219081272085</v>
      </c>
      <c r="M482" s="36">
        <f>INPUT!M28</f>
        <v>38.3</v>
      </c>
      <c r="N482" s="251">
        <f>1/INPUT!N28</f>
        <v>27.33405495238408</v>
      </c>
      <c r="O482" s="36">
        <f>INPUT!O28</f>
        <v>24.5</v>
      </c>
      <c r="P482" s="251">
        <f>1/INPUT!P28</f>
        <v>32.311221687292</v>
      </c>
      <c r="Q482" s="36">
        <f>INPUT!Q28</f>
        <v>15.2</v>
      </c>
      <c r="R482" s="251">
        <f>1/INPUT!R28</f>
        <v>-645.7028475495578</v>
      </c>
      <c r="S482" s="36">
        <f>INPUT!S28</f>
        <v>12.4</v>
      </c>
      <c r="T482" s="251">
        <f>1/INPUT!T28</f>
        <v>42.64319585166991</v>
      </c>
      <c r="U482" s="37">
        <f>INPUT!U28</f>
        <v>1.79</v>
      </c>
      <c r="V482" s="251">
        <f>1/INPUT!V28</f>
        <v>57.28361115884745</v>
      </c>
      <c r="W482" s="37">
        <f>INPUT!W28</f>
        <v>1.63</v>
      </c>
      <c r="X482" s="251">
        <f>1/INPUT!X28</f>
        <v>96.23157165402826</v>
      </c>
      <c r="Y482" s="458" t="s">
        <v>238</v>
      </c>
      <c r="Z482" s="452"/>
    </row>
    <row r="483" spans="1:26" ht="18.75" customHeight="1">
      <c r="A483" s="220">
        <f>INPUT!A27</f>
        <v>37274</v>
      </c>
      <c r="B483" s="270">
        <f>INPUT!B27</f>
        <v>914</v>
      </c>
      <c r="C483" s="21">
        <f>INPUT!C27</f>
        <v>4.14</v>
      </c>
      <c r="D483" s="38">
        <v>200</v>
      </c>
      <c r="E483" s="23">
        <f>INPUT!E27</f>
        <v>3365</v>
      </c>
      <c r="F483" s="231">
        <v>410</v>
      </c>
      <c r="G483" s="23">
        <f>INPUT!G27</f>
        <v>190</v>
      </c>
      <c r="H483" s="231">
        <v>50.8</v>
      </c>
      <c r="I483" s="24">
        <f>AVERAGE(INPUT!I27,INPUT!K27)</f>
        <v>4.550000000000001</v>
      </c>
      <c r="J483" s="242">
        <v>12.4</v>
      </c>
      <c r="K483" s="336">
        <f>6*(980/0.938)*36*47.75*(E483/36)*(G483/36)*0.6/I483/35/1000000</f>
        <v>20.02884205346892</v>
      </c>
      <c r="L483" s="250">
        <f>1/(1/J483-1/D483-1/H483)</f>
        <v>17.86986814334022</v>
      </c>
      <c r="M483" s="25"/>
      <c r="N483" s="250"/>
      <c r="O483" s="25"/>
      <c r="P483" s="250"/>
      <c r="Q483" s="25"/>
      <c r="R483" s="250"/>
      <c r="S483" s="25"/>
      <c r="T483" s="250"/>
      <c r="U483" s="26"/>
      <c r="V483" s="250"/>
      <c r="W483" s="26"/>
      <c r="X483" s="250"/>
      <c r="Y483" s="452"/>
      <c r="Z483" s="452"/>
    </row>
    <row r="484" spans="1:26" s="179" customFormat="1" ht="18.75" customHeight="1">
      <c r="A484" s="351">
        <f>INPUT!A26</f>
        <v>37273</v>
      </c>
      <c r="B484" s="364">
        <f>INPUT!B26</f>
        <v>913</v>
      </c>
      <c r="C484" s="375">
        <f>INPUT!C26</f>
        <v>5.09</v>
      </c>
      <c r="D484" s="386">
        <v>59.9</v>
      </c>
      <c r="E484" s="393">
        <f>INPUT!E26</f>
        <v>4335</v>
      </c>
      <c r="F484" s="410">
        <v>65</v>
      </c>
      <c r="G484" s="393">
        <f>INPUT!G26</f>
        <v>151</v>
      </c>
      <c r="H484" s="410">
        <v>34.2</v>
      </c>
      <c r="I484" s="412">
        <f>AVERAGE(INPUT!I26,INPUT!K26)</f>
        <v>4.449999999999999</v>
      </c>
      <c r="J484" s="418">
        <v>8.2</v>
      </c>
      <c r="K484" s="424">
        <f>6*(980/0.938)*36*47.75*(E484/36)*(G484/36)*0.6/I484/35/1000000</f>
        <v>20.966918497400645</v>
      </c>
      <c r="L484" s="436">
        <f>1/(1/J484-1/D484-1/H484)</f>
        <v>13.154958651798019</v>
      </c>
      <c r="M484" s="439"/>
      <c r="N484" s="436"/>
      <c r="O484" s="439"/>
      <c r="P484" s="436"/>
      <c r="Q484" s="439"/>
      <c r="R484" s="436"/>
      <c r="S484" s="439"/>
      <c r="T484" s="436"/>
      <c r="U484" s="447"/>
      <c r="V484" s="436"/>
      <c r="W484" s="447"/>
      <c r="X484" s="436"/>
      <c r="Y484" s="452"/>
      <c r="Z484" s="452"/>
    </row>
    <row r="485" spans="1:26" ht="18.75" customHeight="1">
      <c r="A485" s="220">
        <f>INPUT!A25</f>
        <v>37273</v>
      </c>
      <c r="B485" s="270">
        <f>INPUT!B25</f>
        <v>912</v>
      </c>
      <c r="C485" s="21">
        <f>INPUT!C25</f>
        <v>4.52</v>
      </c>
      <c r="D485" s="38">
        <v>116</v>
      </c>
      <c r="E485" s="23">
        <f>INPUT!E25</f>
        <v>3620</v>
      </c>
      <c r="F485" s="231">
        <v>138</v>
      </c>
      <c r="G485" s="23">
        <f>INPUT!G25</f>
        <v>116</v>
      </c>
      <c r="H485" s="231">
        <v>44.1</v>
      </c>
      <c r="I485" s="24">
        <f>AVERAGE(INPUT!I25,INPUT!K25)</f>
        <v>2.7</v>
      </c>
      <c r="J485" s="242">
        <v>12.2</v>
      </c>
      <c r="K485" s="336">
        <f>6*(980/0.938)*36*47.75*(E485/36)*(G485/36)*0.6/I485/35/1000000</f>
        <v>22.16824765063571</v>
      </c>
      <c r="L485" s="250">
        <f>1/(1/J485-1/D485-1/H485)</f>
        <v>19.735237384501545</v>
      </c>
      <c r="M485" s="25"/>
      <c r="N485" s="250"/>
      <c r="O485" s="25"/>
      <c r="P485" s="250"/>
      <c r="Q485" s="25"/>
      <c r="R485" s="250"/>
      <c r="S485" s="25"/>
      <c r="T485" s="250"/>
      <c r="U485" s="26"/>
      <c r="V485" s="250"/>
      <c r="W485" s="26"/>
      <c r="X485" s="250"/>
      <c r="Y485" s="454"/>
      <c r="Z485" s="452"/>
    </row>
    <row r="486" spans="1:26" s="179" customFormat="1" ht="18.75" customHeight="1">
      <c r="A486" s="351">
        <f>INPUT!A24</f>
        <v>37270</v>
      </c>
      <c r="B486" s="364">
        <f>INPUT!B24</f>
        <v>905</v>
      </c>
      <c r="C486" s="375">
        <f>INPUT!C24</f>
        <v>2.75</v>
      </c>
      <c r="D486" s="386">
        <v>182</v>
      </c>
      <c r="E486" s="393">
        <f>INPUT!E24</f>
        <v>2246</v>
      </c>
      <c r="F486" s="410">
        <v>363</v>
      </c>
      <c r="G486" s="393">
        <f>INPUT!G24</f>
        <v>226</v>
      </c>
      <c r="H486" s="410">
        <v>40.5</v>
      </c>
      <c r="I486" s="412">
        <f>AVERAGE(INPUT!I24,INPUT!K24)</f>
        <v>4.5</v>
      </c>
      <c r="J486" s="418">
        <v>13.7</v>
      </c>
      <c r="K486" s="424">
        <f>6*(980/0.938)*36*47.75*(E486/36)*(G486/36)*0.6/I486/35/1000000</f>
        <v>16.078082255389717</v>
      </c>
      <c r="L486" s="436">
        <f>1/(1/J486-1/D486-1/H486)</f>
        <v>23.360754149557565</v>
      </c>
      <c r="M486" s="439"/>
      <c r="N486" s="436"/>
      <c r="O486" s="439"/>
      <c r="P486" s="436"/>
      <c r="Q486" s="439"/>
      <c r="R486" s="436"/>
      <c r="S486" s="439"/>
      <c r="T486" s="436"/>
      <c r="U486" s="447"/>
      <c r="V486" s="436"/>
      <c r="W486" s="447"/>
      <c r="X486" s="436"/>
      <c r="Y486" s="454"/>
      <c r="Z486" s="452"/>
    </row>
    <row r="487" spans="1:26" ht="18.75" customHeight="1">
      <c r="A487" s="220">
        <f>INPUT!A23</f>
        <v>37269</v>
      </c>
      <c r="B487" s="270">
        <f>INPUT!B23</f>
        <v>903</v>
      </c>
      <c r="C487" s="21">
        <f>INPUT!C23</f>
        <v>3.28</v>
      </c>
      <c r="D487" s="38">
        <v>172</v>
      </c>
      <c r="E487" s="23">
        <f>INPUT!E23</f>
        <v>2710</v>
      </c>
      <c r="F487" s="231">
        <v>254</v>
      </c>
      <c r="G487" s="23">
        <f>INPUT!G23</f>
        <v>263</v>
      </c>
      <c r="H487" s="231">
        <v>40.5</v>
      </c>
      <c r="I487" s="24">
        <f>AVERAGE(INPUT!I23,INPUT!K23)</f>
        <v>6.699999999999999</v>
      </c>
      <c r="J487" s="242">
        <v>12.3</v>
      </c>
      <c r="K487" s="336">
        <f>6*(980/0.938)*36*47.75*(E487/36)*(G487/36)*0.6/I487/35/1000000</f>
        <v>15.162779015370907</v>
      </c>
      <c r="L487" s="250">
        <f>1/(1/J487-1/D487-1/H487)</f>
        <v>19.68678269860417</v>
      </c>
      <c r="M487" s="25"/>
      <c r="N487" s="250"/>
      <c r="O487" s="25"/>
      <c r="P487" s="250"/>
      <c r="Q487" s="25"/>
      <c r="R487" s="250"/>
      <c r="S487" s="25"/>
      <c r="T487" s="250"/>
      <c r="U487" s="26"/>
      <c r="V487" s="250"/>
      <c r="W487" s="26"/>
      <c r="X487" s="250"/>
      <c r="Y487" s="454"/>
      <c r="Z487" s="452"/>
    </row>
    <row r="488" spans="1:26" s="179" customFormat="1" ht="18.75" customHeight="1">
      <c r="A488" s="351">
        <f>INPUT!A22</f>
        <v>37263</v>
      </c>
      <c r="B488" s="364">
        <f>INPUT!B22</f>
        <v>889</v>
      </c>
      <c r="C488" s="375">
        <f>INPUT!C22</f>
        <v>4.5</v>
      </c>
      <c r="D488" s="386">
        <v>109</v>
      </c>
      <c r="E488" s="393">
        <f>INPUT!E22</f>
        <v>3840</v>
      </c>
      <c r="F488" s="410">
        <v>154</v>
      </c>
      <c r="G488" s="393">
        <f>INPUT!G22</f>
        <v>261</v>
      </c>
      <c r="H488" s="410">
        <v>69.9</v>
      </c>
      <c r="I488" s="412">
        <f>AVERAGE(INPUT!I22,INPUT!K22)</f>
        <v>7.4</v>
      </c>
      <c r="J488" s="418">
        <v>14.3</v>
      </c>
      <c r="K488" s="424">
        <f>6*(980/0.938)*36*47.75*(E488/36)*(G488/36)*0.6/I488/35/1000000</f>
        <v>19.304945542557487</v>
      </c>
      <c r="L488" s="436">
        <f>1/(1/J488-1/D488-1/H488)</f>
        <v>21.52870774161551</v>
      </c>
      <c r="M488" s="439"/>
      <c r="N488" s="436"/>
      <c r="O488" s="439"/>
      <c r="P488" s="436"/>
      <c r="Q488" s="439"/>
      <c r="R488" s="436"/>
      <c r="S488" s="439"/>
      <c r="T488" s="436"/>
      <c r="U488" s="447"/>
      <c r="V488" s="436"/>
      <c r="W488" s="447"/>
      <c r="X488" s="436"/>
      <c r="Y488" s="454"/>
      <c r="Z488" s="452"/>
    </row>
    <row r="489" spans="1:26" ht="18.75" customHeight="1">
      <c r="A489" s="220">
        <f>INPUT!A21</f>
        <v>37261</v>
      </c>
      <c r="B489" s="270">
        <f>INPUT!B21</f>
        <v>885</v>
      </c>
      <c r="C489" s="21">
        <f>INPUT!C21</f>
        <v>5.17</v>
      </c>
      <c r="D489" s="38">
        <v>88</v>
      </c>
      <c r="E489" s="23"/>
      <c r="F489" s="234"/>
      <c r="G489" s="23">
        <f>INPUT!G21</f>
        <v>197</v>
      </c>
      <c r="H489" s="231">
        <v>52</v>
      </c>
      <c r="I489" s="24">
        <f>AVERAGE(INPUT!I21,INPUT!K21)</f>
        <v>7.8</v>
      </c>
      <c r="J489" s="242">
        <v>12</v>
      </c>
      <c r="K489" s="336">
        <f>6*(980/0.938)*36*47.75*(E489/36)*(G489/36)*0.6/I489/35/1000000</f>
        <v>0</v>
      </c>
      <c r="L489" s="250">
        <f>1/(1/J489-1/D489-1/H489)</f>
        <v>18.961325966850833</v>
      </c>
      <c r="M489" s="25"/>
      <c r="N489" s="250"/>
      <c r="O489" s="25"/>
      <c r="P489" s="250"/>
      <c r="Q489" s="25"/>
      <c r="R489" s="250"/>
      <c r="S489" s="25"/>
      <c r="T489" s="250"/>
      <c r="U489" s="26"/>
      <c r="V489" s="250"/>
      <c r="W489" s="26"/>
      <c r="X489" s="250"/>
      <c r="Y489" s="454"/>
      <c r="Z489" s="452"/>
    </row>
    <row r="490" spans="1:26" s="179" customFormat="1" ht="18.75" customHeight="1">
      <c r="A490" s="351">
        <f>INPUT!A20</f>
        <v>37260</v>
      </c>
      <c r="B490" s="364">
        <f>INPUT!B20</f>
        <v>884</v>
      </c>
      <c r="C490" s="375">
        <f>INPUT!C20</f>
        <v>5.3</v>
      </c>
      <c r="D490" s="386">
        <v>154</v>
      </c>
      <c r="E490" s="393"/>
      <c r="F490" s="399"/>
      <c r="G490" s="393">
        <f>INPUT!G20</f>
        <v>171</v>
      </c>
      <c r="H490" s="410">
        <v>59.2</v>
      </c>
      <c r="I490" s="412">
        <f>AVERAGE(INPUT!I20,INPUT!K20)</f>
        <v>6.8</v>
      </c>
      <c r="J490" s="418">
        <v>12</v>
      </c>
      <c r="K490" s="424">
        <f>6*(980/0.938)*36*47.75*(E490/36)*(G490/36)*0.6/I490/35/1000000</f>
        <v>0</v>
      </c>
      <c r="L490" s="436">
        <f>1/(1/J490-1/D490-1/H490)</f>
        <v>16.681141741888265</v>
      </c>
      <c r="M490" s="439"/>
      <c r="N490" s="436"/>
      <c r="O490" s="439"/>
      <c r="P490" s="436"/>
      <c r="Q490" s="439"/>
      <c r="R490" s="436"/>
      <c r="S490" s="439"/>
      <c r="T490" s="436"/>
      <c r="U490" s="447"/>
      <c r="V490" s="436"/>
      <c r="W490" s="447"/>
      <c r="X490" s="436"/>
      <c r="Y490" s="454"/>
      <c r="Z490" s="452"/>
    </row>
    <row r="491" spans="1:26" ht="18.75" customHeight="1">
      <c r="A491" s="220">
        <f>INPUT!A19</f>
        <v>37258</v>
      </c>
      <c r="B491" s="270">
        <f>INPUT!B19</f>
        <v>875</v>
      </c>
      <c r="C491" s="21">
        <f>INPUT!C19</f>
        <v>5.68</v>
      </c>
      <c r="D491" s="38">
        <v>193</v>
      </c>
      <c r="E491" s="23"/>
      <c r="F491" s="234"/>
      <c r="G491" s="23">
        <f>INPUT!G19</f>
        <v>163</v>
      </c>
      <c r="H491" s="231">
        <v>55.4</v>
      </c>
      <c r="I491" s="24">
        <f>AVERAGE(INPUT!I19,INPUT!K19)</f>
        <v>7.3</v>
      </c>
      <c r="J491" s="242">
        <v>11.2</v>
      </c>
      <c r="K491" s="336">
        <f>6*(980/0.938)*36*47.75*(E491/36)*(G491/36)*0.6/I491/35/1000000</f>
        <v>0</v>
      </c>
      <c r="L491" s="250">
        <f>1/(1/J491-1/D491-1/H491)</f>
        <v>15.139168558757644</v>
      </c>
      <c r="M491" s="25"/>
      <c r="N491" s="250"/>
      <c r="O491" s="25"/>
      <c r="P491" s="250"/>
      <c r="Q491" s="25"/>
      <c r="R491" s="250"/>
      <c r="S491" s="25"/>
      <c r="T491" s="250"/>
      <c r="U491" s="26"/>
      <c r="V491" s="250"/>
      <c r="W491" s="26"/>
      <c r="X491" s="250"/>
      <c r="Y491" s="454"/>
      <c r="Z491" s="452"/>
    </row>
    <row r="492" spans="1:26" s="179" customFormat="1" ht="18.75" customHeight="1">
      <c r="A492" s="351">
        <f>INPUT!A18</f>
        <v>37257</v>
      </c>
      <c r="B492" s="364">
        <f>INPUT!B18</f>
        <v>874</v>
      </c>
      <c r="C492" s="375">
        <f>INPUT!C18</f>
        <v>4.77</v>
      </c>
      <c r="D492" s="386">
        <v>161</v>
      </c>
      <c r="E492" s="393"/>
      <c r="F492" s="399"/>
      <c r="G492" s="393">
        <f>INPUT!G18</f>
        <v>252</v>
      </c>
      <c r="H492" s="410">
        <v>63.8</v>
      </c>
      <c r="I492" s="412">
        <f>AVERAGE(INPUT!I18,INPUT!K18)</f>
        <v>8.8</v>
      </c>
      <c r="J492" s="418">
        <v>12.9</v>
      </c>
      <c r="K492" s="424">
        <f>6*(980/0.938)*36*47.75*(E492/36)*(G492/36)*0.6/I492/35/1000000</f>
        <v>0</v>
      </c>
      <c r="L492" s="436">
        <f>1/(1/J492-1/D492-1/H492)</f>
        <v>17.974549233031464</v>
      </c>
      <c r="M492" s="439"/>
      <c r="N492" s="436"/>
      <c r="O492" s="439"/>
      <c r="P492" s="436"/>
      <c r="Q492" s="439"/>
      <c r="R492" s="436"/>
      <c r="S492" s="439"/>
      <c r="T492" s="436"/>
      <c r="U492" s="447"/>
      <c r="V492" s="436"/>
      <c r="W492" s="447"/>
      <c r="X492" s="436"/>
      <c r="Y492" s="454"/>
      <c r="Z492" s="452"/>
    </row>
    <row r="493" spans="1:26" ht="18.75" customHeight="1">
      <c r="A493" s="220">
        <f>INPUT!A17</f>
        <v>37255</v>
      </c>
      <c r="B493" s="270">
        <f>INPUT!B17</f>
        <v>870</v>
      </c>
      <c r="C493" s="21">
        <f>INPUT!C17</f>
        <v>5.22</v>
      </c>
      <c r="D493" s="38">
        <v>159</v>
      </c>
      <c r="E493" s="23"/>
      <c r="F493" s="234"/>
      <c r="G493" s="23">
        <f>INPUT!G17</f>
        <v>193</v>
      </c>
      <c r="H493" s="231">
        <v>58.7</v>
      </c>
      <c r="I493" s="24">
        <f>AVERAGE(INPUT!I17,INPUT!K17)</f>
        <v>7.7</v>
      </c>
      <c r="J493" s="242">
        <v>12.3</v>
      </c>
      <c r="K493" s="336">
        <f>6*(980/0.938)*36*47.75*(E493/36)*(G493/36)*0.6/I493/35/1000000</f>
        <v>0</v>
      </c>
      <c r="L493" s="250">
        <f>1/(1/J493-1/D493-1/H493)</f>
        <v>17.248597043988585</v>
      </c>
      <c r="M493" s="25"/>
      <c r="N493" s="250"/>
      <c r="O493" s="25"/>
      <c r="P493" s="250"/>
      <c r="Q493" s="25"/>
      <c r="R493" s="250"/>
      <c r="S493" s="25"/>
      <c r="T493" s="250"/>
      <c r="U493" s="26"/>
      <c r="V493" s="250"/>
      <c r="W493" s="26"/>
      <c r="X493" s="250"/>
      <c r="Y493" s="454"/>
      <c r="Z493" s="452"/>
    </row>
    <row r="494" spans="1:26" s="179" customFormat="1" ht="18.75" customHeight="1">
      <c r="A494" s="351">
        <f>INPUT!A16</f>
        <v>37254</v>
      </c>
      <c r="B494" s="364">
        <f>INPUT!B16</f>
        <v>869</v>
      </c>
      <c r="C494" s="375">
        <f>INPUT!C16</f>
        <v>5.69</v>
      </c>
      <c r="D494" s="386">
        <v>185</v>
      </c>
      <c r="E494" s="393"/>
      <c r="F494" s="399"/>
      <c r="G494" s="393">
        <f>INPUT!G16</f>
        <v>202</v>
      </c>
      <c r="H494" s="410">
        <v>52.4</v>
      </c>
      <c r="I494" s="412">
        <f>AVERAGE(INPUT!I16,INPUT!K16)</f>
        <v>8.9</v>
      </c>
      <c r="J494" s="418">
        <v>11.8</v>
      </c>
      <c r="K494" s="424">
        <f>6*(980/0.938)*36*47.75*(E494/36)*(G494/36)*0.6/I494/35/1000000</f>
        <v>0</v>
      </c>
      <c r="L494" s="436">
        <f>1/(1/J494-1/D494-1/H494)</f>
        <v>16.595750854529737</v>
      </c>
      <c r="M494" s="439"/>
      <c r="N494" s="436"/>
      <c r="O494" s="439"/>
      <c r="P494" s="436"/>
      <c r="Q494" s="439"/>
      <c r="R494" s="436"/>
      <c r="S494" s="439"/>
      <c r="T494" s="436"/>
      <c r="U494" s="447"/>
      <c r="V494" s="436"/>
      <c r="W494" s="447"/>
      <c r="X494" s="436"/>
      <c r="Y494" s="454"/>
      <c r="Z494" s="452"/>
    </row>
    <row r="495" spans="1:26" ht="18.75" customHeight="1">
      <c r="A495" s="350">
        <f>INPUT!A15</f>
        <v>37253</v>
      </c>
      <c r="B495" s="363">
        <f>INPUT!B15</f>
        <v>867</v>
      </c>
      <c r="C495" s="374">
        <f>INPUT!C15</f>
        <v>5.51</v>
      </c>
      <c r="D495" s="387">
        <v>172</v>
      </c>
      <c r="E495" s="392"/>
      <c r="F495" s="398"/>
      <c r="G495" s="392">
        <f>INPUT!G15</f>
        <v>0</v>
      </c>
      <c r="H495" s="398"/>
      <c r="I495" s="411">
        <f>AVERAGE(INPUT!I15,INPUT!K15)</f>
        <v>8.75</v>
      </c>
      <c r="J495" s="417">
        <v>12.4</v>
      </c>
      <c r="K495" s="423">
        <f>6*(980/0.938)*36*47.75*(E495/36)*(G495/36)*0.6/I495/35/1000000</f>
        <v>0</v>
      </c>
      <c r="L495" s="435"/>
      <c r="M495" s="438"/>
      <c r="N495" s="435"/>
      <c r="O495" s="438"/>
      <c r="P495" s="435"/>
      <c r="Q495" s="438"/>
      <c r="R495" s="435"/>
      <c r="S495" s="438"/>
      <c r="T495" s="435"/>
      <c r="U495" s="446"/>
      <c r="V495" s="435"/>
      <c r="W495" s="446"/>
      <c r="X495" s="435"/>
      <c r="Y495" s="454"/>
      <c r="Z495" s="452"/>
    </row>
    <row r="496" spans="1:26" ht="18.75" customHeight="1">
      <c r="A496" s="351">
        <f>INPUT!A14</f>
        <v>37251</v>
      </c>
      <c r="B496" s="364">
        <f>INPUT!B14</f>
        <v>861</v>
      </c>
      <c r="C496" s="375">
        <f>INPUT!C14</f>
        <v>4.34</v>
      </c>
      <c r="D496" s="386">
        <v>211</v>
      </c>
      <c r="E496" s="393"/>
      <c r="F496" s="399"/>
      <c r="G496" s="393">
        <f>INPUT!G14</f>
        <v>198</v>
      </c>
      <c r="H496" s="410">
        <v>51.5</v>
      </c>
      <c r="I496" s="412">
        <f>AVERAGE(INPUT!I14,INPUT!K14)</f>
        <v>6</v>
      </c>
      <c r="J496" s="418">
        <v>15</v>
      </c>
      <c r="K496" s="424">
        <f>6*(980/0.938)*36*47.75*(E496/36)*(G496/36)*0.6/I496/35/1000000</f>
        <v>0</v>
      </c>
      <c r="L496" s="436">
        <f>1/(1/J496-1/D496-1/H496)</f>
        <v>23.523957280992928</v>
      </c>
      <c r="M496" s="439"/>
      <c r="N496" s="436"/>
      <c r="O496" s="439"/>
      <c r="P496" s="436"/>
      <c r="Q496" s="439"/>
      <c r="R496" s="436"/>
      <c r="S496" s="439"/>
      <c r="T496" s="436"/>
      <c r="U496" s="447"/>
      <c r="V496" s="436"/>
      <c r="W496" s="447"/>
      <c r="X496" s="436"/>
      <c r="Y496" s="454"/>
      <c r="Z496" s="452"/>
    </row>
    <row r="497" spans="1:26" ht="18.75" customHeight="1">
      <c r="A497" s="350">
        <f>INPUT!A13</f>
        <v>37248</v>
      </c>
      <c r="B497" s="363">
        <f>INPUT!B13</f>
        <v>860</v>
      </c>
      <c r="C497" s="374">
        <f>INPUT!C13</f>
        <v>4.97</v>
      </c>
      <c r="D497" s="387">
        <v>233</v>
      </c>
      <c r="E497" s="392"/>
      <c r="F497" s="398"/>
      <c r="G497" s="392">
        <f>INPUT!G13</f>
        <v>203</v>
      </c>
      <c r="H497" s="409">
        <v>57</v>
      </c>
      <c r="I497" s="411">
        <f>AVERAGE(INPUT!I13,INPUT!K13)</f>
        <v>8.65</v>
      </c>
      <c r="J497" s="417">
        <v>12.7</v>
      </c>
      <c r="K497" s="423">
        <f>6*(980/0.938)*36*47.75*(E497/36)*(G497/36)*0.6/I497/35/1000000</f>
        <v>0</v>
      </c>
      <c r="L497" s="435">
        <f>1/(1/J497-1/D497-1/H497)</f>
        <v>17.573317357782873</v>
      </c>
      <c r="M497" s="438"/>
      <c r="N497" s="435"/>
      <c r="O497" s="438"/>
      <c r="P497" s="435"/>
      <c r="Q497" s="438"/>
      <c r="R497" s="435"/>
      <c r="S497" s="438"/>
      <c r="T497" s="435"/>
      <c r="U497" s="446"/>
      <c r="V497" s="435"/>
      <c r="W497" s="446"/>
      <c r="X497" s="435"/>
      <c r="Y497" s="454"/>
      <c r="Z497" s="452"/>
    </row>
    <row r="498" spans="1:26" ht="18.75" customHeight="1">
      <c r="A498" s="351">
        <f>INPUT!A12</f>
        <v>37247</v>
      </c>
      <c r="B498" s="364">
        <f>INPUT!B12</f>
        <v>858</v>
      </c>
      <c r="C498" s="375">
        <f>INPUT!C12</f>
        <v>5.1</v>
      </c>
      <c r="D498" s="386">
        <v>205</v>
      </c>
      <c r="E498" s="393"/>
      <c r="F498" s="399"/>
      <c r="G498" s="393">
        <f>INPUT!G12</f>
        <v>252</v>
      </c>
      <c r="H498" s="410">
        <v>26.7</v>
      </c>
      <c r="I498" s="412">
        <f>AVERAGE(INPUT!I12,INPUT!K12)</f>
        <v>10.9</v>
      </c>
      <c r="J498" s="418">
        <v>12</v>
      </c>
      <c r="K498" s="424">
        <f>6*(980/0.938)*36*47.75*(E498/36)*(G498/36)*0.6/I498/35/1000000</f>
        <v>0</v>
      </c>
      <c r="L498" s="436">
        <f>1/(1/J498-1/D498-1/H498)</f>
        <v>24.388994096023175</v>
      </c>
      <c r="M498" s="439"/>
      <c r="N498" s="436"/>
      <c r="O498" s="439"/>
      <c r="P498" s="436"/>
      <c r="Q498" s="439"/>
      <c r="R498" s="436"/>
      <c r="S498" s="439"/>
      <c r="T498" s="436"/>
      <c r="U498" s="447"/>
      <c r="V498" s="436"/>
      <c r="W498" s="447"/>
      <c r="X498" s="436"/>
      <c r="Y498" s="454"/>
      <c r="Z498" s="452"/>
    </row>
    <row r="499" spans="1:26" ht="18.75" customHeight="1">
      <c r="A499" s="350">
        <f>INPUT!A11</f>
        <v>37247</v>
      </c>
      <c r="B499" s="363">
        <f>INPUT!B11</f>
        <v>857</v>
      </c>
      <c r="C499" s="374">
        <f>INPUT!C11</f>
        <v>4.85</v>
      </c>
      <c r="D499" s="387">
        <v>204</v>
      </c>
      <c r="E499" s="392"/>
      <c r="F499" s="398"/>
      <c r="G499" s="392">
        <f>INPUT!G11</f>
        <v>232</v>
      </c>
      <c r="H499" s="409">
        <v>48.1</v>
      </c>
      <c r="I499" s="411">
        <f>AVERAGE(INPUT!I11,INPUT!K11)</f>
        <v>9</v>
      </c>
      <c r="J499" s="417">
        <v>13.3</v>
      </c>
      <c r="K499" s="423">
        <f>6*(980/0.938)*36*47.75*(E499/36)*(G499/36)*0.6/I499/35/1000000</f>
        <v>0</v>
      </c>
      <c r="L499" s="435">
        <f>1/(1/J499-1/D499-1/H499)</f>
        <v>20.20365757562153</v>
      </c>
      <c r="M499" s="438"/>
      <c r="N499" s="435"/>
      <c r="O499" s="438"/>
      <c r="P499" s="435"/>
      <c r="Q499" s="438"/>
      <c r="R499" s="435"/>
      <c r="S499" s="438"/>
      <c r="T499" s="435"/>
      <c r="U499" s="446"/>
      <c r="V499" s="435"/>
      <c r="W499" s="446"/>
      <c r="X499" s="435"/>
      <c r="Y499" s="454"/>
      <c r="Z499" s="452"/>
    </row>
    <row r="500" spans="1:26" ht="18.75" customHeight="1">
      <c r="A500" s="351">
        <f>INPUT!A10</f>
        <v>37245</v>
      </c>
      <c r="B500" s="364">
        <f>INPUT!B10</f>
        <v>855</v>
      </c>
      <c r="C500" s="375">
        <f>INPUT!C10</f>
        <v>4.78</v>
      </c>
      <c r="D500" s="386">
        <v>245</v>
      </c>
      <c r="E500" s="393"/>
      <c r="F500" s="399"/>
      <c r="G500" s="393">
        <f>INPUT!G10</f>
        <v>177</v>
      </c>
      <c r="H500" s="399"/>
      <c r="I500" s="412">
        <f>AVERAGE(INPUT!I10,INPUT!K10)</f>
        <v>6.9</v>
      </c>
      <c r="J500" s="418">
        <v>14.1</v>
      </c>
      <c r="K500" s="424">
        <f>6*(980/0.938)*36*47.75*(E500/36)*(G500/36)*0.6/I500/35/1000000</f>
        <v>0</v>
      </c>
      <c r="L500" s="436"/>
      <c r="M500" s="439"/>
      <c r="N500" s="436"/>
      <c r="O500" s="439"/>
      <c r="P500" s="436"/>
      <c r="Q500" s="439"/>
      <c r="R500" s="436"/>
      <c r="S500" s="439"/>
      <c r="T500" s="436"/>
      <c r="U500" s="447"/>
      <c r="V500" s="436"/>
      <c r="W500" s="447"/>
      <c r="X500" s="436"/>
      <c r="Y500" s="454"/>
      <c r="Z500" s="452"/>
    </row>
    <row r="501" spans="1:26" ht="18.75" customHeight="1">
      <c r="A501" s="350">
        <f>INPUT!A9</f>
        <v>37243</v>
      </c>
      <c r="B501" s="363">
        <f>INPUT!B9</f>
        <v>843</v>
      </c>
      <c r="C501" s="374">
        <f>INPUT!C9</f>
        <v>4.91</v>
      </c>
      <c r="D501" s="387">
        <v>263</v>
      </c>
      <c r="E501" s="392"/>
      <c r="F501" s="398"/>
      <c r="G501" s="392">
        <f>INPUT!G9</f>
        <v>154</v>
      </c>
      <c r="H501" s="409">
        <v>27.6</v>
      </c>
      <c r="I501" s="411">
        <f>AVERAGE(INPUT!I9,INPUT!K9)</f>
        <v>7.4</v>
      </c>
      <c r="J501" s="417">
        <v>14.6</v>
      </c>
      <c r="K501" s="423">
        <f>6*(980/0.938)*36*47.75*(E501/36)*(G501/36)*0.6/I501/35/1000000</f>
        <v>0</v>
      </c>
      <c r="L501" s="435">
        <f>1/(1/J501-1/D501-1/H501)</f>
        <v>35.1382872906195</v>
      </c>
      <c r="M501" s="438"/>
      <c r="N501" s="435"/>
      <c r="O501" s="438"/>
      <c r="P501" s="435"/>
      <c r="Q501" s="438"/>
      <c r="R501" s="435"/>
      <c r="S501" s="438"/>
      <c r="T501" s="435"/>
      <c r="U501" s="446"/>
      <c r="V501" s="435"/>
      <c r="W501" s="446"/>
      <c r="X501" s="435"/>
      <c r="Y501" s="452"/>
      <c r="Z501" s="452"/>
    </row>
    <row r="502" spans="1:26" ht="18.75" customHeight="1">
      <c r="A502" s="351">
        <f>INPUT!A8</f>
        <v>37239</v>
      </c>
      <c r="B502" s="364">
        <f>INPUT!B8</f>
        <v>832</v>
      </c>
      <c r="C502" s="375">
        <f>INPUT!C8</f>
        <v>5.12</v>
      </c>
      <c r="D502" s="386">
        <v>266</v>
      </c>
      <c r="E502" s="393"/>
      <c r="F502" s="399"/>
      <c r="G502" s="393">
        <f>INPUT!G8</f>
        <v>219</v>
      </c>
      <c r="H502" s="410">
        <v>47.7</v>
      </c>
      <c r="I502" s="412">
        <f>AVERAGE(INPUT!I8,INPUT!K8)</f>
        <v>8.1</v>
      </c>
      <c r="J502" s="418">
        <v>16.3</v>
      </c>
      <c r="K502" s="424">
        <f>6*(980/0.938)*36*47.75*(E502/36)*(G502/36)*0.6/I502/35/1000000</f>
        <v>0</v>
      </c>
      <c r="L502" s="436">
        <f>1/(1/J502-1/D502-1/H502)</f>
        <v>27.303057866186833</v>
      </c>
      <c r="M502" s="439"/>
      <c r="N502" s="436"/>
      <c r="O502" s="439"/>
      <c r="P502" s="436"/>
      <c r="Q502" s="439"/>
      <c r="R502" s="436"/>
      <c r="S502" s="439"/>
      <c r="T502" s="436"/>
      <c r="U502" s="447"/>
      <c r="V502" s="436"/>
      <c r="W502" s="447"/>
      <c r="X502" s="436"/>
      <c r="Y502" s="452"/>
      <c r="Z502" s="452"/>
    </row>
    <row r="503" spans="1:26" ht="18.75" customHeight="1">
      <c r="A503" s="350">
        <f>INPUT!A7</f>
        <v>37238</v>
      </c>
      <c r="B503" s="363">
        <f>INPUT!B7</f>
        <v>828</v>
      </c>
      <c r="C503" s="374">
        <f>INPUT!C7</f>
        <v>4.38</v>
      </c>
      <c r="D503" s="387">
        <v>56.5</v>
      </c>
      <c r="E503" s="392"/>
      <c r="F503" s="398"/>
      <c r="G503" s="392">
        <f>INPUT!G7</f>
        <v>266</v>
      </c>
      <c r="H503" s="409">
        <v>92</v>
      </c>
      <c r="I503" s="411">
        <f>AVERAGE(INPUT!I7,INPUT!K7)</f>
        <v>7.8</v>
      </c>
      <c r="J503" s="417">
        <v>15.2</v>
      </c>
      <c r="K503" s="423">
        <f>6*(980/0.938)*36*47.75*(E503/36)*(G503/36)*0.6/I503/35/1000000</f>
        <v>0</v>
      </c>
      <c r="L503" s="435">
        <f>1/(1/J503-1/D503-1/H503)</f>
        <v>26.866702937976065</v>
      </c>
      <c r="M503" s="438"/>
      <c r="N503" s="435"/>
      <c r="O503" s="438"/>
      <c r="P503" s="435"/>
      <c r="Q503" s="438"/>
      <c r="R503" s="435"/>
      <c r="S503" s="438"/>
      <c r="T503" s="435"/>
      <c r="U503" s="446"/>
      <c r="V503" s="435"/>
      <c r="W503" s="446"/>
      <c r="X503" s="435"/>
      <c r="Y503" s="452"/>
      <c r="Z503" s="452"/>
    </row>
    <row r="504" spans="1:26" ht="18.75" customHeight="1">
      <c r="A504" s="351">
        <f>INPUT!A6</f>
        <v>37235</v>
      </c>
      <c r="B504" s="364">
        <f>INPUT!B6</f>
        <v>818</v>
      </c>
      <c r="C504" s="375">
        <f>INPUT!C6</f>
        <v>3.67</v>
      </c>
      <c r="D504" s="386">
        <v>284</v>
      </c>
      <c r="E504" s="393"/>
      <c r="F504" s="399"/>
      <c r="G504" s="393">
        <f>INPUT!G6</f>
        <v>225</v>
      </c>
      <c r="H504" s="410">
        <v>76.7</v>
      </c>
      <c r="I504" s="412">
        <f>AVERAGE(INPUT!I6,INPUT!K6)</f>
        <v>5.35</v>
      </c>
      <c r="J504" s="418">
        <v>20.3</v>
      </c>
      <c r="K504" s="424">
        <f>6*1046*(10.25*INPUT!E6/36*INPUT!G6/36/I504)/35/10000</f>
        <v>0</v>
      </c>
      <c r="L504" s="436">
        <f>1/(1/J504-1/D504-1/H504)</f>
        <v>30.579031699259858</v>
      </c>
      <c r="M504" s="439"/>
      <c r="N504" s="436"/>
      <c r="O504" s="439"/>
      <c r="P504" s="436"/>
      <c r="Q504" s="439"/>
      <c r="R504" s="436"/>
      <c r="S504" s="439"/>
      <c r="T504" s="436"/>
      <c r="U504" s="447"/>
      <c r="V504" s="436"/>
      <c r="W504" s="447"/>
      <c r="X504" s="436"/>
      <c r="Y504" s="452"/>
      <c r="Z504" s="452"/>
    </row>
    <row r="505" spans="1:26" ht="18.75" customHeight="1">
      <c r="A505" s="350">
        <f>INPUT!A5</f>
        <v>37234</v>
      </c>
      <c r="B505" s="363">
        <f>INPUT!B5</f>
        <v>816</v>
      </c>
      <c r="C505" s="374">
        <f>INPUT!C5</f>
        <v>3.49</v>
      </c>
      <c r="D505" s="387">
        <v>260</v>
      </c>
      <c r="E505" s="392"/>
      <c r="F505" s="398"/>
      <c r="G505" s="392">
        <f>INPUT!G5</f>
        <v>223</v>
      </c>
      <c r="H505" s="409">
        <v>59.2</v>
      </c>
      <c r="I505" s="411">
        <f>AVERAGE(INPUT!I5,INPUT!K5)</f>
        <v>4.85</v>
      </c>
      <c r="J505" s="417">
        <v>21</v>
      </c>
      <c r="K505" s="423">
        <f>6*1046*(10.25*INPUT!E5/36*INPUT!G5/36/I505)/35/10000</f>
        <v>0</v>
      </c>
      <c r="L505" s="435">
        <f>1/(1/J505-1/D505-1/H505)</f>
        <v>37.200994383574255</v>
      </c>
      <c r="M505" s="438"/>
      <c r="N505" s="435"/>
      <c r="O505" s="438"/>
      <c r="P505" s="435"/>
      <c r="Q505" s="438"/>
      <c r="R505" s="435"/>
      <c r="S505" s="438"/>
      <c r="T505" s="435"/>
      <c r="U505" s="446"/>
      <c r="V505" s="435"/>
      <c r="W505" s="446"/>
      <c r="X505" s="435"/>
      <c r="Y505" s="452"/>
      <c r="Z505" s="452"/>
    </row>
    <row r="506" spans="1:26" ht="18.75" customHeight="1">
      <c r="A506" s="351">
        <f>INPUT!A4</f>
        <v>37234</v>
      </c>
      <c r="B506" s="364">
        <f>INPUT!B4</f>
        <v>814</v>
      </c>
      <c r="C506" s="375">
        <f>INPUT!C4</f>
        <v>3.9</v>
      </c>
      <c r="D506" s="386">
        <v>222</v>
      </c>
      <c r="E506" s="393"/>
      <c r="F506" s="399"/>
      <c r="G506" s="393">
        <f>INPUT!G4</f>
        <v>240</v>
      </c>
      <c r="H506" s="410">
        <v>44.4</v>
      </c>
      <c r="I506" s="412">
        <f>AVERAGE(INPUT!I4,INPUT!K4)</f>
        <v>6.300000000000001</v>
      </c>
      <c r="J506" s="418">
        <v>17</v>
      </c>
      <c r="K506" s="424">
        <f>6*1046*(10.25*INPUT!E4/36*INPUT!G4/36/I506)/35/10000</f>
        <v>0</v>
      </c>
      <c r="L506" s="436">
        <f>1/(1/J506-1/D506-1/H506)</f>
        <v>31.450000000000003</v>
      </c>
      <c r="M506" s="439"/>
      <c r="N506" s="436"/>
      <c r="O506" s="439"/>
      <c r="P506" s="436"/>
      <c r="Q506" s="439"/>
      <c r="R506" s="436"/>
      <c r="S506" s="439"/>
      <c r="T506" s="436"/>
      <c r="U506" s="447"/>
      <c r="V506" s="436"/>
      <c r="W506" s="447"/>
      <c r="X506" s="436"/>
      <c r="Y506" s="452"/>
      <c r="Z506" s="452"/>
    </row>
    <row r="507" spans="1:26" ht="18.75" customHeight="1">
      <c r="A507" s="350">
        <f>INPUT!A3</f>
        <v>37232</v>
      </c>
      <c r="B507" s="363">
        <f>INPUT!B3</f>
        <v>811</v>
      </c>
      <c r="C507" s="374">
        <f>INPUT!C3</f>
        <v>0</v>
      </c>
      <c r="D507" s="385"/>
      <c r="E507" s="392"/>
      <c r="F507" s="398"/>
      <c r="G507" s="392">
        <f>INPUT!G3</f>
        <v>292</v>
      </c>
      <c r="H507" s="409">
        <v>64.9</v>
      </c>
      <c r="I507" s="411">
        <f>AVERAGE(INPUT!I3,INPUT!K3)</f>
        <v>7.050000000000001</v>
      </c>
      <c r="J507" s="417">
        <v>18.5</v>
      </c>
      <c r="K507" s="423">
        <f>6*1046*(10.25*INPUT!E3/36*INPUT!G3/36/I507)/35/10000</f>
        <v>0</v>
      </c>
      <c r="L507" s="435"/>
      <c r="M507" s="438"/>
      <c r="N507" s="435"/>
      <c r="O507" s="438"/>
      <c r="P507" s="435"/>
      <c r="Q507" s="438"/>
      <c r="R507" s="435"/>
      <c r="S507" s="438"/>
      <c r="T507" s="435"/>
      <c r="U507" s="446"/>
      <c r="V507" s="435"/>
      <c r="W507" s="446"/>
      <c r="X507" s="435"/>
      <c r="Y507" s="452"/>
      <c r="Z507" s="452"/>
    </row>
    <row r="508" ht="18.75" customHeight="1"/>
    <row r="509" ht="18.75" customHeight="1"/>
    <row r="510" ht="18.75" customHeight="1"/>
    <row r="511" ht="18.75" customHeight="1"/>
    <row r="512" ht="18.75" customHeight="1"/>
    <row r="513" ht="18.75" customHeight="1"/>
  </sheetData>
  <mergeCells count="2">
    <mergeCell ref="M1:T1"/>
    <mergeCell ref="U1:X1"/>
  </mergeCells>
  <printOptions horizontalCentered="1"/>
  <pageMargins left="0.0375" right="0.0375" top="0.7875" bottom="0.7875" header="0.5" footer="0.5"/>
  <pageSetup cellComments="asDisplayed" firstPageNumber="1" useFirstPageNumber="1" fitToHeight="1" fitToWidth="1" horizontalDpi="600" verticalDpi="600" orientation="landscape" scale="91" r:id="rId1"/>
  <rowBreaks count="2" manualBreakCount="2">
    <brk id="122" max="23" man="1"/>
    <brk id="132" max="23" man="1"/>
  </rowBreaks>
</worksheet>
</file>

<file path=xl/worksheets/sheet2.xml><?xml version="1.0" encoding="utf-8"?>
<worksheet xmlns="http://schemas.openxmlformats.org/spreadsheetml/2006/main" xmlns:r="http://schemas.openxmlformats.org/officeDocument/2006/relationships">
  <dimension ref="A1:IV508"/>
  <sheetViews>
    <sheetView zoomScale="75" zoomScaleNormal="75" workbookViewId="0" topLeftCell="N1">
      <pane ySplit="2" topLeftCell="BM475" activePane="bottomLeft" state="frozen"/>
      <selection pane="topLeft" activeCell="K98" sqref="K98"/>
      <selection pane="bottomLeft" activeCell="O505" sqref="O505"/>
    </sheetView>
  </sheetViews>
  <sheetFormatPr defaultColWidth="9.140625" defaultRowHeight="12.75"/>
  <cols>
    <col min="1" max="1" width="9.7109375" style="0" customWidth="1"/>
    <col min="2" max="21" width="6.57421875" style="0" customWidth="1"/>
    <col min="22" max="22" width="6.421875" style="0" customWidth="1"/>
    <col min="23" max="23" width="5.8515625" style="0" customWidth="1"/>
    <col min="24" max="24" width="6.421875" style="0" customWidth="1"/>
    <col min="25" max="25" width="106.421875" style="0" customWidth="1"/>
    <col min="26" max="16384" width="10.8515625" style="0" customWidth="1"/>
  </cols>
  <sheetData>
    <row r="1" spans="1:256" ht="12.75">
      <c r="A1" s="285"/>
      <c r="B1" s="31"/>
      <c r="C1" s="54"/>
      <c r="D1" s="55"/>
      <c r="E1" s="56"/>
      <c r="F1" s="55"/>
      <c r="G1" s="56"/>
      <c r="H1" s="55"/>
      <c r="I1" s="57"/>
      <c r="J1" s="55"/>
      <c r="K1" s="57"/>
      <c r="L1" s="55"/>
      <c r="M1" s="475" t="s">
        <v>87</v>
      </c>
      <c r="N1" s="475"/>
      <c r="O1" s="475"/>
      <c r="P1" s="475"/>
      <c r="Q1" s="475"/>
      <c r="R1" s="475"/>
      <c r="S1" s="475"/>
      <c r="T1" s="475"/>
      <c r="U1" s="476" t="s">
        <v>88</v>
      </c>
      <c r="V1" s="476"/>
      <c r="W1" s="476"/>
      <c r="X1" s="476"/>
      <c r="Y1" s="333" t="s">
        <v>113</v>
      </c>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9"/>
      <c r="IT1" s="9"/>
      <c r="IU1" s="9"/>
      <c r="IV1" s="9"/>
    </row>
    <row r="2" spans="1:256" ht="114.75">
      <c r="A2" s="53" t="s">
        <v>89</v>
      </c>
      <c r="B2" s="31" t="s">
        <v>90</v>
      </c>
      <c r="C2" s="54" t="s">
        <v>91</v>
      </c>
      <c r="D2" s="55" t="s">
        <v>92</v>
      </c>
      <c r="E2" s="56" t="s">
        <v>93</v>
      </c>
      <c r="F2" s="55" t="s">
        <v>94</v>
      </c>
      <c r="G2" s="56" t="s">
        <v>95</v>
      </c>
      <c r="H2" s="55" t="s">
        <v>96</v>
      </c>
      <c r="I2" s="57" t="s">
        <v>97</v>
      </c>
      <c r="J2" s="55" t="s">
        <v>98</v>
      </c>
      <c r="K2" s="57" t="s">
        <v>99</v>
      </c>
      <c r="L2" s="55" t="s">
        <v>100</v>
      </c>
      <c r="M2" s="57" t="s">
        <v>101</v>
      </c>
      <c r="N2" s="55" t="s">
        <v>102</v>
      </c>
      <c r="O2" s="57" t="s">
        <v>103</v>
      </c>
      <c r="P2" s="55" t="s">
        <v>104</v>
      </c>
      <c r="Q2" s="57" t="s">
        <v>105</v>
      </c>
      <c r="R2" s="55" t="s">
        <v>106</v>
      </c>
      <c r="S2" s="57" t="s">
        <v>107</v>
      </c>
      <c r="T2" s="55" t="s">
        <v>108</v>
      </c>
      <c r="U2" s="54" t="s">
        <v>109</v>
      </c>
      <c r="V2" s="55" t="s">
        <v>110</v>
      </c>
      <c r="W2" s="54" t="s">
        <v>111</v>
      </c>
      <c r="X2" s="58" t="s">
        <v>112</v>
      </c>
      <c r="Y2" s="59" t="s">
        <v>113</v>
      </c>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9"/>
      <c r="IT2" s="9"/>
      <c r="IU2" s="9"/>
      <c r="IV2" s="9"/>
    </row>
    <row r="3" spans="1:256" ht="12.75">
      <c r="A3" s="61">
        <v>37232</v>
      </c>
      <c r="B3" s="62">
        <v>811</v>
      </c>
      <c r="C3" s="63"/>
      <c r="D3" s="64"/>
      <c r="E3" s="65"/>
      <c r="F3" s="64"/>
      <c r="G3" s="66">
        <v>292</v>
      </c>
      <c r="H3" s="64"/>
      <c r="I3" s="67">
        <v>7.2</v>
      </c>
      <c r="J3" s="64"/>
      <c r="K3" s="67">
        <v>6.9</v>
      </c>
      <c r="L3" s="68"/>
      <c r="M3" s="69"/>
      <c r="N3" s="64"/>
      <c r="O3" s="69"/>
      <c r="P3" s="64"/>
      <c r="Q3" s="69"/>
      <c r="R3" s="64"/>
      <c r="S3" s="69"/>
      <c r="T3" s="64"/>
      <c r="U3" s="70"/>
      <c r="V3" s="68"/>
      <c r="W3" s="70"/>
      <c r="X3" s="71"/>
      <c r="Y3" s="72"/>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9"/>
      <c r="IT3" s="9"/>
      <c r="IU3" s="9"/>
      <c r="IV3" s="9"/>
    </row>
    <row r="4" spans="1:256" ht="12.75">
      <c r="A4" s="83">
        <v>37234</v>
      </c>
      <c r="B4" s="84">
        <v>814</v>
      </c>
      <c r="C4" s="85">
        <v>3.9</v>
      </c>
      <c r="D4" s="86"/>
      <c r="E4" s="87"/>
      <c r="F4" s="86"/>
      <c r="G4" s="88">
        <v>240</v>
      </c>
      <c r="H4" s="86"/>
      <c r="I4" s="89">
        <v>6.4</v>
      </c>
      <c r="J4" s="86"/>
      <c r="K4" s="89">
        <v>6.2</v>
      </c>
      <c r="L4" s="90"/>
      <c r="M4" s="91"/>
      <c r="N4" s="86"/>
      <c r="O4" s="91"/>
      <c r="P4" s="86"/>
      <c r="Q4" s="91"/>
      <c r="R4" s="86"/>
      <c r="S4" s="91"/>
      <c r="T4" s="86"/>
      <c r="U4" s="92"/>
      <c r="V4" s="90"/>
      <c r="W4" s="92"/>
      <c r="X4" s="93"/>
      <c r="Y4" s="94"/>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9"/>
      <c r="IT4" s="9"/>
      <c r="IU4" s="9"/>
      <c r="IV4" s="9"/>
    </row>
    <row r="5" spans="1:256" ht="12.75">
      <c r="A5" s="61">
        <v>37234</v>
      </c>
      <c r="B5" s="62">
        <v>816</v>
      </c>
      <c r="C5" s="95">
        <v>3.49</v>
      </c>
      <c r="D5" s="96"/>
      <c r="E5" s="65"/>
      <c r="F5" s="96"/>
      <c r="G5" s="66">
        <v>223</v>
      </c>
      <c r="H5" s="96"/>
      <c r="I5" s="67">
        <v>5</v>
      </c>
      <c r="J5" s="96"/>
      <c r="K5" s="67">
        <v>4.7</v>
      </c>
      <c r="L5" s="68"/>
      <c r="M5" s="69"/>
      <c r="N5" s="96"/>
      <c r="O5" s="69"/>
      <c r="P5" s="96"/>
      <c r="Q5" s="69"/>
      <c r="R5" s="96"/>
      <c r="S5" s="69"/>
      <c r="T5" s="96"/>
      <c r="U5" s="70"/>
      <c r="V5" s="68"/>
      <c r="W5" s="70"/>
      <c r="X5" s="71"/>
      <c r="Y5" s="72"/>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c r="IR5" s="73"/>
      <c r="IS5" s="9"/>
      <c r="IT5" s="9"/>
      <c r="IU5" s="9"/>
      <c r="IV5" s="9"/>
    </row>
    <row r="6" spans="1:256" ht="12.75">
      <c r="A6" s="83">
        <v>37235</v>
      </c>
      <c r="B6" s="84">
        <v>818</v>
      </c>
      <c r="C6" s="85">
        <v>3.67</v>
      </c>
      <c r="D6" s="86"/>
      <c r="E6" s="87"/>
      <c r="F6" s="86"/>
      <c r="G6" s="88">
        <v>225</v>
      </c>
      <c r="H6" s="86"/>
      <c r="I6" s="89">
        <v>5.5</v>
      </c>
      <c r="J6" s="86"/>
      <c r="K6" s="89">
        <v>5.2</v>
      </c>
      <c r="L6" s="90"/>
      <c r="M6" s="91"/>
      <c r="N6" s="86"/>
      <c r="O6" s="91"/>
      <c r="P6" s="86"/>
      <c r="Q6" s="91"/>
      <c r="R6" s="86"/>
      <c r="S6" s="91"/>
      <c r="T6" s="86"/>
      <c r="U6" s="92"/>
      <c r="V6" s="90"/>
      <c r="W6" s="92"/>
      <c r="X6" s="93"/>
      <c r="Y6" s="94"/>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9"/>
      <c r="IT6" s="9"/>
      <c r="IU6" s="9"/>
      <c r="IV6" s="9"/>
    </row>
    <row r="7" spans="1:256" ht="12.75">
      <c r="A7" s="61">
        <v>37238</v>
      </c>
      <c r="B7" s="62">
        <v>828</v>
      </c>
      <c r="C7" s="95">
        <v>4.38</v>
      </c>
      <c r="D7" s="96"/>
      <c r="E7" s="65"/>
      <c r="F7" s="96"/>
      <c r="G7" s="66">
        <v>266</v>
      </c>
      <c r="H7" s="96"/>
      <c r="I7" s="67">
        <v>8.1</v>
      </c>
      <c r="J7" s="96"/>
      <c r="K7" s="67">
        <v>7.5</v>
      </c>
      <c r="L7" s="68"/>
      <c r="M7" s="69"/>
      <c r="N7" s="96"/>
      <c r="O7" s="69"/>
      <c r="P7" s="96"/>
      <c r="Q7" s="69"/>
      <c r="R7" s="96"/>
      <c r="S7" s="69"/>
      <c r="T7" s="96"/>
      <c r="U7" s="70"/>
      <c r="V7" s="68"/>
      <c r="W7" s="70"/>
      <c r="X7" s="71"/>
      <c r="Y7" s="72"/>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9"/>
      <c r="IT7" s="9"/>
      <c r="IU7" s="9"/>
      <c r="IV7" s="9"/>
    </row>
    <row r="8" spans="1:256" ht="12.75">
      <c r="A8" s="83">
        <v>37239</v>
      </c>
      <c r="B8" s="84">
        <v>832</v>
      </c>
      <c r="C8" s="85">
        <v>5.12</v>
      </c>
      <c r="D8" s="86"/>
      <c r="E8" s="87"/>
      <c r="F8" s="86"/>
      <c r="G8" s="88">
        <v>219</v>
      </c>
      <c r="H8" s="86"/>
      <c r="I8" s="89">
        <v>8.5</v>
      </c>
      <c r="J8" s="86"/>
      <c r="K8" s="89">
        <v>7.7</v>
      </c>
      <c r="L8" s="90"/>
      <c r="M8" s="97"/>
      <c r="N8" s="86"/>
      <c r="O8" s="97"/>
      <c r="P8" s="86"/>
      <c r="Q8" s="97"/>
      <c r="R8" s="86"/>
      <c r="S8" s="97"/>
      <c r="T8" s="86"/>
      <c r="U8" s="98"/>
      <c r="V8" s="99"/>
      <c r="W8" s="98"/>
      <c r="X8" s="100"/>
      <c r="Y8" s="94"/>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9"/>
      <c r="IT8" s="9"/>
      <c r="IU8" s="9"/>
      <c r="IV8" s="9"/>
    </row>
    <row r="9" spans="1:256" ht="12.75">
      <c r="A9" s="61">
        <v>37243</v>
      </c>
      <c r="B9" s="62">
        <v>843</v>
      </c>
      <c r="C9" s="95">
        <v>4.91</v>
      </c>
      <c r="D9" s="96"/>
      <c r="E9" s="65"/>
      <c r="F9" s="96"/>
      <c r="G9" s="66">
        <v>154</v>
      </c>
      <c r="H9" s="96"/>
      <c r="I9" s="67">
        <v>7.7</v>
      </c>
      <c r="J9" s="96"/>
      <c r="K9" s="67">
        <v>7.1</v>
      </c>
      <c r="L9" s="68"/>
      <c r="M9" s="101"/>
      <c r="N9" s="96"/>
      <c r="O9" s="101"/>
      <c r="P9" s="96"/>
      <c r="Q9" s="101"/>
      <c r="R9" s="96"/>
      <c r="S9" s="101"/>
      <c r="T9" s="96"/>
      <c r="U9" s="102"/>
      <c r="V9" s="103"/>
      <c r="W9" s="102"/>
      <c r="X9" s="104"/>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9"/>
      <c r="IT9" s="9"/>
      <c r="IU9" s="9"/>
      <c r="IV9" s="9"/>
    </row>
    <row r="10" spans="1:256" ht="12.75">
      <c r="A10" s="83">
        <v>37245</v>
      </c>
      <c r="B10" s="84">
        <v>855</v>
      </c>
      <c r="C10" s="85">
        <v>4.78</v>
      </c>
      <c r="D10" s="86"/>
      <c r="E10" s="87"/>
      <c r="F10" s="86"/>
      <c r="G10" s="88">
        <v>177</v>
      </c>
      <c r="H10" s="86"/>
      <c r="I10" s="89">
        <v>7.2</v>
      </c>
      <c r="J10" s="86"/>
      <c r="K10" s="89">
        <v>6.6</v>
      </c>
      <c r="L10" s="90"/>
      <c r="M10" s="97"/>
      <c r="N10" s="86"/>
      <c r="O10" s="97"/>
      <c r="P10" s="86"/>
      <c r="Q10" s="97"/>
      <c r="R10" s="86"/>
      <c r="S10" s="97"/>
      <c r="T10" s="86"/>
      <c r="U10" s="98"/>
      <c r="V10" s="99"/>
      <c r="W10" s="98"/>
      <c r="X10" s="100"/>
      <c r="Y10" s="94"/>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9"/>
      <c r="IT10" s="9"/>
      <c r="IU10" s="9"/>
      <c r="IV10" s="9"/>
    </row>
    <row r="11" spans="1:256" ht="12.75">
      <c r="A11" s="61">
        <v>37247</v>
      </c>
      <c r="B11" s="62">
        <v>857</v>
      </c>
      <c r="C11" s="95">
        <v>4.85</v>
      </c>
      <c r="D11" s="96"/>
      <c r="E11" s="65"/>
      <c r="F11" s="96"/>
      <c r="G11" s="66">
        <v>232</v>
      </c>
      <c r="H11" s="96"/>
      <c r="I11" s="67">
        <v>9.5</v>
      </c>
      <c r="J11" s="96"/>
      <c r="K11" s="67">
        <v>8.5</v>
      </c>
      <c r="L11" s="68"/>
      <c r="M11" s="101"/>
      <c r="N11" s="96"/>
      <c r="O11" s="101"/>
      <c r="P11" s="96"/>
      <c r="Q11" s="101"/>
      <c r="R11" s="96"/>
      <c r="S11" s="101"/>
      <c r="T11" s="96"/>
      <c r="U11" s="102"/>
      <c r="V11" s="103"/>
      <c r="W11" s="102"/>
      <c r="X11" s="104"/>
      <c r="Y11" s="72"/>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9"/>
      <c r="IT11" s="9"/>
      <c r="IU11" s="9"/>
      <c r="IV11" s="9"/>
    </row>
    <row r="12" spans="1:256" ht="12.75">
      <c r="A12" s="83">
        <v>37247</v>
      </c>
      <c r="B12" s="84">
        <v>858</v>
      </c>
      <c r="C12" s="85">
        <v>5.1</v>
      </c>
      <c r="D12" s="86"/>
      <c r="E12" s="87"/>
      <c r="F12" s="86"/>
      <c r="G12" s="88">
        <v>252</v>
      </c>
      <c r="H12" s="86"/>
      <c r="I12" s="89">
        <v>11.5</v>
      </c>
      <c r="J12" s="86"/>
      <c r="K12" s="89">
        <v>10.3</v>
      </c>
      <c r="L12" s="90"/>
      <c r="M12" s="97"/>
      <c r="N12" s="86"/>
      <c r="O12" s="97"/>
      <c r="P12" s="86"/>
      <c r="Q12" s="97"/>
      <c r="R12" s="86"/>
      <c r="S12" s="97"/>
      <c r="T12" s="86"/>
      <c r="U12" s="98"/>
      <c r="V12" s="99"/>
      <c r="W12" s="98"/>
      <c r="X12" s="100"/>
      <c r="Y12" s="94"/>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9"/>
      <c r="IT12" s="9"/>
      <c r="IU12" s="9"/>
      <c r="IV12" s="9"/>
    </row>
    <row r="13" spans="1:256" ht="12.75">
      <c r="A13" s="61">
        <v>37248</v>
      </c>
      <c r="B13" s="62">
        <v>860</v>
      </c>
      <c r="C13" s="95">
        <v>4.97</v>
      </c>
      <c r="D13" s="96"/>
      <c r="E13" s="65"/>
      <c r="F13" s="96"/>
      <c r="G13" s="66">
        <v>203</v>
      </c>
      <c r="H13" s="96"/>
      <c r="I13" s="67">
        <v>9</v>
      </c>
      <c r="J13" s="96"/>
      <c r="K13" s="67">
        <v>8.3</v>
      </c>
      <c r="L13" s="68"/>
      <c r="M13" s="101"/>
      <c r="N13" s="96"/>
      <c r="O13" s="101"/>
      <c r="P13" s="96"/>
      <c r="Q13" s="101"/>
      <c r="R13" s="96"/>
      <c r="S13" s="101"/>
      <c r="T13" s="96"/>
      <c r="U13" s="102"/>
      <c r="V13" s="103"/>
      <c r="W13" s="102"/>
      <c r="X13" s="104"/>
      <c r="Y13" s="72"/>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9"/>
      <c r="IT13" s="9"/>
      <c r="IU13" s="9"/>
      <c r="IV13" s="9"/>
    </row>
    <row r="14" spans="1:256" ht="12.75">
      <c r="A14" s="83">
        <v>37251</v>
      </c>
      <c r="B14" s="84">
        <v>861</v>
      </c>
      <c r="C14" s="85">
        <v>4.34</v>
      </c>
      <c r="D14" s="86"/>
      <c r="E14" s="87"/>
      <c r="F14" s="86"/>
      <c r="G14" s="88">
        <v>198</v>
      </c>
      <c r="H14" s="86"/>
      <c r="I14" s="89">
        <v>6.2</v>
      </c>
      <c r="J14" s="86"/>
      <c r="K14" s="89">
        <v>5.8</v>
      </c>
      <c r="L14" s="90"/>
      <c r="M14" s="97"/>
      <c r="N14" s="86"/>
      <c r="O14" s="97"/>
      <c r="P14" s="86"/>
      <c r="Q14" s="97"/>
      <c r="R14" s="86"/>
      <c r="S14" s="97"/>
      <c r="T14" s="86"/>
      <c r="U14" s="98"/>
      <c r="V14" s="99"/>
      <c r="W14" s="98"/>
      <c r="X14" s="100"/>
      <c r="Y14" s="94"/>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9"/>
      <c r="IT14" s="9"/>
      <c r="IU14" s="9"/>
      <c r="IV14" s="9"/>
    </row>
    <row r="15" spans="1:256" ht="12.75">
      <c r="A15" s="61">
        <v>37253</v>
      </c>
      <c r="B15" s="62">
        <v>867</v>
      </c>
      <c r="C15" s="95">
        <v>5.51</v>
      </c>
      <c r="D15" s="64"/>
      <c r="E15" s="65"/>
      <c r="F15" s="64"/>
      <c r="G15" s="65"/>
      <c r="H15" s="64"/>
      <c r="I15" s="67">
        <v>9.1</v>
      </c>
      <c r="J15" s="64"/>
      <c r="K15" s="67">
        <v>8.4</v>
      </c>
      <c r="L15" s="68"/>
      <c r="M15" s="101"/>
      <c r="N15" s="64"/>
      <c r="O15" s="101"/>
      <c r="P15" s="64"/>
      <c r="Q15" s="101"/>
      <c r="R15" s="64"/>
      <c r="S15" s="101"/>
      <c r="T15" s="64"/>
      <c r="U15" s="102"/>
      <c r="V15" s="103"/>
      <c r="W15" s="102"/>
      <c r="X15" s="104"/>
      <c r="Y15" s="72"/>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9"/>
      <c r="IT15" s="9"/>
      <c r="IU15" s="9"/>
      <c r="IV15" s="9"/>
    </row>
    <row r="16" spans="1:256" ht="12.75">
      <c r="A16" s="83">
        <v>37254</v>
      </c>
      <c r="B16" s="84">
        <v>869</v>
      </c>
      <c r="C16" s="85">
        <v>5.69</v>
      </c>
      <c r="D16" s="86"/>
      <c r="E16" s="87"/>
      <c r="F16" s="86"/>
      <c r="G16" s="88">
        <v>202</v>
      </c>
      <c r="H16" s="86"/>
      <c r="I16" s="89">
        <v>9.3</v>
      </c>
      <c r="J16" s="86"/>
      <c r="K16" s="89">
        <v>8.5</v>
      </c>
      <c r="L16" s="90"/>
      <c r="M16" s="97"/>
      <c r="N16" s="86"/>
      <c r="O16" s="97"/>
      <c r="P16" s="86"/>
      <c r="Q16" s="97"/>
      <c r="R16" s="86"/>
      <c r="S16" s="97"/>
      <c r="T16" s="86"/>
      <c r="U16" s="98"/>
      <c r="V16" s="99"/>
      <c r="W16" s="98"/>
      <c r="X16" s="100"/>
      <c r="Y16" s="94"/>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9"/>
      <c r="IT16" s="9"/>
      <c r="IU16" s="9"/>
      <c r="IV16" s="9"/>
    </row>
    <row r="17" spans="1:256" ht="12.75">
      <c r="A17" s="61">
        <v>37255</v>
      </c>
      <c r="B17" s="62">
        <v>870</v>
      </c>
      <c r="C17" s="95">
        <v>5.22</v>
      </c>
      <c r="D17" s="96"/>
      <c r="E17" s="65"/>
      <c r="F17" s="96"/>
      <c r="G17" s="66">
        <v>193</v>
      </c>
      <c r="H17" s="96"/>
      <c r="I17" s="67">
        <v>8</v>
      </c>
      <c r="J17" s="96"/>
      <c r="K17" s="67">
        <v>7.4</v>
      </c>
      <c r="L17" s="68"/>
      <c r="M17" s="101"/>
      <c r="N17" s="96"/>
      <c r="O17" s="101"/>
      <c r="P17" s="96"/>
      <c r="Q17" s="101"/>
      <c r="R17" s="96"/>
      <c r="S17" s="101"/>
      <c r="T17" s="96"/>
      <c r="U17" s="102"/>
      <c r="V17" s="103"/>
      <c r="W17" s="102"/>
      <c r="X17" s="104"/>
      <c r="Y17" s="72"/>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9"/>
      <c r="IT17" s="9"/>
      <c r="IU17" s="9"/>
      <c r="IV17" s="9"/>
    </row>
    <row r="18" spans="1:256" ht="12.75">
      <c r="A18" s="83">
        <v>37257</v>
      </c>
      <c r="B18" s="84">
        <v>874</v>
      </c>
      <c r="C18" s="85">
        <v>4.77</v>
      </c>
      <c r="D18" s="86"/>
      <c r="E18" s="87"/>
      <c r="F18" s="86"/>
      <c r="G18" s="88">
        <v>252</v>
      </c>
      <c r="H18" s="86"/>
      <c r="I18" s="89">
        <v>8.8</v>
      </c>
      <c r="J18" s="86"/>
      <c r="K18" s="105"/>
      <c r="L18" s="90"/>
      <c r="M18" s="97"/>
      <c r="N18" s="86"/>
      <c r="O18" s="97"/>
      <c r="P18" s="86"/>
      <c r="Q18" s="97"/>
      <c r="R18" s="86"/>
      <c r="S18" s="97"/>
      <c r="T18" s="86"/>
      <c r="U18" s="98"/>
      <c r="V18" s="99"/>
      <c r="W18" s="98"/>
      <c r="X18" s="100"/>
      <c r="Y18" s="94"/>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9"/>
      <c r="IT18" s="9"/>
      <c r="IU18" s="9"/>
      <c r="IV18" s="9"/>
    </row>
    <row r="19" spans="1:256" ht="12.75">
      <c r="A19" s="61">
        <v>37258</v>
      </c>
      <c r="B19" s="62">
        <v>875</v>
      </c>
      <c r="C19" s="95">
        <v>5.68</v>
      </c>
      <c r="D19" s="96"/>
      <c r="E19" s="65"/>
      <c r="F19" s="96"/>
      <c r="G19" s="66">
        <v>163</v>
      </c>
      <c r="H19" s="96"/>
      <c r="I19" s="67">
        <v>7.3</v>
      </c>
      <c r="J19" s="96"/>
      <c r="K19" s="106"/>
      <c r="L19" s="68"/>
      <c r="M19" s="101"/>
      <c r="N19" s="96"/>
      <c r="O19" s="101"/>
      <c r="P19" s="96"/>
      <c r="Q19" s="101"/>
      <c r="R19" s="96"/>
      <c r="S19" s="101"/>
      <c r="T19" s="96"/>
      <c r="U19" s="102"/>
      <c r="V19" s="103"/>
      <c r="W19" s="102"/>
      <c r="X19" s="104"/>
      <c r="Y19" s="72"/>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9"/>
      <c r="IT19" s="9"/>
      <c r="IU19" s="9"/>
      <c r="IV19" s="9"/>
    </row>
    <row r="20" spans="1:256" ht="12.75">
      <c r="A20" s="83">
        <v>37260</v>
      </c>
      <c r="B20" s="84">
        <v>884</v>
      </c>
      <c r="C20" s="85">
        <v>5.3</v>
      </c>
      <c r="D20" s="86"/>
      <c r="E20" s="87"/>
      <c r="F20" s="86"/>
      <c r="G20" s="88">
        <v>171</v>
      </c>
      <c r="H20" s="86"/>
      <c r="I20" s="89">
        <v>6.8</v>
      </c>
      <c r="J20" s="86"/>
      <c r="K20" s="105"/>
      <c r="L20" s="90"/>
      <c r="M20" s="97"/>
      <c r="N20" s="86"/>
      <c r="O20" s="97"/>
      <c r="P20" s="86"/>
      <c r="Q20" s="97"/>
      <c r="R20" s="86"/>
      <c r="S20" s="97"/>
      <c r="T20" s="86"/>
      <c r="U20" s="98"/>
      <c r="V20" s="99"/>
      <c r="W20" s="98"/>
      <c r="X20" s="100"/>
      <c r="Y20" s="94"/>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9"/>
      <c r="IT20" s="9"/>
      <c r="IU20" s="9"/>
      <c r="IV20" s="9"/>
    </row>
    <row r="21" spans="1:256" ht="12.75">
      <c r="A21" s="61">
        <v>37261</v>
      </c>
      <c r="B21" s="62">
        <v>885</v>
      </c>
      <c r="C21" s="95">
        <v>5.17</v>
      </c>
      <c r="D21" s="96"/>
      <c r="E21" s="65"/>
      <c r="F21" s="96"/>
      <c r="G21" s="66">
        <v>197</v>
      </c>
      <c r="H21" s="96"/>
      <c r="I21" s="67">
        <v>7.8</v>
      </c>
      <c r="J21" s="96"/>
      <c r="K21" s="106"/>
      <c r="L21" s="68"/>
      <c r="M21" s="101"/>
      <c r="N21" s="96"/>
      <c r="O21" s="101"/>
      <c r="P21" s="96"/>
      <c r="Q21" s="101"/>
      <c r="R21" s="96"/>
      <c r="S21" s="101"/>
      <c r="T21" s="96"/>
      <c r="U21" s="102"/>
      <c r="V21" s="103"/>
      <c r="W21" s="102"/>
      <c r="X21" s="104"/>
      <c r="Y21" s="72"/>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9"/>
      <c r="IT21" s="9"/>
      <c r="IU21" s="9"/>
      <c r="IV21" s="9"/>
    </row>
    <row r="22" spans="1:256" ht="12.75">
      <c r="A22" s="83">
        <v>37263</v>
      </c>
      <c r="B22" s="84">
        <v>889</v>
      </c>
      <c r="C22" s="85">
        <v>4.5</v>
      </c>
      <c r="D22" s="107"/>
      <c r="E22" s="88">
        <v>3840</v>
      </c>
      <c r="F22" s="107"/>
      <c r="G22" s="88">
        <v>261</v>
      </c>
      <c r="H22" s="107"/>
      <c r="I22" s="89">
        <v>7.4</v>
      </c>
      <c r="J22" s="107"/>
      <c r="K22" s="105"/>
      <c r="L22" s="90"/>
      <c r="M22" s="97"/>
      <c r="N22" s="107"/>
      <c r="O22" s="97"/>
      <c r="P22" s="107"/>
      <c r="Q22" s="97"/>
      <c r="R22" s="107"/>
      <c r="S22" s="97"/>
      <c r="T22" s="107"/>
      <c r="U22" s="98"/>
      <c r="V22" s="99"/>
      <c r="W22" s="98"/>
      <c r="X22" s="100"/>
      <c r="Y22" s="94"/>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9"/>
      <c r="IT22" s="9"/>
      <c r="IU22" s="9"/>
      <c r="IV22" s="9"/>
    </row>
    <row r="23" spans="1:256" ht="12.75">
      <c r="A23" s="61">
        <v>37269</v>
      </c>
      <c r="B23" s="62">
        <v>903</v>
      </c>
      <c r="C23" s="95">
        <v>3.28</v>
      </c>
      <c r="D23" s="64"/>
      <c r="E23" s="66">
        <v>2710</v>
      </c>
      <c r="F23" s="64"/>
      <c r="G23" s="66">
        <v>263</v>
      </c>
      <c r="H23" s="64"/>
      <c r="I23" s="67">
        <v>6.8</v>
      </c>
      <c r="J23" s="64"/>
      <c r="K23" s="67">
        <v>6.6</v>
      </c>
      <c r="L23" s="68"/>
      <c r="M23" s="101"/>
      <c r="N23" s="64"/>
      <c r="O23" s="101"/>
      <c r="P23" s="64"/>
      <c r="Q23" s="101"/>
      <c r="R23" s="64"/>
      <c r="S23" s="101"/>
      <c r="T23" s="64"/>
      <c r="U23" s="102"/>
      <c r="V23" s="103"/>
      <c r="W23" s="102"/>
      <c r="X23" s="104"/>
      <c r="Y23" s="72"/>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9"/>
      <c r="IT23" s="9"/>
      <c r="IU23" s="9"/>
      <c r="IV23" s="9"/>
    </row>
    <row r="24" spans="1:256" ht="12.75">
      <c r="A24" s="83">
        <v>37270</v>
      </c>
      <c r="B24" s="84">
        <v>905</v>
      </c>
      <c r="C24" s="85">
        <v>2.75</v>
      </c>
      <c r="D24" s="107"/>
      <c r="E24" s="88">
        <v>2246</v>
      </c>
      <c r="F24" s="107"/>
      <c r="G24" s="88">
        <v>226</v>
      </c>
      <c r="H24" s="107"/>
      <c r="I24" s="89">
        <v>4.5</v>
      </c>
      <c r="J24" s="107"/>
      <c r="K24" s="89">
        <v>4.5</v>
      </c>
      <c r="L24" s="90"/>
      <c r="M24" s="97"/>
      <c r="N24" s="107"/>
      <c r="O24" s="97"/>
      <c r="P24" s="107"/>
      <c r="Q24" s="97"/>
      <c r="R24" s="107"/>
      <c r="S24" s="97"/>
      <c r="T24" s="107"/>
      <c r="U24" s="98"/>
      <c r="V24" s="99"/>
      <c r="W24" s="98"/>
      <c r="X24" s="100"/>
      <c r="Y24" s="94"/>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9"/>
      <c r="IT24" s="9"/>
      <c r="IU24" s="9"/>
      <c r="IV24" s="9"/>
    </row>
    <row r="25" spans="1:256" ht="12.75">
      <c r="A25" s="61">
        <v>37273</v>
      </c>
      <c r="B25" s="62">
        <v>912</v>
      </c>
      <c r="C25" s="95">
        <v>4.52</v>
      </c>
      <c r="D25" s="64"/>
      <c r="E25" s="66">
        <v>3620</v>
      </c>
      <c r="F25" s="64"/>
      <c r="G25" s="66">
        <v>116</v>
      </c>
      <c r="H25" s="64"/>
      <c r="I25" s="67">
        <v>2.8</v>
      </c>
      <c r="J25" s="64"/>
      <c r="K25" s="67">
        <v>2.6</v>
      </c>
      <c r="L25" s="68"/>
      <c r="M25" s="101"/>
      <c r="N25" s="64"/>
      <c r="O25" s="101"/>
      <c r="P25" s="64"/>
      <c r="Q25" s="101"/>
      <c r="R25" s="64"/>
      <c r="S25" s="101"/>
      <c r="T25" s="64"/>
      <c r="U25" s="102"/>
      <c r="V25" s="103"/>
      <c r="W25" s="102"/>
      <c r="X25" s="104"/>
      <c r="Y25" s="72"/>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9"/>
      <c r="IT25" s="9"/>
      <c r="IU25" s="9"/>
      <c r="IV25" s="9"/>
    </row>
    <row r="26" spans="1:256" ht="12.75">
      <c r="A26" s="83">
        <v>37273</v>
      </c>
      <c r="B26" s="84">
        <v>913</v>
      </c>
      <c r="C26" s="85">
        <v>5.09</v>
      </c>
      <c r="D26" s="107"/>
      <c r="E26" s="88">
        <v>4335</v>
      </c>
      <c r="F26" s="107"/>
      <c r="G26" s="88">
        <v>151</v>
      </c>
      <c r="H26" s="107"/>
      <c r="I26" s="89">
        <v>4.6</v>
      </c>
      <c r="J26" s="107"/>
      <c r="K26" s="89">
        <v>4.3</v>
      </c>
      <c r="L26" s="90"/>
      <c r="M26" s="97"/>
      <c r="N26" s="107"/>
      <c r="O26" s="97"/>
      <c r="P26" s="107"/>
      <c r="Q26" s="97"/>
      <c r="R26" s="107"/>
      <c r="S26" s="97"/>
      <c r="T26" s="107"/>
      <c r="U26" s="98"/>
      <c r="V26" s="99"/>
      <c r="W26" s="98"/>
      <c r="X26" s="100"/>
      <c r="Y26" s="94"/>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9"/>
      <c r="IT26" s="9"/>
      <c r="IU26" s="9"/>
      <c r="IV26" s="9"/>
    </row>
    <row r="27" spans="1:256" ht="12.75">
      <c r="A27" s="61">
        <v>37274</v>
      </c>
      <c r="B27" s="62">
        <v>914</v>
      </c>
      <c r="C27" s="95">
        <v>4.14</v>
      </c>
      <c r="D27" s="64"/>
      <c r="E27" s="66">
        <v>3365</v>
      </c>
      <c r="F27" s="64"/>
      <c r="G27" s="66">
        <v>190</v>
      </c>
      <c r="H27" s="64"/>
      <c r="I27" s="67">
        <v>4.7</v>
      </c>
      <c r="J27" s="64"/>
      <c r="K27" s="67">
        <v>4.4</v>
      </c>
      <c r="L27" s="68"/>
      <c r="M27" s="101"/>
      <c r="N27" s="64"/>
      <c r="O27" s="101"/>
      <c r="P27" s="64"/>
      <c r="Q27" s="101"/>
      <c r="R27" s="64"/>
      <c r="S27" s="101"/>
      <c r="T27" s="64"/>
      <c r="U27" s="102"/>
      <c r="V27" s="103"/>
      <c r="W27" s="102"/>
      <c r="X27" s="104"/>
      <c r="Y27" s="72"/>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9"/>
      <c r="IT27" s="9"/>
      <c r="IU27" s="9"/>
      <c r="IV27" s="9"/>
    </row>
    <row r="28" spans="1:256" ht="12.75">
      <c r="A28" s="83">
        <v>37287</v>
      </c>
      <c r="B28" s="84">
        <v>940</v>
      </c>
      <c r="C28" s="85">
        <v>5.46</v>
      </c>
      <c r="D28" s="107"/>
      <c r="E28" s="88">
        <v>4351</v>
      </c>
      <c r="F28" s="107"/>
      <c r="G28" s="88">
        <v>293</v>
      </c>
      <c r="H28" s="107"/>
      <c r="I28" s="89">
        <v>10.56</v>
      </c>
      <c r="J28" s="107"/>
      <c r="K28" s="89">
        <v>9.75</v>
      </c>
      <c r="L28" s="99"/>
      <c r="M28" s="97">
        <v>38.3</v>
      </c>
      <c r="N28" s="107">
        <v>0.036584399999999996</v>
      </c>
      <c r="O28" s="97">
        <v>24.5</v>
      </c>
      <c r="P28" s="107">
        <v>0.030948999999999997</v>
      </c>
      <c r="Q28" s="97">
        <v>15.2</v>
      </c>
      <c r="R28" s="107">
        <v>-0.0015486999999999999</v>
      </c>
      <c r="S28" s="97">
        <v>12.4</v>
      </c>
      <c r="T28" s="107">
        <v>0.0234504</v>
      </c>
      <c r="U28" s="98">
        <v>1.79</v>
      </c>
      <c r="V28" s="99">
        <v>0.017457</v>
      </c>
      <c r="W28" s="98">
        <v>1.63</v>
      </c>
      <c r="X28" s="100">
        <v>0.010391599999999999</v>
      </c>
      <c r="Y28" s="94"/>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9"/>
      <c r="IT28" s="9"/>
      <c r="IU28" s="9"/>
      <c r="IV28" s="9"/>
    </row>
    <row r="29" spans="1:256" ht="12.75">
      <c r="A29" s="61">
        <v>37288</v>
      </c>
      <c r="B29" s="62">
        <v>942</v>
      </c>
      <c r="C29" s="95">
        <v>5.55</v>
      </c>
      <c r="D29" s="64"/>
      <c r="E29" s="66">
        <v>4432</v>
      </c>
      <c r="F29" s="64"/>
      <c r="G29" s="66">
        <v>292</v>
      </c>
      <c r="H29" s="64"/>
      <c r="I29" s="67">
        <v>10.2</v>
      </c>
      <c r="J29" s="64"/>
      <c r="K29" s="67">
        <v>9.7</v>
      </c>
      <c r="L29" s="103"/>
      <c r="M29" s="101">
        <v>40.6</v>
      </c>
      <c r="N29" s="64">
        <v>0.036849099999999996</v>
      </c>
      <c r="O29" s="101">
        <v>25.9</v>
      </c>
      <c r="P29" s="64">
        <v>0.0440399</v>
      </c>
      <c r="Q29" s="101">
        <v>15</v>
      </c>
      <c r="R29" s="64">
        <v>0.018201</v>
      </c>
      <c r="S29" s="101">
        <v>13.3</v>
      </c>
      <c r="T29" s="64">
        <v>0.0245821</v>
      </c>
      <c r="U29" s="102">
        <v>1.84</v>
      </c>
      <c r="V29" s="103">
        <v>0.017824</v>
      </c>
      <c r="W29" s="102">
        <v>1.63</v>
      </c>
      <c r="X29" s="104">
        <v>0.0140433</v>
      </c>
      <c r="Y29" s="72"/>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9"/>
      <c r="IT29" s="9"/>
      <c r="IU29" s="9"/>
      <c r="IV29" s="9"/>
    </row>
    <row r="30" spans="1:256" ht="12.75">
      <c r="A30" s="108">
        <v>37289</v>
      </c>
      <c r="B30" s="59">
        <v>948</v>
      </c>
      <c r="C30" s="109">
        <v>5.56</v>
      </c>
      <c r="D30" s="107"/>
      <c r="E30" s="87">
        <v>4557</v>
      </c>
      <c r="F30" s="107"/>
      <c r="G30" s="87">
        <v>312</v>
      </c>
      <c r="H30" s="107"/>
      <c r="I30" s="105">
        <v>12</v>
      </c>
      <c r="J30" s="107"/>
      <c r="K30" s="105">
        <v>11.5</v>
      </c>
      <c r="L30" s="99"/>
      <c r="M30" s="97">
        <v>40.4</v>
      </c>
      <c r="N30" s="107">
        <v>0.0412753</v>
      </c>
      <c r="O30" s="97">
        <v>25.7</v>
      </c>
      <c r="P30" s="107">
        <v>0.0429631</v>
      </c>
      <c r="Q30" s="97">
        <v>16.2</v>
      </c>
      <c r="R30" s="107">
        <v>0.0077161999999999994</v>
      </c>
      <c r="S30" s="97">
        <v>13</v>
      </c>
      <c r="T30" s="107">
        <v>0.0010325</v>
      </c>
      <c r="U30" s="98">
        <v>1.81</v>
      </c>
      <c r="V30" s="99">
        <v>0.0195589</v>
      </c>
      <c r="W30" s="98">
        <v>1.65</v>
      </c>
      <c r="X30" s="100">
        <v>0.0122013</v>
      </c>
      <c r="Y30" s="94"/>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9"/>
      <c r="IT30" s="9"/>
      <c r="IU30" s="9"/>
      <c r="IV30" s="9"/>
    </row>
    <row r="31" spans="1:256" ht="12.75">
      <c r="A31" s="110">
        <v>37289</v>
      </c>
      <c r="B31" s="111">
        <v>950</v>
      </c>
      <c r="C31" s="63">
        <v>5.04</v>
      </c>
      <c r="D31" s="64"/>
      <c r="E31" s="65">
        <v>4100</v>
      </c>
      <c r="F31" s="64"/>
      <c r="G31" s="65">
        <v>305</v>
      </c>
      <c r="H31" s="64"/>
      <c r="I31" s="106">
        <v>9.76</v>
      </c>
      <c r="J31" s="64"/>
      <c r="K31" s="106">
        <v>9.4</v>
      </c>
      <c r="L31" s="103"/>
      <c r="M31" s="101">
        <v>40.2</v>
      </c>
      <c r="N31" s="64">
        <v>0.034648399999999996</v>
      </c>
      <c r="O31" s="101">
        <v>25.2</v>
      </c>
      <c r="P31" s="64">
        <v>0.0448623</v>
      </c>
      <c r="Q31" s="101">
        <v>16.1</v>
      </c>
      <c r="R31" s="64">
        <v>0.00045579999999999997</v>
      </c>
      <c r="S31" s="101">
        <v>14.1</v>
      </c>
      <c r="T31" s="64">
        <v>0.0126086</v>
      </c>
      <c r="U31" s="102">
        <v>1.83</v>
      </c>
      <c r="V31" s="103">
        <v>0.0173403</v>
      </c>
      <c r="W31" s="102">
        <v>1.64</v>
      </c>
      <c r="X31" s="104">
        <v>0.0128785</v>
      </c>
      <c r="Y31" s="72"/>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9"/>
      <c r="IT31" s="9"/>
      <c r="IU31" s="9"/>
      <c r="IV31" s="9"/>
    </row>
    <row r="32" spans="1:256" ht="12.75">
      <c r="A32" s="108">
        <v>37290</v>
      </c>
      <c r="B32" s="59">
        <v>953</v>
      </c>
      <c r="C32" s="109">
        <v>5.33</v>
      </c>
      <c r="D32" s="107"/>
      <c r="E32" s="87">
        <v>4293</v>
      </c>
      <c r="F32" s="107"/>
      <c r="G32" s="87">
        <v>326</v>
      </c>
      <c r="H32" s="107"/>
      <c r="I32" s="105">
        <v>11</v>
      </c>
      <c r="J32" s="107"/>
      <c r="K32" s="105">
        <v>10.6</v>
      </c>
      <c r="L32" s="99"/>
      <c r="M32" s="97">
        <v>40.7</v>
      </c>
      <c r="N32" s="107">
        <v>0.041808399999999996</v>
      </c>
      <c r="O32" s="97">
        <v>25.5</v>
      </c>
      <c r="P32" s="107">
        <v>0.043766099999999995</v>
      </c>
      <c r="Q32" s="97">
        <v>16.7</v>
      </c>
      <c r="R32" s="107">
        <v>-0.0013093</v>
      </c>
      <c r="S32" s="97">
        <v>13.8</v>
      </c>
      <c r="T32" s="107">
        <v>-0.0121327</v>
      </c>
      <c r="U32" s="98">
        <v>1.84</v>
      </c>
      <c r="V32" s="99">
        <v>0.0179068</v>
      </c>
      <c r="W32" s="98">
        <v>1.69</v>
      </c>
      <c r="X32" s="100">
        <v>0.0104923</v>
      </c>
      <c r="Y32" s="94"/>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9"/>
      <c r="IT32" s="9"/>
      <c r="IU32" s="9"/>
      <c r="IV32" s="9"/>
    </row>
    <row r="33" spans="1:256" ht="12.75">
      <c r="A33" s="110">
        <v>37290</v>
      </c>
      <c r="B33" s="111">
        <v>955</v>
      </c>
      <c r="C33" s="63">
        <v>5.04</v>
      </c>
      <c r="D33" s="64"/>
      <c r="E33" s="65">
        <v>3897</v>
      </c>
      <c r="F33" s="64"/>
      <c r="G33" s="65">
        <v>296</v>
      </c>
      <c r="H33" s="64"/>
      <c r="I33" s="106">
        <v>8.5</v>
      </c>
      <c r="J33" s="64"/>
      <c r="K33" s="106">
        <v>8.32</v>
      </c>
      <c r="L33" s="103"/>
      <c r="M33" s="101">
        <v>45.8</v>
      </c>
      <c r="N33" s="64">
        <v>0.027752899999999997</v>
      </c>
      <c r="O33" s="101">
        <v>27.4</v>
      </c>
      <c r="P33" s="64">
        <v>0.0057041</v>
      </c>
      <c r="Q33" s="101">
        <v>16.1</v>
      </c>
      <c r="R33" s="64">
        <v>0.016735</v>
      </c>
      <c r="S33" s="101">
        <v>13.9</v>
      </c>
      <c r="T33" s="64">
        <v>0.0105373</v>
      </c>
      <c r="U33" s="102">
        <v>2.48</v>
      </c>
      <c r="V33" s="103">
        <v>0.0068641</v>
      </c>
      <c r="W33" s="102">
        <v>1.71</v>
      </c>
      <c r="X33" s="104">
        <v>0.0097266</v>
      </c>
      <c r="Y33" s="72" t="s">
        <v>114</v>
      </c>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9"/>
      <c r="IT33" s="9"/>
      <c r="IU33" s="9"/>
      <c r="IV33" s="9"/>
    </row>
    <row r="34" spans="1:256" ht="12.75">
      <c r="A34" s="108">
        <v>37294</v>
      </c>
      <c r="B34" s="59">
        <v>965</v>
      </c>
      <c r="C34" s="109">
        <v>5.26</v>
      </c>
      <c r="D34" s="107"/>
      <c r="E34" s="87">
        <v>4187</v>
      </c>
      <c r="F34" s="107"/>
      <c r="G34" s="87">
        <v>307</v>
      </c>
      <c r="H34" s="107"/>
      <c r="I34" s="105">
        <v>9.48</v>
      </c>
      <c r="J34" s="107"/>
      <c r="K34" s="105">
        <v>8.87</v>
      </c>
      <c r="L34" s="99"/>
      <c r="M34" s="97">
        <v>43.3</v>
      </c>
      <c r="N34" s="107">
        <v>0.0454249</v>
      </c>
      <c r="O34" s="97">
        <v>27.5</v>
      </c>
      <c r="P34" s="107">
        <v>0.0161368</v>
      </c>
      <c r="Q34" s="97">
        <v>16</v>
      </c>
      <c r="R34" s="107">
        <v>0.018566799999999998</v>
      </c>
      <c r="S34" s="97">
        <v>14.2</v>
      </c>
      <c r="T34" s="107">
        <v>0.0280906</v>
      </c>
      <c r="U34" s="98">
        <v>1.81</v>
      </c>
      <c r="V34" s="99">
        <v>0.0206774</v>
      </c>
      <c r="W34" s="98">
        <v>1.66</v>
      </c>
      <c r="X34" s="100">
        <v>0.015566799999999999</v>
      </c>
      <c r="Y34" s="94"/>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9"/>
      <c r="IT34" s="9"/>
      <c r="IU34" s="9"/>
      <c r="IV34" s="9"/>
    </row>
    <row r="35" spans="1:256" ht="12.75">
      <c r="A35" s="110">
        <v>37294</v>
      </c>
      <c r="B35" s="111">
        <v>967</v>
      </c>
      <c r="C35" s="63">
        <v>5.79</v>
      </c>
      <c r="D35" s="64">
        <v>0.0097357</v>
      </c>
      <c r="E35" s="65">
        <v>4694</v>
      </c>
      <c r="F35" s="64">
        <v>0.0062054</v>
      </c>
      <c r="G35" s="65">
        <v>267</v>
      </c>
      <c r="H35" s="64">
        <v>0.0239927</v>
      </c>
      <c r="I35" s="106">
        <v>10.32</v>
      </c>
      <c r="J35" s="64">
        <v>0.0927264</v>
      </c>
      <c r="K35" s="106">
        <v>9.08</v>
      </c>
      <c r="L35" s="103">
        <v>0.0836831</v>
      </c>
      <c r="M35" s="101">
        <v>43.2</v>
      </c>
      <c r="N35" s="64">
        <v>0.0409796</v>
      </c>
      <c r="O35" s="101">
        <v>26.9</v>
      </c>
      <c r="P35" s="64">
        <v>0.0291197</v>
      </c>
      <c r="Q35" s="101">
        <v>15.5</v>
      </c>
      <c r="R35" s="64">
        <v>0.0060526</v>
      </c>
      <c r="S35" s="101">
        <v>12.5</v>
      </c>
      <c r="T35" s="64">
        <v>0.0372612</v>
      </c>
      <c r="U35" s="102">
        <v>1.78</v>
      </c>
      <c r="V35" s="103">
        <v>0.022330000000000003</v>
      </c>
      <c r="W35" s="102">
        <v>1.64</v>
      </c>
      <c r="X35" s="104">
        <v>0.0161764</v>
      </c>
      <c r="Y35" s="72"/>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9"/>
      <c r="IT35" s="9"/>
      <c r="IU35" s="9"/>
      <c r="IV35" s="9"/>
    </row>
    <row r="36" spans="1:256" ht="12.75">
      <c r="A36" s="108">
        <v>37296</v>
      </c>
      <c r="B36" s="59">
        <v>969</v>
      </c>
      <c r="C36" s="109">
        <v>4.37</v>
      </c>
      <c r="D36" s="107">
        <v>0.0066294</v>
      </c>
      <c r="E36" s="87">
        <v>3552</v>
      </c>
      <c r="F36" s="107">
        <v>0.0037351999999999997</v>
      </c>
      <c r="G36" s="87">
        <v>339</v>
      </c>
      <c r="H36" s="107">
        <v>0.014516399999999999</v>
      </c>
      <c r="I36" s="105">
        <v>8.63</v>
      </c>
      <c r="J36" s="107">
        <v>0.06547639999999999</v>
      </c>
      <c r="K36" s="105">
        <v>7.98</v>
      </c>
      <c r="L36" s="99">
        <v>0.0634192</v>
      </c>
      <c r="M36" s="97">
        <v>44.5</v>
      </c>
      <c r="N36" s="107">
        <v>0.0165582</v>
      </c>
      <c r="O36" s="97">
        <v>29.5</v>
      </c>
      <c r="P36" s="107">
        <v>0.0142188</v>
      </c>
      <c r="Q36" s="97">
        <v>16.6</v>
      </c>
      <c r="R36" s="107">
        <v>0.0119698</v>
      </c>
      <c r="S36" s="97">
        <v>14.5</v>
      </c>
      <c r="T36" s="107">
        <v>0.0344354</v>
      </c>
      <c r="U36" s="98">
        <v>1.79</v>
      </c>
      <c r="V36" s="99">
        <v>0.0187886</v>
      </c>
      <c r="W36" s="98">
        <v>1.63</v>
      </c>
      <c r="X36" s="100">
        <v>0.015328699999999999</v>
      </c>
      <c r="Y36" s="94"/>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9"/>
      <c r="IT36" s="9"/>
      <c r="IU36" s="9"/>
      <c r="IV36" s="9"/>
    </row>
    <row r="37" spans="1:256" ht="12.75">
      <c r="A37" s="110">
        <v>37296</v>
      </c>
      <c r="B37" s="111">
        <v>971</v>
      </c>
      <c r="C37" s="63">
        <v>6.06</v>
      </c>
      <c r="D37" s="64">
        <v>0.0122104</v>
      </c>
      <c r="E37" s="65">
        <v>4614</v>
      </c>
      <c r="F37" s="64">
        <v>0.0067943</v>
      </c>
      <c r="G37" s="65">
        <v>329</v>
      </c>
      <c r="H37" s="64">
        <v>0.0186432</v>
      </c>
      <c r="I37" s="106">
        <v>11.53</v>
      </c>
      <c r="J37" s="64">
        <v>0.0851564</v>
      </c>
      <c r="K37" s="106">
        <v>10.4</v>
      </c>
      <c r="L37" s="103">
        <v>0.0802972</v>
      </c>
      <c r="M37" s="101">
        <v>44.9</v>
      </c>
      <c r="N37" s="64">
        <v>0.0473924</v>
      </c>
      <c r="O37" s="101">
        <v>28.5</v>
      </c>
      <c r="P37" s="64">
        <v>0.058612199999999996</v>
      </c>
      <c r="Q37" s="101">
        <v>14.9</v>
      </c>
      <c r="R37" s="64">
        <v>0.0193447</v>
      </c>
      <c r="S37" s="101">
        <v>13.5</v>
      </c>
      <c r="T37" s="64">
        <v>0.0326952</v>
      </c>
      <c r="U37" s="102">
        <v>1.82</v>
      </c>
      <c r="V37" s="103">
        <v>0.019322</v>
      </c>
      <c r="W37" s="102">
        <v>1.59</v>
      </c>
      <c r="X37" s="104">
        <v>0.0193558</v>
      </c>
      <c r="Y37" s="72"/>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9"/>
      <c r="IT37" s="9"/>
      <c r="IU37" s="9"/>
      <c r="IV37" s="9"/>
    </row>
    <row r="38" spans="1:256" ht="12.75">
      <c r="A38" s="108">
        <v>37297</v>
      </c>
      <c r="B38" s="59">
        <v>973</v>
      </c>
      <c r="C38" s="109">
        <v>5.12</v>
      </c>
      <c r="D38" s="107">
        <v>0.007973599999999999</v>
      </c>
      <c r="E38" s="87">
        <v>4244</v>
      </c>
      <c r="F38" s="107">
        <v>0.0041310999999999995</v>
      </c>
      <c r="G38" s="87">
        <v>305</v>
      </c>
      <c r="H38" s="107">
        <v>0.0229783</v>
      </c>
      <c r="I38" s="105">
        <v>9.84</v>
      </c>
      <c r="J38" s="107">
        <v>0.07963139999999999</v>
      </c>
      <c r="K38" s="105">
        <v>9.03</v>
      </c>
      <c r="L38" s="99">
        <v>0.0749184</v>
      </c>
      <c r="M38" s="91">
        <v>42.8</v>
      </c>
      <c r="N38" s="107">
        <v>0.053404299999999995</v>
      </c>
      <c r="O38" s="91">
        <v>27.5</v>
      </c>
      <c r="P38" s="107">
        <v>0.0151016</v>
      </c>
      <c r="Q38" s="91">
        <v>15.3</v>
      </c>
      <c r="R38" s="107">
        <v>0.0211076</v>
      </c>
      <c r="S38" s="91">
        <v>14</v>
      </c>
      <c r="T38" s="107">
        <v>0.0263608</v>
      </c>
      <c r="U38" s="92">
        <v>1.82</v>
      </c>
      <c r="V38" s="90">
        <v>0.0182095</v>
      </c>
      <c r="W38" s="92">
        <v>1.63</v>
      </c>
      <c r="X38" s="93">
        <v>0.013427399999999999</v>
      </c>
      <c r="Y38" s="94"/>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9"/>
      <c r="IT38" s="9"/>
      <c r="IU38" s="9"/>
      <c r="IV38" s="9"/>
    </row>
    <row r="39" spans="1:256" ht="12.75">
      <c r="A39" s="110">
        <v>37301</v>
      </c>
      <c r="B39" s="111">
        <v>990</v>
      </c>
      <c r="C39" s="63">
        <v>5.28</v>
      </c>
      <c r="D39" s="64">
        <v>0.0047818</v>
      </c>
      <c r="E39" s="65">
        <v>4429</v>
      </c>
      <c r="F39" s="64">
        <v>0.0025953</v>
      </c>
      <c r="G39" s="65">
        <v>185</v>
      </c>
      <c r="H39" s="64">
        <v>0.029598</v>
      </c>
      <c r="I39" s="106">
        <v>5.83</v>
      </c>
      <c r="J39" s="64">
        <v>0.0772455</v>
      </c>
      <c r="K39" s="106">
        <v>5.35</v>
      </c>
      <c r="L39" s="103">
        <v>0.0691558</v>
      </c>
      <c r="M39" s="101">
        <v>42.2</v>
      </c>
      <c r="N39" s="64">
        <v>0.03411951</v>
      </c>
      <c r="O39" s="101">
        <v>22.5</v>
      </c>
      <c r="P39" s="64">
        <v>0.0416176</v>
      </c>
      <c r="Q39" s="101">
        <v>14.6</v>
      </c>
      <c r="R39" s="64">
        <v>-0.01183</v>
      </c>
      <c r="S39" s="101">
        <v>12.5</v>
      </c>
      <c r="T39" s="64">
        <v>0.007685099999999999</v>
      </c>
      <c r="U39" s="102">
        <v>1.81</v>
      </c>
      <c r="V39" s="103">
        <v>0.0149979</v>
      </c>
      <c r="W39" s="102">
        <v>1.61</v>
      </c>
      <c r="X39" s="104">
        <v>0.0070926999999999995</v>
      </c>
      <c r="Y39" s="72" t="s">
        <v>115</v>
      </c>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9"/>
      <c r="IT39" s="9"/>
      <c r="IU39" s="9"/>
      <c r="IV39" s="9"/>
    </row>
    <row r="40" spans="1:256" ht="12.75">
      <c r="A40" s="108">
        <v>37302</v>
      </c>
      <c r="B40" s="59">
        <v>992</v>
      </c>
      <c r="C40" s="109">
        <v>5.33</v>
      </c>
      <c r="D40" s="107">
        <v>0.0061505</v>
      </c>
      <c r="E40" s="87">
        <v>4444</v>
      </c>
      <c r="F40" s="107">
        <v>0.0039263</v>
      </c>
      <c r="G40" s="87">
        <v>206</v>
      </c>
      <c r="H40" s="107">
        <v>0.0153491</v>
      </c>
      <c r="I40" s="105">
        <v>6.45</v>
      </c>
      <c r="J40" s="107">
        <v>0.0864812</v>
      </c>
      <c r="K40" s="105">
        <v>5.48</v>
      </c>
      <c r="L40" s="99">
        <v>0.051951399999999995</v>
      </c>
      <c r="M40" s="91">
        <v>46.1</v>
      </c>
      <c r="N40" s="107">
        <v>0.035411</v>
      </c>
      <c r="O40" s="91">
        <v>29.3</v>
      </c>
      <c r="P40" s="107">
        <v>0.0139697</v>
      </c>
      <c r="Q40" s="91">
        <v>13.3</v>
      </c>
      <c r="R40" s="107">
        <v>0.021417</v>
      </c>
      <c r="S40" s="91">
        <v>12.9</v>
      </c>
      <c r="T40" s="107">
        <v>0.0332874</v>
      </c>
      <c r="U40" s="92">
        <v>1.82</v>
      </c>
      <c r="V40" s="90">
        <v>0.010024</v>
      </c>
      <c r="W40" s="92">
        <v>1.67</v>
      </c>
      <c r="X40" s="93">
        <v>0.0051289</v>
      </c>
      <c r="Y40" s="94"/>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9"/>
      <c r="IT40" s="9"/>
      <c r="IU40" s="9"/>
      <c r="IV40" s="9"/>
    </row>
    <row r="41" spans="1:256" ht="12.75">
      <c r="A41" s="110">
        <v>37302</v>
      </c>
      <c r="B41" s="111">
        <v>994</v>
      </c>
      <c r="C41" s="63">
        <v>6.37</v>
      </c>
      <c r="D41" s="64">
        <v>0.014124399999999999</v>
      </c>
      <c r="E41" s="65">
        <v>5280</v>
      </c>
      <c r="F41" s="64">
        <v>0.0099755</v>
      </c>
      <c r="G41" s="65">
        <v>298</v>
      </c>
      <c r="H41" s="64">
        <v>0.0202171</v>
      </c>
      <c r="I41" s="106">
        <v>12.47</v>
      </c>
      <c r="J41" s="64">
        <v>0.0763412</v>
      </c>
      <c r="K41" s="106">
        <v>10.53</v>
      </c>
      <c r="L41" s="103">
        <v>0.0733621</v>
      </c>
      <c r="M41" s="101">
        <v>45.3</v>
      </c>
      <c r="N41" s="64">
        <v>0.0273436</v>
      </c>
      <c r="O41" s="101">
        <v>27.8</v>
      </c>
      <c r="P41" s="64">
        <v>0.0163105</v>
      </c>
      <c r="Q41" s="101">
        <v>14.2</v>
      </c>
      <c r="R41" s="64">
        <v>0.013802499999999999</v>
      </c>
      <c r="S41" s="101">
        <v>12</v>
      </c>
      <c r="T41" s="64">
        <v>0.018439</v>
      </c>
      <c r="U41" s="102">
        <v>1.85</v>
      </c>
      <c r="V41" s="103">
        <v>0.0105589</v>
      </c>
      <c r="W41" s="102">
        <v>1.75</v>
      </c>
      <c r="X41" s="104">
        <v>0.0035945</v>
      </c>
      <c r="Y41" s="72"/>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9"/>
      <c r="IU41" s="9"/>
      <c r="IV41" s="9"/>
    </row>
    <row r="42" spans="1:256" ht="12.75">
      <c r="A42" s="108">
        <v>37303</v>
      </c>
      <c r="B42" s="59">
        <v>996</v>
      </c>
      <c r="C42" s="109">
        <v>5.99</v>
      </c>
      <c r="D42" s="107">
        <v>0.011787899999999999</v>
      </c>
      <c r="E42" s="87">
        <v>4920</v>
      </c>
      <c r="F42" s="107">
        <v>0.008241</v>
      </c>
      <c r="G42" s="87">
        <v>281</v>
      </c>
      <c r="H42" s="107">
        <v>0.0160732</v>
      </c>
      <c r="I42" s="105">
        <v>10.42</v>
      </c>
      <c r="J42" s="107">
        <v>0.08186489999999999</v>
      </c>
      <c r="K42" s="112"/>
      <c r="L42" s="113"/>
      <c r="M42" s="91">
        <v>44.7</v>
      </c>
      <c r="N42" s="107">
        <v>0.0314285</v>
      </c>
      <c r="O42" s="91">
        <v>27.2</v>
      </c>
      <c r="P42" s="107">
        <v>0.00130992</v>
      </c>
      <c r="Q42" s="91">
        <v>13.8</v>
      </c>
      <c r="R42" s="107">
        <v>0.0114518</v>
      </c>
      <c r="S42" s="91">
        <v>11.8</v>
      </c>
      <c r="T42" s="107">
        <v>0.0274808</v>
      </c>
      <c r="U42" s="92">
        <v>1.86</v>
      </c>
      <c r="V42" s="90">
        <v>0.0097434</v>
      </c>
      <c r="W42" s="92">
        <v>1.73</v>
      </c>
      <c r="X42" s="93">
        <v>0.004103</v>
      </c>
      <c r="Y42" s="94" t="s">
        <v>116</v>
      </c>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9"/>
      <c r="IT42" s="9"/>
      <c r="IU42" s="9"/>
      <c r="IV42" s="9"/>
    </row>
    <row r="43" spans="1:256" ht="12.75">
      <c r="A43" s="110">
        <v>37304</v>
      </c>
      <c r="B43" s="111">
        <v>998</v>
      </c>
      <c r="C43" s="63">
        <v>5.63</v>
      </c>
      <c r="D43" s="64">
        <v>0.0062296</v>
      </c>
      <c r="E43" s="65">
        <v>4684</v>
      </c>
      <c r="F43" s="64">
        <v>0.0040345</v>
      </c>
      <c r="G43" s="65">
        <v>242</v>
      </c>
      <c r="H43" s="64">
        <v>0.023607299999999998</v>
      </c>
      <c r="I43" s="106">
        <v>8.11</v>
      </c>
      <c r="J43" s="64">
        <v>0.0954112</v>
      </c>
      <c r="K43" s="106">
        <v>6.9</v>
      </c>
      <c r="L43" s="103">
        <v>0.0632831</v>
      </c>
      <c r="M43" s="101">
        <v>42.8</v>
      </c>
      <c r="N43" s="64">
        <v>0.0395771</v>
      </c>
      <c r="O43" s="101">
        <v>27.9</v>
      </c>
      <c r="P43" s="64">
        <v>0.017417</v>
      </c>
      <c r="Q43" s="101">
        <v>15.4</v>
      </c>
      <c r="R43" s="64">
        <v>-0.0118027</v>
      </c>
      <c r="S43" s="101">
        <v>13.8</v>
      </c>
      <c r="T43" s="64">
        <v>0.0349997</v>
      </c>
      <c r="U43" s="102">
        <v>1.82</v>
      </c>
      <c r="V43" s="103">
        <v>0.0123628</v>
      </c>
      <c r="W43" s="102">
        <v>1.7</v>
      </c>
      <c r="X43" s="104">
        <v>0.0046809</v>
      </c>
      <c r="Y43" s="72"/>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c r="IM43" s="73"/>
      <c r="IN43" s="73"/>
      <c r="IO43" s="73"/>
      <c r="IP43" s="73"/>
      <c r="IQ43" s="73"/>
      <c r="IR43" s="73"/>
      <c r="IS43" s="73"/>
      <c r="IT43" s="9"/>
      <c r="IU43" s="9"/>
      <c r="IV43" s="9"/>
    </row>
    <row r="44" spans="1:256" ht="12.75">
      <c r="A44" s="108">
        <v>37304</v>
      </c>
      <c r="B44" s="59">
        <v>1000</v>
      </c>
      <c r="C44" s="109">
        <v>6.49</v>
      </c>
      <c r="D44" s="107">
        <v>0.0112403</v>
      </c>
      <c r="E44" s="87">
        <v>5304</v>
      </c>
      <c r="F44" s="107">
        <v>0.0067675</v>
      </c>
      <c r="G44" s="87">
        <v>255</v>
      </c>
      <c r="H44" s="107">
        <v>0.021300899999999998</v>
      </c>
      <c r="I44" s="105">
        <v>10.6</v>
      </c>
      <c r="J44" s="107">
        <v>0.0838003</v>
      </c>
      <c r="K44" s="115">
        <v>9.18</v>
      </c>
      <c r="L44" s="116">
        <v>0.0759253</v>
      </c>
      <c r="M44" s="91">
        <v>45</v>
      </c>
      <c r="N44" s="107">
        <v>0.0310271</v>
      </c>
      <c r="O44" s="91">
        <v>28.4</v>
      </c>
      <c r="P44" s="107">
        <v>0.010761999999999999</v>
      </c>
      <c r="Q44" s="91">
        <v>13.4</v>
      </c>
      <c r="R44" s="107">
        <v>0.0113606</v>
      </c>
      <c r="S44" s="91">
        <v>11.6</v>
      </c>
      <c r="T44" s="107">
        <v>0.025158999999999997</v>
      </c>
      <c r="U44" s="92">
        <v>1.84</v>
      </c>
      <c r="V44" s="90">
        <v>0.0117918</v>
      </c>
      <c r="W44" s="92">
        <v>1.69</v>
      </c>
      <c r="X44" s="93">
        <v>0.0044515</v>
      </c>
      <c r="Y44" s="94"/>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9"/>
      <c r="IT44" s="9"/>
      <c r="IU44" s="9"/>
      <c r="IV44" s="9"/>
    </row>
    <row r="45" spans="1:256" ht="12.75">
      <c r="A45" s="110">
        <v>37305</v>
      </c>
      <c r="B45" s="111">
        <v>1002</v>
      </c>
      <c r="C45" s="63">
        <v>6.54</v>
      </c>
      <c r="D45" s="64">
        <v>0.015311</v>
      </c>
      <c r="E45" s="65">
        <v>5332</v>
      </c>
      <c r="F45" s="64">
        <v>0.0090426</v>
      </c>
      <c r="G45" s="65">
        <v>291</v>
      </c>
      <c r="H45" s="64">
        <v>0.0234415</v>
      </c>
      <c r="I45" s="106">
        <v>12.2</v>
      </c>
      <c r="J45" s="64">
        <v>0.0944628</v>
      </c>
      <c r="K45" s="106">
        <v>10.6</v>
      </c>
      <c r="L45" s="103">
        <v>0.0950356</v>
      </c>
      <c r="M45" s="101">
        <v>43.4</v>
      </c>
      <c r="N45" s="64">
        <v>0.0188427</v>
      </c>
      <c r="O45" s="101">
        <v>24.1</v>
      </c>
      <c r="P45" s="64">
        <v>0.022400999999999997</v>
      </c>
      <c r="Q45" s="101">
        <v>13.6</v>
      </c>
      <c r="R45" s="64">
        <v>0.037312899999999996</v>
      </c>
      <c r="S45" s="101">
        <v>11.7</v>
      </c>
      <c r="T45" s="64">
        <v>0.0316482</v>
      </c>
      <c r="U45" s="102">
        <v>1.86</v>
      </c>
      <c r="V45" s="103">
        <v>0.0100255</v>
      </c>
      <c r="W45" s="102">
        <v>1.66</v>
      </c>
      <c r="X45" s="104">
        <v>0.0046992</v>
      </c>
      <c r="Y45" s="72" t="s">
        <v>117</v>
      </c>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c r="II45" s="73"/>
      <c r="IJ45" s="73"/>
      <c r="IK45" s="73"/>
      <c r="IL45" s="73"/>
      <c r="IM45" s="73"/>
      <c r="IN45" s="73"/>
      <c r="IO45" s="73"/>
      <c r="IP45" s="73"/>
      <c r="IQ45" s="73"/>
      <c r="IR45" s="73"/>
      <c r="IS45" s="73"/>
      <c r="IT45" s="9"/>
      <c r="IU45" s="9"/>
      <c r="IV45" s="9"/>
    </row>
    <row r="46" spans="1:256" ht="12.75">
      <c r="A46" s="108">
        <v>37310</v>
      </c>
      <c r="B46" s="59">
        <v>1013</v>
      </c>
      <c r="C46" s="109">
        <v>6.13</v>
      </c>
      <c r="D46" s="107">
        <v>0.0079153</v>
      </c>
      <c r="E46" s="87">
        <v>5171</v>
      </c>
      <c r="F46" s="107">
        <v>0.0032654999999999997</v>
      </c>
      <c r="G46" s="87">
        <v>322</v>
      </c>
      <c r="H46" s="107">
        <v>0.044</v>
      </c>
      <c r="I46" s="105">
        <v>11.7</v>
      </c>
      <c r="J46" s="107">
        <v>0.199427</v>
      </c>
      <c r="K46" s="115">
        <v>10.3</v>
      </c>
      <c r="L46" s="116">
        <v>0.19684959999999999</v>
      </c>
      <c r="M46" s="91">
        <v>46.5</v>
      </c>
      <c r="N46" s="107">
        <v>0.0388831</v>
      </c>
      <c r="O46" s="91">
        <v>27.4</v>
      </c>
      <c r="P46" s="107">
        <v>0.0456211</v>
      </c>
      <c r="Q46" s="91">
        <v>16.5</v>
      </c>
      <c r="R46" s="107">
        <v>0.0384985</v>
      </c>
      <c r="S46" s="91">
        <v>13</v>
      </c>
      <c r="T46" s="107">
        <v>0.0146345</v>
      </c>
      <c r="U46" s="92">
        <v>1.82</v>
      </c>
      <c r="V46" s="90">
        <v>0.0154533</v>
      </c>
      <c r="W46" s="92">
        <v>1.7</v>
      </c>
      <c r="X46" s="93">
        <v>-0.00112726</v>
      </c>
      <c r="Y46" s="94" t="s">
        <v>118</v>
      </c>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9"/>
      <c r="IT46" s="9"/>
      <c r="IU46" s="9"/>
      <c r="IV46" s="9"/>
    </row>
    <row r="47" spans="1:256" ht="12.75">
      <c r="A47" s="110">
        <v>37311</v>
      </c>
      <c r="B47" s="111">
        <v>1018</v>
      </c>
      <c r="C47" s="63">
        <v>6.7</v>
      </c>
      <c r="D47" s="64">
        <v>0.0071135</v>
      </c>
      <c r="E47" s="65">
        <v>5676</v>
      </c>
      <c r="F47" s="64">
        <v>0.0019096999999999999</v>
      </c>
      <c r="G47" s="65">
        <v>231</v>
      </c>
      <c r="H47" s="64">
        <v>0.0382054</v>
      </c>
      <c r="I47" s="106">
        <v>8.13</v>
      </c>
      <c r="J47" s="64">
        <v>0.1115626</v>
      </c>
      <c r="K47" s="106">
        <v>7.14</v>
      </c>
      <c r="L47" s="103">
        <v>0.10442929999999999</v>
      </c>
      <c r="M47" s="101">
        <v>50.43</v>
      </c>
      <c r="N47" s="64">
        <v>0.0337072</v>
      </c>
      <c r="O47" s="101">
        <v>32.2</v>
      </c>
      <c r="P47" s="64">
        <v>0.0190027</v>
      </c>
      <c r="Q47" s="101">
        <v>16.42</v>
      </c>
      <c r="R47" s="64">
        <v>0.024289699999999997</v>
      </c>
      <c r="S47" s="101">
        <v>13.6</v>
      </c>
      <c r="T47" s="64">
        <v>0.0055211</v>
      </c>
      <c r="U47" s="102">
        <v>1.79</v>
      </c>
      <c r="V47" s="103">
        <v>0.0147871</v>
      </c>
      <c r="W47" s="102">
        <v>1.66</v>
      </c>
      <c r="X47" s="104">
        <v>-0.0075772999999999995</v>
      </c>
      <c r="Y47" s="72" t="s">
        <v>119</v>
      </c>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c r="II47" s="73"/>
      <c r="IJ47" s="73"/>
      <c r="IK47" s="73"/>
      <c r="IL47" s="73"/>
      <c r="IM47" s="73"/>
      <c r="IN47" s="73"/>
      <c r="IO47" s="73"/>
      <c r="IP47" s="73"/>
      <c r="IQ47" s="73"/>
      <c r="IR47" s="73"/>
      <c r="IS47" s="73"/>
      <c r="IT47" s="9"/>
      <c r="IU47" s="9"/>
      <c r="IV47" s="9"/>
    </row>
    <row r="48" spans="1:256" ht="12.75">
      <c r="A48" s="108">
        <v>37311</v>
      </c>
      <c r="B48" s="59">
        <v>1020</v>
      </c>
      <c r="C48" s="109">
        <v>7.16</v>
      </c>
      <c r="D48" s="107">
        <v>0.0104882</v>
      </c>
      <c r="E48" s="87">
        <v>6024</v>
      </c>
      <c r="F48" s="107">
        <v>0.00394</v>
      </c>
      <c r="G48" s="87">
        <v>194</v>
      </c>
      <c r="H48" s="107">
        <v>0.0446036</v>
      </c>
      <c r="I48" s="105">
        <v>6.68</v>
      </c>
      <c r="J48" s="107">
        <v>0.1898926</v>
      </c>
      <c r="K48" s="115">
        <v>5.8</v>
      </c>
      <c r="L48" s="116">
        <v>0.16104269999999998</v>
      </c>
      <c r="M48" s="91">
        <v>46.7</v>
      </c>
      <c r="N48" s="107">
        <v>0.054581</v>
      </c>
      <c r="O48" s="91">
        <v>28.6</v>
      </c>
      <c r="P48" s="107">
        <v>0.014053699999999999</v>
      </c>
      <c r="Q48" s="91">
        <v>19.3</v>
      </c>
      <c r="R48" s="107">
        <v>0.033960699999999996</v>
      </c>
      <c r="S48" s="91">
        <v>14.3</v>
      </c>
      <c r="T48" s="107">
        <v>0.0216918</v>
      </c>
      <c r="U48" s="92">
        <v>1.84</v>
      </c>
      <c r="V48" s="90">
        <v>0.0167748</v>
      </c>
      <c r="W48" s="92">
        <v>1.74</v>
      </c>
      <c r="X48" s="93">
        <v>-0.0086208</v>
      </c>
      <c r="Y48" s="94" t="s">
        <v>120</v>
      </c>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9"/>
      <c r="IT48" s="9"/>
      <c r="IU48" s="9"/>
      <c r="IV48" s="9"/>
    </row>
    <row r="49" spans="1:256" ht="12.75">
      <c r="A49" s="110">
        <v>37313</v>
      </c>
      <c r="B49" s="111">
        <v>1023</v>
      </c>
      <c r="C49" s="63">
        <v>5.46</v>
      </c>
      <c r="D49" s="64">
        <v>0.0160814</v>
      </c>
      <c r="E49" s="65">
        <v>4746</v>
      </c>
      <c r="F49" s="64">
        <v>0.0145175</v>
      </c>
      <c r="G49" s="65">
        <v>256</v>
      </c>
      <c r="H49" s="64">
        <v>0.0192289</v>
      </c>
      <c r="I49" s="106">
        <v>8.14</v>
      </c>
      <c r="J49" s="64">
        <v>0.0773325</v>
      </c>
      <c r="K49" s="106">
        <v>7.26</v>
      </c>
      <c r="L49" s="103">
        <v>0.07022381</v>
      </c>
      <c r="M49" s="101">
        <v>49.2</v>
      </c>
      <c r="N49" s="64">
        <v>0.0218843</v>
      </c>
      <c r="O49" s="101">
        <v>26.8</v>
      </c>
      <c r="P49" s="64">
        <v>0.016970199999999998</v>
      </c>
      <c r="Q49" s="101">
        <v>14</v>
      </c>
      <c r="R49" s="64">
        <v>0.022058599999999998</v>
      </c>
      <c r="S49" s="101">
        <v>12.9</v>
      </c>
      <c r="T49" s="64">
        <v>0.0155337</v>
      </c>
      <c r="U49" s="102">
        <v>2.085621</v>
      </c>
      <c r="V49" s="103">
        <v>0.0043397</v>
      </c>
      <c r="W49" s="102">
        <v>1.55</v>
      </c>
      <c r="X49" s="104">
        <v>0.0042099</v>
      </c>
      <c r="Y49" s="72" t="s">
        <v>121</v>
      </c>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c r="IT49" s="9"/>
      <c r="IU49" s="9"/>
      <c r="IV49" s="9"/>
    </row>
    <row r="50" spans="1:256" ht="12.75">
      <c r="A50" s="108">
        <v>37315</v>
      </c>
      <c r="B50" s="59">
        <v>1036</v>
      </c>
      <c r="C50" s="109">
        <v>5.51</v>
      </c>
      <c r="D50" s="107">
        <v>0.006665399999999999</v>
      </c>
      <c r="E50" s="87">
        <v>4728</v>
      </c>
      <c r="F50" s="107">
        <v>0.001627</v>
      </c>
      <c r="G50" s="87">
        <v>399</v>
      </c>
      <c r="H50" s="107">
        <v>0.032164</v>
      </c>
      <c r="I50" s="105">
        <v>12.1</v>
      </c>
      <c r="J50" s="107">
        <v>0.0894929</v>
      </c>
      <c r="K50" s="115">
        <v>10.5</v>
      </c>
      <c r="L50" s="116">
        <v>0.0836218</v>
      </c>
      <c r="M50" s="91">
        <v>44.9</v>
      </c>
      <c r="N50" s="107">
        <v>0.029915599999999997</v>
      </c>
      <c r="O50" s="91">
        <v>29.7</v>
      </c>
      <c r="P50" s="107">
        <v>0.0155862</v>
      </c>
      <c r="Q50" s="91">
        <v>19.4</v>
      </c>
      <c r="R50" s="107">
        <v>0.033265699999999995</v>
      </c>
      <c r="S50" s="91">
        <v>14.9</v>
      </c>
      <c r="T50" s="107">
        <v>0.0197718</v>
      </c>
      <c r="U50" s="92">
        <v>1.83</v>
      </c>
      <c r="V50" s="90">
        <v>0.008909499999999999</v>
      </c>
      <c r="W50" s="92">
        <v>1.66</v>
      </c>
      <c r="X50" s="93">
        <v>0.0015706</v>
      </c>
      <c r="Y50" s="94" t="s">
        <v>122</v>
      </c>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9"/>
      <c r="IT50" s="9"/>
      <c r="IU50" s="9"/>
      <c r="IV50" s="9"/>
    </row>
    <row r="51" spans="1:256" ht="12.75">
      <c r="A51" s="110">
        <v>37316</v>
      </c>
      <c r="B51" s="111">
        <v>1038</v>
      </c>
      <c r="C51" s="63">
        <v>6.04</v>
      </c>
      <c r="D51" s="64">
        <v>0.0077037</v>
      </c>
      <c r="E51" s="65">
        <v>5140</v>
      </c>
      <c r="F51" s="64">
        <v>0.0015979</v>
      </c>
      <c r="G51" s="65">
        <v>369</v>
      </c>
      <c r="H51" s="64">
        <v>0.0421512</v>
      </c>
      <c r="I51" s="106">
        <v>12.17</v>
      </c>
      <c r="J51" s="64">
        <v>0.0949623</v>
      </c>
      <c r="K51" s="106">
        <v>10.64</v>
      </c>
      <c r="L51" s="103">
        <v>0.0886858</v>
      </c>
      <c r="M51" s="101">
        <v>46.1</v>
      </c>
      <c r="N51" s="64">
        <v>0.0069540999999999995</v>
      </c>
      <c r="O51" s="101">
        <v>28.4</v>
      </c>
      <c r="P51" s="64">
        <v>0.0642722</v>
      </c>
      <c r="Q51" s="101">
        <v>26.1</v>
      </c>
      <c r="R51" s="64">
        <v>0.0303347</v>
      </c>
      <c r="S51" s="101">
        <v>14.3</v>
      </c>
      <c r="T51" s="64">
        <v>0.0275356</v>
      </c>
      <c r="U51" s="102">
        <v>1.84</v>
      </c>
      <c r="V51" s="103">
        <v>0.010814899999999999</v>
      </c>
      <c r="W51" s="102">
        <v>1.63</v>
      </c>
      <c r="X51" s="104">
        <v>-0.0087753</v>
      </c>
      <c r="Y51" s="72" t="s">
        <v>123</v>
      </c>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c r="IS51" s="73"/>
      <c r="IT51" s="9"/>
      <c r="IU51" s="9"/>
      <c r="IV51" s="9"/>
    </row>
    <row r="52" spans="1:256" ht="12.75">
      <c r="A52" s="108">
        <v>37317</v>
      </c>
      <c r="B52" s="59">
        <v>1040</v>
      </c>
      <c r="C52" s="109">
        <v>5.99</v>
      </c>
      <c r="D52" s="107">
        <v>0.0074563</v>
      </c>
      <c r="E52" s="87">
        <v>4872</v>
      </c>
      <c r="F52" s="107">
        <v>0.0027526</v>
      </c>
      <c r="G52" s="87">
        <v>311</v>
      </c>
      <c r="H52" s="107">
        <v>0.0470067</v>
      </c>
      <c r="I52" s="105">
        <v>9.4</v>
      </c>
      <c r="J52" s="107">
        <v>0.11243109999999999</v>
      </c>
      <c r="K52" s="115">
        <v>8.3</v>
      </c>
      <c r="L52" s="116">
        <v>0.11814899999999999</v>
      </c>
      <c r="M52" s="91">
        <v>44.2</v>
      </c>
      <c r="N52" s="107">
        <v>0.0325892</v>
      </c>
      <c r="O52" s="91">
        <v>27.1</v>
      </c>
      <c r="P52" s="107">
        <v>0.0430068</v>
      </c>
      <c r="Q52" s="91">
        <v>23.2</v>
      </c>
      <c r="R52" s="107">
        <v>0.050474399999999996</v>
      </c>
      <c r="S52" s="91">
        <v>13.8</v>
      </c>
      <c r="T52" s="107">
        <v>0.047140999999999995</v>
      </c>
      <c r="U52" s="92">
        <v>1.8</v>
      </c>
      <c r="V52" s="90">
        <v>0.0145916</v>
      </c>
      <c r="W52" s="92">
        <v>1.62</v>
      </c>
      <c r="X52" s="93">
        <v>-0.012875699999999999</v>
      </c>
      <c r="Y52" s="94" t="s">
        <v>124</v>
      </c>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9"/>
      <c r="IT52" s="9"/>
      <c r="IU52" s="9"/>
      <c r="IV52" s="9"/>
    </row>
    <row r="53" spans="1:256" ht="12.75">
      <c r="A53" s="110">
        <v>37317</v>
      </c>
      <c r="B53" s="111">
        <v>1043</v>
      </c>
      <c r="C53" s="63">
        <v>5.56</v>
      </c>
      <c r="D53" s="64">
        <v>0.006565499999999999</v>
      </c>
      <c r="E53" s="65">
        <v>4689</v>
      </c>
      <c r="F53" s="64">
        <v>0.0022467</v>
      </c>
      <c r="G53" s="65">
        <v>323</v>
      </c>
      <c r="H53" s="64">
        <v>0.0374629</v>
      </c>
      <c r="I53" s="106">
        <v>10.1</v>
      </c>
      <c r="J53" s="64">
        <v>0.0842967</v>
      </c>
      <c r="K53" s="106">
        <v>8.95</v>
      </c>
      <c r="L53" s="103">
        <v>0.0796103</v>
      </c>
      <c r="M53" s="101">
        <v>45.7</v>
      </c>
      <c r="N53" s="64">
        <v>0.0536733</v>
      </c>
      <c r="O53" s="101">
        <v>28.6</v>
      </c>
      <c r="P53" s="64">
        <v>0.0365923</v>
      </c>
      <c r="Q53" s="101">
        <v>20.2</v>
      </c>
      <c r="R53" s="64">
        <v>0.0504892</v>
      </c>
      <c r="S53" s="101">
        <v>13.8</v>
      </c>
      <c r="T53" s="64">
        <v>0.0365899</v>
      </c>
      <c r="U53" s="102">
        <v>1.74</v>
      </c>
      <c r="V53" s="103">
        <v>0.0343497</v>
      </c>
      <c r="W53" s="102">
        <v>1.61</v>
      </c>
      <c r="X53" s="104">
        <v>-0.0023135</v>
      </c>
      <c r="Y53" s="72" t="s">
        <v>125</v>
      </c>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c r="IS53" s="73"/>
      <c r="IT53" s="9"/>
      <c r="IU53" s="9"/>
      <c r="IV53" s="9"/>
    </row>
    <row r="54" spans="1:256" ht="12.75">
      <c r="A54" s="108">
        <v>37318</v>
      </c>
      <c r="B54" s="59">
        <v>1045</v>
      </c>
      <c r="C54" s="109">
        <v>5.72</v>
      </c>
      <c r="D54" s="107">
        <v>0.006469</v>
      </c>
      <c r="E54" s="87">
        <v>4951</v>
      </c>
      <c r="F54" s="107">
        <v>0.001517</v>
      </c>
      <c r="G54" s="87">
        <v>335</v>
      </c>
      <c r="H54" s="107">
        <v>0.040497599999999995</v>
      </c>
      <c r="I54" s="105">
        <v>10.8</v>
      </c>
      <c r="J54" s="107">
        <v>0.10047579999999999</v>
      </c>
      <c r="K54" s="115">
        <v>9.34</v>
      </c>
      <c r="L54" s="116">
        <v>0.09793289999999999</v>
      </c>
      <c r="M54" s="91">
        <v>44.6</v>
      </c>
      <c r="N54" s="107">
        <v>0.0318971</v>
      </c>
      <c r="O54" s="91">
        <v>28</v>
      </c>
      <c r="P54" s="107">
        <v>0.041550899999999995</v>
      </c>
      <c r="Q54" s="91">
        <v>22.4</v>
      </c>
      <c r="R54" s="107">
        <v>0.0442872</v>
      </c>
      <c r="S54" s="91">
        <v>14.2</v>
      </c>
      <c r="T54" s="107">
        <v>0.0388264</v>
      </c>
      <c r="U54" s="92">
        <v>1.76</v>
      </c>
      <c r="V54" s="90">
        <v>0.016478</v>
      </c>
      <c r="W54" s="92">
        <v>1.57</v>
      </c>
      <c r="X54" s="93">
        <v>-0.0092693</v>
      </c>
      <c r="Y54" s="94" t="s">
        <v>126</v>
      </c>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9"/>
      <c r="IT54" s="9"/>
      <c r="IU54" s="9"/>
      <c r="IV54" s="9"/>
    </row>
    <row r="55" spans="1:256" ht="12.75">
      <c r="A55" s="110">
        <v>37319</v>
      </c>
      <c r="B55" s="111">
        <v>1047</v>
      </c>
      <c r="C55" s="63">
        <v>5.09</v>
      </c>
      <c r="D55" s="64">
        <v>0.0053083</v>
      </c>
      <c r="E55" s="65">
        <v>4339</v>
      </c>
      <c r="F55" s="64">
        <v>0.0040238999999999995</v>
      </c>
      <c r="G55" s="65">
        <v>187</v>
      </c>
      <c r="H55" s="64">
        <v>0.026040999999999998</v>
      </c>
      <c r="I55" s="106">
        <v>4.58</v>
      </c>
      <c r="J55" s="64">
        <v>0.0827107</v>
      </c>
      <c r="K55" s="106">
        <v>4.18</v>
      </c>
      <c r="L55" s="103">
        <v>0.0840928</v>
      </c>
      <c r="M55" s="101">
        <v>49.5</v>
      </c>
      <c r="N55" s="64">
        <v>0.015516199999999999</v>
      </c>
      <c r="O55" s="101">
        <v>26.9</v>
      </c>
      <c r="P55" s="64">
        <v>0.0334154</v>
      </c>
      <c r="Q55" s="101">
        <v>18.8</v>
      </c>
      <c r="R55" s="64">
        <v>0.057900799999999995</v>
      </c>
      <c r="S55" s="101">
        <v>14.3</v>
      </c>
      <c r="T55" s="64">
        <v>0.0281274</v>
      </c>
      <c r="U55" s="102">
        <v>2.04</v>
      </c>
      <c r="V55" s="103">
        <v>0.015335399999999999</v>
      </c>
      <c r="W55" s="102">
        <v>1.66</v>
      </c>
      <c r="X55" s="104">
        <v>0.0012967999999999999</v>
      </c>
      <c r="Y55" s="72" t="s">
        <v>127</v>
      </c>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3"/>
      <c r="FV55" s="73"/>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c r="IS55" s="73"/>
      <c r="IT55" s="9"/>
      <c r="IU55" s="9"/>
      <c r="IV55" s="9"/>
    </row>
    <row r="56" spans="1:256" ht="12.75">
      <c r="A56" s="108">
        <v>37319</v>
      </c>
      <c r="B56" s="59">
        <v>1048</v>
      </c>
      <c r="C56" s="109">
        <v>3.53</v>
      </c>
      <c r="D56" s="107">
        <v>0.0064202999999999994</v>
      </c>
      <c r="E56" s="87">
        <v>2793</v>
      </c>
      <c r="F56" s="107">
        <v>0.0045495</v>
      </c>
      <c r="G56" s="87">
        <v>267</v>
      </c>
      <c r="H56" s="107">
        <v>0.018784</v>
      </c>
      <c r="I56" s="105">
        <v>4.98</v>
      </c>
      <c r="J56" s="107">
        <v>0.07809909999999999</v>
      </c>
      <c r="K56" s="115">
        <v>4.81</v>
      </c>
      <c r="L56" s="116">
        <v>0.0765189</v>
      </c>
      <c r="M56" s="91">
        <v>41.5</v>
      </c>
      <c r="N56" s="107">
        <v>0.08554629999999999</v>
      </c>
      <c r="O56" s="91">
        <v>24.8</v>
      </c>
      <c r="P56" s="107">
        <v>0.0369142</v>
      </c>
      <c r="Q56" s="91">
        <v>16</v>
      </c>
      <c r="R56" s="107">
        <v>0.0393178</v>
      </c>
      <c r="S56" s="91">
        <v>14</v>
      </c>
      <c r="T56" s="107">
        <v>0.014181399999999999</v>
      </c>
      <c r="U56" s="92">
        <v>1.84</v>
      </c>
      <c r="V56" s="90">
        <v>0.009786</v>
      </c>
      <c r="W56" s="92">
        <v>1.72</v>
      </c>
      <c r="X56" s="93">
        <v>0.0005649</v>
      </c>
      <c r="Y56" s="94" t="s">
        <v>128</v>
      </c>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9"/>
      <c r="IT56" s="9"/>
      <c r="IU56" s="9"/>
      <c r="IV56" s="9"/>
    </row>
    <row r="57" spans="1:256" ht="12.75">
      <c r="A57" s="110">
        <v>37325</v>
      </c>
      <c r="B57" s="111">
        <v>1063</v>
      </c>
      <c r="C57" s="63">
        <v>7.08</v>
      </c>
      <c r="D57" s="64">
        <v>0.0091145</v>
      </c>
      <c r="E57" s="65">
        <v>6144</v>
      </c>
      <c r="F57" s="64">
        <v>0.0016581999999999999</v>
      </c>
      <c r="G57" s="65">
        <v>266</v>
      </c>
      <c r="H57" s="64">
        <v>0.09081589999999999</v>
      </c>
      <c r="I57" s="106">
        <v>9.7</v>
      </c>
      <c r="J57" s="64">
        <v>0.1421884</v>
      </c>
      <c r="K57" s="106">
        <v>9.1</v>
      </c>
      <c r="L57" s="103">
        <v>0.1419984</v>
      </c>
      <c r="M57" s="101">
        <v>51.7</v>
      </c>
      <c r="N57" s="64">
        <v>0.029316799999999997</v>
      </c>
      <c r="O57" s="101">
        <v>29.6</v>
      </c>
      <c r="P57" s="64">
        <v>0.018741499999999998</v>
      </c>
      <c r="Q57" s="101">
        <v>21.1</v>
      </c>
      <c r="R57" s="64">
        <v>0.0426504</v>
      </c>
      <c r="S57" s="101">
        <v>13.1</v>
      </c>
      <c r="T57" s="64">
        <v>0.057935099999999996</v>
      </c>
      <c r="U57" s="102">
        <v>1.84</v>
      </c>
      <c r="V57" s="103">
        <v>0.0113304</v>
      </c>
      <c r="W57" s="102">
        <v>1.54</v>
      </c>
      <c r="X57" s="104">
        <v>-0.043032999999999995</v>
      </c>
      <c r="Y57" s="72" t="s">
        <v>129</v>
      </c>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3"/>
      <c r="FV57" s="73"/>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c r="IM57" s="73"/>
      <c r="IN57" s="73"/>
      <c r="IO57" s="73"/>
      <c r="IP57" s="73"/>
      <c r="IQ57" s="73"/>
      <c r="IR57" s="73"/>
      <c r="IS57" s="73"/>
      <c r="IT57" s="9"/>
      <c r="IU57" s="9"/>
      <c r="IV57" s="9"/>
    </row>
    <row r="58" spans="1:256" ht="12.75">
      <c r="A58" s="108">
        <v>37326</v>
      </c>
      <c r="B58" s="59">
        <v>1066</v>
      </c>
      <c r="C58" s="109">
        <v>7.08</v>
      </c>
      <c r="D58" s="107">
        <v>0.0106708</v>
      </c>
      <c r="E58" s="87">
        <v>5906</v>
      </c>
      <c r="F58" s="107">
        <v>0.0025591</v>
      </c>
      <c r="G58" s="87">
        <v>339.6</v>
      </c>
      <c r="H58" s="107">
        <v>0.0946653</v>
      </c>
      <c r="I58" s="105">
        <v>12.1</v>
      </c>
      <c r="J58" s="107">
        <v>0.1433118</v>
      </c>
      <c r="K58" s="115">
        <v>11.2</v>
      </c>
      <c r="L58" s="116">
        <v>0.1383517</v>
      </c>
      <c r="M58" s="91">
        <v>50.7</v>
      </c>
      <c r="N58" s="107">
        <v>0.0416942</v>
      </c>
      <c r="O58" s="91">
        <v>30</v>
      </c>
      <c r="P58" s="107">
        <v>0.0486968</v>
      </c>
      <c r="Q58" s="91">
        <v>23.4</v>
      </c>
      <c r="R58" s="107">
        <v>0.0257199</v>
      </c>
      <c r="S58" s="91">
        <v>13.6</v>
      </c>
      <c r="T58" s="107">
        <v>0.0718425</v>
      </c>
      <c r="U58" s="92">
        <v>1.83</v>
      </c>
      <c r="V58" s="90">
        <v>0.0120813</v>
      </c>
      <c r="W58" s="92">
        <v>1.64</v>
      </c>
      <c r="X58" s="93">
        <v>-0.0405626</v>
      </c>
      <c r="Y58" s="94" t="s">
        <v>130</v>
      </c>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9"/>
      <c r="IT58" s="9"/>
      <c r="IU58" s="9"/>
      <c r="IV58" s="9"/>
    </row>
    <row r="59" spans="1:256" ht="12.75">
      <c r="A59" s="110">
        <v>37327</v>
      </c>
      <c r="B59" s="111">
        <v>1070</v>
      </c>
      <c r="C59" s="63">
        <v>6.55</v>
      </c>
      <c r="D59" s="64">
        <v>0.006078</v>
      </c>
      <c r="E59" s="65">
        <v>5341</v>
      </c>
      <c r="F59" s="64">
        <v>0.0018964</v>
      </c>
      <c r="G59" s="65">
        <v>280</v>
      </c>
      <c r="H59" s="64">
        <v>0.0707493</v>
      </c>
      <c r="I59" s="106">
        <v>8.5</v>
      </c>
      <c r="J59" s="64">
        <v>0.12240000000000001</v>
      </c>
      <c r="K59" s="112"/>
      <c r="L59" s="113"/>
      <c r="M59" s="101" t="s">
        <v>131</v>
      </c>
      <c r="N59" s="112"/>
      <c r="O59" s="101" t="s">
        <v>132</v>
      </c>
      <c r="P59" s="112"/>
      <c r="Q59" s="101" t="s">
        <v>133</v>
      </c>
      <c r="R59" s="112"/>
      <c r="S59" s="101" t="s">
        <v>134</v>
      </c>
      <c r="T59" s="112"/>
      <c r="U59" s="102">
        <v>1.86</v>
      </c>
      <c r="V59" s="103">
        <v>0.0098306</v>
      </c>
      <c r="W59" s="102">
        <v>1.64</v>
      </c>
      <c r="X59" s="104">
        <v>-0.027176099999999998</v>
      </c>
      <c r="Y59" s="72" t="s">
        <v>135</v>
      </c>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c r="IS59" s="73"/>
      <c r="IT59" s="9"/>
      <c r="IU59" s="9"/>
      <c r="IV59" s="9"/>
    </row>
    <row r="60" spans="1:256" ht="12.75">
      <c r="A60" s="108">
        <v>37328</v>
      </c>
      <c r="B60" s="59">
        <v>1072</v>
      </c>
      <c r="C60" s="109">
        <v>6.64</v>
      </c>
      <c r="D60" s="107">
        <v>0.006023499999999999</v>
      </c>
      <c r="E60" s="87">
        <v>5727</v>
      </c>
      <c r="F60" s="107">
        <v>0.00019449999999999998</v>
      </c>
      <c r="G60" s="87">
        <v>273</v>
      </c>
      <c r="H60" s="107">
        <v>0.074069</v>
      </c>
      <c r="I60" s="105">
        <v>8.3</v>
      </c>
      <c r="J60" s="107">
        <v>0.11253959999999999</v>
      </c>
      <c r="K60" s="115">
        <v>7.9</v>
      </c>
      <c r="L60" s="116">
        <v>0.1145861</v>
      </c>
      <c r="M60" s="112"/>
      <c r="N60" s="112"/>
      <c r="O60" s="112"/>
      <c r="P60" s="112"/>
      <c r="Q60" s="112"/>
      <c r="R60" s="112"/>
      <c r="S60" s="112"/>
      <c r="T60" s="112"/>
      <c r="U60" s="92">
        <v>1.85</v>
      </c>
      <c r="V60" s="90">
        <v>0.0109222</v>
      </c>
      <c r="W60" s="92">
        <v>1.73</v>
      </c>
      <c r="X60" s="93">
        <v>-0.026060299999999998</v>
      </c>
      <c r="Y60" s="94" t="s">
        <v>136</v>
      </c>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9"/>
      <c r="IT60" s="9"/>
      <c r="IU60" s="9"/>
      <c r="IV60" s="9"/>
    </row>
    <row r="61" spans="1:256" ht="12.75">
      <c r="A61" s="110">
        <v>37328</v>
      </c>
      <c r="B61" s="111">
        <v>1074</v>
      </c>
      <c r="C61" s="63">
        <v>6.91</v>
      </c>
      <c r="D61" s="64">
        <v>0.0097894</v>
      </c>
      <c r="E61" s="65">
        <v>5820</v>
      </c>
      <c r="F61" s="64">
        <v>0.0019863</v>
      </c>
      <c r="G61" s="65">
        <v>317</v>
      </c>
      <c r="H61" s="64">
        <v>0.0921037</v>
      </c>
      <c r="I61" s="106">
        <v>11</v>
      </c>
      <c r="J61" s="64">
        <v>0.1418633</v>
      </c>
      <c r="K61" s="106">
        <v>10.3</v>
      </c>
      <c r="L61" s="103">
        <v>0.14013499999999998</v>
      </c>
      <c r="M61" s="101">
        <v>49.7</v>
      </c>
      <c r="N61" s="64">
        <v>0.041873099999999996</v>
      </c>
      <c r="O61" s="101">
        <v>30.5</v>
      </c>
      <c r="P61" s="64">
        <v>0.007796399999999999</v>
      </c>
      <c r="Q61" s="101">
        <v>24.7</v>
      </c>
      <c r="R61" s="64">
        <v>0.026961199999999998</v>
      </c>
      <c r="S61" s="101">
        <v>12.8</v>
      </c>
      <c r="T61" s="64">
        <v>0.0448448</v>
      </c>
      <c r="U61" s="102">
        <v>1.85</v>
      </c>
      <c r="V61" s="103">
        <v>0.011439099999999999</v>
      </c>
      <c r="W61" s="102">
        <v>1.74</v>
      </c>
      <c r="X61" s="104">
        <v>-0.0310767</v>
      </c>
      <c r="Y61" s="72" t="s">
        <v>137</v>
      </c>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9"/>
      <c r="IU61" s="9"/>
      <c r="IV61" s="9"/>
    </row>
    <row r="62" spans="1:256" ht="12.75">
      <c r="A62" s="108">
        <v>37329</v>
      </c>
      <c r="B62" s="59">
        <v>1080</v>
      </c>
      <c r="C62" s="109">
        <v>6.46</v>
      </c>
      <c r="D62" s="107">
        <v>0.0084574</v>
      </c>
      <c r="E62" s="87">
        <v>5422</v>
      </c>
      <c r="F62" s="107">
        <v>0.0016139</v>
      </c>
      <c r="G62" s="87">
        <v>314</v>
      </c>
      <c r="H62" s="107">
        <v>0.07114659999999999</v>
      </c>
      <c r="I62" s="105">
        <v>10.2</v>
      </c>
      <c r="J62" s="107">
        <v>0.1280462</v>
      </c>
      <c r="K62" s="112"/>
      <c r="L62" s="116">
        <v>0.1268312</v>
      </c>
      <c r="M62" s="91">
        <v>47.9</v>
      </c>
      <c r="N62" s="107">
        <v>0.0316505</v>
      </c>
      <c r="O62" s="91">
        <v>30.6</v>
      </c>
      <c r="P62" s="107">
        <v>-0.009712799999999999</v>
      </c>
      <c r="Q62" s="91">
        <v>21.7</v>
      </c>
      <c r="R62" s="107">
        <v>0.0265226</v>
      </c>
      <c r="S62" s="91">
        <v>12.7</v>
      </c>
      <c r="T62" s="107">
        <v>0.013193499999999999</v>
      </c>
      <c r="U62" s="92">
        <v>1.84</v>
      </c>
      <c r="V62" s="90">
        <v>0.0121108</v>
      </c>
      <c r="W62" s="92">
        <v>1.79</v>
      </c>
      <c r="X62" s="93">
        <v>-0.0187885</v>
      </c>
      <c r="Y62" s="94" t="s">
        <v>138</v>
      </c>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9"/>
      <c r="IT62" s="9"/>
      <c r="IU62" s="9"/>
      <c r="IV62" s="9"/>
    </row>
    <row r="63" spans="1:256" ht="12.75">
      <c r="A63" s="110">
        <v>37330</v>
      </c>
      <c r="B63" s="111">
        <v>1082</v>
      </c>
      <c r="C63" s="63">
        <v>6.25</v>
      </c>
      <c r="D63" s="64">
        <v>0.0072863</v>
      </c>
      <c r="E63" s="65">
        <v>5260</v>
      </c>
      <c r="F63" s="64">
        <v>0.0016962</v>
      </c>
      <c r="G63" s="65">
        <v>308</v>
      </c>
      <c r="H63" s="64">
        <v>0.044059799999999996</v>
      </c>
      <c r="I63" s="106">
        <v>9.9</v>
      </c>
      <c r="J63" s="64">
        <v>0.1068157</v>
      </c>
      <c r="K63" s="106">
        <v>9.3</v>
      </c>
      <c r="L63" s="103">
        <v>0.103155</v>
      </c>
      <c r="M63" s="112"/>
      <c r="N63" s="112"/>
      <c r="O63" s="112"/>
      <c r="P63" s="112"/>
      <c r="Q63" s="112"/>
      <c r="R63" s="112"/>
      <c r="S63" s="112"/>
      <c r="T63" s="112"/>
      <c r="U63" s="102">
        <v>1.84</v>
      </c>
      <c r="V63" s="103">
        <v>0.0111306</v>
      </c>
      <c r="W63" s="102">
        <v>1.75</v>
      </c>
      <c r="X63" s="104">
        <v>-0.0086985</v>
      </c>
      <c r="Y63" s="72" t="s">
        <v>139</v>
      </c>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9"/>
      <c r="IU63" s="9"/>
      <c r="IV63" s="9"/>
    </row>
    <row r="64" spans="1:256" ht="12.75">
      <c r="A64" s="108">
        <v>37331</v>
      </c>
      <c r="B64" s="59">
        <v>1084</v>
      </c>
      <c r="C64" s="109">
        <v>5.79</v>
      </c>
      <c r="D64" s="107">
        <v>0.0063041</v>
      </c>
      <c r="E64" s="87">
        <v>4883</v>
      </c>
      <c r="F64" s="107">
        <v>0.0021425999999999997</v>
      </c>
      <c r="G64" s="87">
        <v>311</v>
      </c>
      <c r="H64" s="107">
        <v>0.0429</v>
      </c>
      <c r="I64" s="105">
        <v>8.9</v>
      </c>
      <c r="J64" s="107">
        <v>0.0980282</v>
      </c>
      <c r="K64" s="115">
        <v>8.5</v>
      </c>
      <c r="L64" s="116">
        <v>0.0915375</v>
      </c>
      <c r="M64" s="91">
        <v>47.5</v>
      </c>
      <c r="N64" s="107">
        <v>0.0384617</v>
      </c>
      <c r="O64" s="91">
        <v>28</v>
      </c>
      <c r="P64" s="107">
        <v>0.0592882</v>
      </c>
      <c r="Q64" s="91">
        <v>21.6</v>
      </c>
      <c r="R64" s="107">
        <v>0.0327448</v>
      </c>
      <c r="S64" s="91">
        <v>13.6</v>
      </c>
      <c r="T64" s="107">
        <v>0.0337279</v>
      </c>
      <c r="U64" s="92">
        <v>1.85</v>
      </c>
      <c r="V64" s="90">
        <v>0.010400000000000001</v>
      </c>
      <c r="W64" s="92">
        <v>1.82</v>
      </c>
      <c r="X64" s="93">
        <v>-0.0068435</v>
      </c>
      <c r="Y64" s="94" t="s">
        <v>140</v>
      </c>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9"/>
      <c r="IT64" s="9"/>
      <c r="IU64" s="9"/>
      <c r="IV64" s="9"/>
    </row>
    <row r="65" spans="1:256" ht="12.75">
      <c r="A65" s="110">
        <v>37332</v>
      </c>
      <c r="B65" s="111">
        <v>1089</v>
      </c>
      <c r="C65" s="63">
        <v>5.57</v>
      </c>
      <c r="D65" s="64">
        <v>0.0040314999999999995</v>
      </c>
      <c r="E65" s="65">
        <v>4738</v>
      </c>
      <c r="F65" s="64">
        <v>0.0019649</v>
      </c>
      <c r="G65" s="65">
        <v>259</v>
      </c>
      <c r="H65" s="64">
        <v>0.026070199999999998</v>
      </c>
      <c r="I65" s="106">
        <v>6.6</v>
      </c>
      <c r="J65" s="64">
        <v>0.0681978</v>
      </c>
      <c r="K65" s="106">
        <v>6.3</v>
      </c>
      <c r="L65" s="103">
        <v>0.06347939999999999</v>
      </c>
      <c r="M65" s="101">
        <v>52.3</v>
      </c>
      <c r="N65" s="64">
        <v>0.0289114</v>
      </c>
      <c r="O65" s="101">
        <v>31.2</v>
      </c>
      <c r="P65" s="64">
        <v>0.0547202</v>
      </c>
      <c r="Q65" s="101">
        <v>19.4</v>
      </c>
      <c r="R65" s="64">
        <v>0.011668699999999999</v>
      </c>
      <c r="S65" s="101">
        <v>14.1</v>
      </c>
      <c r="T65" s="64">
        <v>0.0056741</v>
      </c>
      <c r="U65" s="102">
        <v>1.83</v>
      </c>
      <c r="V65" s="103">
        <v>0.0098513</v>
      </c>
      <c r="W65" s="102">
        <v>1.81</v>
      </c>
      <c r="X65" s="104">
        <v>-0.0020769</v>
      </c>
      <c r="Y65" s="72" t="s">
        <v>141</v>
      </c>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c r="IM65" s="73"/>
      <c r="IN65" s="73"/>
      <c r="IO65" s="73"/>
      <c r="IP65" s="73"/>
      <c r="IQ65" s="73"/>
      <c r="IR65" s="73"/>
      <c r="IS65" s="73"/>
      <c r="IT65" s="9"/>
      <c r="IU65" s="9"/>
      <c r="IV65" s="9"/>
    </row>
    <row r="66" spans="1:256" ht="12.75">
      <c r="A66" s="108">
        <v>37332</v>
      </c>
      <c r="B66" s="59">
        <v>1091</v>
      </c>
      <c r="C66" s="109">
        <v>6.22</v>
      </c>
      <c r="D66" s="107">
        <v>0.0061405999999999995</v>
      </c>
      <c r="E66" s="87">
        <v>5234</v>
      </c>
      <c r="F66" s="107">
        <v>0.0021736999999999998</v>
      </c>
      <c r="G66" s="87">
        <v>297</v>
      </c>
      <c r="H66" s="107">
        <v>0.0535868</v>
      </c>
      <c r="I66" s="105">
        <v>8.8</v>
      </c>
      <c r="J66" s="107">
        <v>0.10385319999999999</v>
      </c>
      <c r="K66" s="115">
        <v>8.3</v>
      </c>
      <c r="L66" s="116">
        <v>0.09665549999999999</v>
      </c>
      <c r="M66" s="91">
        <v>52.5</v>
      </c>
      <c r="N66" s="107">
        <v>0.033164</v>
      </c>
      <c r="O66" s="91">
        <v>31.7</v>
      </c>
      <c r="P66" s="107">
        <v>0.034033799999999996</v>
      </c>
      <c r="Q66" s="91">
        <v>20.5</v>
      </c>
      <c r="R66" s="107">
        <v>0.0182781</v>
      </c>
      <c r="S66" s="91">
        <v>13.2</v>
      </c>
      <c r="T66" s="107">
        <v>0.0184877</v>
      </c>
      <c r="U66" s="92">
        <v>1.84</v>
      </c>
      <c r="V66" s="90">
        <v>0.010418799999999999</v>
      </c>
      <c r="W66" s="92">
        <v>1.75</v>
      </c>
      <c r="X66" s="93">
        <v>-0.013335699999999999</v>
      </c>
      <c r="Y66" s="94" t="s">
        <v>142</v>
      </c>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9"/>
      <c r="IT66" s="9"/>
      <c r="IU66" s="9"/>
      <c r="IV66" s="9"/>
    </row>
    <row r="67" spans="1:256" ht="12.75">
      <c r="A67" s="110">
        <v>37333</v>
      </c>
      <c r="B67" s="111">
        <v>1093</v>
      </c>
      <c r="C67" s="63">
        <v>5.89</v>
      </c>
      <c r="D67" s="64">
        <v>0.0069996</v>
      </c>
      <c r="E67" s="65">
        <v>4828</v>
      </c>
      <c r="F67" s="64">
        <v>0.0029682999999999997</v>
      </c>
      <c r="G67" s="65">
        <v>334</v>
      </c>
      <c r="H67" s="64">
        <v>0.0462357</v>
      </c>
      <c r="I67" s="106">
        <v>10.4</v>
      </c>
      <c r="J67" s="64">
        <v>0.0982818</v>
      </c>
      <c r="K67" s="106">
        <v>9.8</v>
      </c>
      <c r="L67" s="103">
        <v>0.1017756</v>
      </c>
      <c r="M67" s="101">
        <v>48.5</v>
      </c>
      <c r="N67" s="64">
        <v>0.0293046</v>
      </c>
      <c r="O67" s="101">
        <v>30</v>
      </c>
      <c r="P67" s="64">
        <v>-0.0082138</v>
      </c>
      <c r="Q67" s="101">
        <v>20.2</v>
      </c>
      <c r="R67" s="64">
        <v>0.027151599999999998</v>
      </c>
      <c r="S67" s="101">
        <v>12.2</v>
      </c>
      <c r="T67" s="64">
        <v>0.0199562</v>
      </c>
      <c r="U67" s="102">
        <v>1.86</v>
      </c>
      <c r="V67" s="103">
        <v>0.0101768</v>
      </c>
      <c r="W67" s="102">
        <v>1.78</v>
      </c>
      <c r="X67" s="104">
        <v>-0.010710599999999999</v>
      </c>
      <c r="Y67" s="72" t="s">
        <v>143</v>
      </c>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c r="IM67" s="73"/>
      <c r="IN67" s="73"/>
      <c r="IO67" s="73"/>
      <c r="IP67" s="73"/>
      <c r="IQ67" s="73"/>
      <c r="IR67" s="73"/>
      <c r="IS67" s="73"/>
      <c r="IT67" s="9"/>
      <c r="IU67" s="9"/>
      <c r="IV67" s="9"/>
    </row>
    <row r="68" spans="1:256" ht="12.75">
      <c r="A68" s="108">
        <v>37333</v>
      </c>
      <c r="B68" s="59">
        <v>1095</v>
      </c>
      <c r="C68" s="109">
        <v>5.98</v>
      </c>
      <c r="D68" s="107">
        <v>0.008574499999999999</v>
      </c>
      <c r="E68" s="87">
        <v>5028</v>
      </c>
      <c r="F68" s="107">
        <v>0.0039891</v>
      </c>
      <c r="G68" s="87">
        <v>329</v>
      </c>
      <c r="H68" s="107">
        <v>0.0479265</v>
      </c>
      <c r="I68" s="105">
        <v>11</v>
      </c>
      <c r="J68" s="107">
        <v>0.10595299999999999</v>
      </c>
      <c r="K68" s="115">
        <v>10.4</v>
      </c>
      <c r="L68" s="116">
        <v>0.09985609999999999</v>
      </c>
      <c r="M68" s="91">
        <v>46.4</v>
      </c>
      <c r="N68" s="107">
        <v>0.05375</v>
      </c>
      <c r="O68" s="91">
        <v>28.8</v>
      </c>
      <c r="P68" s="107">
        <v>0.036021899999999996</v>
      </c>
      <c r="Q68" s="91">
        <v>20.8</v>
      </c>
      <c r="R68" s="107">
        <v>0.0264984</v>
      </c>
      <c r="S68" s="91">
        <v>11.7</v>
      </c>
      <c r="T68" s="107">
        <v>0.016944999999999998</v>
      </c>
      <c r="U68" s="92">
        <v>1.84</v>
      </c>
      <c r="V68" s="90">
        <v>0.0112196</v>
      </c>
      <c r="W68" s="92">
        <v>1.7</v>
      </c>
      <c r="X68" s="93">
        <v>-0.0082011</v>
      </c>
      <c r="Y68" s="94" t="s">
        <v>144</v>
      </c>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9"/>
      <c r="IT68" s="9"/>
      <c r="IU68" s="9"/>
      <c r="IV68" s="9"/>
    </row>
    <row r="69" spans="1:256" ht="12.75">
      <c r="A69" s="110">
        <v>37336</v>
      </c>
      <c r="B69" s="111">
        <v>1113</v>
      </c>
      <c r="C69" s="63">
        <v>6.91</v>
      </c>
      <c r="D69" s="64">
        <v>0.0062496</v>
      </c>
      <c r="E69" s="65">
        <v>5958</v>
      </c>
      <c r="F69" s="64">
        <v>0.000361</v>
      </c>
      <c r="G69" s="65">
        <v>233</v>
      </c>
      <c r="H69" s="64">
        <v>0.09594609999999999</v>
      </c>
      <c r="I69" s="106">
        <v>8.3</v>
      </c>
      <c r="J69" s="64">
        <v>0.1637381</v>
      </c>
      <c r="K69" s="106">
        <v>7.8</v>
      </c>
      <c r="L69" s="103">
        <v>0.165678</v>
      </c>
      <c r="M69" s="112"/>
      <c r="N69" s="112"/>
      <c r="O69" s="112"/>
      <c r="P69" s="112"/>
      <c r="Q69" s="112"/>
      <c r="R69" s="112"/>
      <c r="S69" s="112"/>
      <c r="T69" s="112"/>
      <c r="U69" s="102">
        <v>1.84</v>
      </c>
      <c r="V69" s="103">
        <v>0.012495</v>
      </c>
      <c r="W69" s="102">
        <v>1.64</v>
      </c>
      <c r="X69" s="104">
        <v>-0.0379503</v>
      </c>
      <c r="Y69" s="72" t="s">
        <v>145</v>
      </c>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c r="IM69" s="73"/>
      <c r="IN69" s="73"/>
      <c r="IO69" s="73"/>
      <c r="IP69" s="73"/>
      <c r="IQ69" s="73"/>
      <c r="IR69" s="73"/>
      <c r="IS69" s="73"/>
      <c r="IT69" s="9"/>
      <c r="IU69" s="9"/>
      <c r="IV69" s="9"/>
    </row>
    <row r="70" spans="1:256" ht="12.75">
      <c r="A70" s="108">
        <v>37337</v>
      </c>
      <c r="B70" s="59">
        <v>1116</v>
      </c>
      <c r="C70" s="109">
        <v>6.32</v>
      </c>
      <c r="D70" s="107">
        <v>0.0084134</v>
      </c>
      <c r="E70" s="87">
        <v>5465</v>
      </c>
      <c r="F70" s="107">
        <v>0.0012281</v>
      </c>
      <c r="G70" s="87">
        <v>269</v>
      </c>
      <c r="H70" s="107">
        <v>0.12386219999999999</v>
      </c>
      <c r="I70" s="105">
        <v>8.9</v>
      </c>
      <c r="J70" s="107">
        <v>0.1712407</v>
      </c>
      <c r="K70" s="115">
        <v>8.4</v>
      </c>
      <c r="L70" s="116">
        <v>0.16088449999999999</v>
      </c>
      <c r="M70" s="112"/>
      <c r="N70" s="112"/>
      <c r="O70" s="112"/>
      <c r="P70" s="112"/>
      <c r="Q70" s="112"/>
      <c r="R70" s="112"/>
      <c r="S70" s="112"/>
      <c r="T70" s="112"/>
      <c r="U70" s="92">
        <v>1.8</v>
      </c>
      <c r="V70" s="90">
        <v>0.0139162</v>
      </c>
      <c r="W70" s="92">
        <v>1.41</v>
      </c>
      <c r="X70" s="93">
        <v>-0.0625553</v>
      </c>
      <c r="Y70" s="94" t="s">
        <v>146</v>
      </c>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9"/>
      <c r="IT70" s="9"/>
      <c r="IU70" s="9"/>
      <c r="IV70" s="9"/>
    </row>
    <row r="71" spans="1:256" ht="12.75">
      <c r="A71" s="110">
        <v>37338</v>
      </c>
      <c r="B71" s="111">
        <v>1120</v>
      </c>
      <c r="C71" s="63">
        <v>5.87</v>
      </c>
      <c r="D71" s="64">
        <v>0.005407599999999999</v>
      </c>
      <c r="E71" s="65">
        <v>5029</v>
      </c>
      <c r="F71" s="64">
        <v>0.0021200000000000004</v>
      </c>
      <c r="G71" s="65">
        <v>274</v>
      </c>
      <c r="H71" s="64">
        <v>0.0429549</v>
      </c>
      <c r="I71" s="106">
        <v>9.5</v>
      </c>
      <c r="J71" s="64">
        <v>0.09505989999999999</v>
      </c>
      <c r="K71" s="106">
        <v>9.14</v>
      </c>
      <c r="L71" s="103">
        <v>0.0918973</v>
      </c>
      <c r="M71" s="112"/>
      <c r="N71" s="112"/>
      <c r="O71" s="112"/>
      <c r="P71" s="112"/>
      <c r="Q71" s="112"/>
      <c r="R71" s="112"/>
      <c r="S71" s="112"/>
      <c r="T71" s="112"/>
      <c r="U71" s="102">
        <v>1.88</v>
      </c>
      <c r="V71" s="103">
        <v>0.0101516</v>
      </c>
      <c r="W71" s="102">
        <v>1.76</v>
      </c>
      <c r="X71" s="104">
        <v>-0.0035523</v>
      </c>
      <c r="Y71" s="72" t="s">
        <v>147</v>
      </c>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c r="IM71" s="73"/>
      <c r="IN71" s="73"/>
      <c r="IO71" s="73"/>
      <c r="IP71" s="73"/>
      <c r="IQ71" s="73"/>
      <c r="IR71" s="73"/>
      <c r="IS71" s="73"/>
      <c r="IT71" s="9"/>
      <c r="IU71" s="9"/>
      <c r="IV71" s="9"/>
    </row>
    <row r="72" spans="1:256" ht="12.75">
      <c r="A72" s="108">
        <v>37338</v>
      </c>
      <c r="B72" s="59">
        <v>1122</v>
      </c>
      <c r="C72" s="109">
        <v>6.63</v>
      </c>
      <c r="D72" s="107">
        <v>0.005135799999999999</v>
      </c>
      <c r="E72" s="87">
        <v>5650</v>
      </c>
      <c r="F72" s="107">
        <v>0.0021903</v>
      </c>
      <c r="G72" s="87">
        <v>235</v>
      </c>
      <c r="H72" s="107">
        <v>0.041029199999999995</v>
      </c>
      <c r="I72" s="105">
        <v>9.53</v>
      </c>
      <c r="J72" s="107">
        <v>0.10352599999999999</v>
      </c>
      <c r="K72" s="117">
        <v>9.1</v>
      </c>
      <c r="L72" s="116">
        <v>0.09861969999999999</v>
      </c>
      <c r="M72" s="112"/>
      <c r="N72" s="112"/>
      <c r="O72" s="112"/>
      <c r="P72" s="112"/>
      <c r="Q72" s="112"/>
      <c r="R72" s="112"/>
      <c r="S72" s="112"/>
      <c r="T72" s="112"/>
      <c r="U72" s="92">
        <v>1.9</v>
      </c>
      <c r="V72" s="90">
        <v>0.104528</v>
      </c>
      <c r="W72" s="92">
        <v>1.7</v>
      </c>
      <c r="X72" s="93">
        <v>-0.0061947</v>
      </c>
      <c r="Y72" s="94" t="s">
        <v>148</v>
      </c>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9"/>
      <c r="IT72" s="9"/>
      <c r="IU72" s="9"/>
      <c r="IV72" s="9"/>
    </row>
    <row r="73" spans="1:256" ht="12.75">
      <c r="A73" s="110">
        <v>37339</v>
      </c>
      <c r="B73" s="111">
        <v>1124</v>
      </c>
      <c r="C73" s="63">
        <v>5.85</v>
      </c>
      <c r="D73" s="64">
        <v>0.0048936</v>
      </c>
      <c r="E73" s="65">
        <v>5012</v>
      </c>
      <c r="F73" s="64">
        <v>0.0022913</v>
      </c>
      <c r="G73" s="65">
        <v>249</v>
      </c>
      <c r="H73" s="64">
        <v>0.0223902</v>
      </c>
      <c r="I73" s="106">
        <v>9.46</v>
      </c>
      <c r="J73" s="64">
        <v>0.07410989999999999</v>
      </c>
      <c r="K73" s="106">
        <v>9.15</v>
      </c>
      <c r="L73" s="103">
        <v>0.070503</v>
      </c>
      <c r="M73" s="112"/>
      <c r="N73" s="112"/>
      <c r="O73" s="112"/>
      <c r="P73" s="112"/>
      <c r="Q73" s="112"/>
      <c r="R73" s="112"/>
      <c r="S73" s="112"/>
      <c r="T73" s="112"/>
      <c r="U73" s="102">
        <v>1.85</v>
      </c>
      <c r="V73" s="103">
        <v>0.011241</v>
      </c>
      <c r="W73" s="102">
        <v>1.73</v>
      </c>
      <c r="X73" s="104">
        <v>0.0058214</v>
      </c>
      <c r="Y73" s="72" t="s">
        <v>149</v>
      </c>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c r="IM73" s="73"/>
      <c r="IN73" s="73"/>
      <c r="IO73" s="73"/>
      <c r="IP73" s="73"/>
      <c r="IQ73" s="73"/>
      <c r="IR73" s="73"/>
      <c r="IS73" s="73"/>
      <c r="IT73" s="9"/>
      <c r="IU73" s="9"/>
      <c r="IV73" s="9"/>
    </row>
    <row r="74" spans="1:256" ht="12.75">
      <c r="A74" s="108">
        <v>37339</v>
      </c>
      <c r="B74" s="59">
        <v>1126</v>
      </c>
      <c r="C74" s="109">
        <v>5.51</v>
      </c>
      <c r="D74" s="107">
        <v>0.0052895</v>
      </c>
      <c r="E74" s="87">
        <v>4771</v>
      </c>
      <c r="F74" s="107">
        <v>0.0023395</v>
      </c>
      <c r="G74" s="87">
        <v>283</v>
      </c>
      <c r="H74" s="107">
        <v>0.0199211</v>
      </c>
      <c r="I74" s="105">
        <v>10</v>
      </c>
      <c r="J74" s="107">
        <v>0.0715517</v>
      </c>
      <c r="K74" s="117">
        <v>9.6</v>
      </c>
      <c r="L74" s="116">
        <v>0.06881759999999999</v>
      </c>
      <c r="M74" s="112"/>
      <c r="N74" s="112"/>
      <c r="O74" s="112"/>
      <c r="P74" s="112"/>
      <c r="Q74" s="112"/>
      <c r="R74" s="112"/>
      <c r="S74" s="112"/>
      <c r="T74" s="112"/>
      <c r="U74" s="92">
        <v>1.78</v>
      </c>
      <c r="V74" s="90">
        <v>0.0167884</v>
      </c>
      <c r="W74" s="92">
        <v>1.66</v>
      </c>
      <c r="X74" s="93">
        <v>0.0096268</v>
      </c>
      <c r="Y74" s="94" t="s">
        <v>150</v>
      </c>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9"/>
      <c r="IT74" s="9"/>
      <c r="IU74" s="9"/>
      <c r="IV74" s="9"/>
    </row>
    <row r="75" spans="1:256" ht="12.75">
      <c r="A75" s="110">
        <v>37340</v>
      </c>
      <c r="B75" s="111">
        <v>1128</v>
      </c>
      <c r="C75" s="63">
        <v>6.35</v>
      </c>
      <c r="D75" s="64">
        <v>0.004715</v>
      </c>
      <c r="E75" s="65">
        <v>5474</v>
      </c>
      <c r="F75" s="64">
        <v>0.0024154999999999997</v>
      </c>
      <c r="G75" s="65">
        <v>209</v>
      </c>
      <c r="H75" s="64">
        <v>0.0393066</v>
      </c>
      <c r="I75" s="106">
        <v>8.08</v>
      </c>
      <c r="J75" s="64">
        <v>0.09229459999999999</v>
      </c>
      <c r="K75" s="106">
        <v>7.64</v>
      </c>
      <c r="L75" s="103">
        <v>0.08687919999999999</v>
      </c>
      <c r="M75" s="101">
        <v>36.8</v>
      </c>
      <c r="N75" s="64">
        <v>0.030819</v>
      </c>
      <c r="O75" s="101">
        <v>22.3</v>
      </c>
      <c r="P75" s="64">
        <v>0.0238816</v>
      </c>
      <c r="Q75" s="101">
        <v>8.7</v>
      </c>
      <c r="R75" s="64">
        <v>0.023107</v>
      </c>
      <c r="S75" s="101">
        <v>9.46</v>
      </c>
      <c r="T75" s="64">
        <v>-0.033960000000000004</v>
      </c>
      <c r="U75" s="102">
        <v>1.8</v>
      </c>
      <c r="V75" s="103">
        <v>0.0119476</v>
      </c>
      <c r="W75" s="102">
        <v>1.62</v>
      </c>
      <c r="X75" s="104">
        <v>-0.0096841</v>
      </c>
      <c r="Y75" s="72" t="s">
        <v>151</v>
      </c>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9"/>
      <c r="IU75" s="9"/>
      <c r="IV75" s="9"/>
    </row>
    <row r="76" spans="1:256" ht="12.75">
      <c r="A76" s="108">
        <v>37343</v>
      </c>
      <c r="B76" s="59">
        <v>1137</v>
      </c>
      <c r="C76" s="109">
        <v>6.34</v>
      </c>
      <c r="D76" s="107">
        <v>0.0043139</v>
      </c>
      <c r="E76" s="87">
        <v>5226</v>
      </c>
      <c r="F76" s="107">
        <v>0.0023994999999999997</v>
      </c>
      <c r="G76" s="87">
        <v>272</v>
      </c>
      <c r="H76" s="107">
        <v>0.022163</v>
      </c>
      <c r="I76" s="105">
        <v>9.94</v>
      </c>
      <c r="J76" s="107">
        <v>0.0669496</v>
      </c>
      <c r="K76" s="115">
        <v>9.36</v>
      </c>
      <c r="L76" s="116">
        <v>0.0652555</v>
      </c>
      <c r="M76" s="91">
        <v>35.7</v>
      </c>
      <c r="N76" s="107">
        <v>0.028761199999999997</v>
      </c>
      <c r="O76" s="91">
        <v>21.8</v>
      </c>
      <c r="P76" s="107">
        <v>0.0193276</v>
      </c>
      <c r="Q76" s="91">
        <v>10.1</v>
      </c>
      <c r="R76" s="107">
        <v>-0.0024889</v>
      </c>
      <c r="S76" s="91">
        <v>11</v>
      </c>
      <c r="T76" s="107">
        <v>0.007876</v>
      </c>
      <c r="U76" s="92">
        <v>1.89</v>
      </c>
      <c r="V76" s="90">
        <v>0.009447599999999999</v>
      </c>
      <c r="W76" s="92">
        <v>1.8</v>
      </c>
      <c r="X76" s="93">
        <v>0.0035708999999999997</v>
      </c>
      <c r="Y76" s="94" t="s">
        <v>152</v>
      </c>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9"/>
      <c r="IT76" s="9"/>
      <c r="IU76" s="9"/>
      <c r="IV76" s="9"/>
    </row>
    <row r="77" spans="1:256" ht="12.75">
      <c r="A77" s="110">
        <v>37344</v>
      </c>
      <c r="B77" s="111">
        <v>1140</v>
      </c>
      <c r="C77" s="63">
        <v>6.44</v>
      </c>
      <c r="D77" s="64">
        <v>0.0054526</v>
      </c>
      <c r="E77" s="65">
        <v>5346</v>
      </c>
      <c r="F77" s="64">
        <v>0.0020924999999999997</v>
      </c>
      <c r="G77" s="65">
        <v>308</v>
      </c>
      <c r="H77" s="64">
        <v>0.039594899999999995</v>
      </c>
      <c r="I77" s="106">
        <v>12.6</v>
      </c>
      <c r="J77" s="64">
        <v>0.0919126</v>
      </c>
      <c r="K77" s="106">
        <v>11.78</v>
      </c>
      <c r="L77" s="103">
        <v>0.085629</v>
      </c>
      <c r="M77" s="101">
        <v>34</v>
      </c>
      <c r="N77" s="64">
        <v>0.030992</v>
      </c>
      <c r="O77" s="101">
        <v>20.46</v>
      </c>
      <c r="P77" s="64">
        <v>0.0070731</v>
      </c>
      <c r="Q77" s="101">
        <v>9.59</v>
      </c>
      <c r="R77" s="64">
        <v>0.0028350999999999997</v>
      </c>
      <c r="S77" s="101">
        <v>9.67</v>
      </c>
      <c r="T77" s="64">
        <v>0.0017936</v>
      </c>
      <c r="U77" s="102">
        <v>2.01</v>
      </c>
      <c r="V77" s="103">
        <v>0.0236141</v>
      </c>
      <c r="W77" s="102">
        <v>1.7</v>
      </c>
      <c r="X77" s="104">
        <v>-0.00015979999999999998</v>
      </c>
      <c r="Y77" s="72" t="s">
        <v>153</v>
      </c>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c r="IM77" s="73"/>
      <c r="IN77" s="73"/>
      <c r="IO77" s="73"/>
      <c r="IP77" s="73"/>
      <c r="IQ77" s="73"/>
      <c r="IR77" s="73"/>
      <c r="IS77" s="73"/>
      <c r="IT77" s="9"/>
      <c r="IU77" s="9"/>
      <c r="IV77" s="9"/>
    </row>
    <row r="78" spans="1:256" ht="12.75">
      <c r="A78" s="108">
        <v>37344</v>
      </c>
      <c r="B78" s="59">
        <v>1142</v>
      </c>
      <c r="C78" s="109">
        <v>7.25</v>
      </c>
      <c r="D78" s="107">
        <v>0.0054827</v>
      </c>
      <c r="E78" s="87">
        <v>6124</v>
      </c>
      <c r="F78" s="107">
        <v>0.0018961</v>
      </c>
      <c r="G78" s="87">
        <v>304</v>
      </c>
      <c r="H78" s="107">
        <v>0.0530393</v>
      </c>
      <c r="I78" s="105">
        <v>12.58</v>
      </c>
      <c r="J78" s="107">
        <v>0.10889259999999999</v>
      </c>
      <c r="K78" s="115">
        <v>11.82</v>
      </c>
      <c r="L78" s="116">
        <v>0.10307039999999999</v>
      </c>
      <c r="M78" s="91">
        <v>37.2</v>
      </c>
      <c r="N78" s="107">
        <v>0.018813399999999997</v>
      </c>
      <c r="O78" s="91">
        <v>22.97</v>
      </c>
      <c r="P78" s="107">
        <v>0.0146174</v>
      </c>
      <c r="Q78" s="91">
        <v>9.47</v>
      </c>
      <c r="R78" s="107">
        <v>0.030051699999999997</v>
      </c>
      <c r="S78" s="91">
        <v>9.23</v>
      </c>
      <c r="T78" s="107">
        <v>0.011871</v>
      </c>
      <c r="U78" s="92">
        <v>2.04</v>
      </c>
      <c r="V78" s="90">
        <v>0.0209099</v>
      </c>
      <c r="W78" s="92">
        <v>1.72</v>
      </c>
      <c r="X78" s="93">
        <v>-0.015375799999999998</v>
      </c>
      <c r="Y78" s="94" t="s">
        <v>154</v>
      </c>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c r="GY78" s="60"/>
      <c r="GZ78" s="60"/>
      <c r="HA78" s="60"/>
      <c r="HB78" s="60"/>
      <c r="HC78" s="60"/>
      <c r="HD78" s="60"/>
      <c r="HE78" s="60"/>
      <c r="HF78" s="60"/>
      <c r="HG78" s="60"/>
      <c r="HH78" s="60"/>
      <c r="HI78" s="60"/>
      <c r="HJ78" s="60"/>
      <c r="HK78" s="60"/>
      <c r="HL78" s="60"/>
      <c r="HM78" s="60"/>
      <c r="HN78" s="60"/>
      <c r="HO78" s="60"/>
      <c r="HP78" s="60"/>
      <c r="HQ78" s="60"/>
      <c r="HR78" s="60"/>
      <c r="HS78" s="60"/>
      <c r="HT78" s="60"/>
      <c r="HU78" s="60"/>
      <c r="HV78" s="60"/>
      <c r="HW78" s="60"/>
      <c r="HX78" s="60"/>
      <c r="HY78" s="60"/>
      <c r="HZ78" s="60"/>
      <c r="IA78" s="60"/>
      <c r="IB78" s="60"/>
      <c r="IC78" s="60"/>
      <c r="ID78" s="60"/>
      <c r="IE78" s="60"/>
      <c r="IF78" s="60"/>
      <c r="IG78" s="60"/>
      <c r="IH78" s="60"/>
      <c r="II78" s="60"/>
      <c r="IJ78" s="60"/>
      <c r="IK78" s="60"/>
      <c r="IL78" s="60"/>
      <c r="IM78" s="60"/>
      <c r="IN78" s="60"/>
      <c r="IO78" s="60"/>
      <c r="IP78" s="60"/>
      <c r="IQ78" s="60"/>
      <c r="IR78" s="60"/>
      <c r="IS78" s="9"/>
      <c r="IT78" s="9"/>
      <c r="IU78" s="9"/>
      <c r="IV78" s="9"/>
    </row>
    <row r="79" spans="1:256" ht="12.75">
      <c r="A79" s="110">
        <v>37345</v>
      </c>
      <c r="B79" s="111">
        <v>1144</v>
      </c>
      <c r="C79" s="63">
        <v>8.18</v>
      </c>
      <c r="D79" s="64">
        <v>0.0063275</v>
      </c>
      <c r="E79" s="65">
        <v>6922</v>
      </c>
      <c r="F79" s="64">
        <v>0.0134408</v>
      </c>
      <c r="G79" s="65">
        <v>319</v>
      </c>
      <c r="H79" s="64">
        <v>0.059589199999999995</v>
      </c>
      <c r="I79" s="106">
        <v>14.2</v>
      </c>
      <c r="J79" s="64">
        <v>0.1032177</v>
      </c>
      <c r="K79" s="106">
        <v>13.3</v>
      </c>
      <c r="L79" s="103">
        <v>0.1101472</v>
      </c>
      <c r="M79" s="101">
        <v>40.1</v>
      </c>
      <c r="N79" s="64">
        <v>0.0318055</v>
      </c>
      <c r="O79" s="101">
        <v>26.3</v>
      </c>
      <c r="P79" s="64">
        <v>0.0161188</v>
      </c>
      <c r="Q79" s="101">
        <v>8.98</v>
      </c>
      <c r="R79" s="64">
        <v>0.07700119999999999</v>
      </c>
      <c r="S79" s="101">
        <v>8.719777</v>
      </c>
      <c r="T79" s="64">
        <v>0.054293499999999995</v>
      </c>
      <c r="U79" s="118" t="s">
        <v>155</v>
      </c>
      <c r="V79" s="103">
        <v>0.0186657</v>
      </c>
      <c r="W79" s="102">
        <v>1.56</v>
      </c>
      <c r="X79" s="104">
        <v>-0.014957999999999999</v>
      </c>
      <c r="Y79" s="72" t="s">
        <v>156</v>
      </c>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c r="IM79" s="73"/>
      <c r="IN79" s="73"/>
      <c r="IO79" s="73"/>
      <c r="IP79" s="73"/>
      <c r="IQ79" s="73"/>
      <c r="IR79" s="73"/>
      <c r="IS79" s="73"/>
      <c r="IT79" s="9"/>
      <c r="IU79" s="9"/>
      <c r="IV79" s="9"/>
    </row>
    <row r="80" spans="1:256" ht="12.75">
      <c r="A80" s="108">
        <v>37346</v>
      </c>
      <c r="B80" s="59">
        <v>1150</v>
      </c>
      <c r="C80" s="109">
        <v>7.9</v>
      </c>
      <c r="D80" s="107">
        <v>0.0062115</v>
      </c>
      <c r="E80" s="87">
        <v>6700</v>
      </c>
      <c r="F80" s="107">
        <v>0.001728</v>
      </c>
      <c r="G80" s="87">
        <v>270</v>
      </c>
      <c r="H80" s="107">
        <v>0.08831399999999999</v>
      </c>
      <c r="I80" s="105">
        <v>11.54</v>
      </c>
      <c r="J80" s="107">
        <v>0.1344004</v>
      </c>
      <c r="K80" s="115">
        <v>10.84</v>
      </c>
      <c r="L80" s="116">
        <v>0.12867019999999998</v>
      </c>
      <c r="M80" s="91">
        <v>38.5</v>
      </c>
      <c r="N80" s="107">
        <v>0.0242081</v>
      </c>
      <c r="O80" s="91">
        <v>23.77</v>
      </c>
      <c r="P80" s="107">
        <v>0.0223798</v>
      </c>
      <c r="Q80" s="91">
        <v>9.5</v>
      </c>
      <c r="R80" s="107">
        <v>0.0498411</v>
      </c>
      <c r="S80" s="91">
        <v>9.28</v>
      </c>
      <c r="T80" s="107">
        <v>0.014686699999999999</v>
      </c>
      <c r="U80" s="92">
        <v>2.11</v>
      </c>
      <c r="V80" s="90">
        <v>0.023814099999999998</v>
      </c>
      <c r="W80" s="92">
        <v>1.64</v>
      </c>
      <c r="X80" s="93">
        <v>-0.0430648</v>
      </c>
      <c r="Y80" s="94" t="s">
        <v>157</v>
      </c>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9"/>
      <c r="IT80" s="9"/>
      <c r="IU80" s="9"/>
      <c r="IV80" s="9"/>
    </row>
    <row r="81" spans="1:256" ht="12.75">
      <c r="A81" s="110">
        <v>37346</v>
      </c>
      <c r="B81" s="111">
        <v>1152</v>
      </c>
      <c r="C81" s="63">
        <v>8.24</v>
      </c>
      <c r="D81" s="64">
        <v>0.0074478</v>
      </c>
      <c r="E81" s="65">
        <v>6976</v>
      </c>
      <c r="F81" s="64">
        <v>0.0010834</v>
      </c>
      <c r="G81" s="65">
        <v>272</v>
      </c>
      <c r="H81" s="64">
        <v>0.1254592</v>
      </c>
      <c r="I81" s="106">
        <v>11.6</v>
      </c>
      <c r="J81" s="64">
        <v>0.153684</v>
      </c>
      <c r="K81" s="106">
        <v>10.89</v>
      </c>
      <c r="L81" s="103">
        <v>0.1470582</v>
      </c>
      <c r="M81" s="101">
        <v>38.91</v>
      </c>
      <c r="N81" s="64">
        <v>0.0347954</v>
      </c>
      <c r="O81" s="101">
        <v>23.5</v>
      </c>
      <c r="P81" s="64">
        <v>0.0437636</v>
      </c>
      <c r="Q81" s="101">
        <v>8.93</v>
      </c>
      <c r="R81" s="64">
        <v>0.059069199999999995</v>
      </c>
      <c r="S81" s="101">
        <v>8.44</v>
      </c>
      <c r="T81" s="64">
        <v>0.033642</v>
      </c>
      <c r="U81" s="118">
        <v>2.15</v>
      </c>
      <c r="V81" s="103">
        <v>0.0244583</v>
      </c>
      <c r="W81" s="102">
        <v>1.73</v>
      </c>
      <c r="X81" s="104">
        <v>-0.0487584</v>
      </c>
      <c r="Y81" s="72" t="s">
        <v>158</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c r="IN81" s="73"/>
      <c r="IO81" s="73"/>
      <c r="IP81" s="73"/>
      <c r="IQ81" s="73"/>
      <c r="IR81" s="73"/>
      <c r="IS81" s="73"/>
      <c r="IT81" s="9"/>
      <c r="IU81" s="9"/>
      <c r="IV81" s="9"/>
    </row>
    <row r="82" spans="1:256" ht="12.75">
      <c r="A82" s="119">
        <v>37347</v>
      </c>
      <c r="B82" s="120">
        <v>1154</v>
      </c>
      <c r="C82" s="121">
        <v>6.84</v>
      </c>
      <c r="D82" s="122">
        <v>0.0052248</v>
      </c>
      <c r="E82" s="123">
        <v>5845</v>
      </c>
      <c r="F82" s="122">
        <v>0.002266</v>
      </c>
      <c r="G82" s="123">
        <v>329</v>
      </c>
      <c r="H82" s="122">
        <v>0.0171715</v>
      </c>
      <c r="I82" s="124">
        <v>11.96</v>
      </c>
      <c r="J82" s="122">
        <v>0.0618928</v>
      </c>
      <c r="K82" s="125">
        <v>11.42</v>
      </c>
      <c r="L82" s="126">
        <v>0.0542085</v>
      </c>
      <c r="M82" s="127">
        <v>41.6</v>
      </c>
      <c r="N82" s="122">
        <v>0.023490399999999998</v>
      </c>
      <c r="O82" s="127">
        <v>26.89</v>
      </c>
      <c r="P82" s="122">
        <v>0.0059464</v>
      </c>
      <c r="Q82" s="127">
        <v>8.822201</v>
      </c>
      <c r="R82" s="122">
        <v>0.014378</v>
      </c>
      <c r="S82" s="127">
        <v>8.98</v>
      </c>
      <c r="T82" s="122">
        <v>0.0123177</v>
      </c>
      <c r="U82" s="128">
        <v>2.06</v>
      </c>
      <c r="V82" s="129">
        <v>0.020199599999999998</v>
      </c>
      <c r="W82" s="128">
        <v>1.88</v>
      </c>
      <c r="X82" s="130">
        <v>0.0062013</v>
      </c>
      <c r="Y82" s="131" t="s">
        <v>159</v>
      </c>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9"/>
      <c r="IT82" s="9"/>
      <c r="IU82" s="9"/>
      <c r="IV82" s="9"/>
    </row>
    <row r="83" spans="1:256" ht="12.75">
      <c r="A83" s="132">
        <v>37351</v>
      </c>
      <c r="B83" s="111">
        <v>1169</v>
      </c>
      <c r="C83" s="63">
        <v>7.05</v>
      </c>
      <c r="D83" s="64">
        <v>0.007370000000000001</v>
      </c>
      <c r="E83" s="65">
        <v>5960</v>
      </c>
      <c r="F83" s="64">
        <v>0.00042879999999999996</v>
      </c>
      <c r="G83" s="65">
        <v>234</v>
      </c>
      <c r="H83" s="64">
        <v>0.028280999999999997</v>
      </c>
      <c r="I83" s="106">
        <v>9.3</v>
      </c>
      <c r="J83" s="64">
        <v>0.06694</v>
      </c>
      <c r="K83" s="106">
        <v>8.88</v>
      </c>
      <c r="L83" s="103">
        <v>0.072366</v>
      </c>
      <c r="M83" s="101">
        <v>30.9</v>
      </c>
      <c r="N83" s="64">
        <v>0.042593099999999995</v>
      </c>
      <c r="O83" s="101">
        <v>21</v>
      </c>
      <c r="P83" s="64">
        <v>0.036366499999999996</v>
      </c>
      <c r="Q83" s="101">
        <v>10.1</v>
      </c>
      <c r="R83" s="64">
        <v>-0.0235259</v>
      </c>
      <c r="S83" s="101">
        <v>10.5</v>
      </c>
      <c r="T83" s="64">
        <v>-0.0134865</v>
      </c>
      <c r="U83" s="118">
        <v>1.93</v>
      </c>
      <c r="V83" s="103">
        <v>0.042411399999999995</v>
      </c>
      <c r="W83" s="102">
        <v>1.75</v>
      </c>
      <c r="X83" s="104">
        <v>0.007060599999999999</v>
      </c>
      <c r="Y83" s="72" t="s">
        <v>160</v>
      </c>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row>
    <row r="84" spans="1:256" ht="12.75">
      <c r="A84" s="132">
        <v>37351</v>
      </c>
      <c r="B84" s="59">
        <v>1172</v>
      </c>
      <c r="C84" s="109">
        <v>7.84</v>
      </c>
      <c r="D84" s="107">
        <v>0.012428999999999999</v>
      </c>
      <c r="E84" s="87">
        <v>6558</v>
      </c>
      <c r="F84" s="107">
        <v>0.0011602</v>
      </c>
      <c r="G84" s="87">
        <v>296</v>
      </c>
      <c r="H84" s="107">
        <v>0.022111199999999998</v>
      </c>
      <c r="I84" s="105">
        <v>14.05</v>
      </c>
      <c r="J84" s="107">
        <v>0.0807977</v>
      </c>
      <c r="K84" s="115">
        <v>12.84</v>
      </c>
      <c r="L84" s="116">
        <v>0.0703215</v>
      </c>
      <c r="M84" s="91">
        <v>32.23</v>
      </c>
      <c r="N84" s="107">
        <v>0.039956</v>
      </c>
      <c r="O84" s="91">
        <v>21.38</v>
      </c>
      <c r="P84" s="107">
        <v>0.0068844</v>
      </c>
      <c r="Q84" s="91">
        <v>9.17</v>
      </c>
      <c r="R84" s="107"/>
      <c r="S84" s="91">
        <v>9.04</v>
      </c>
      <c r="T84" s="107">
        <v>0.043551799999999995</v>
      </c>
      <c r="U84" s="92">
        <v>2.01</v>
      </c>
      <c r="V84" s="90">
        <v>0.020960000000000003</v>
      </c>
      <c r="W84" s="92">
        <v>1.62</v>
      </c>
      <c r="X84" s="93">
        <v>0.0095917</v>
      </c>
      <c r="Y84" s="133"/>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1:256" ht="12.75">
      <c r="A85" s="132">
        <v>37352</v>
      </c>
      <c r="B85" s="111">
        <v>1174</v>
      </c>
      <c r="C85" s="63">
        <v>8.06</v>
      </c>
      <c r="D85" s="64">
        <v>0.0112517</v>
      </c>
      <c r="E85" s="65">
        <v>6705</v>
      </c>
      <c r="F85" s="64">
        <v>0.0041851</v>
      </c>
      <c r="G85" s="65">
        <v>342</v>
      </c>
      <c r="H85" s="64">
        <v>0.0203602</v>
      </c>
      <c r="I85" s="106">
        <v>15.35</v>
      </c>
      <c r="J85" s="64">
        <v>0.07454000000000001</v>
      </c>
      <c r="K85" s="106">
        <v>13.96</v>
      </c>
      <c r="L85" s="103">
        <v>0.0662826</v>
      </c>
      <c r="M85" s="101">
        <v>37.77</v>
      </c>
      <c r="N85" s="64">
        <v>0.033469599999999995</v>
      </c>
      <c r="O85" s="101">
        <v>21.87</v>
      </c>
      <c r="P85" s="64">
        <v>0.0166726</v>
      </c>
      <c r="Q85" s="101">
        <v>9.12</v>
      </c>
      <c r="R85" s="64">
        <v>0</v>
      </c>
      <c r="S85" s="101">
        <v>9.093</v>
      </c>
      <c r="T85" s="64">
        <v>0.0181191</v>
      </c>
      <c r="U85" s="118">
        <v>2.404</v>
      </c>
      <c r="V85" s="103">
        <v>0.010822799999999999</v>
      </c>
      <c r="W85" s="102">
        <v>1.58</v>
      </c>
      <c r="X85" s="104">
        <v>0.010634</v>
      </c>
      <c r="Y85" s="133"/>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1:256" ht="12.75">
      <c r="A86" s="132">
        <v>37353</v>
      </c>
      <c r="B86" s="59">
        <v>1176</v>
      </c>
      <c r="C86" s="109">
        <v>7.04</v>
      </c>
      <c r="D86" s="107">
        <v>0.005302599999999999</v>
      </c>
      <c r="E86" s="87">
        <v>5814</v>
      </c>
      <c r="F86" s="107">
        <v>0.0012353</v>
      </c>
      <c r="G86" s="87">
        <v>333</v>
      </c>
      <c r="H86" s="107">
        <v>0.0161731</v>
      </c>
      <c r="I86" s="105">
        <v>12.36</v>
      </c>
      <c r="J86" s="107">
        <v>0.062222799999999995</v>
      </c>
      <c r="K86" s="115">
        <v>11.13</v>
      </c>
      <c r="L86" s="116">
        <v>0.0530248</v>
      </c>
      <c r="M86" s="91">
        <v>37.6</v>
      </c>
      <c r="N86" s="107">
        <v>0.010961499999999999</v>
      </c>
      <c r="O86" s="91">
        <v>25.2</v>
      </c>
      <c r="P86" s="107">
        <v>-0.0031612999999999997</v>
      </c>
      <c r="Q86" s="91">
        <v>9.79</v>
      </c>
      <c r="R86" s="107">
        <v>0</v>
      </c>
      <c r="S86" s="91">
        <v>10.96</v>
      </c>
      <c r="T86" s="107">
        <v>0.0181191</v>
      </c>
      <c r="U86" s="92">
        <v>2.08</v>
      </c>
      <c r="V86" s="90">
        <v>0.052592299999999995</v>
      </c>
      <c r="W86" s="92">
        <v>1.61</v>
      </c>
      <c r="X86" s="93">
        <v>0.0078383</v>
      </c>
      <c r="Y86" s="133"/>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256" ht="12.75">
      <c r="A87" s="132">
        <v>37354</v>
      </c>
      <c r="B87" s="111">
        <v>1178</v>
      </c>
      <c r="C87" s="63">
        <v>7.49</v>
      </c>
      <c r="D87" s="64">
        <v>0.005905199999999999</v>
      </c>
      <c r="E87" s="65">
        <v>6222</v>
      </c>
      <c r="F87" s="64">
        <v>0</v>
      </c>
      <c r="G87" s="65">
        <v>287</v>
      </c>
      <c r="H87" s="64">
        <v>0.0181261</v>
      </c>
      <c r="I87" s="106">
        <v>13.55</v>
      </c>
      <c r="J87" s="64">
        <v>0.11270000000000001</v>
      </c>
      <c r="K87" s="106">
        <v>12.34</v>
      </c>
      <c r="L87" s="103">
        <v>0.10497000000000001</v>
      </c>
      <c r="M87" s="101">
        <v>34.15</v>
      </c>
      <c r="N87" s="64">
        <v>0.0509648</v>
      </c>
      <c r="O87" s="101">
        <v>21.86</v>
      </c>
      <c r="P87" s="64">
        <v>0.027570599999999997</v>
      </c>
      <c r="Q87" s="101">
        <v>9.55</v>
      </c>
      <c r="R87" s="64">
        <v>-0.0321391</v>
      </c>
      <c r="S87" s="101">
        <v>9.16</v>
      </c>
      <c r="T87" s="64">
        <v>-0.028101499999999998</v>
      </c>
      <c r="U87" s="118">
        <v>2.04</v>
      </c>
      <c r="V87" s="103">
        <v>0.0683342</v>
      </c>
      <c r="W87" s="102">
        <v>1.63</v>
      </c>
      <c r="X87" s="104">
        <v>0.010433</v>
      </c>
      <c r="Y87" s="133"/>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row>
    <row r="88" spans="1:256" ht="12.75">
      <c r="A88" s="132">
        <v>37354</v>
      </c>
      <c r="B88" s="134">
        <v>1182</v>
      </c>
      <c r="C88" s="133">
        <v>7.13</v>
      </c>
      <c r="D88" s="135">
        <v>0.006990199999999999</v>
      </c>
      <c r="E88" s="133">
        <v>5934</v>
      </c>
      <c r="F88" s="135">
        <v>0</v>
      </c>
      <c r="G88" s="133">
        <v>313</v>
      </c>
      <c r="H88" s="135">
        <v>0.0162735</v>
      </c>
      <c r="I88" s="133">
        <v>12.53</v>
      </c>
      <c r="J88" s="135">
        <v>0.051075499999999996</v>
      </c>
      <c r="K88" s="133">
        <v>11.64</v>
      </c>
      <c r="L88" s="135">
        <v>0.056721999999999995</v>
      </c>
      <c r="M88" s="133">
        <v>35.58</v>
      </c>
      <c r="N88" s="133">
        <v>0.0252455</v>
      </c>
      <c r="O88" s="133">
        <v>22.26</v>
      </c>
      <c r="P88" s="133">
        <v>0.0352</v>
      </c>
      <c r="Q88" s="133">
        <v>7.89</v>
      </c>
      <c r="R88" s="133"/>
      <c r="S88" s="133">
        <v>9.85</v>
      </c>
      <c r="T88" s="133"/>
      <c r="U88" s="133">
        <v>2.26</v>
      </c>
      <c r="V88" s="133">
        <v>0.0352119</v>
      </c>
      <c r="W88" s="133">
        <v>1.49</v>
      </c>
      <c r="X88" s="136">
        <v>0.012419699999999999</v>
      </c>
      <c r="Y88" s="133"/>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row>
    <row r="89" spans="1:256" ht="12.75">
      <c r="A89" s="61">
        <v>37359</v>
      </c>
      <c r="B89" s="62">
        <v>1203</v>
      </c>
      <c r="C89" s="137">
        <v>7.35</v>
      </c>
      <c r="D89" s="96">
        <v>0.0046</v>
      </c>
      <c r="E89" s="137">
        <v>6090</v>
      </c>
      <c r="F89" s="96">
        <v>0.0016769999999999999</v>
      </c>
      <c r="G89" s="137">
        <v>325</v>
      </c>
      <c r="H89" s="96">
        <v>0.014350000000000002</v>
      </c>
      <c r="I89" s="137">
        <v>12.61</v>
      </c>
      <c r="J89" s="96">
        <v>0.05686000000000001</v>
      </c>
      <c r="K89" s="137">
        <v>11.89</v>
      </c>
      <c r="L89" s="96">
        <v>0.04873</v>
      </c>
      <c r="M89" s="137">
        <v>34.25</v>
      </c>
      <c r="N89" s="137">
        <v>0.022830000000000003</v>
      </c>
      <c r="O89" s="137">
        <v>21.61</v>
      </c>
      <c r="P89" s="137">
        <v>0.01463</v>
      </c>
      <c r="Q89" s="137"/>
      <c r="R89" s="137"/>
      <c r="S89" s="137"/>
      <c r="T89" s="137"/>
      <c r="U89" s="137">
        <v>2.29</v>
      </c>
      <c r="V89" s="137">
        <v>0.01575</v>
      </c>
      <c r="W89" s="137">
        <v>1.593</v>
      </c>
      <c r="X89" s="138">
        <v>0.004370000000000001</v>
      </c>
      <c r="Y89" s="137"/>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pans="1:256" ht="12.75">
      <c r="A90" s="132">
        <v>37360</v>
      </c>
      <c r="B90" s="134">
        <v>1207</v>
      </c>
      <c r="C90" s="133">
        <v>8.3566</v>
      </c>
      <c r="D90" s="135">
        <v>0.0044085999999999995</v>
      </c>
      <c r="E90" s="133">
        <v>7053</v>
      </c>
      <c r="F90" s="135">
        <v>0.00020779999999999998</v>
      </c>
      <c r="G90" s="133">
        <v>237</v>
      </c>
      <c r="H90" s="135">
        <v>0.01984</v>
      </c>
      <c r="I90" s="133">
        <v>11.65</v>
      </c>
      <c r="J90" s="135">
        <v>0.06475</v>
      </c>
      <c r="K90" s="133">
        <v>9.93</v>
      </c>
      <c r="L90" s="135">
        <v>0.05371000000000001</v>
      </c>
      <c r="M90" s="133">
        <v>38.16</v>
      </c>
      <c r="N90" s="133">
        <v>0.01046</v>
      </c>
      <c r="O90" s="133">
        <v>23.78</v>
      </c>
      <c r="P90" s="133">
        <v>0.030760000000000003</v>
      </c>
      <c r="Q90" s="133">
        <v>6.36</v>
      </c>
      <c r="R90" s="133">
        <v>0.01408</v>
      </c>
      <c r="S90" s="133">
        <v>11.87</v>
      </c>
      <c r="T90" s="133">
        <v>0.035348</v>
      </c>
      <c r="U90" s="133">
        <v>2.251</v>
      </c>
      <c r="V90" s="133">
        <v>0.01836</v>
      </c>
      <c r="W90" s="133">
        <v>1.601</v>
      </c>
      <c r="X90" s="136">
        <v>0.0034289999999999998</v>
      </c>
      <c r="Y90" s="133"/>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6" ht="12.75">
      <c r="A91" s="61">
        <v>37365</v>
      </c>
      <c r="B91" s="62">
        <v>1216</v>
      </c>
      <c r="C91" s="137">
        <v>7.058</v>
      </c>
      <c r="D91" s="96">
        <v>0.0047563</v>
      </c>
      <c r="E91" s="137">
        <v>6043</v>
      </c>
      <c r="F91" s="96">
        <v>0.0034371999999999996</v>
      </c>
      <c r="G91" s="137">
        <v>305</v>
      </c>
      <c r="H91" s="96">
        <v>0.0248081</v>
      </c>
      <c r="I91" s="137">
        <v>7.28</v>
      </c>
      <c r="J91" s="96">
        <v>0.0487796</v>
      </c>
      <c r="K91" s="137">
        <v>6.88</v>
      </c>
      <c r="L91" s="96">
        <v>0.043875399999999995</v>
      </c>
      <c r="M91" s="139"/>
      <c r="N91" s="139"/>
      <c r="O91" s="139"/>
      <c r="P91" s="139"/>
      <c r="Q91" s="139"/>
      <c r="R91" s="139"/>
      <c r="S91" s="139"/>
      <c r="T91" s="139"/>
      <c r="U91" s="137">
        <v>2.18</v>
      </c>
      <c r="V91" s="137">
        <v>0.0159942</v>
      </c>
      <c r="W91" s="137">
        <v>1.6</v>
      </c>
      <c r="X91" s="138">
        <v>-0.0031979</v>
      </c>
      <c r="Y91" s="137" t="s">
        <v>161</v>
      </c>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row>
    <row r="92" spans="1:256" ht="12.75">
      <c r="A92" s="132">
        <v>37366</v>
      </c>
      <c r="B92" s="59">
        <v>1217</v>
      </c>
      <c r="C92" s="109">
        <v>6.966</v>
      </c>
      <c r="D92" s="107">
        <v>0.0056941</v>
      </c>
      <c r="E92" s="87">
        <v>6000</v>
      </c>
      <c r="F92" s="107">
        <v>0.0034081</v>
      </c>
      <c r="G92" s="87">
        <v>347</v>
      </c>
      <c r="H92" s="107">
        <v>0.02006</v>
      </c>
      <c r="I92" s="105">
        <v>16.4</v>
      </c>
      <c r="J92" s="107">
        <v>0.08289089999999999</v>
      </c>
      <c r="K92" s="115">
        <v>15.4</v>
      </c>
      <c r="L92" s="116">
        <v>0.0787</v>
      </c>
      <c r="M92" s="140"/>
      <c r="N92" s="141"/>
      <c r="O92" s="140"/>
      <c r="P92" s="141"/>
      <c r="Q92" s="140"/>
      <c r="R92" s="141"/>
      <c r="S92" s="140"/>
      <c r="T92" s="141"/>
      <c r="U92" s="92">
        <v>2.16</v>
      </c>
      <c r="V92" s="90">
        <v>0.0219463</v>
      </c>
      <c r="W92" s="92">
        <v>1.68</v>
      </c>
      <c r="X92" s="93">
        <v>0.0057483</v>
      </c>
      <c r="Y92" s="133" t="s">
        <v>162</v>
      </c>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row>
    <row r="93" spans="1:256" ht="12.75">
      <c r="A93" s="61">
        <v>37367</v>
      </c>
      <c r="B93" s="111">
        <v>1224</v>
      </c>
      <c r="C93" s="63">
        <v>6.636</v>
      </c>
      <c r="D93" s="64">
        <v>0.0059665</v>
      </c>
      <c r="E93" s="65">
        <v>5611</v>
      </c>
      <c r="F93" s="64">
        <v>0.0026479</v>
      </c>
      <c r="G93" s="65">
        <v>287</v>
      </c>
      <c r="H93" s="64">
        <v>0.019932</v>
      </c>
      <c r="I93" s="106">
        <v>12.6</v>
      </c>
      <c r="J93" s="64">
        <v>0.07609429999999999</v>
      </c>
      <c r="K93" s="106">
        <v>11.94</v>
      </c>
      <c r="L93" s="64">
        <v>0.0668182</v>
      </c>
      <c r="M93" s="140"/>
      <c r="N93" s="141"/>
      <c r="O93" s="140"/>
      <c r="P93" s="141"/>
      <c r="Q93" s="140"/>
      <c r="R93" s="141"/>
      <c r="S93" s="140"/>
      <c r="T93" s="141"/>
      <c r="U93" s="70">
        <v>2.15</v>
      </c>
      <c r="V93" s="68">
        <v>0.0209067</v>
      </c>
      <c r="W93" s="70">
        <v>1.69</v>
      </c>
      <c r="X93" s="71">
        <v>0.004298199999999999</v>
      </c>
      <c r="Y93" s="137" t="s">
        <v>163</v>
      </c>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row>
    <row r="94" spans="1:256" ht="12.75">
      <c r="A94" s="83">
        <v>37368</v>
      </c>
      <c r="B94" s="84">
        <v>1226</v>
      </c>
      <c r="C94" s="142">
        <v>6.1</v>
      </c>
      <c r="D94" s="86">
        <v>0.0056929</v>
      </c>
      <c r="E94" s="142">
        <v>5068</v>
      </c>
      <c r="F94" s="86">
        <v>0.0029990999999999998</v>
      </c>
      <c r="G94" s="142">
        <v>376</v>
      </c>
      <c r="H94" s="86">
        <v>0.0185208</v>
      </c>
      <c r="I94" s="142">
        <v>14.54</v>
      </c>
      <c r="J94" s="86">
        <v>0.064425</v>
      </c>
      <c r="K94" s="142">
        <v>13.72</v>
      </c>
      <c r="L94" s="86">
        <v>0.061512</v>
      </c>
      <c r="M94" s="139"/>
      <c r="N94" s="139"/>
      <c r="O94" s="139"/>
      <c r="P94" s="139"/>
      <c r="Q94" s="139"/>
      <c r="R94" s="139"/>
      <c r="S94" s="139"/>
      <c r="T94" s="139"/>
      <c r="U94" s="142">
        <v>2.11</v>
      </c>
      <c r="V94" s="142">
        <v>0.0204542</v>
      </c>
      <c r="W94" s="142">
        <v>1.59</v>
      </c>
      <c r="X94" s="143">
        <v>0.006760899999999999</v>
      </c>
      <c r="Y94" s="142" t="s">
        <v>164</v>
      </c>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row>
    <row r="95" spans="1:256" ht="12.75">
      <c r="A95" s="61">
        <v>37368</v>
      </c>
      <c r="B95" s="111">
        <v>1229</v>
      </c>
      <c r="C95" s="63">
        <v>6.33</v>
      </c>
      <c r="D95" s="64">
        <v>0.0049275</v>
      </c>
      <c r="E95" s="65">
        <v>5310</v>
      </c>
      <c r="F95" s="64">
        <v>0.0005222</v>
      </c>
      <c r="G95" s="65">
        <v>299</v>
      </c>
      <c r="H95" s="64">
        <v>0.016368999999999998</v>
      </c>
      <c r="I95" s="106">
        <v>12.2</v>
      </c>
      <c r="J95" s="64">
        <v>0.0646233</v>
      </c>
      <c r="K95" s="106">
        <v>11.7</v>
      </c>
      <c r="L95" s="64">
        <v>0.059318699999999995</v>
      </c>
      <c r="M95" s="140"/>
      <c r="N95" s="141"/>
      <c r="O95" s="140"/>
      <c r="P95" s="141"/>
      <c r="Q95" s="140"/>
      <c r="R95" s="141"/>
      <c r="S95" s="140"/>
      <c r="T95" s="141"/>
      <c r="U95" s="70">
        <v>2.02</v>
      </c>
      <c r="V95" s="68">
        <v>0.031168599999999998</v>
      </c>
      <c r="W95" s="70">
        <v>1.67</v>
      </c>
      <c r="X95" s="71">
        <v>0.0060165999999999996</v>
      </c>
      <c r="Y95" s="137" t="s">
        <v>165</v>
      </c>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256" ht="12.75">
      <c r="A96" s="83">
        <v>37370</v>
      </c>
      <c r="B96" s="84">
        <v>1240</v>
      </c>
      <c r="C96" s="142">
        <v>7.6</v>
      </c>
      <c r="D96" s="86">
        <v>0.0058527</v>
      </c>
      <c r="E96" s="142">
        <v>6443</v>
      </c>
      <c r="F96" s="86">
        <v>0.0028173</v>
      </c>
      <c r="G96" s="142">
        <v>357</v>
      </c>
      <c r="H96" s="86">
        <v>0.0219742</v>
      </c>
      <c r="I96" s="142">
        <v>16.95</v>
      </c>
      <c r="J96" s="86">
        <v>0.0712478</v>
      </c>
      <c r="K96" s="142">
        <v>15.8</v>
      </c>
      <c r="L96" s="86">
        <v>0.0590083</v>
      </c>
      <c r="M96" s="139"/>
      <c r="N96" s="139"/>
      <c r="O96" s="139"/>
      <c r="P96" s="139"/>
      <c r="Q96" s="139"/>
      <c r="R96" s="139"/>
      <c r="S96" s="139"/>
      <c r="T96" s="139"/>
      <c r="U96" s="142">
        <v>2.13</v>
      </c>
      <c r="V96" s="142">
        <v>0.0217756</v>
      </c>
      <c r="W96" s="142">
        <v>1.72</v>
      </c>
      <c r="X96" s="143">
        <v>0.0040459</v>
      </c>
      <c r="Y96" s="142" t="s">
        <v>166</v>
      </c>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row>
    <row r="97" spans="1:25" s="154" customFormat="1" ht="12.75">
      <c r="A97" s="148">
        <v>37371</v>
      </c>
      <c r="B97" s="149">
        <v>1242</v>
      </c>
      <c r="C97" s="150">
        <v>7.05</v>
      </c>
      <c r="D97" s="151">
        <v>0.0064936</v>
      </c>
      <c r="E97" s="150">
        <v>5902</v>
      </c>
      <c r="F97" s="151">
        <v>0.0012135</v>
      </c>
      <c r="G97" s="150">
        <v>288</v>
      </c>
      <c r="H97" s="151">
        <v>0.0177179</v>
      </c>
      <c r="I97" s="150">
        <v>12.58</v>
      </c>
      <c r="J97" s="151">
        <v>0.0676907</v>
      </c>
      <c r="K97" s="150">
        <v>11.92</v>
      </c>
      <c r="L97" s="151">
        <v>0.0624775</v>
      </c>
      <c r="M97" s="139"/>
      <c r="N97" s="139"/>
      <c r="O97" s="139"/>
      <c r="P97" s="139"/>
      <c r="Q97" s="152">
        <v>9.55</v>
      </c>
      <c r="R97" s="152">
        <v>-0.0389</v>
      </c>
      <c r="S97" s="152">
        <v>10.67247</v>
      </c>
      <c r="T97" s="152">
        <v>-0.0319037</v>
      </c>
      <c r="U97" s="150">
        <v>2.23</v>
      </c>
      <c r="V97" s="150">
        <v>0.0176612</v>
      </c>
      <c r="W97" s="150">
        <v>1.856</v>
      </c>
      <c r="X97" s="153">
        <v>0.0014541</v>
      </c>
      <c r="Y97" s="150"/>
    </row>
    <row r="98" spans="1:25" ht="12.75">
      <c r="A98" s="83">
        <v>37372</v>
      </c>
      <c r="B98" s="84">
        <v>1243</v>
      </c>
      <c r="C98" s="142">
        <v>7.488</v>
      </c>
      <c r="D98" s="86">
        <v>0.0064954</v>
      </c>
      <c r="E98" s="142">
        <v>6196</v>
      </c>
      <c r="F98" s="86">
        <v>0.0010753</v>
      </c>
      <c r="G98" s="142">
        <v>302</v>
      </c>
      <c r="H98" s="155">
        <v>0.0187117</v>
      </c>
      <c r="I98" s="156">
        <v>13.37</v>
      </c>
      <c r="J98" s="155">
        <v>0.0641652</v>
      </c>
      <c r="K98" s="156">
        <v>12.6</v>
      </c>
      <c r="L98" s="155">
        <v>0.050285</v>
      </c>
      <c r="M98" s="139"/>
      <c r="N98" s="139"/>
      <c r="O98" s="139"/>
      <c r="P98" s="139"/>
      <c r="Q98" s="157">
        <v>9.6</v>
      </c>
      <c r="R98" s="157">
        <v>0.0062744</v>
      </c>
      <c r="S98" s="157">
        <v>9.8265</v>
      </c>
      <c r="T98" s="158">
        <v>-0.0091366</v>
      </c>
      <c r="U98" s="158">
        <v>2.23</v>
      </c>
      <c r="V98" s="158">
        <v>0.0180463</v>
      </c>
      <c r="W98" s="158">
        <v>2.182</v>
      </c>
      <c r="X98" s="159">
        <v>8.85E-05</v>
      </c>
      <c r="Y98" s="146" t="s">
        <v>169</v>
      </c>
    </row>
    <row r="99" spans="1:24" ht="12.75">
      <c r="A99" s="168">
        <v>37372</v>
      </c>
      <c r="B99" s="27">
        <v>1253</v>
      </c>
      <c r="C99" s="28">
        <v>7.38</v>
      </c>
      <c r="D99" s="29">
        <v>0.0055021</v>
      </c>
      <c r="E99" s="28">
        <v>6139</v>
      </c>
      <c r="F99" s="29">
        <v>0.0009056</v>
      </c>
      <c r="G99" s="28">
        <v>376</v>
      </c>
      <c r="H99" s="29">
        <v>0.0200363</v>
      </c>
      <c r="I99" s="28">
        <v>17.59</v>
      </c>
      <c r="J99" s="29">
        <v>0.0641341</v>
      </c>
      <c r="K99" s="28">
        <v>16.35</v>
      </c>
      <c r="L99" s="29">
        <v>0.0370381</v>
      </c>
      <c r="Q99">
        <v>9.98</v>
      </c>
      <c r="R99">
        <v>0.0352743</v>
      </c>
      <c r="S99">
        <v>9.9</v>
      </c>
      <c r="T99">
        <v>0.0139271</v>
      </c>
      <c r="U99">
        <v>2.19</v>
      </c>
      <c r="V99">
        <v>0.0216702</v>
      </c>
      <c r="W99">
        <v>1.95</v>
      </c>
      <c r="X99">
        <v>0.0021729</v>
      </c>
    </row>
    <row r="100" spans="1:25" ht="12.75">
      <c r="A100" s="168">
        <v>37374</v>
      </c>
      <c r="B100" s="27">
        <v>1257</v>
      </c>
      <c r="C100" s="28">
        <v>6.91</v>
      </c>
      <c r="D100" s="29">
        <v>0.0063998</v>
      </c>
      <c r="E100" s="28">
        <v>5677</v>
      </c>
      <c r="F100" s="29">
        <v>0.0057585</v>
      </c>
      <c r="G100" s="28">
        <v>308</v>
      </c>
      <c r="H100" s="29">
        <v>0.0281254</v>
      </c>
      <c r="K100" s="28">
        <v>5.8</v>
      </c>
      <c r="L100" s="29">
        <v>0.0324682</v>
      </c>
      <c r="Q100">
        <v>8.66</v>
      </c>
      <c r="R100">
        <v>0.0402284</v>
      </c>
      <c r="S100">
        <v>10.9</v>
      </c>
      <c r="T100">
        <v>0.0967672</v>
      </c>
      <c r="U100">
        <v>2.13</v>
      </c>
      <c r="V100">
        <v>0.0190915</v>
      </c>
      <c r="W100">
        <v>1.839</v>
      </c>
      <c r="X100">
        <v>0.0006567</v>
      </c>
      <c r="Y100" t="s">
        <v>180</v>
      </c>
    </row>
    <row r="101" spans="1:25" ht="12.75">
      <c r="A101" s="168">
        <v>37374</v>
      </c>
      <c r="B101" s="27">
        <v>1258</v>
      </c>
      <c r="C101" s="28">
        <v>7.61</v>
      </c>
      <c r="D101" s="29">
        <v>0.0100425</v>
      </c>
      <c r="E101" s="28">
        <v>6320</v>
      </c>
      <c r="F101" s="29">
        <v>0.0047856</v>
      </c>
      <c r="G101" s="28">
        <v>429</v>
      </c>
      <c r="H101" s="29">
        <v>0.0164397</v>
      </c>
      <c r="I101" s="166">
        <v>11.63</v>
      </c>
      <c r="J101" s="167">
        <v>0.04176</v>
      </c>
      <c r="K101" s="28">
        <v>12.07</v>
      </c>
      <c r="L101" s="29">
        <v>0.038422</v>
      </c>
      <c r="Q101">
        <v>9.96</v>
      </c>
      <c r="R101">
        <v>-0.0165223</v>
      </c>
      <c r="S101">
        <v>11.44</v>
      </c>
      <c r="T101">
        <v>-0.0707259</v>
      </c>
      <c r="U101">
        <v>2.09</v>
      </c>
      <c r="V101">
        <v>0.0623954</v>
      </c>
      <c r="W101">
        <v>1.77</v>
      </c>
      <c r="X101">
        <v>0.002911</v>
      </c>
      <c r="Y101" t="s">
        <v>181</v>
      </c>
    </row>
    <row r="102" spans="1:25" ht="12.75">
      <c r="A102" s="168">
        <v>37375</v>
      </c>
      <c r="B102" s="27">
        <v>1260</v>
      </c>
      <c r="C102" s="28">
        <v>7.4</v>
      </c>
      <c r="D102" s="29">
        <v>0.0058337</v>
      </c>
      <c r="E102" s="28">
        <v>6130</v>
      </c>
      <c r="F102" s="29">
        <v>0.0019249</v>
      </c>
      <c r="G102" s="28">
        <v>374</v>
      </c>
      <c r="H102" s="29">
        <v>0.0235149</v>
      </c>
      <c r="I102" s="166">
        <v>16.76</v>
      </c>
      <c r="J102" s="167">
        <v>0.0670385</v>
      </c>
      <c r="K102" s="28">
        <v>15.9</v>
      </c>
      <c r="L102" s="29">
        <v>0.0465659</v>
      </c>
      <c r="Q102">
        <v>9.25</v>
      </c>
      <c r="R102">
        <v>0.0025995</v>
      </c>
      <c r="S102">
        <v>10.77</v>
      </c>
      <c r="T102">
        <v>-0.039123</v>
      </c>
      <c r="U102">
        <v>2.12</v>
      </c>
      <c r="V102">
        <v>0.0224847</v>
      </c>
      <c r="W102">
        <v>1.73</v>
      </c>
      <c r="X102">
        <v>0.0039862</v>
      </c>
      <c r="Y102" t="s">
        <v>183</v>
      </c>
    </row>
    <row r="103" spans="1:25" ht="12.75">
      <c r="A103" s="168">
        <v>37378</v>
      </c>
      <c r="B103" s="27">
        <v>1280</v>
      </c>
      <c r="C103" s="166">
        <v>7.82</v>
      </c>
      <c r="D103" s="169">
        <v>0.0130915</v>
      </c>
      <c r="E103" s="170">
        <v>6543</v>
      </c>
      <c r="F103" s="169">
        <v>0.0237023</v>
      </c>
      <c r="G103" s="170">
        <v>410.2</v>
      </c>
      <c r="H103" s="169">
        <v>0.007364</v>
      </c>
      <c r="I103" s="170">
        <v>18.9</v>
      </c>
      <c r="J103" s="169">
        <v>0.0469344</v>
      </c>
      <c r="K103" s="170">
        <v>17.3</v>
      </c>
      <c r="L103" s="169">
        <v>0.0497829</v>
      </c>
      <c r="Q103">
        <v>18.07</v>
      </c>
      <c r="R103">
        <v>0.0350801</v>
      </c>
      <c r="S103">
        <v>11.35</v>
      </c>
      <c r="T103">
        <v>0.0699694</v>
      </c>
      <c r="U103">
        <v>1.99</v>
      </c>
      <c r="V103">
        <v>0.6577478</v>
      </c>
      <c r="W103">
        <v>1.96</v>
      </c>
      <c r="X103">
        <v>0.000941</v>
      </c>
      <c r="Y103" t="s">
        <v>187</v>
      </c>
    </row>
    <row r="104" spans="1:24" ht="12.75">
      <c r="A104" s="168">
        <v>37379</v>
      </c>
      <c r="B104" s="27">
        <v>1285</v>
      </c>
      <c r="C104" s="166">
        <v>7.21</v>
      </c>
      <c r="D104" s="169">
        <v>0.0087305</v>
      </c>
      <c r="E104" s="170">
        <v>6293</v>
      </c>
      <c r="F104" s="169">
        <v>0.0010887</v>
      </c>
      <c r="G104" s="170">
        <v>357</v>
      </c>
      <c r="H104" s="169">
        <v>0.0201678</v>
      </c>
      <c r="I104" s="170">
        <v>16.08</v>
      </c>
      <c r="J104" s="170">
        <v>0.0631134</v>
      </c>
      <c r="K104" s="170">
        <v>15.17</v>
      </c>
      <c r="L104" s="169">
        <v>0.0627826</v>
      </c>
      <c r="Q104">
        <v>17.35</v>
      </c>
      <c r="R104">
        <v>0.0074672</v>
      </c>
      <c r="S104">
        <v>10.33</v>
      </c>
      <c r="T104">
        <v>0.0195117</v>
      </c>
      <c r="U104">
        <v>2.29</v>
      </c>
      <c r="V104">
        <v>0.0037991</v>
      </c>
      <c r="W104">
        <v>2.13</v>
      </c>
      <c r="X104">
        <v>0.0035118</v>
      </c>
    </row>
    <row r="105" spans="1:24" ht="12.75">
      <c r="A105" s="168">
        <v>37380</v>
      </c>
      <c r="B105" s="27">
        <v>1287</v>
      </c>
      <c r="C105">
        <v>8.28</v>
      </c>
      <c r="D105">
        <v>0.0065579</v>
      </c>
      <c r="E105">
        <v>7033.8</v>
      </c>
      <c r="F105">
        <v>0.0014427</v>
      </c>
      <c r="G105">
        <v>304</v>
      </c>
      <c r="H105">
        <v>0.0186183</v>
      </c>
      <c r="I105">
        <v>13.8</v>
      </c>
      <c r="J105">
        <v>0.082825</v>
      </c>
      <c r="K105">
        <v>13</v>
      </c>
      <c r="L105">
        <v>0.0708751</v>
      </c>
      <c r="Q105">
        <v>17.65</v>
      </c>
      <c r="R105">
        <v>0.0043915</v>
      </c>
      <c r="S105">
        <v>10.88</v>
      </c>
      <c r="T105">
        <v>0.0237242</v>
      </c>
      <c r="U105">
        <v>2.1</v>
      </c>
      <c r="V105">
        <v>0.0215928</v>
      </c>
      <c r="W105">
        <v>1.95</v>
      </c>
      <c r="X105">
        <v>0.0017994</v>
      </c>
    </row>
    <row r="106" spans="1:25" ht="12.75">
      <c r="A106" s="168">
        <v>37381</v>
      </c>
      <c r="B106" s="27">
        <v>1288</v>
      </c>
      <c r="C106">
        <v>8.38</v>
      </c>
      <c r="D106">
        <v>0.0064649</v>
      </c>
      <c r="E106">
        <v>7117</v>
      </c>
      <c r="F106">
        <v>0.0017042</v>
      </c>
      <c r="G106">
        <v>343.6</v>
      </c>
      <c r="H106">
        <v>0.0245274</v>
      </c>
      <c r="I106">
        <v>17.25</v>
      </c>
      <c r="J106">
        <v>0.0862082</v>
      </c>
      <c r="K106">
        <v>16.34</v>
      </c>
      <c r="L106">
        <v>0.0766415</v>
      </c>
      <c r="Q106">
        <v>17.03</v>
      </c>
      <c r="R106">
        <v>0.0008045</v>
      </c>
      <c r="S106">
        <v>10.60953</v>
      </c>
      <c r="T106">
        <v>0.0218</v>
      </c>
      <c r="U106">
        <v>2.05</v>
      </c>
      <c r="V106">
        <v>0.0242481</v>
      </c>
      <c r="W106">
        <v>1.99</v>
      </c>
      <c r="X106">
        <v>0.0009931</v>
      </c>
      <c r="Y106" t="s">
        <v>182</v>
      </c>
    </row>
    <row r="107" spans="1:24" ht="12.75">
      <c r="A107" s="168">
        <v>37382</v>
      </c>
      <c r="B107" s="27">
        <v>1289</v>
      </c>
      <c r="C107">
        <v>8.46</v>
      </c>
      <c r="D107">
        <v>0.0074365</v>
      </c>
      <c r="E107">
        <v>6991.2</v>
      </c>
      <c r="F107">
        <v>0.0005747</v>
      </c>
      <c r="G107">
        <v>386.9</v>
      </c>
      <c r="H107">
        <v>0.0237807</v>
      </c>
      <c r="I107">
        <v>20.26</v>
      </c>
      <c r="J107">
        <v>0.079219</v>
      </c>
      <c r="K107">
        <v>18.71</v>
      </c>
      <c r="L107">
        <v>0.0718876</v>
      </c>
      <c r="Q107">
        <v>17.06</v>
      </c>
      <c r="R107">
        <v>0.0257688</v>
      </c>
      <c r="S107">
        <v>10.98</v>
      </c>
      <c r="T107">
        <v>0.0176989</v>
      </c>
      <c r="U107">
        <v>2.04</v>
      </c>
      <c r="V107">
        <v>0.0258319</v>
      </c>
      <c r="W107">
        <v>1.92</v>
      </c>
      <c r="X107">
        <v>-0.0017834</v>
      </c>
    </row>
    <row r="108" spans="1:25" ht="12.75">
      <c r="A108" s="168">
        <v>37382</v>
      </c>
      <c r="B108" s="27">
        <v>1291</v>
      </c>
      <c r="C108">
        <v>6.01</v>
      </c>
      <c r="D108">
        <v>0.0084122</v>
      </c>
      <c r="E108">
        <v>4970.5</v>
      </c>
      <c r="F108">
        <v>0.0021465</v>
      </c>
      <c r="G108">
        <v>346</v>
      </c>
      <c r="H108">
        <v>0.0167245</v>
      </c>
      <c r="I108">
        <v>13.29</v>
      </c>
      <c r="J108">
        <v>0.0520974</v>
      </c>
      <c r="K108">
        <v>11.61</v>
      </c>
      <c r="L108">
        <v>0.0552231</v>
      </c>
      <c r="Q108">
        <v>18.69</v>
      </c>
      <c r="R108">
        <v>0.0014066</v>
      </c>
      <c r="S108">
        <v>9.81</v>
      </c>
      <c r="T108">
        <v>0.0290861</v>
      </c>
      <c r="U108">
        <v>1.88</v>
      </c>
      <c r="V108">
        <v>0.0228947</v>
      </c>
      <c r="W108">
        <v>2.03</v>
      </c>
      <c r="X108">
        <v>0.0017344</v>
      </c>
      <c r="Y108" t="s">
        <v>184</v>
      </c>
    </row>
    <row r="109" spans="1:25" ht="12.75">
      <c r="A109" s="168">
        <v>37384</v>
      </c>
      <c r="B109" s="27">
        <v>1303</v>
      </c>
      <c r="C109">
        <v>7.311</v>
      </c>
      <c r="D109">
        <v>0.0080675</v>
      </c>
      <c r="E109">
        <v>6075</v>
      </c>
      <c r="F109">
        <v>0.004186</v>
      </c>
      <c r="G109">
        <v>486</v>
      </c>
      <c r="H109">
        <v>0.0221328</v>
      </c>
      <c r="I109">
        <v>20.33</v>
      </c>
      <c r="J109">
        <v>0.065619</v>
      </c>
      <c r="K109">
        <v>18.7</v>
      </c>
      <c r="L109">
        <v>0.0647807</v>
      </c>
      <c r="Q109">
        <v>19.89</v>
      </c>
      <c r="R109">
        <v>-0.0013529</v>
      </c>
      <c r="S109">
        <v>11.05</v>
      </c>
      <c r="T109">
        <v>-0.0077308</v>
      </c>
      <c r="U109">
        <v>1.94</v>
      </c>
      <c r="V109">
        <v>0.180444</v>
      </c>
      <c r="W109">
        <v>1.99</v>
      </c>
      <c r="X109">
        <v>-0.0029835</v>
      </c>
      <c r="Y109" t="s">
        <v>186</v>
      </c>
    </row>
    <row r="110" spans="1:24" ht="12.75">
      <c r="A110" s="168">
        <v>37385</v>
      </c>
      <c r="B110" s="27">
        <v>1305</v>
      </c>
      <c r="C110">
        <v>7.23</v>
      </c>
      <c r="D110">
        <v>0.0102701</v>
      </c>
      <c r="E110">
        <v>6008</v>
      </c>
      <c r="F110">
        <v>0.004515</v>
      </c>
      <c r="G110">
        <v>443.1</v>
      </c>
      <c r="H110">
        <v>0.0297346</v>
      </c>
      <c r="I110">
        <v>16.91</v>
      </c>
      <c r="J110">
        <v>0.0714889</v>
      </c>
      <c r="K110">
        <v>15.67</v>
      </c>
      <c r="L110">
        <v>0.0675102</v>
      </c>
      <c r="M110">
        <v>41.64</v>
      </c>
      <c r="N110">
        <v>0.0046417</v>
      </c>
      <c r="O110">
        <v>27.38</v>
      </c>
      <c r="P110">
        <v>-0.0067289</v>
      </c>
      <c r="Q110">
        <v>19.66</v>
      </c>
      <c r="R110">
        <v>0.0103261</v>
      </c>
      <c r="S110">
        <v>10.64</v>
      </c>
      <c r="T110">
        <v>0.0379523</v>
      </c>
      <c r="U110">
        <v>2.28</v>
      </c>
      <c r="V110">
        <v>0.0217339</v>
      </c>
      <c r="W110">
        <v>1.97</v>
      </c>
      <c r="X110">
        <v>-0.0017394</v>
      </c>
    </row>
    <row r="111" spans="1:24" ht="12.75">
      <c r="A111" s="168">
        <v>37386</v>
      </c>
      <c r="B111">
        <v>1307</v>
      </c>
      <c r="C111">
        <v>7.24</v>
      </c>
      <c r="D111">
        <v>0.008721</v>
      </c>
      <c r="E111">
        <v>6161</v>
      </c>
      <c r="F111">
        <v>0.0046717</v>
      </c>
      <c r="G111">
        <v>434.5</v>
      </c>
      <c r="H111">
        <v>0.0276451</v>
      </c>
      <c r="I111">
        <v>19.22</v>
      </c>
      <c r="J111">
        <v>0.0633475</v>
      </c>
      <c r="K111">
        <v>17.46</v>
      </c>
      <c r="L111">
        <v>0.0681434</v>
      </c>
      <c r="M111">
        <v>39.5</v>
      </c>
      <c r="N111">
        <v>0.0358703</v>
      </c>
      <c r="O111">
        <v>26.2</v>
      </c>
      <c r="P111">
        <v>0.0133119</v>
      </c>
      <c r="Q111">
        <v>20.66</v>
      </c>
      <c r="R111">
        <v>-0.0010351</v>
      </c>
      <c r="S111">
        <v>11.83</v>
      </c>
      <c r="T111">
        <v>-0.0130404</v>
      </c>
      <c r="U111">
        <v>2.0618</v>
      </c>
      <c r="V111">
        <v>0.0195286</v>
      </c>
      <c r="W111">
        <v>2.19</v>
      </c>
      <c r="X111">
        <v>-0.0022279</v>
      </c>
    </row>
    <row r="112" spans="1:24" ht="12.75">
      <c r="A112" s="168">
        <v>37387</v>
      </c>
      <c r="B112">
        <v>1309</v>
      </c>
      <c r="C112">
        <v>7.3</v>
      </c>
      <c r="D112">
        <v>0.0073295</v>
      </c>
      <c r="E112">
        <v>6147</v>
      </c>
      <c r="F112">
        <v>0.0005277</v>
      </c>
      <c r="G112">
        <v>345.3</v>
      </c>
      <c r="H112">
        <v>0.0515643</v>
      </c>
      <c r="I112">
        <v>16.34</v>
      </c>
      <c r="J112">
        <v>0.0998411</v>
      </c>
      <c r="K112">
        <v>15.12</v>
      </c>
      <c r="L112">
        <v>0.0764032</v>
      </c>
      <c r="M112">
        <v>40.68</v>
      </c>
      <c r="N112">
        <v>0.015132</v>
      </c>
      <c r="O112">
        <v>26.56</v>
      </c>
      <c r="P112">
        <v>0.0241782</v>
      </c>
      <c r="Q112">
        <v>19.39</v>
      </c>
      <c r="R112">
        <v>0.0008063</v>
      </c>
      <c r="S112">
        <v>10.71</v>
      </c>
      <c r="T112">
        <v>0.0254382</v>
      </c>
      <c r="U112">
        <v>2.02</v>
      </c>
      <c r="V112">
        <v>0.0234929</v>
      </c>
      <c r="W112">
        <v>2.14</v>
      </c>
      <c r="X112">
        <v>-0.0017001</v>
      </c>
    </row>
    <row r="113" spans="1:24" ht="12.75">
      <c r="A113" s="168">
        <v>37388</v>
      </c>
      <c r="B113">
        <v>1313</v>
      </c>
      <c r="C113">
        <v>7.57</v>
      </c>
      <c r="D113">
        <v>0.0067626</v>
      </c>
      <c r="E113">
        <v>6322</v>
      </c>
      <c r="F113">
        <v>0.0003976</v>
      </c>
      <c r="G113">
        <v>417.3</v>
      </c>
      <c r="H113">
        <v>0.0378152</v>
      </c>
      <c r="I113">
        <v>18.98</v>
      </c>
      <c r="J113">
        <v>0.0881425</v>
      </c>
      <c r="K113">
        <v>17.33</v>
      </c>
      <c r="L113">
        <v>0.0528817</v>
      </c>
      <c r="M113">
        <v>41.09</v>
      </c>
      <c r="N113">
        <v>0.0182307</v>
      </c>
      <c r="O113">
        <v>27.4</v>
      </c>
      <c r="P113">
        <v>0.0143867</v>
      </c>
      <c r="Q113">
        <v>20.46</v>
      </c>
      <c r="R113">
        <v>0.0303492</v>
      </c>
      <c r="S113">
        <v>12</v>
      </c>
      <c r="T113">
        <v>0.0298901</v>
      </c>
      <c r="U113">
        <v>2.04</v>
      </c>
      <c r="V113">
        <v>0.0247223</v>
      </c>
      <c r="W113">
        <v>1.99</v>
      </c>
      <c r="X113">
        <v>-0.0072644</v>
      </c>
    </row>
    <row r="114" ht="12.75">
      <c r="B114">
        <v>1315</v>
      </c>
    </row>
    <row r="115" spans="1:25" ht="12.75">
      <c r="A115" s="168">
        <v>37392</v>
      </c>
      <c r="B115">
        <v>1328</v>
      </c>
      <c r="C115">
        <v>7.97</v>
      </c>
      <c r="D115">
        <v>0.0076202</v>
      </c>
      <c r="E115">
        <v>6712</v>
      </c>
      <c r="F115">
        <v>0.0060708</v>
      </c>
      <c r="G115">
        <v>395.3</v>
      </c>
      <c r="H115">
        <v>0.0480446</v>
      </c>
      <c r="I115">
        <v>18.13</v>
      </c>
      <c r="J115">
        <v>0.1080178</v>
      </c>
      <c r="K115">
        <v>17.49</v>
      </c>
      <c r="L115">
        <v>0.09455</v>
      </c>
      <c r="M115">
        <v>39.62</v>
      </c>
      <c r="N115">
        <v>0.0406921</v>
      </c>
      <c r="O115">
        <v>26.26</v>
      </c>
      <c r="P115">
        <v>-0.0165165</v>
      </c>
      <c r="Q115">
        <v>20.05</v>
      </c>
      <c r="R115">
        <v>0.0271233</v>
      </c>
      <c r="S115">
        <v>11.82</v>
      </c>
      <c r="T115">
        <v>0.0287215</v>
      </c>
      <c r="Y115" t="s">
        <v>185</v>
      </c>
    </row>
    <row r="116" spans="1:24" ht="12.75">
      <c r="A116" s="168">
        <v>37392</v>
      </c>
      <c r="B116">
        <v>1329</v>
      </c>
      <c r="C116">
        <v>7.38</v>
      </c>
      <c r="D116">
        <v>0.0074593</v>
      </c>
      <c r="E116">
        <v>6344</v>
      </c>
      <c r="F116">
        <v>4.18E-05</v>
      </c>
      <c r="G116">
        <v>378.7</v>
      </c>
      <c r="H116">
        <v>0.0316407</v>
      </c>
      <c r="I116">
        <v>17.42</v>
      </c>
      <c r="J116">
        <v>0.0940326</v>
      </c>
      <c r="K116">
        <v>16.1</v>
      </c>
      <c r="L116">
        <v>0.0871144</v>
      </c>
      <c r="M116">
        <v>40.26</v>
      </c>
      <c r="N116">
        <v>0.0299293</v>
      </c>
      <c r="O116">
        <v>26.96</v>
      </c>
      <c r="P116">
        <v>0.02544</v>
      </c>
      <c r="Q116">
        <v>19.52</v>
      </c>
      <c r="R116">
        <v>0.0187177</v>
      </c>
      <c r="S116">
        <v>12.18</v>
      </c>
      <c r="T116">
        <v>0.0144958</v>
      </c>
      <c r="U116">
        <v>2.19</v>
      </c>
      <c r="V116">
        <v>0.0106987</v>
      </c>
      <c r="W116">
        <v>1.7</v>
      </c>
      <c r="X116">
        <v>-0.0023173</v>
      </c>
    </row>
    <row r="117" spans="1:24" ht="12.75">
      <c r="A117" s="168">
        <v>37393</v>
      </c>
      <c r="B117">
        <v>1332</v>
      </c>
      <c r="C117">
        <v>7.5</v>
      </c>
      <c r="D117">
        <v>0.0084353</v>
      </c>
      <c r="E117">
        <v>6413</v>
      </c>
      <c r="F117">
        <v>0.0032068</v>
      </c>
      <c r="G117">
        <v>421.6</v>
      </c>
      <c r="H117">
        <v>0.0420408</v>
      </c>
      <c r="I117">
        <v>20.04</v>
      </c>
      <c r="J117">
        <v>0.1028858</v>
      </c>
      <c r="K117">
        <v>17.8</v>
      </c>
      <c r="L117">
        <v>0.0911233</v>
      </c>
      <c r="M117">
        <v>40.98</v>
      </c>
      <c r="N117">
        <v>0.0137368</v>
      </c>
      <c r="O117">
        <v>25.41</v>
      </c>
      <c r="P117">
        <v>-0.01002047</v>
      </c>
      <c r="Q117">
        <v>20.77</v>
      </c>
      <c r="R117">
        <v>0.005829</v>
      </c>
      <c r="S117">
        <v>11.39</v>
      </c>
      <c r="T117">
        <v>0.0417912</v>
      </c>
      <c r="U117">
        <v>2.368</v>
      </c>
      <c r="V117">
        <v>0.0117361</v>
      </c>
      <c r="W117">
        <v>1.83</v>
      </c>
      <c r="X117">
        <v>-0.005698</v>
      </c>
    </row>
    <row r="118" spans="1:24" ht="12.75">
      <c r="A118" s="168">
        <v>37395</v>
      </c>
      <c r="B118">
        <v>1335</v>
      </c>
      <c r="C118">
        <v>7.56</v>
      </c>
      <c r="D118">
        <v>0.0059997</v>
      </c>
      <c r="E118">
        <v>6374</v>
      </c>
      <c r="F118">
        <v>0.0038899</v>
      </c>
      <c r="G118">
        <v>435.4</v>
      </c>
      <c r="H118">
        <v>0.0398526</v>
      </c>
      <c r="I118">
        <v>20.21</v>
      </c>
      <c r="J118">
        <v>0.091339</v>
      </c>
      <c r="K118">
        <v>18.02</v>
      </c>
      <c r="L118">
        <v>0.0875169</v>
      </c>
      <c r="M118">
        <v>39.31</v>
      </c>
      <c r="N118">
        <v>0.0244306</v>
      </c>
      <c r="O118">
        <v>26.56</v>
      </c>
      <c r="P118">
        <v>-0.0368007</v>
      </c>
      <c r="Q118">
        <v>20.34</v>
      </c>
      <c r="R118">
        <v>0.0093225</v>
      </c>
      <c r="S118">
        <v>10.8</v>
      </c>
      <c r="T118">
        <v>0.0178988</v>
      </c>
      <c r="U118">
        <v>2.04</v>
      </c>
      <c r="V118">
        <v>0.1228454</v>
      </c>
      <c r="W118">
        <v>1.82</v>
      </c>
      <c r="X118">
        <v>-0.0080558</v>
      </c>
    </row>
    <row r="119" spans="1:24" ht="12.75">
      <c r="A119" s="168">
        <v>37396</v>
      </c>
      <c r="B119">
        <v>1337</v>
      </c>
      <c r="C119">
        <v>7.76</v>
      </c>
      <c r="D119">
        <v>0.00708</v>
      </c>
      <c r="E119">
        <v>6614</v>
      </c>
      <c r="F119">
        <v>0.0012617</v>
      </c>
      <c r="G119">
        <v>435.1</v>
      </c>
      <c r="H119">
        <v>0.0522596</v>
      </c>
      <c r="I119">
        <v>19.94</v>
      </c>
      <c r="J119">
        <v>0.1069482</v>
      </c>
      <c r="K119">
        <v>17.85</v>
      </c>
      <c r="L119">
        <v>0.0984001</v>
      </c>
      <c r="M119">
        <v>38.51</v>
      </c>
      <c r="N119">
        <v>0.0355188</v>
      </c>
      <c r="O119">
        <v>24.11</v>
      </c>
      <c r="P119">
        <v>0.0275684</v>
      </c>
      <c r="Q119">
        <v>20.9</v>
      </c>
      <c r="R119">
        <v>0.0098535</v>
      </c>
      <c r="S119">
        <v>11.05</v>
      </c>
      <c r="T119">
        <v>0.0543218</v>
      </c>
      <c r="U119">
        <v>2.24</v>
      </c>
      <c r="V119">
        <v>0.0180927</v>
      </c>
      <c r="W119">
        <v>1.96</v>
      </c>
      <c r="X119">
        <v>-0.0136046</v>
      </c>
    </row>
    <row r="120" spans="1:24" ht="12.75">
      <c r="A120" s="168">
        <v>37397</v>
      </c>
      <c r="B120">
        <v>1340</v>
      </c>
      <c r="C120">
        <v>8.11</v>
      </c>
      <c r="D120">
        <v>0.0071724</v>
      </c>
      <c r="E120">
        <v>7019</v>
      </c>
      <c r="F120">
        <v>8.27E-05</v>
      </c>
      <c r="G120">
        <v>407.6</v>
      </c>
      <c r="H120">
        <v>0.0685861</v>
      </c>
      <c r="I120">
        <v>17.43</v>
      </c>
      <c r="J120">
        <v>0.1103227</v>
      </c>
      <c r="K120">
        <v>15.75</v>
      </c>
      <c r="L120">
        <v>0.1018245</v>
      </c>
      <c r="M120">
        <v>40.96</v>
      </c>
      <c r="N120">
        <v>0.0056292</v>
      </c>
      <c r="O120">
        <v>26.15</v>
      </c>
      <c r="P120">
        <v>0.0201535</v>
      </c>
      <c r="Q120">
        <v>21.37</v>
      </c>
      <c r="R120">
        <v>-0.0085633</v>
      </c>
      <c r="S120">
        <v>11.54</v>
      </c>
      <c r="T120">
        <v>0.0427642</v>
      </c>
      <c r="U120">
        <v>2.61</v>
      </c>
      <c r="V120">
        <v>0.002162</v>
      </c>
      <c r="W120">
        <v>1.89</v>
      </c>
      <c r="X120">
        <v>-0.0166626</v>
      </c>
    </row>
    <row r="121" spans="1:25" ht="12.75">
      <c r="A121" s="168">
        <v>37399</v>
      </c>
      <c r="B121">
        <v>1356</v>
      </c>
      <c r="C121">
        <v>8.23</v>
      </c>
      <c r="D121">
        <v>0.0045908</v>
      </c>
      <c r="E121">
        <v>7213</v>
      </c>
      <c r="F121">
        <v>0.0005798</v>
      </c>
      <c r="G121">
        <v>326.2</v>
      </c>
      <c r="H121">
        <v>0.044731</v>
      </c>
      <c r="I121">
        <v>10.97</v>
      </c>
      <c r="J121">
        <v>0.0476537</v>
      </c>
      <c r="K121">
        <v>10.1</v>
      </c>
      <c r="L121">
        <v>0.0528528</v>
      </c>
      <c r="M121">
        <v>47.18</v>
      </c>
      <c r="N121">
        <v>-0.0016405</v>
      </c>
      <c r="O121">
        <v>30.72</v>
      </c>
      <c r="P121">
        <v>0.0187485</v>
      </c>
      <c r="Q121">
        <v>26.81</v>
      </c>
      <c r="R121">
        <v>-0.0261271</v>
      </c>
      <c r="S121">
        <v>20.28</v>
      </c>
      <c r="T121">
        <v>-0.0755085</v>
      </c>
      <c r="U121">
        <v>2.54</v>
      </c>
      <c r="V121">
        <v>-0.0093696</v>
      </c>
      <c r="W121">
        <v>1.73</v>
      </c>
      <c r="X121">
        <v>-0.0025227</v>
      </c>
      <c r="Y121" t="s">
        <v>188</v>
      </c>
    </row>
    <row r="122" spans="1:24" ht="12.75">
      <c r="A122" s="168">
        <v>37402</v>
      </c>
      <c r="B122">
        <v>1359</v>
      </c>
      <c r="C122">
        <v>7.62</v>
      </c>
      <c r="D122">
        <v>0.0046751</v>
      </c>
      <c r="E122">
        <v>6581</v>
      </c>
      <c r="F122">
        <v>0.007339</v>
      </c>
      <c r="G122">
        <v>327</v>
      </c>
      <c r="H122">
        <v>0.0233886</v>
      </c>
      <c r="I122">
        <v>15.39</v>
      </c>
      <c r="J122">
        <v>0.0804414</v>
      </c>
      <c r="K122">
        <v>14.2</v>
      </c>
      <c r="L122">
        <v>0.0632241</v>
      </c>
      <c r="M122">
        <v>43.63</v>
      </c>
      <c r="N122">
        <v>0.0590341</v>
      </c>
      <c r="O122">
        <v>30.26</v>
      </c>
      <c r="P122">
        <v>-0.0059095</v>
      </c>
      <c r="Q122">
        <v>21.3</v>
      </c>
      <c r="R122">
        <v>-0.0351135</v>
      </c>
      <c r="S122">
        <v>11.42</v>
      </c>
      <c r="T122">
        <v>-0.0110756</v>
      </c>
      <c r="U122">
        <v>2.046</v>
      </c>
      <c r="V122">
        <v>0.1555687</v>
      </c>
      <c r="W122">
        <v>2.26</v>
      </c>
      <c r="X122">
        <v>-0.0014832</v>
      </c>
    </row>
    <row r="123" spans="1:25" ht="12.75">
      <c r="A123" s="168">
        <v>37403</v>
      </c>
      <c r="B123">
        <v>1365</v>
      </c>
      <c r="C123">
        <v>8.2</v>
      </c>
      <c r="D123">
        <v>0.005871</v>
      </c>
      <c r="E123">
        <v>6989</v>
      </c>
      <c r="F123">
        <v>9.82E-05</v>
      </c>
      <c r="G123">
        <v>332.6</v>
      </c>
      <c r="H123">
        <v>0.027343</v>
      </c>
      <c r="I123">
        <v>14.97</v>
      </c>
      <c r="J123">
        <v>0.0444443</v>
      </c>
      <c r="K123">
        <v>13.47</v>
      </c>
      <c r="L123">
        <v>0.0439757</v>
      </c>
      <c r="M123">
        <v>43.08</v>
      </c>
      <c r="N123">
        <v>0.0566653</v>
      </c>
      <c r="O123">
        <v>30.2</v>
      </c>
      <c r="P123">
        <v>0.0074362</v>
      </c>
      <c r="Q123">
        <v>19.24</v>
      </c>
      <c r="R123">
        <v>0.0099643</v>
      </c>
      <c r="S123">
        <v>10.9</v>
      </c>
      <c r="T123">
        <v>-0.025913</v>
      </c>
      <c r="U123">
        <v>2.32</v>
      </c>
      <c r="V123">
        <v>0.000732</v>
      </c>
      <c r="W123">
        <v>1.99</v>
      </c>
      <c r="X123">
        <v>0.0020038</v>
      </c>
      <c r="Y123" t="s">
        <v>189</v>
      </c>
    </row>
    <row r="124" spans="1:25" ht="12.75">
      <c r="A124" s="168">
        <v>37404</v>
      </c>
      <c r="B124">
        <v>1367</v>
      </c>
      <c r="C124">
        <v>7.48</v>
      </c>
      <c r="D124">
        <v>0.004823</v>
      </c>
      <c r="E124">
        <v>6470</v>
      </c>
      <c r="F124">
        <v>0.0138049</v>
      </c>
      <c r="G124">
        <v>311.6</v>
      </c>
      <c r="H124">
        <v>0.0423065</v>
      </c>
      <c r="I124">
        <v>13.7</v>
      </c>
      <c r="J124">
        <v>0.1391093</v>
      </c>
      <c r="K124">
        <v>9.83</v>
      </c>
      <c r="L124">
        <v>0.1477198</v>
      </c>
      <c r="M124">
        <v>41.6</v>
      </c>
      <c r="N124">
        <v>0.0571305</v>
      </c>
      <c r="O124">
        <v>30.49</v>
      </c>
      <c r="P124">
        <v>0.0409669</v>
      </c>
      <c r="Q124">
        <v>21.1</v>
      </c>
      <c r="R124">
        <v>-0.04573</v>
      </c>
      <c r="S124">
        <v>10.39</v>
      </c>
      <c r="T124">
        <v>0.0977418</v>
      </c>
      <c r="U124">
        <v>1.96</v>
      </c>
      <c r="V124">
        <v>0.2947717</v>
      </c>
      <c r="W124">
        <v>2.08</v>
      </c>
      <c r="X124">
        <v>-0.0067653</v>
      </c>
      <c r="Y124" t="s">
        <v>189</v>
      </c>
    </row>
    <row r="125" spans="1:25" ht="12.75">
      <c r="A125" s="168">
        <v>37404</v>
      </c>
      <c r="B125">
        <v>1369</v>
      </c>
      <c r="C125">
        <v>9.41</v>
      </c>
      <c r="D125">
        <v>0.0040077</v>
      </c>
      <c r="E125">
        <v>7612</v>
      </c>
      <c r="F125">
        <v>0.0039553</v>
      </c>
      <c r="G125">
        <v>193.7</v>
      </c>
      <c r="H125">
        <v>0.0911708</v>
      </c>
      <c r="I125">
        <v>6.47</v>
      </c>
      <c r="J125">
        <v>0.1039654</v>
      </c>
      <c r="K125">
        <v>5.96</v>
      </c>
      <c r="L125">
        <v>0.0974754</v>
      </c>
      <c r="M125">
        <v>55.36</v>
      </c>
      <c r="N125">
        <v>0.0419441</v>
      </c>
      <c r="O125">
        <v>43.58</v>
      </c>
      <c r="P125">
        <v>0.0085619</v>
      </c>
      <c r="Q125">
        <v>21.5</v>
      </c>
      <c r="R125">
        <v>0.0397786</v>
      </c>
      <c r="S125">
        <v>17.54</v>
      </c>
      <c r="T125">
        <v>0.0169565</v>
      </c>
      <c r="U125">
        <v>2.15</v>
      </c>
      <c r="V125">
        <v>0.0175217</v>
      </c>
      <c r="W125">
        <v>1.86</v>
      </c>
      <c r="X125">
        <v>0.0044509</v>
      </c>
      <c r="Y125" t="s">
        <v>190</v>
      </c>
    </row>
    <row r="126" spans="1:24" ht="12.75">
      <c r="A126" s="168">
        <v>37406</v>
      </c>
      <c r="B126">
        <v>1383</v>
      </c>
      <c r="C126">
        <v>7.88</v>
      </c>
      <c r="D126">
        <v>0.0034305</v>
      </c>
      <c r="E126">
        <v>6928</v>
      </c>
      <c r="F126">
        <v>-0.00279</v>
      </c>
      <c r="G126">
        <v>219.2</v>
      </c>
      <c r="H126">
        <v>0.0030079</v>
      </c>
      <c r="I126">
        <v>7.38</v>
      </c>
      <c r="J126">
        <v>0.068856</v>
      </c>
      <c r="K126">
        <v>6.82</v>
      </c>
      <c r="L126">
        <v>0.0520604</v>
      </c>
      <c r="M126">
        <v>50.85</v>
      </c>
      <c r="N126">
        <v>0.0435565</v>
      </c>
      <c r="O126">
        <v>46.77</v>
      </c>
      <c r="P126">
        <v>0.0232141</v>
      </c>
      <c r="Q126">
        <v>21.32</v>
      </c>
      <c r="R126">
        <v>0.0049953</v>
      </c>
      <c r="S126">
        <v>17.26</v>
      </c>
      <c r="T126">
        <v>0.0099326</v>
      </c>
      <c r="U126">
        <v>2.27</v>
      </c>
      <c r="V126">
        <v>0.0115653</v>
      </c>
      <c r="W126">
        <v>1.68</v>
      </c>
      <c r="X126">
        <v>-0.0024093</v>
      </c>
    </row>
    <row r="127" spans="1:24" ht="12.75">
      <c r="A127" s="168">
        <v>37407</v>
      </c>
      <c r="B127">
        <v>1393</v>
      </c>
      <c r="C127">
        <v>8</v>
      </c>
      <c r="D127">
        <v>0.0050019</v>
      </c>
      <c r="E127">
        <v>6757</v>
      </c>
      <c r="F127">
        <v>0.0008047</v>
      </c>
      <c r="G127">
        <v>246.1</v>
      </c>
      <c r="H127">
        <v>0.0429964</v>
      </c>
      <c r="I127">
        <v>11.53</v>
      </c>
      <c r="J127">
        <v>0.0679718</v>
      </c>
      <c r="K127">
        <v>10.68</v>
      </c>
      <c r="L127">
        <v>0.0740176</v>
      </c>
      <c r="M127">
        <v>43.31</v>
      </c>
      <c r="N127">
        <v>0.0351889</v>
      </c>
      <c r="O127">
        <v>30.36162</v>
      </c>
      <c r="P127">
        <v>0.0416237</v>
      </c>
      <c r="Q127">
        <v>17.12</v>
      </c>
      <c r="R127">
        <v>0.0253256</v>
      </c>
      <c r="S127">
        <v>9.82</v>
      </c>
      <c r="T127">
        <v>0.0522543</v>
      </c>
      <c r="U127">
        <v>2.18</v>
      </c>
      <c r="V127">
        <v>0.0221897</v>
      </c>
      <c r="W127">
        <v>1.98</v>
      </c>
      <c r="X127">
        <v>-0.0023199</v>
      </c>
    </row>
    <row r="128" spans="1:24" ht="12.75">
      <c r="A128" s="168">
        <v>37408</v>
      </c>
      <c r="B128">
        <v>1396</v>
      </c>
      <c r="C128">
        <v>7.33</v>
      </c>
      <c r="D128">
        <v>0.0043278</v>
      </c>
      <c r="E128">
        <v>6056</v>
      </c>
      <c r="F128">
        <v>0.0005243</v>
      </c>
      <c r="G128">
        <v>248.1</v>
      </c>
      <c r="H128">
        <v>0.0218587</v>
      </c>
      <c r="I128">
        <v>10.43</v>
      </c>
      <c r="J128">
        <v>0.0701866</v>
      </c>
      <c r="K128">
        <v>9.7</v>
      </c>
      <c r="L128">
        <v>0.060329</v>
      </c>
      <c r="M128">
        <v>46.14</v>
      </c>
      <c r="N128">
        <v>0.0128387</v>
      </c>
      <c r="O128">
        <v>34.79</v>
      </c>
      <c r="P128">
        <v>-0.0008433</v>
      </c>
      <c r="U128">
        <v>2.22</v>
      </c>
      <c r="V128">
        <v>0.017827</v>
      </c>
      <c r="W128">
        <v>2.05</v>
      </c>
      <c r="X128">
        <v>-0.0009168</v>
      </c>
    </row>
    <row r="129" spans="1:25" ht="12.75">
      <c r="A129" s="168">
        <v>37409</v>
      </c>
      <c r="B129">
        <v>1401</v>
      </c>
      <c r="C129">
        <v>7.63</v>
      </c>
      <c r="D129">
        <v>0.0057292</v>
      </c>
      <c r="E129">
        <v>6597</v>
      </c>
      <c r="F129">
        <v>-0.0193709</v>
      </c>
      <c r="G129">
        <v>320.6</v>
      </c>
      <c r="H129">
        <v>0.0236405</v>
      </c>
      <c r="I129">
        <v>14.29</v>
      </c>
      <c r="J129">
        <v>0.1488689</v>
      </c>
      <c r="K129">
        <v>13.25</v>
      </c>
      <c r="L129">
        <v>0.1473362</v>
      </c>
      <c r="M129">
        <v>45.88</v>
      </c>
      <c r="N129">
        <v>0.1248021</v>
      </c>
      <c r="O129">
        <v>31.53</v>
      </c>
      <c r="P129">
        <v>0.0058078</v>
      </c>
      <c r="Q129">
        <v>18.89</v>
      </c>
      <c r="R129">
        <v>0.0003831</v>
      </c>
      <c r="S129">
        <v>11.87</v>
      </c>
      <c r="T129">
        <v>0.088538</v>
      </c>
      <c r="U129">
        <v>2.27</v>
      </c>
      <c r="V129">
        <v>0.2324758</v>
      </c>
      <c r="W129">
        <v>2.18</v>
      </c>
      <c r="X129">
        <v>-0.0037596</v>
      </c>
      <c r="Y129" t="s">
        <v>191</v>
      </c>
    </row>
    <row r="277" spans="1:25" ht="12.75">
      <c r="A277" s="277">
        <v>37662</v>
      </c>
      <c r="B277" s="227">
        <v>2194</v>
      </c>
      <c r="C277" s="275">
        <v>3.06</v>
      </c>
      <c r="D277" s="275">
        <v>262</v>
      </c>
      <c r="E277" s="275">
        <v>2521</v>
      </c>
      <c r="F277" s="261">
        <v>-352</v>
      </c>
      <c r="G277" s="275">
        <v>385</v>
      </c>
      <c r="H277" s="261">
        <v>65</v>
      </c>
      <c r="I277" s="282">
        <v>0</v>
      </c>
      <c r="J277" s="283">
        <v>0</v>
      </c>
      <c r="K277" s="282">
        <v>4.515</v>
      </c>
      <c r="L277" s="283">
        <v>33.4</v>
      </c>
      <c r="Q277">
        <v>37.7</v>
      </c>
      <c r="R277">
        <v>66.6</v>
      </c>
      <c r="S277">
        <v>35.7</v>
      </c>
      <c r="T277">
        <v>101</v>
      </c>
      <c r="U277">
        <v>1.76</v>
      </c>
      <c r="V277">
        <v>112</v>
      </c>
      <c r="W277">
        <v>2.03</v>
      </c>
      <c r="X277">
        <v>1070</v>
      </c>
      <c r="Y277" t="s">
        <v>237</v>
      </c>
    </row>
    <row r="278" spans="1:24" ht="12.75">
      <c r="A278" s="168">
        <v>37663</v>
      </c>
      <c r="B278">
        <v>2208</v>
      </c>
      <c r="C278">
        <v>6.67</v>
      </c>
      <c r="D278">
        <v>78</v>
      </c>
      <c r="E278">
        <v>5971</v>
      </c>
      <c r="F278">
        <v>107.6</v>
      </c>
      <c r="G278">
        <v>422</v>
      </c>
      <c r="H278">
        <v>39.8</v>
      </c>
      <c r="I278">
        <v>17.2</v>
      </c>
      <c r="J278">
        <v>13.1</v>
      </c>
      <c r="K278">
        <v>17.17</v>
      </c>
      <c r="L278">
        <v>14.6</v>
      </c>
      <c r="M278">
        <v>29.4</v>
      </c>
      <c r="N278">
        <v>-924</v>
      </c>
      <c r="O278">
        <v>29.7</v>
      </c>
      <c r="P278">
        <v>107.7</v>
      </c>
      <c r="Q278">
        <v>35.3</v>
      </c>
      <c r="R278">
        <v>159</v>
      </c>
      <c r="S278">
        <v>29.2</v>
      </c>
      <c r="T278">
        <v>625.2</v>
      </c>
      <c r="U278">
        <v>2.12</v>
      </c>
      <c r="V278">
        <v>63.9</v>
      </c>
      <c r="W278">
        <v>2</v>
      </c>
      <c r="X278">
        <v>337</v>
      </c>
    </row>
    <row r="279" spans="1:24" ht="12.75">
      <c r="A279" s="168">
        <v>37665</v>
      </c>
      <c r="B279">
        <v>2213</v>
      </c>
      <c r="C279">
        <v>6.9</v>
      </c>
      <c r="D279">
        <v>133</v>
      </c>
      <c r="E279">
        <v>6113</v>
      </c>
      <c r="F279">
        <v>119</v>
      </c>
      <c r="G279">
        <v>509.6</v>
      </c>
      <c r="H279">
        <v>39.2</v>
      </c>
      <c r="I279">
        <v>21.4</v>
      </c>
      <c r="J279">
        <v>13.6</v>
      </c>
      <c r="K279">
        <v>20.4</v>
      </c>
      <c r="L279">
        <v>15.4</v>
      </c>
      <c r="M279">
        <v>31.3</v>
      </c>
      <c r="N279">
        <v>73.5</v>
      </c>
      <c r="O279">
        <v>31.1</v>
      </c>
      <c r="P279">
        <v>48.5</v>
      </c>
      <c r="Q279">
        <v>32.9</v>
      </c>
      <c r="R279">
        <v>-80.3</v>
      </c>
      <c r="S279">
        <v>28.6</v>
      </c>
      <c r="T279">
        <v>26.9</v>
      </c>
      <c r="U279">
        <v>2.16</v>
      </c>
      <c r="V279">
        <v>57.4</v>
      </c>
      <c r="W279">
        <v>1.95</v>
      </c>
      <c r="X279">
        <v>144.6</v>
      </c>
    </row>
    <row r="281" spans="1:24" ht="12.75">
      <c r="A281" s="168">
        <v>37666</v>
      </c>
      <c r="B281">
        <v>2229</v>
      </c>
      <c r="C281">
        <v>5.61</v>
      </c>
      <c r="D281">
        <v>131</v>
      </c>
      <c r="E281">
        <v>4832</v>
      </c>
      <c r="F281">
        <v>198.9</v>
      </c>
      <c r="G281">
        <v>539</v>
      </c>
      <c r="H281">
        <v>46.5</v>
      </c>
      <c r="I281">
        <v>18.4</v>
      </c>
      <c r="J281">
        <v>14</v>
      </c>
      <c r="K281">
        <v>18.4</v>
      </c>
      <c r="L281">
        <v>16.2</v>
      </c>
      <c r="M281">
        <v>27.7</v>
      </c>
      <c r="N281">
        <v>48.4</v>
      </c>
      <c r="O281">
        <v>28.5</v>
      </c>
      <c r="P281">
        <v>-65.1</v>
      </c>
      <c r="Q281">
        <v>34.1</v>
      </c>
      <c r="R281">
        <v>57.1</v>
      </c>
      <c r="S281">
        <v>30.3</v>
      </c>
      <c r="T281">
        <v>26.7</v>
      </c>
      <c r="U281">
        <v>2.31</v>
      </c>
      <c r="V281">
        <v>82</v>
      </c>
      <c r="W281">
        <v>2.07</v>
      </c>
      <c r="X281">
        <v>234.7</v>
      </c>
    </row>
    <row r="282" spans="1:24" ht="12.75">
      <c r="A282" s="168">
        <v>37667</v>
      </c>
      <c r="B282">
        <v>2231</v>
      </c>
      <c r="C282">
        <v>5.69</v>
      </c>
      <c r="D282">
        <v>120.8</v>
      </c>
      <c r="E282">
        <v>4856</v>
      </c>
      <c r="F282">
        <v>237</v>
      </c>
      <c r="G282">
        <v>584</v>
      </c>
      <c r="H282">
        <v>55</v>
      </c>
      <c r="I282">
        <v>18.55</v>
      </c>
      <c r="J282">
        <v>14.5</v>
      </c>
      <c r="K282">
        <v>19.11</v>
      </c>
      <c r="L282">
        <v>15.8</v>
      </c>
      <c r="M282">
        <v>30.85</v>
      </c>
      <c r="N282">
        <v>27.6</v>
      </c>
      <c r="O282">
        <v>30.1</v>
      </c>
      <c r="P282">
        <v>26.8</v>
      </c>
      <c r="Q282">
        <v>37.38</v>
      </c>
      <c r="R282">
        <v>39.7</v>
      </c>
      <c r="S282">
        <v>33.6</v>
      </c>
      <c r="T282">
        <v>137.8</v>
      </c>
      <c r="U282">
        <v>2.01</v>
      </c>
      <c r="V282">
        <v>52.8</v>
      </c>
      <c r="W282">
        <v>2.12</v>
      </c>
      <c r="X282">
        <v>285</v>
      </c>
    </row>
    <row r="283" spans="1:24" ht="12.75">
      <c r="A283" s="168">
        <v>37668</v>
      </c>
      <c r="B283">
        <v>2232</v>
      </c>
      <c r="C283">
        <v>6.1</v>
      </c>
      <c r="D283">
        <v>123.8</v>
      </c>
      <c r="E283">
        <v>5278</v>
      </c>
      <c r="F283">
        <v>1646.6</v>
      </c>
      <c r="G283">
        <v>515</v>
      </c>
      <c r="H283">
        <v>63.9</v>
      </c>
      <c r="I283">
        <v>16.4</v>
      </c>
      <c r="J283">
        <v>14.4</v>
      </c>
      <c r="K283">
        <v>17.6</v>
      </c>
      <c r="L283">
        <v>17.3</v>
      </c>
      <c r="M283">
        <v>31.1</v>
      </c>
      <c r="N283">
        <v>79.3</v>
      </c>
      <c r="O283">
        <v>29.9</v>
      </c>
      <c r="P283">
        <v>36.9</v>
      </c>
      <c r="Q283">
        <v>35.6</v>
      </c>
      <c r="R283">
        <v>26.9</v>
      </c>
      <c r="S283">
        <v>32.3</v>
      </c>
      <c r="T283">
        <v>-386.8</v>
      </c>
      <c r="U283">
        <v>2.19</v>
      </c>
      <c r="V283">
        <v>58.6</v>
      </c>
      <c r="W283">
        <v>2.16</v>
      </c>
      <c r="X283">
        <v>310.9</v>
      </c>
    </row>
    <row r="284" spans="1:24" ht="12.75">
      <c r="A284" s="168">
        <v>37668</v>
      </c>
      <c r="B284">
        <v>2234</v>
      </c>
      <c r="C284">
        <v>5.86</v>
      </c>
      <c r="D284">
        <v>91.9</v>
      </c>
      <c r="E284">
        <v>5103</v>
      </c>
      <c r="F284">
        <v>131.9</v>
      </c>
      <c r="G284">
        <v>502</v>
      </c>
      <c r="H284">
        <v>46.1</v>
      </c>
      <c r="I284">
        <v>14.9</v>
      </c>
      <c r="J284">
        <v>14</v>
      </c>
      <c r="K284">
        <v>16.5</v>
      </c>
      <c r="L284">
        <v>16.4</v>
      </c>
      <c r="M284">
        <v>30.8</v>
      </c>
      <c r="N284">
        <v>97.2</v>
      </c>
      <c r="O284">
        <v>30.22</v>
      </c>
      <c r="P284">
        <v>44.6</v>
      </c>
      <c r="Q284">
        <v>36.3</v>
      </c>
      <c r="R284">
        <v>94.5</v>
      </c>
      <c r="S284">
        <v>33.1</v>
      </c>
      <c r="T284">
        <v>53.9</v>
      </c>
      <c r="U284">
        <v>2.13</v>
      </c>
      <c r="V284">
        <v>61.35</v>
      </c>
      <c r="W284">
        <v>2.32</v>
      </c>
      <c r="X284">
        <v>496.3</v>
      </c>
    </row>
    <row r="285" spans="1:24" ht="12.75">
      <c r="A285" s="168">
        <v>37669</v>
      </c>
      <c r="B285">
        <v>2236</v>
      </c>
      <c r="C285">
        <v>6.12</v>
      </c>
      <c r="D285">
        <v>96.3</v>
      </c>
      <c r="E285">
        <v>5300</v>
      </c>
      <c r="F285">
        <v>172</v>
      </c>
      <c r="G285">
        <v>573</v>
      </c>
      <c r="H285">
        <v>59.6</v>
      </c>
      <c r="I285">
        <v>17.04</v>
      </c>
      <c r="J285">
        <v>12.94</v>
      </c>
      <c r="K285">
        <v>19.27</v>
      </c>
      <c r="L285">
        <v>14.69</v>
      </c>
      <c r="M285">
        <v>33.24</v>
      </c>
      <c r="N285">
        <v>542</v>
      </c>
      <c r="O285">
        <v>32.98</v>
      </c>
      <c r="P285">
        <v>-357</v>
      </c>
      <c r="Q285">
        <v>44.3</v>
      </c>
      <c r="R285">
        <v>81.7</v>
      </c>
      <c r="S285">
        <v>44.24</v>
      </c>
      <c r="T285">
        <v>-103.9</v>
      </c>
      <c r="U285">
        <v>1.96</v>
      </c>
      <c r="V285">
        <v>48.33</v>
      </c>
      <c r="W285">
        <v>1.91</v>
      </c>
      <c r="X285">
        <v>168</v>
      </c>
    </row>
    <row r="286" spans="1:24" ht="12.75">
      <c r="A286" s="168">
        <v>37672</v>
      </c>
      <c r="B286">
        <v>2256</v>
      </c>
      <c r="C286">
        <v>6.86</v>
      </c>
      <c r="D286">
        <v>80.8</v>
      </c>
      <c r="E286">
        <v>5886.7</v>
      </c>
      <c r="F286">
        <v>74</v>
      </c>
      <c r="G286">
        <v>694</v>
      </c>
      <c r="H286">
        <v>39.9</v>
      </c>
      <c r="I286">
        <v>34.1</v>
      </c>
      <c r="K286">
        <v>26.1</v>
      </c>
      <c r="M286">
        <v>34.86</v>
      </c>
      <c r="N286">
        <v>32768</v>
      </c>
      <c r="O286">
        <v>31.2</v>
      </c>
      <c r="P286">
        <v>15.46</v>
      </c>
      <c r="Q286">
        <v>32.42</v>
      </c>
      <c r="R286">
        <v>-202.9</v>
      </c>
      <c r="S286">
        <v>28.33</v>
      </c>
      <c r="T286">
        <v>36.5</v>
      </c>
      <c r="U286">
        <v>1.88</v>
      </c>
      <c r="V286">
        <v>36.44</v>
      </c>
      <c r="W286">
        <v>2.06</v>
      </c>
      <c r="X286">
        <v>138.2</v>
      </c>
    </row>
    <row r="287" spans="1:24" ht="12.75">
      <c r="A287" s="168">
        <v>37672</v>
      </c>
      <c r="B287">
        <v>2260</v>
      </c>
      <c r="C287">
        <v>6.77</v>
      </c>
      <c r="D287">
        <v>38.37</v>
      </c>
      <c r="E287">
        <v>5834</v>
      </c>
      <c r="F287">
        <v>44.9</v>
      </c>
      <c r="G287">
        <v>629</v>
      </c>
      <c r="H287">
        <v>61.4</v>
      </c>
      <c r="I287">
        <v>25.11</v>
      </c>
      <c r="J287">
        <v>12.5</v>
      </c>
      <c r="K287">
        <v>21.72</v>
      </c>
      <c r="L287">
        <v>16.7</v>
      </c>
      <c r="M287">
        <v>38.7</v>
      </c>
      <c r="N287">
        <v>25.9</v>
      </c>
      <c r="O287">
        <v>34.9</v>
      </c>
      <c r="P287">
        <v>76.3</v>
      </c>
      <c r="Q287">
        <v>35.12</v>
      </c>
      <c r="R287">
        <v>-25.22</v>
      </c>
      <c r="S287">
        <v>29.3</v>
      </c>
      <c r="T287">
        <v>65.7</v>
      </c>
      <c r="U287">
        <v>2.26</v>
      </c>
      <c r="V287">
        <v>-176.3</v>
      </c>
      <c r="W287">
        <v>1.98</v>
      </c>
      <c r="X287">
        <v>187</v>
      </c>
    </row>
    <row r="288" spans="1:24" ht="12.75">
      <c r="A288" s="168">
        <v>37673</v>
      </c>
      <c r="B288">
        <v>2262</v>
      </c>
      <c r="C288">
        <v>7.42</v>
      </c>
      <c r="D288">
        <v>132.2</v>
      </c>
      <c r="E288">
        <v>6296</v>
      </c>
      <c r="F288">
        <v>447</v>
      </c>
      <c r="G288">
        <v>712</v>
      </c>
      <c r="H288">
        <v>58.9</v>
      </c>
      <c r="I288">
        <v>30.42</v>
      </c>
      <c r="J288">
        <v>13.6</v>
      </c>
      <c r="K288">
        <v>25.3</v>
      </c>
      <c r="L288">
        <v>16.7</v>
      </c>
      <c r="M288">
        <v>37.05</v>
      </c>
      <c r="N288">
        <v>117</v>
      </c>
      <c r="O288">
        <v>33.66</v>
      </c>
      <c r="P288">
        <v>24.2</v>
      </c>
      <c r="Q288">
        <v>37.69</v>
      </c>
      <c r="R288">
        <v>-441</v>
      </c>
      <c r="S288">
        <v>32.66</v>
      </c>
      <c r="T288">
        <v>11</v>
      </c>
      <c r="U288">
        <v>1.98</v>
      </c>
      <c r="V288">
        <v>34.4</v>
      </c>
      <c r="W288">
        <v>2.06</v>
      </c>
      <c r="X288">
        <v>136.8</v>
      </c>
    </row>
    <row r="289" spans="1:24" ht="12.75">
      <c r="A289" s="168">
        <v>37674</v>
      </c>
      <c r="B289">
        <v>2264</v>
      </c>
      <c r="C289">
        <v>7.76</v>
      </c>
      <c r="D289">
        <v>143.7</v>
      </c>
      <c r="E289">
        <v>6603</v>
      </c>
      <c r="F289">
        <v>586.7</v>
      </c>
      <c r="G289">
        <v>787</v>
      </c>
      <c r="H289">
        <v>64.1</v>
      </c>
      <c r="I289">
        <v>34.9</v>
      </c>
      <c r="J289">
        <v>12.55</v>
      </c>
      <c r="K289">
        <v>28.5</v>
      </c>
      <c r="L289">
        <v>15.27</v>
      </c>
      <c r="M289">
        <v>35.52</v>
      </c>
      <c r="N289">
        <v>31.11</v>
      </c>
      <c r="O289">
        <v>31.7</v>
      </c>
      <c r="P289">
        <v>30.3</v>
      </c>
      <c r="Q289">
        <v>36.78</v>
      </c>
      <c r="R289">
        <v>52.9</v>
      </c>
      <c r="S289">
        <v>32.53</v>
      </c>
      <c r="T289">
        <v>13.2</v>
      </c>
      <c r="U289">
        <v>1.97</v>
      </c>
      <c r="V289">
        <v>24.34</v>
      </c>
      <c r="W289">
        <v>1.98</v>
      </c>
      <c r="X289">
        <v>106.3</v>
      </c>
    </row>
    <row r="290" spans="1:24" ht="12.75">
      <c r="A290" s="168">
        <v>37675</v>
      </c>
      <c r="B290">
        <v>2270</v>
      </c>
      <c r="C290">
        <v>7.07</v>
      </c>
      <c r="D290">
        <v>132.6</v>
      </c>
      <c r="E290">
        <v>6284</v>
      </c>
      <c r="F290">
        <v>348.4</v>
      </c>
      <c r="G290">
        <v>490.5</v>
      </c>
      <c r="H290">
        <v>48.2</v>
      </c>
      <c r="I290">
        <v>19.35</v>
      </c>
      <c r="J290">
        <v>13.25</v>
      </c>
      <c r="K290">
        <v>17.26</v>
      </c>
      <c r="L290">
        <v>15.42</v>
      </c>
      <c r="M290">
        <v>36.84</v>
      </c>
      <c r="N290">
        <v>65.08</v>
      </c>
      <c r="O290">
        <v>31.74</v>
      </c>
      <c r="P290">
        <v>22.03</v>
      </c>
      <c r="Q290">
        <v>36.01</v>
      </c>
      <c r="R290">
        <v>46.78</v>
      </c>
      <c r="S290">
        <v>33.68</v>
      </c>
      <c r="T290">
        <v>11.08</v>
      </c>
      <c r="U290">
        <v>2</v>
      </c>
      <c r="V290">
        <v>40.85</v>
      </c>
      <c r="W290">
        <v>2.24</v>
      </c>
      <c r="X290">
        <v>171.4</v>
      </c>
    </row>
    <row r="291" spans="1:22" ht="12.75">
      <c r="A291" s="168">
        <v>37676</v>
      </c>
      <c r="B291">
        <v>2271</v>
      </c>
      <c r="C291">
        <v>7.67</v>
      </c>
      <c r="D291">
        <v>169.5</v>
      </c>
      <c r="E291">
        <v>6697</v>
      </c>
      <c r="F291">
        <v>40769</v>
      </c>
      <c r="G291">
        <v>628.8</v>
      </c>
      <c r="H291">
        <v>41.2</v>
      </c>
      <c r="I291">
        <v>23.56</v>
      </c>
      <c r="J291">
        <v>12.49</v>
      </c>
      <c r="K291">
        <v>21.44</v>
      </c>
      <c r="L291">
        <v>14.61</v>
      </c>
      <c r="M291">
        <v>36.13</v>
      </c>
      <c r="N291">
        <v>26.02</v>
      </c>
      <c r="O291">
        <v>32</v>
      </c>
      <c r="P291">
        <v>144.7</v>
      </c>
      <c r="Q291">
        <v>36.31</v>
      </c>
      <c r="R291">
        <v>14.84</v>
      </c>
      <c r="S291">
        <v>34.12</v>
      </c>
      <c r="T291">
        <v>5.9</v>
      </c>
      <c r="U291">
        <v>2.01</v>
      </c>
      <c r="V291">
        <v>40.4</v>
      </c>
    </row>
    <row r="292" spans="1:25" ht="12.75">
      <c r="A292" s="168">
        <v>37680</v>
      </c>
      <c r="B292">
        <v>2285</v>
      </c>
      <c r="C292">
        <v>6.19</v>
      </c>
      <c r="D292">
        <v>33.78</v>
      </c>
      <c r="E292">
        <v>5506</v>
      </c>
      <c r="F292">
        <v>37.6</v>
      </c>
      <c r="G292">
        <v>399</v>
      </c>
      <c r="H292">
        <v>38.83</v>
      </c>
      <c r="I292">
        <v>12.89</v>
      </c>
      <c r="J292">
        <v>13.05</v>
      </c>
      <c r="K292">
        <v>12.23</v>
      </c>
      <c r="L292">
        <v>16.19</v>
      </c>
      <c r="M292">
        <v>39.1</v>
      </c>
      <c r="N292">
        <v>91.6</v>
      </c>
      <c r="O292">
        <v>37.1</v>
      </c>
      <c r="P292">
        <v>79</v>
      </c>
      <c r="Q292">
        <v>33</v>
      </c>
      <c r="S292">
        <v>30.5</v>
      </c>
      <c r="U292">
        <v>1.91</v>
      </c>
      <c r="V292">
        <v>108</v>
      </c>
      <c r="W292">
        <v>2.25</v>
      </c>
      <c r="X292">
        <v>1878</v>
      </c>
      <c r="Y292" t="s">
        <v>239</v>
      </c>
    </row>
    <row r="293" spans="1:24" ht="12.75">
      <c r="A293" s="168">
        <v>37692</v>
      </c>
      <c r="B293">
        <v>2307</v>
      </c>
      <c r="C293">
        <v>8.33</v>
      </c>
      <c r="D293">
        <v>6.58</v>
      </c>
      <c r="E293">
        <v>7193</v>
      </c>
      <c r="F293">
        <v>6.19</v>
      </c>
      <c r="G293">
        <v>742</v>
      </c>
      <c r="H293">
        <v>12.53</v>
      </c>
      <c r="I293">
        <v>35.22</v>
      </c>
      <c r="J293">
        <v>-12.17</v>
      </c>
      <c r="K293">
        <v>27.95</v>
      </c>
      <c r="L293">
        <v>14.55</v>
      </c>
      <c r="M293">
        <v>37.65</v>
      </c>
      <c r="N293">
        <v>-21.27</v>
      </c>
      <c r="O293">
        <v>34.49</v>
      </c>
      <c r="P293">
        <v>-9.25</v>
      </c>
      <c r="Q293">
        <v>35.23</v>
      </c>
      <c r="R293">
        <v>-25.06</v>
      </c>
      <c r="S293">
        <v>28.28</v>
      </c>
      <c r="T293">
        <v>39.78</v>
      </c>
      <c r="U293">
        <v>2.08</v>
      </c>
      <c r="V293">
        <v>-17.34</v>
      </c>
      <c r="W293">
        <v>1.97</v>
      </c>
      <c r="X293">
        <v>-48.05</v>
      </c>
    </row>
    <row r="294" spans="1:24" ht="12.75">
      <c r="A294" s="168">
        <v>37692</v>
      </c>
      <c r="B294">
        <v>2312</v>
      </c>
      <c r="C294">
        <v>8.32</v>
      </c>
      <c r="D294">
        <v>36.48</v>
      </c>
      <c r="E294">
        <v>7182</v>
      </c>
      <c r="F294">
        <v>44.5</v>
      </c>
      <c r="G294">
        <v>717.1</v>
      </c>
      <c r="H294">
        <v>47.37</v>
      </c>
      <c r="I294">
        <v>30.29</v>
      </c>
      <c r="J294">
        <v>9.76</v>
      </c>
      <c r="K294">
        <v>27.83</v>
      </c>
      <c r="L294">
        <v>12.69</v>
      </c>
      <c r="M294">
        <v>38.25</v>
      </c>
      <c r="N294">
        <v>-1432.6</v>
      </c>
      <c r="O294">
        <v>35.82</v>
      </c>
      <c r="P294">
        <v>79.54</v>
      </c>
      <c r="Q294">
        <v>32</v>
      </c>
      <c r="R294">
        <v>18.32</v>
      </c>
      <c r="S294">
        <v>27.92</v>
      </c>
      <c r="T294">
        <v>20.53</v>
      </c>
      <c r="U294">
        <v>2.1</v>
      </c>
      <c r="V294">
        <v>78.96</v>
      </c>
      <c r="W294">
        <v>2.12</v>
      </c>
      <c r="X294">
        <v>242.4</v>
      </c>
    </row>
    <row r="295" spans="1:24" ht="12.75">
      <c r="A295" s="168">
        <v>37693</v>
      </c>
      <c r="B295">
        <v>2309</v>
      </c>
      <c r="C295">
        <v>8.11</v>
      </c>
      <c r="D295">
        <v>36.44</v>
      </c>
      <c r="E295">
        <v>7134</v>
      </c>
      <c r="F295">
        <v>65.2</v>
      </c>
      <c r="G295">
        <v>511</v>
      </c>
      <c r="H295">
        <v>22</v>
      </c>
      <c r="I295">
        <v>19.3</v>
      </c>
      <c r="J295">
        <v>7.72</v>
      </c>
      <c r="K295">
        <v>17.4</v>
      </c>
      <c r="L295">
        <v>9.24</v>
      </c>
      <c r="M295">
        <v>33.9</v>
      </c>
      <c r="N295">
        <v>55.4</v>
      </c>
      <c r="O295">
        <v>32.44</v>
      </c>
      <c r="P295">
        <v>36</v>
      </c>
      <c r="Q295">
        <v>33</v>
      </c>
      <c r="R295">
        <v>33.6</v>
      </c>
      <c r="S295">
        <v>31.7</v>
      </c>
      <c r="T295">
        <v>14.45</v>
      </c>
      <c r="U295">
        <v>2.2</v>
      </c>
      <c r="V295">
        <v>70.1</v>
      </c>
      <c r="W295">
        <v>2.42</v>
      </c>
      <c r="X295">
        <v>-78.2</v>
      </c>
    </row>
    <row r="296" spans="1:24" ht="12.75">
      <c r="A296" s="168">
        <v>37694</v>
      </c>
      <c r="B296">
        <v>2315</v>
      </c>
      <c r="C296">
        <v>8.48</v>
      </c>
      <c r="D296">
        <v>28.75</v>
      </c>
      <c r="E296">
        <v>7347</v>
      </c>
      <c r="F296">
        <v>30.21</v>
      </c>
      <c r="G296">
        <v>767.8</v>
      </c>
      <c r="H296">
        <v>42.57</v>
      </c>
      <c r="I296">
        <v>36.35</v>
      </c>
      <c r="J296">
        <v>11.26</v>
      </c>
      <c r="K296">
        <v>33.81</v>
      </c>
      <c r="L296">
        <v>13.22</v>
      </c>
      <c r="M296">
        <v>37.47</v>
      </c>
      <c r="N296">
        <v>66.97</v>
      </c>
      <c r="O296">
        <v>36.1</v>
      </c>
      <c r="P296">
        <v>-30.95</v>
      </c>
      <c r="Q296">
        <v>33.6</v>
      </c>
      <c r="U296">
        <v>1.9</v>
      </c>
      <c r="V296">
        <v>51</v>
      </c>
      <c r="W296">
        <v>2.01</v>
      </c>
      <c r="X296">
        <v>131.88</v>
      </c>
    </row>
    <row r="297" spans="1:25" ht="12.75">
      <c r="A297" s="168">
        <v>37696</v>
      </c>
      <c r="B297">
        <v>2318</v>
      </c>
      <c r="C297">
        <v>8.68</v>
      </c>
      <c r="D297">
        <v>34.9</v>
      </c>
      <c r="E297">
        <v>7394</v>
      </c>
      <c r="F297">
        <v>30.5</v>
      </c>
      <c r="G297">
        <v>901.7</v>
      </c>
      <c r="H297">
        <v>33.3</v>
      </c>
      <c r="I297">
        <v>42.2</v>
      </c>
      <c r="J297">
        <v>10.05</v>
      </c>
      <c r="K297">
        <v>38.9</v>
      </c>
      <c r="L297">
        <v>10.65</v>
      </c>
      <c r="M297">
        <v>36.67</v>
      </c>
      <c r="N297">
        <v>115.9</v>
      </c>
      <c r="O297">
        <v>34.45</v>
      </c>
      <c r="P297">
        <v>2689.8</v>
      </c>
      <c r="Q297">
        <v>33.8</v>
      </c>
      <c r="R297">
        <v>55.2</v>
      </c>
      <c r="S297">
        <v>26.97</v>
      </c>
      <c r="T297">
        <v>11.79</v>
      </c>
      <c r="U297">
        <v>2.07</v>
      </c>
      <c r="V297">
        <v>85.25</v>
      </c>
      <c r="W297">
        <v>1.98</v>
      </c>
      <c r="X297">
        <v>113.3</v>
      </c>
      <c r="Y297" t="s">
        <v>240</v>
      </c>
    </row>
    <row r="298" spans="1:24" ht="12.75">
      <c r="A298" s="168">
        <v>37697</v>
      </c>
      <c r="B298">
        <v>2321</v>
      </c>
      <c r="C298">
        <v>8.6</v>
      </c>
      <c r="D298">
        <v>49.5</v>
      </c>
      <c r="E298">
        <v>7465</v>
      </c>
      <c r="F298">
        <v>55.5</v>
      </c>
      <c r="G298">
        <v>771.5</v>
      </c>
      <c r="H298">
        <v>45.2</v>
      </c>
      <c r="I298">
        <v>35.4</v>
      </c>
      <c r="J298">
        <v>12.64</v>
      </c>
      <c r="K298">
        <v>33.2</v>
      </c>
      <c r="L298">
        <v>13.35</v>
      </c>
      <c r="M298">
        <v>40.6</v>
      </c>
      <c r="N298">
        <v>63.4</v>
      </c>
      <c r="O298">
        <v>39.01</v>
      </c>
      <c r="P298">
        <v>73.3</v>
      </c>
      <c r="Q298">
        <v>32.7</v>
      </c>
      <c r="S298">
        <v>25.6</v>
      </c>
      <c r="U298">
        <v>1.89</v>
      </c>
      <c r="V298">
        <v>40.5</v>
      </c>
      <c r="W298">
        <v>2</v>
      </c>
      <c r="X298">
        <v>131</v>
      </c>
    </row>
    <row r="299" spans="1:24" ht="12.75">
      <c r="A299" s="168">
        <v>37698</v>
      </c>
      <c r="B299">
        <v>2323</v>
      </c>
      <c r="C299">
        <v>8.47</v>
      </c>
      <c r="D299">
        <v>34.97</v>
      </c>
      <c r="E299">
        <v>7221</v>
      </c>
      <c r="F299">
        <v>40.34</v>
      </c>
      <c r="G299">
        <v>832.5</v>
      </c>
      <c r="H299">
        <v>34.95</v>
      </c>
      <c r="I299">
        <v>38.45</v>
      </c>
      <c r="J299">
        <v>11.94</v>
      </c>
      <c r="K299">
        <v>36.15</v>
      </c>
      <c r="L299">
        <v>13.09</v>
      </c>
      <c r="M299">
        <v>36.15</v>
      </c>
      <c r="N299">
        <v>28.65</v>
      </c>
      <c r="O299">
        <v>34.47</v>
      </c>
      <c r="P299">
        <v>24.45</v>
      </c>
      <c r="Q299">
        <v>32.54</v>
      </c>
      <c r="R299">
        <v>-68</v>
      </c>
      <c r="S299">
        <v>27.19</v>
      </c>
      <c r="T299">
        <v>-25.55</v>
      </c>
      <c r="U299">
        <v>2.08</v>
      </c>
      <c r="V299">
        <v>86</v>
      </c>
      <c r="W299">
        <v>1.97</v>
      </c>
      <c r="X299">
        <v>153.7</v>
      </c>
    </row>
    <row r="300" spans="1:24" ht="12.75">
      <c r="A300" s="168">
        <v>37699</v>
      </c>
      <c r="B300">
        <v>2326</v>
      </c>
      <c r="C300">
        <v>8.65</v>
      </c>
      <c r="D300">
        <v>27.8</v>
      </c>
      <c r="E300">
        <v>7345</v>
      </c>
      <c r="F300">
        <v>33.04</v>
      </c>
      <c r="G300">
        <v>792</v>
      </c>
      <c r="H300">
        <v>40.52</v>
      </c>
      <c r="I300">
        <v>35.15</v>
      </c>
      <c r="J300">
        <v>12.3</v>
      </c>
      <c r="K300">
        <v>33.29</v>
      </c>
      <c r="L300">
        <v>13.2</v>
      </c>
      <c r="M300">
        <v>37.12</v>
      </c>
      <c r="N300">
        <v>68.03</v>
      </c>
      <c r="O300">
        <v>35.78</v>
      </c>
      <c r="P300">
        <v>340.9</v>
      </c>
      <c r="Q300">
        <v>31.84</v>
      </c>
      <c r="R300">
        <v>57.92</v>
      </c>
      <c r="S300">
        <v>25.6</v>
      </c>
      <c r="T300">
        <v>-116.4</v>
      </c>
      <c r="U300">
        <v>2.15</v>
      </c>
      <c r="V300">
        <v>130.18</v>
      </c>
      <c r="W300">
        <v>2.02</v>
      </c>
      <c r="X300">
        <v>167.9</v>
      </c>
    </row>
    <row r="301" spans="1:24" ht="12.75">
      <c r="A301" s="168">
        <v>37700</v>
      </c>
      <c r="B301">
        <v>2328</v>
      </c>
      <c r="C301">
        <v>8.78</v>
      </c>
      <c r="D301">
        <v>35</v>
      </c>
      <c r="E301">
        <v>7356</v>
      </c>
      <c r="F301">
        <v>44.66</v>
      </c>
      <c r="G301">
        <v>891</v>
      </c>
      <c r="H301">
        <v>29.37</v>
      </c>
      <c r="I301">
        <v>41.5</v>
      </c>
      <c r="J301">
        <v>11.99</v>
      </c>
      <c r="K301">
        <v>39.42</v>
      </c>
      <c r="L301">
        <v>13.01</v>
      </c>
      <c r="M301">
        <v>32.96</v>
      </c>
      <c r="N301">
        <v>17</v>
      </c>
      <c r="O301">
        <v>32.5</v>
      </c>
      <c r="P301">
        <v>60.1</v>
      </c>
      <c r="Q301">
        <v>29.3</v>
      </c>
      <c r="R301">
        <v>-274</v>
      </c>
      <c r="S301">
        <v>27.8</v>
      </c>
      <c r="T301">
        <v>-39.9</v>
      </c>
      <c r="U301">
        <v>2.15</v>
      </c>
      <c r="V301">
        <v>90.14</v>
      </c>
      <c r="W301">
        <v>1.97</v>
      </c>
      <c r="X301">
        <v>94.5</v>
      </c>
    </row>
    <row r="302" spans="1:24" ht="12.75">
      <c r="A302" s="168">
        <v>37703</v>
      </c>
      <c r="B302">
        <v>2341</v>
      </c>
      <c r="C302">
        <v>7.63</v>
      </c>
      <c r="D302">
        <v>43.9</v>
      </c>
      <c r="E302">
        <v>6595</v>
      </c>
      <c r="F302">
        <v>190</v>
      </c>
      <c r="G302">
        <v>567</v>
      </c>
      <c r="H302">
        <v>38.8</v>
      </c>
      <c r="I302">
        <v>22.24</v>
      </c>
      <c r="J302">
        <v>13.33</v>
      </c>
      <c r="K302">
        <v>21.68</v>
      </c>
      <c r="L302">
        <v>14.33</v>
      </c>
      <c r="M302">
        <v>91</v>
      </c>
      <c r="N302">
        <v>51</v>
      </c>
      <c r="O302">
        <v>76</v>
      </c>
      <c r="P302">
        <v>57.9</v>
      </c>
      <c r="Q302">
        <v>35.8</v>
      </c>
      <c r="R302">
        <v>-66.8</v>
      </c>
      <c r="S302">
        <v>35.78</v>
      </c>
      <c r="T302">
        <v>29.24</v>
      </c>
      <c r="U302">
        <v>1.86</v>
      </c>
      <c r="V302">
        <v>49.14</v>
      </c>
      <c r="W302" t="s">
        <v>241</v>
      </c>
      <c r="X302" t="s">
        <v>241</v>
      </c>
    </row>
    <row r="303" spans="1:24" ht="12.75">
      <c r="A303" s="168">
        <v>37704</v>
      </c>
      <c r="B303">
        <v>2343</v>
      </c>
      <c r="C303">
        <v>8.61</v>
      </c>
      <c r="D303">
        <v>17.9</v>
      </c>
      <c r="E303">
        <v>7230</v>
      </c>
      <c r="F303">
        <v>21.52</v>
      </c>
      <c r="G303">
        <v>701.6</v>
      </c>
      <c r="H303">
        <v>40.7</v>
      </c>
      <c r="I303">
        <v>32.39</v>
      </c>
      <c r="J303">
        <v>10.29</v>
      </c>
      <c r="K303">
        <v>30.84</v>
      </c>
      <c r="L303">
        <v>10.97</v>
      </c>
      <c r="M303">
        <v>36.86</v>
      </c>
      <c r="N303">
        <v>23.34</v>
      </c>
      <c r="O303">
        <v>35.48</v>
      </c>
      <c r="P303">
        <v>3500</v>
      </c>
      <c r="Q303">
        <v>29.97</v>
      </c>
      <c r="R303">
        <v>-39.4</v>
      </c>
      <c r="S303">
        <v>28.29</v>
      </c>
      <c r="T303">
        <v>119</v>
      </c>
      <c r="U303">
        <v>2.14</v>
      </c>
      <c r="V303">
        <v>666</v>
      </c>
      <c r="W303">
        <v>2.02</v>
      </c>
      <c r="X303">
        <v>265</v>
      </c>
    </row>
    <row r="304" spans="1:25" ht="12.75">
      <c r="A304" s="168">
        <v>37706</v>
      </c>
      <c r="B304">
        <v>2357</v>
      </c>
      <c r="C304">
        <v>7.15</v>
      </c>
      <c r="D304">
        <v>72.37</v>
      </c>
      <c r="E304">
        <v>6231</v>
      </c>
      <c r="F304">
        <v>72.6</v>
      </c>
      <c r="G304">
        <v>634.5</v>
      </c>
      <c r="H304">
        <v>32.6</v>
      </c>
      <c r="I304">
        <v>28.83</v>
      </c>
      <c r="J304">
        <v>11.94</v>
      </c>
      <c r="K304">
        <v>27.94</v>
      </c>
      <c r="L304">
        <v>12.73</v>
      </c>
      <c r="M304">
        <v>35.3</v>
      </c>
      <c r="N304">
        <v>27.93</v>
      </c>
      <c r="O304">
        <v>33.59</v>
      </c>
      <c r="P304">
        <v>106</v>
      </c>
      <c r="Q304">
        <v>28.5</v>
      </c>
      <c r="R304">
        <v>-54.67</v>
      </c>
      <c r="S304">
        <v>25.98</v>
      </c>
      <c r="T304">
        <v>-33.51</v>
      </c>
      <c r="U304">
        <v>1.81</v>
      </c>
      <c r="V304">
        <v>40</v>
      </c>
      <c r="W304">
        <v>1.89</v>
      </c>
      <c r="X304">
        <v>111</v>
      </c>
      <c r="Y304" s="284" t="s">
        <v>242</v>
      </c>
    </row>
    <row r="305" spans="1:25" ht="22.5">
      <c r="A305" s="168">
        <v>37707</v>
      </c>
      <c r="B305">
        <v>2361</v>
      </c>
      <c r="C305">
        <v>6.69</v>
      </c>
      <c r="D305">
        <v>113</v>
      </c>
      <c r="E305">
        <v>5859</v>
      </c>
      <c r="F305">
        <v>272</v>
      </c>
      <c r="G305">
        <v>522.4</v>
      </c>
      <c r="H305">
        <v>15.1</v>
      </c>
      <c r="I305">
        <v>17.77</v>
      </c>
      <c r="J305">
        <v>14.98</v>
      </c>
      <c r="K305">
        <v>17.61</v>
      </c>
      <c r="L305">
        <v>15.16</v>
      </c>
      <c r="M305">
        <v>37.68</v>
      </c>
      <c r="N305">
        <v>52</v>
      </c>
      <c r="O305">
        <v>33</v>
      </c>
      <c r="P305">
        <v>25.9</v>
      </c>
      <c r="Q305">
        <v>31.92</v>
      </c>
      <c r="R305">
        <v>48.72</v>
      </c>
      <c r="S305">
        <v>26.74</v>
      </c>
      <c r="T305">
        <v>83.43</v>
      </c>
      <c r="U305">
        <v>1.9</v>
      </c>
      <c r="V305">
        <v>45</v>
      </c>
      <c r="W305">
        <v>1.84</v>
      </c>
      <c r="X305">
        <v>50.3</v>
      </c>
      <c r="Y305" s="284" t="s">
        <v>243</v>
      </c>
    </row>
    <row r="306" spans="1:25" ht="12.75">
      <c r="A306" s="168">
        <v>37709</v>
      </c>
      <c r="B306">
        <v>2370</v>
      </c>
      <c r="C306">
        <v>6.89</v>
      </c>
      <c r="D306">
        <v>22.93</v>
      </c>
      <c r="E306">
        <v>5735</v>
      </c>
      <c r="F306">
        <v>32.57</v>
      </c>
      <c r="G306">
        <v>788.9</v>
      </c>
      <c r="H306">
        <v>14.5</v>
      </c>
      <c r="I306">
        <v>29.97</v>
      </c>
      <c r="J306">
        <v>14.74</v>
      </c>
      <c r="K306">
        <v>28.51</v>
      </c>
      <c r="L306">
        <v>13.3</v>
      </c>
      <c r="M306">
        <v>32.6</v>
      </c>
      <c r="N306">
        <v>90</v>
      </c>
      <c r="O306">
        <v>30.72</v>
      </c>
      <c r="P306">
        <v>-374</v>
      </c>
      <c r="Q306" t="s">
        <v>241</v>
      </c>
      <c r="R306" t="s">
        <v>241</v>
      </c>
      <c r="S306" t="s">
        <v>241</v>
      </c>
      <c r="T306" t="s">
        <v>241</v>
      </c>
      <c r="U306">
        <v>2.5</v>
      </c>
      <c r="V306">
        <v>218</v>
      </c>
      <c r="W306">
        <v>1.99</v>
      </c>
      <c r="X306">
        <v>70.69</v>
      </c>
      <c r="Y306" s="284" t="s">
        <v>244</v>
      </c>
    </row>
    <row r="307" spans="1:25" ht="12.75">
      <c r="A307" s="168">
        <v>37711</v>
      </c>
      <c r="B307">
        <v>2375</v>
      </c>
      <c r="C307">
        <v>8.28</v>
      </c>
      <c r="D307">
        <v>80.6</v>
      </c>
      <c r="E307">
        <v>7240</v>
      </c>
      <c r="F307">
        <v>352</v>
      </c>
      <c r="G307">
        <v>461</v>
      </c>
      <c r="H307">
        <v>44.8</v>
      </c>
      <c r="I307">
        <v>20.12</v>
      </c>
      <c r="J307">
        <v>12.86</v>
      </c>
      <c r="K307">
        <v>19.68</v>
      </c>
      <c r="L307">
        <v>12.76</v>
      </c>
      <c r="M307">
        <v>33.78</v>
      </c>
      <c r="N307">
        <v>38.31</v>
      </c>
      <c r="O307">
        <v>31.62</v>
      </c>
      <c r="P307">
        <v>209</v>
      </c>
      <c r="Q307">
        <v>32.6</v>
      </c>
      <c r="R307">
        <v>28.5</v>
      </c>
      <c r="S307">
        <v>26.92</v>
      </c>
      <c r="T307">
        <v>12.26</v>
      </c>
      <c r="U307">
        <v>2.1</v>
      </c>
      <c r="V307">
        <v>38</v>
      </c>
      <c r="W307">
        <v>2.35</v>
      </c>
      <c r="X307">
        <v>1000</v>
      </c>
      <c r="Y307" s="284" t="s">
        <v>245</v>
      </c>
    </row>
    <row r="308" spans="1:25" ht="12.75">
      <c r="A308" s="168">
        <v>37711</v>
      </c>
      <c r="B308">
        <v>2377</v>
      </c>
      <c r="C308">
        <v>7.17</v>
      </c>
      <c r="D308">
        <v>106</v>
      </c>
      <c r="E308">
        <v>6097</v>
      </c>
      <c r="F308">
        <v>254</v>
      </c>
      <c r="G308">
        <v>636.6</v>
      </c>
      <c r="H308">
        <v>43.5</v>
      </c>
      <c r="I308">
        <v>26.99</v>
      </c>
      <c r="J308">
        <v>13.7</v>
      </c>
      <c r="K308">
        <v>26.13</v>
      </c>
      <c r="L308">
        <v>13.9</v>
      </c>
      <c r="M308">
        <v>34.4</v>
      </c>
      <c r="N308">
        <v>90.5</v>
      </c>
      <c r="O308">
        <v>29.96</v>
      </c>
      <c r="P308">
        <v>64.69</v>
      </c>
      <c r="Q308">
        <v>34.1</v>
      </c>
      <c r="R308">
        <v>36.1</v>
      </c>
      <c r="S308">
        <v>27.47</v>
      </c>
      <c r="T308">
        <v>-874</v>
      </c>
      <c r="U308">
        <v>1.8</v>
      </c>
      <c r="V308">
        <v>32</v>
      </c>
      <c r="W308">
        <v>1.93</v>
      </c>
      <c r="X308">
        <v>114</v>
      </c>
      <c r="Y308" s="284" t="s">
        <v>246</v>
      </c>
    </row>
    <row r="309" spans="1:25" ht="12.75">
      <c r="A309" s="168">
        <v>37713</v>
      </c>
      <c r="B309">
        <v>2385</v>
      </c>
      <c r="C309">
        <v>6.19</v>
      </c>
      <c r="D309">
        <v>71</v>
      </c>
      <c r="E309">
        <v>4896</v>
      </c>
      <c r="F309">
        <v>150.6</v>
      </c>
      <c r="G309">
        <v>892.6</v>
      </c>
      <c r="H309">
        <v>36</v>
      </c>
      <c r="I309">
        <v>31.79</v>
      </c>
      <c r="J309">
        <v>14.1</v>
      </c>
      <c r="K309">
        <v>31.36</v>
      </c>
      <c r="L309">
        <v>14.6</v>
      </c>
      <c r="M309">
        <v>33.74</v>
      </c>
      <c r="N309">
        <v>63</v>
      </c>
      <c r="O309">
        <v>29.15</v>
      </c>
      <c r="P309">
        <v>-2406</v>
      </c>
      <c r="Q309">
        <v>32.7</v>
      </c>
      <c r="R309">
        <v>162</v>
      </c>
      <c r="S309">
        <v>28.9</v>
      </c>
      <c r="T309">
        <v>69.3</v>
      </c>
      <c r="U309">
        <v>1.72</v>
      </c>
      <c r="V309">
        <v>36</v>
      </c>
      <c r="W309">
        <v>1.96</v>
      </c>
      <c r="X309">
        <v>196.9</v>
      </c>
      <c r="Y309" s="284" t="s">
        <v>247</v>
      </c>
    </row>
    <row r="310" spans="1:25" ht="12.75">
      <c r="A310" s="168">
        <v>37716</v>
      </c>
      <c r="B310">
        <v>2398</v>
      </c>
      <c r="C310">
        <v>7.09</v>
      </c>
      <c r="D310">
        <v>84.8</v>
      </c>
      <c r="E310">
        <v>6091</v>
      </c>
      <c r="F310">
        <v>147</v>
      </c>
      <c r="G310">
        <v>744.1</v>
      </c>
      <c r="H310">
        <v>118</v>
      </c>
      <c r="I310">
        <v>31.7</v>
      </c>
      <c r="J310">
        <v>11.47</v>
      </c>
      <c r="K310">
        <v>27.77</v>
      </c>
      <c r="L310">
        <v>14.55</v>
      </c>
      <c r="M310">
        <v>35.1</v>
      </c>
      <c r="N310">
        <v>10000</v>
      </c>
      <c r="O310">
        <v>35.26</v>
      </c>
      <c r="P310">
        <v>51.9</v>
      </c>
      <c r="Q310">
        <v>36</v>
      </c>
      <c r="R310" t="s">
        <v>241</v>
      </c>
      <c r="S310">
        <v>30</v>
      </c>
      <c r="T310" t="s">
        <v>241</v>
      </c>
      <c r="U310">
        <v>1.76</v>
      </c>
      <c r="V310">
        <v>34</v>
      </c>
      <c r="W310">
        <v>2.04</v>
      </c>
      <c r="X310">
        <v>152</v>
      </c>
      <c r="Y310" s="284" t="s">
        <v>248</v>
      </c>
    </row>
    <row r="311" spans="1:25" ht="12.75">
      <c r="A311" s="168">
        <v>37717</v>
      </c>
      <c r="B311">
        <v>2400</v>
      </c>
      <c r="C311">
        <v>7.25</v>
      </c>
      <c r="D311">
        <v>99</v>
      </c>
      <c r="E311">
        <v>6172</v>
      </c>
      <c r="F311">
        <v>108</v>
      </c>
      <c r="G311">
        <v>711.5</v>
      </c>
      <c r="H311">
        <v>52</v>
      </c>
      <c r="I311">
        <v>28.12</v>
      </c>
      <c r="J311">
        <v>16.6</v>
      </c>
      <c r="K311">
        <v>26.68</v>
      </c>
      <c r="L311">
        <v>16.9</v>
      </c>
      <c r="M311">
        <v>35.93</v>
      </c>
      <c r="N311">
        <v>68.9</v>
      </c>
      <c r="O311">
        <v>35.5</v>
      </c>
      <c r="P311">
        <v>58</v>
      </c>
      <c r="Q311">
        <v>41.74</v>
      </c>
      <c r="R311">
        <v>246</v>
      </c>
      <c r="S311">
        <v>36.42</v>
      </c>
      <c r="T311">
        <v>41.78</v>
      </c>
      <c r="U311">
        <v>1.82</v>
      </c>
      <c r="V311">
        <v>42.6</v>
      </c>
      <c r="W311">
        <v>2.17</v>
      </c>
      <c r="X311">
        <v>232.8</v>
      </c>
      <c r="Y311" s="284" t="s">
        <v>249</v>
      </c>
    </row>
    <row r="312" spans="1:25" ht="12.75">
      <c r="A312" s="168">
        <v>37717</v>
      </c>
      <c r="B312">
        <v>2402</v>
      </c>
      <c r="C312">
        <v>6.96</v>
      </c>
      <c r="D312">
        <v>107</v>
      </c>
      <c r="E312">
        <v>5849</v>
      </c>
      <c r="F312">
        <v>181</v>
      </c>
      <c r="G312">
        <v>768</v>
      </c>
      <c r="H312">
        <v>53.8</v>
      </c>
      <c r="I312">
        <v>31.64</v>
      </c>
      <c r="J312">
        <v>13.75</v>
      </c>
      <c r="K312">
        <v>30.3</v>
      </c>
      <c r="L312">
        <v>13.5</v>
      </c>
      <c r="M312">
        <v>34.3</v>
      </c>
      <c r="N312">
        <v>64</v>
      </c>
      <c r="O312">
        <v>33.6</v>
      </c>
      <c r="P312">
        <v>48.8</v>
      </c>
      <c r="Q312">
        <v>39.47</v>
      </c>
      <c r="R312">
        <v>-254</v>
      </c>
      <c r="S312">
        <v>30.39</v>
      </c>
      <c r="T312">
        <v>74</v>
      </c>
      <c r="U312">
        <v>1.78</v>
      </c>
      <c r="V312">
        <v>37.8</v>
      </c>
      <c r="W312">
        <v>1.93</v>
      </c>
      <c r="X312">
        <v>111.8</v>
      </c>
      <c r="Y312" s="284" t="s">
        <v>250</v>
      </c>
    </row>
    <row r="313" spans="1:25" ht="12.75">
      <c r="A313" s="168">
        <v>37720</v>
      </c>
      <c r="B313">
        <v>2411</v>
      </c>
      <c r="C313">
        <v>8.21</v>
      </c>
      <c r="D313">
        <v>64</v>
      </c>
      <c r="E313">
        <v>6982</v>
      </c>
      <c r="F313">
        <v>184</v>
      </c>
      <c r="G313">
        <v>687</v>
      </c>
      <c r="H313">
        <v>50.3</v>
      </c>
      <c r="I313">
        <v>30.48</v>
      </c>
      <c r="J313">
        <v>11.92</v>
      </c>
      <c r="K313">
        <v>29.94</v>
      </c>
      <c r="L313">
        <v>12.6</v>
      </c>
      <c r="M313">
        <v>38.09</v>
      </c>
      <c r="N313">
        <v>34</v>
      </c>
      <c r="O313">
        <v>36.1</v>
      </c>
      <c r="P313">
        <v>118</v>
      </c>
      <c r="Q313">
        <v>41.5</v>
      </c>
      <c r="R313">
        <v>-39.8</v>
      </c>
      <c r="S313">
        <v>30.2</v>
      </c>
      <c r="T313">
        <v>17.3</v>
      </c>
      <c r="U313">
        <v>2.09</v>
      </c>
      <c r="V313">
        <v>55</v>
      </c>
      <c r="W313">
        <v>1.99</v>
      </c>
      <c r="X313">
        <v>101</v>
      </c>
      <c r="Y313" s="284" t="s">
        <v>251</v>
      </c>
    </row>
    <row r="314" spans="1:25" ht="12.75">
      <c r="A314" s="168">
        <v>37722</v>
      </c>
      <c r="B314">
        <v>2420</v>
      </c>
      <c r="C314">
        <v>8.37</v>
      </c>
      <c r="D314">
        <v>69</v>
      </c>
      <c r="E314">
        <v>7200</v>
      </c>
      <c r="F314">
        <v>214</v>
      </c>
      <c r="G314">
        <v>602</v>
      </c>
      <c r="H314">
        <v>44</v>
      </c>
      <c r="I314">
        <v>27.55</v>
      </c>
      <c r="J314">
        <v>12.7</v>
      </c>
      <c r="K314">
        <v>25.29</v>
      </c>
      <c r="L314">
        <v>14.2</v>
      </c>
      <c r="M314">
        <v>36.92</v>
      </c>
      <c r="N314">
        <v>30.1</v>
      </c>
      <c r="O314">
        <v>33.1</v>
      </c>
      <c r="P314">
        <v>34.7</v>
      </c>
      <c r="Q314">
        <v>40.77</v>
      </c>
      <c r="R314">
        <v>-165</v>
      </c>
      <c r="S314">
        <v>30.77</v>
      </c>
      <c r="T314">
        <v>15.43</v>
      </c>
      <c r="U314">
        <v>2.05</v>
      </c>
      <c r="V314">
        <v>48</v>
      </c>
      <c r="W314">
        <v>2.057</v>
      </c>
      <c r="X314">
        <v>144</v>
      </c>
      <c r="Y314" s="284" t="s">
        <v>251</v>
      </c>
    </row>
    <row r="315" spans="1:25" ht="12.75">
      <c r="A315" s="168">
        <v>37723</v>
      </c>
      <c r="B315">
        <v>2422</v>
      </c>
      <c r="C315">
        <v>8.49</v>
      </c>
      <c r="D315">
        <v>101</v>
      </c>
      <c r="E315">
        <v>7354</v>
      </c>
      <c r="F315">
        <v>241</v>
      </c>
      <c r="G315">
        <v>721</v>
      </c>
      <c r="H315">
        <v>51.7</v>
      </c>
      <c r="I315">
        <v>30.3</v>
      </c>
      <c r="J315">
        <v>14.7</v>
      </c>
      <c r="K315">
        <v>28.9</v>
      </c>
      <c r="L315">
        <v>15.9</v>
      </c>
      <c r="M315">
        <v>42</v>
      </c>
      <c r="N315">
        <v>185</v>
      </c>
      <c r="O315">
        <v>40.65</v>
      </c>
      <c r="P315">
        <v>338</v>
      </c>
      <c r="Q315">
        <v>42.3</v>
      </c>
      <c r="R315">
        <v>-79</v>
      </c>
      <c r="S315">
        <v>32.07</v>
      </c>
      <c r="T315">
        <v>56.8</v>
      </c>
      <c r="U315">
        <v>2.05</v>
      </c>
      <c r="V315">
        <v>54.8</v>
      </c>
      <c r="W315">
        <v>1.81</v>
      </c>
      <c r="X315">
        <v>100.46</v>
      </c>
      <c r="Y315" s="284" t="s">
        <v>251</v>
      </c>
    </row>
    <row r="316" spans="1:25" ht="12.75">
      <c r="A316" s="168">
        <v>37724</v>
      </c>
      <c r="B316">
        <v>2424</v>
      </c>
      <c r="C316">
        <v>8.24</v>
      </c>
      <c r="D316">
        <v>62.7</v>
      </c>
      <c r="E316">
        <v>6710</v>
      </c>
      <c r="F316">
        <v>174.9</v>
      </c>
      <c r="G316">
        <v>881.7</v>
      </c>
      <c r="H316">
        <v>51.7</v>
      </c>
      <c r="I316">
        <v>35.73</v>
      </c>
      <c r="J316">
        <v>14.6</v>
      </c>
      <c r="K316">
        <v>33.74</v>
      </c>
      <c r="L316">
        <v>15.12</v>
      </c>
      <c r="M316">
        <v>40.6</v>
      </c>
      <c r="N316">
        <v>224</v>
      </c>
      <c r="O316">
        <v>37.8</v>
      </c>
      <c r="P316">
        <v>41.9</v>
      </c>
      <c r="Q316">
        <v>43.58</v>
      </c>
      <c r="R316">
        <v>-31.7</v>
      </c>
      <c r="S316">
        <v>35.5</v>
      </c>
      <c r="T316">
        <v>34.5</v>
      </c>
      <c r="U316">
        <v>2.01</v>
      </c>
      <c r="V316">
        <v>59.3</v>
      </c>
      <c r="W316">
        <v>1.89</v>
      </c>
      <c r="X316">
        <v>105</v>
      </c>
      <c r="Y316" s="284" t="s">
        <v>251</v>
      </c>
    </row>
    <row r="317" spans="1:25" ht="12.75">
      <c r="A317" s="168">
        <v>37725</v>
      </c>
      <c r="B317">
        <v>2426</v>
      </c>
      <c r="C317">
        <v>8.67</v>
      </c>
      <c r="D317">
        <v>59</v>
      </c>
      <c r="E317">
        <v>7280</v>
      </c>
      <c r="F317">
        <v>119</v>
      </c>
      <c r="G317">
        <v>857.3</v>
      </c>
      <c r="H317">
        <v>48</v>
      </c>
      <c r="I317">
        <v>37.49</v>
      </c>
      <c r="J317">
        <v>12.75</v>
      </c>
      <c r="K317">
        <v>35.52</v>
      </c>
      <c r="L317">
        <v>13.56</v>
      </c>
      <c r="M317">
        <v>38.68</v>
      </c>
      <c r="N317">
        <v>54.5</v>
      </c>
      <c r="O317">
        <v>37.86</v>
      </c>
      <c r="P317">
        <v>51.47</v>
      </c>
      <c r="Q317">
        <v>42.18</v>
      </c>
      <c r="R317">
        <v>93.6</v>
      </c>
      <c r="S317">
        <v>36.13</v>
      </c>
      <c r="T317">
        <v>53</v>
      </c>
      <c r="U317">
        <v>2.01</v>
      </c>
      <c r="V317">
        <v>54.06</v>
      </c>
      <c r="W317">
        <v>1.92</v>
      </c>
      <c r="X317">
        <v>108</v>
      </c>
      <c r="Y317" s="284" t="s">
        <v>251</v>
      </c>
    </row>
    <row r="318" spans="1:25" ht="12.75">
      <c r="A318" s="168">
        <v>37726</v>
      </c>
      <c r="B318">
        <v>2433</v>
      </c>
      <c r="C318">
        <v>8.49</v>
      </c>
      <c r="D318">
        <v>55.3</v>
      </c>
      <c r="E318">
        <v>7121</v>
      </c>
      <c r="F318">
        <v>79.1</v>
      </c>
      <c r="G318">
        <v>823.37</v>
      </c>
      <c r="H318">
        <v>42.5</v>
      </c>
      <c r="I318">
        <v>34.4</v>
      </c>
      <c r="J318">
        <v>13.2</v>
      </c>
      <c r="K318">
        <v>32.09</v>
      </c>
      <c r="L318">
        <v>13.8</v>
      </c>
      <c r="M318">
        <v>39.13</v>
      </c>
      <c r="N318">
        <v>-256</v>
      </c>
      <c r="O318">
        <v>38.01</v>
      </c>
      <c r="P318">
        <v>37.57</v>
      </c>
      <c r="Q318">
        <v>37.26</v>
      </c>
      <c r="R318">
        <v>21.5</v>
      </c>
      <c r="S318">
        <v>36.8</v>
      </c>
      <c r="T318">
        <v>19.9</v>
      </c>
      <c r="U318">
        <v>2.12</v>
      </c>
      <c r="V318">
        <v>67.74</v>
      </c>
      <c r="W318">
        <v>1.99</v>
      </c>
      <c r="X318">
        <v>166</v>
      </c>
      <c r="Y318" s="284" t="s">
        <v>252</v>
      </c>
    </row>
    <row r="319" spans="1:25" ht="12.75">
      <c r="A319" s="168">
        <v>37728</v>
      </c>
      <c r="B319">
        <v>2436</v>
      </c>
      <c r="C319">
        <v>8.34</v>
      </c>
      <c r="D319">
        <v>33.6</v>
      </c>
      <c r="E319">
        <v>7165</v>
      </c>
      <c r="F319">
        <v>36.8</v>
      </c>
      <c r="G319">
        <v>753.9</v>
      </c>
      <c r="H319">
        <v>34.1</v>
      </c>
      <c r="I319">
        <v>33.44</v>
      </c>
      <c r="J319">
        <v>11.12</v>
      </c>
      <c r="K319">
        <v>31.4</v>
      </c>
      <c r="L319">
        <v>11.9</v>
      </c>
      <c r="M319">
        <v>37.3</v>
      </c>
      <c r="N319">
        <v>23.2</v>
      </c>
      <c r="O319">
        <v>35.8</v>
      </c>
      <c r="P319">
        <v>26.2</v>
      </c>
      <c r="Q319">
        <v>40.8</v>
      </c>
      <c r="R319">
        <v>686.4</v>
      </c>
      <c r="S319">
        <v>34.7</v>
      </c>
      <c r="T319">
        <v>10.4</v>
      </c>
      <c r="U319">
        <v>2.12</v>
      </c>
      <c r="V319">
        <v>109</v>
      </c>
      <c r="W319">
        <v>1.99</v>
      </c>
      <c r="X319">
        <v>137</v>
      </c>
      <c r="Y319" s="284" t="s">
        <v>253</v>
      </c>
    </row>
    <row r="320" spans="1:24" ht="12.75">
      <c r="A320" s="168">
        <v>37728</v>
      </c>
      <c r="B320">
        <v>2438</v>
      </c>
      <c r="C320">
        <v>9.08</v>
      </c>
      <c r="D320">
        <v>41.7</v>
      </c>
      <c r="E320">
        <v>7706</v>
      </c>
      <c r="F320">
        <v>85.4</v>
      </c>
      <c r="G320">
        <v>771</v>
      </c>
      <c r="H320">
        <v>50</v>
      </c>
      <c r="I320">
        <v>32.76</v>
      </c>
      <c r="J320">
        <v>12.02</v>
      </c>
      <c r="K320">
        <v>30.52</v>
      </c>
      <c r="L320">
        <v>12.2</v>
      </c>
      <c r="M320">
        <v>35.6</v>
      </c>
      <c r="N320">
        <v>71</v>
      </c>
      <c r="O320">
        <v>37.45</v>
      </c>
      <c r="P320">
        <v>15.86</v>
      </c>
      <c r="Q320">
        <v>40.57</v>
      </c>
      <c r="R320">
        <v>-11.7</v>
      </c>
      <c r="S320">
        <v>37.8</v>
      </c>
      <c r="T320">
        <v>55.9</v>
      </c>
      <c r="U320">
        <v>2.11</v>
      </c>
      <c r="V320">
        <v>55</v>
      </c>
      <c r="W320">
        <v>1.97</v>
      </c>
      <c r="X320">
        <v>156</v>
      </c>
    </row>
    <row r="321" spans="1:24" ht="12.75">
      <c r="A321" s="168">
        <v>37729</v>
      </c>
      <c r="B321">
        <v>2441</v>
      </c>
      <c r="C321">
        <v>9.12</v>
      </c>
      <c r="D321">
        <v>37.75</v>
      </c>
      <c r="E321">
        <v>7706</v>
      </c>
      <c r="F321">
        <v>46.94</v>
      </c>
      <c r="G321">
        <v>817</v>
      </c>
      <c r="H321">
        <v>39.88</v>
      </c>
      <c r="I321">
        <v>35.05</v>
      </c>
      <c r="J321">
        <v>11.4</v>
      </c>
      <c r="K321">
        <v>32.63</v>
      </c>
      <c r="L321">
        <v>12.2</v>
      </c>
      <c r="M321">
        <v>34.39</v>
      </c>
      <c r="N321">
        <v>58</v>
      </c>
      <c r="O321">
        <v>36.47</v>
      </c>
      <c r="P321">
        <v>229.7</v>
      </c>
      <c r="Q321">
        <v>38.84</v>
      </c>
      <c r="R321">
        <v>32.6</v>
      </c>
      <c r="S321">
        <v>35.13</v>
      </c>
      <c r="T321">
        <v>11.58</v>
      </c>
      <c r="U321">
        <v>2.07</v>
      </c>
      <c r="V321">
        <v>81</v>
      </c>
      <c r="W321">
        <v>1.93</v>
      </c>
      <c r="X321">
        <v>245</v>
      </c>
    </row>
    <row r="322" spans="1:25" ht="12.75">
      <c r="A322" s="168">
        <v>37730</v>
      </c>
      <c r="B322">
        <v>2443</v>
      </c>
      <c r="C322">
        <v>9.15</v>
      </c>
      <c r="D322">
        <v>136</v>
      </c>
      <c r="E322">
        <v>7672</v>
      </c>
      <c r="F322">
        <v>275</v>
      </c>
      <c r="G322">
        <v>800</v>
      </c>
      <c r="H322">
        <v>32</v>
      </c>
      <c r="I322">
        <v>22.01</v>
      </c>
      <c r="J322">
        <v>20</v>
      </c>
      <c r="K322">
        <v>20.82</v>
      </c>
      <c r="L322">
        <v>20</v>
      </c>
      <c r="M322">
        <v>43.95</v>
      </c>
      <c r="N322">
        <v>306</v>
      </c>
      <c r="O322">
        <v>50.63</v>
      </c>
      <c r="P322">
        <v>66</v>
      </c>
      <c r="Q322">
        <v>46.7</v>
      </c>
      <c r="R322">
        <v>48</v>
      </c>
      <c r="S322">
        <v>62</v>
      </c>
      <c r="T322">
        <v>-33</v>
      </c>
      <c r="U322">
        <v>2</v>
      </c>
      <c r="V322">
        <v>73</v>
      </c>
      <c r="W322">
        <v>1.87</v>
      </c>
      <c r="X322">
        <v>-580</v>
      </c>
      <c r="Y322" s="284" t="s">
        <v>254</v>
      </c>
    </row>
    <row r="323" spans="1:24" ht="12.75">
      <c r="A323" s="168">
        <v>37731</v>
      </c>
      <c r="B323">
        <v>2445</v>
      </c>
      <c r="C323">
        <v>8.7</v>
      </c>
      <c r="D323">
        <v>49.8</v>
      </c>
      <c r="E323">
        <v>7405</v>
      </c>
      <c r="F323">
        <v>46.2</v>
      </c>
      <c r="G323">
        <v>821</v>
      </c>
      <c r="H323">
        <v>49</v>
      </c>
      <c r="I323">
        <v>35.24</v>
      </c>
      <c r="J323">
        <v>12.76</v>
      </c>
      <c r="K323">
        <v>32.76</v>
      </c>
      <c r="L323">
        <v>13.6</v>
      </c>
      <c r="M323">
        <v>36.39</v>
      </c>
      <c r="N323">
        <v>27.6</v>
      </c>
      <c r="O323">
        <v>39.1</v>
      </c>
      <c r="P323">
        <v>31.5</v>
      </c>
      <c r="Q323">
        <v>36</v>
      </c>
      <c r="R323">
        <v>336</v>
      </c>
      <c r="S323">
        <v>34.63</v>
      </c>
      <c r="T323">
        <v>686</v>
      </c>
      <c r="U323">
        <v>1.97</v>
      </c>
      <c r="V323">
        <v>77.94</v>
      </c>
      <c r="W323">
        <v>1.88</v>
      </c>
      <c r="X323">
        <v>122</v>
      </c>
    </row>
    <row r="324" spans="1:25" ht="12.75">
      <c r="A324" s="168">
        <v>37732</v>
      </c>
      <c r="B324">
        <v>2447</v>
      </c>
      <c r="C324">
        <v>8.88</v>
      </c>
      <c r="D324">
        <v>45.9</v>
      </c>
      <c r="E324">
        <v>7392</v>
      </c>
      <c r="F324">
        <v>75.9</v>
      </c>
      <c r="G324">
        <v>876</v>
      </c>
      <c r="H324">
        <v>45</v>
      </c>
      <c r="I324">
        <v>39</v>
      </c>
      <c r="J324">
        <v>12.4</v>
      </c>
      <c r="K324">
        <v>36.2</v>
      </c>
      <c r="L324">
        <v>12.96</v>
      </c>
      <c r="M324">
        <v>45.4</v>
      </c>
      <c r="N324">
        <v>5.3</v>
      </c>
      <c r="O324">
        <v>43.8</v>
      </c>
      <c r="P324">
        <v>10.3</v>
      </c>
      <c r="Q324">
        <v>38.5</v>
      </c>
      <c r="R324">
        <v>17.8</v>
      </c>
      <c r="S324">
        <v>37.46</v>
      </c>
      <c r="T324">
        <v>37</v>
      </c>
      <c r="U324">
        <v>1.95</v>
      </c>
      <c r="V324">
        <v>72</v>
      </c>
      <c r="W324">
        <v>1.85</v>
      </c>
      <c r="X324">
        <v>120</v>
      </c>
      <c r="Y324" t="s">
        <v>255</v>
      </c>
    </row>
    <row r="325" spans="1:25" ht="12.75">
      <c r="A325" s="168">
        <v>37737</v>
      </c>
      <c r="B325">
        <v>2485</v>
      </c>
      <c r="C325">
        <v>8.24</v>
      </c>
      <c r="D325">
        <v>136</v>
      </c>
      <c r="E325">
        <v>7109</v>
      </c>
      <c r="F325">
        <v>254</v>
      </c>
      <c r="G325">
        <v>353</v>
      </c>
      <c r="H325">
        <v>30</v>
      </c>
      <c r="I325">
        <v>19.7</v>
      </c>
      <c r="J325">
        <v>15</v>
      </c>
      <c r="K325">
        <v>18.4</v>
      </c>
      <c r="L325">
        <v>16</v>
      </c>
      <c r="M325">
        <v>35.3</v>
      </c>
      <c r="N325">
        <v>-60</v>
      </c>
      <c r="O325">
        <v>49.8</v>
      </c>
      <c r="P325">
        <v>652</v>
      </c>
      <c r="Q325">
        <v>44.12</v>
      </c>
      <c r="R325">
        <v>63</v>
      </c>
      <c r="S325">
        <v>36.11</v>
      </c>
      <c r="T325">
        <v>40</v>
      </c>
      <c r="U325">
        <v>1.97</v>
      </c>
      <c r="V325">
        <v>58</v>
      </c>
      <c r="W325">
        <v>1.82</v>
      </c>
      <c r="X325">
        <v>-280</v>
      </c>
      <c r="Y325" t="s">
        <v>256</v>
      </c>
    </row>
    <row r="326" spans="1:24" ht="12.75">
      <c r="A326" s="168">
        <v>37738</v>
      </c>
      <c r="B326">
        <v>2487</v>
      </c>
      <c r="C326">
        <v>8.83</v>
      </c>
      <c r="D326">
        <v>48</v>
      </c>
      <c r="E326">
        <v>7401</v>
      </c>
      <c r="F326">
        <v>78</v>
      </c>
      <c r="G326">
        <v>770</v>
      </c>
      <c r="H326">
        <v>16</v>
      </c>
      <c r="I326">
        <v>32.3</v>
      </c>
      <c r="J326">
        <v>13.1</v>
      </c>
      <c r="K326">
        <v>30.45</v>
      </c>
      <c r="L326">
        <v>14.1</v>
      </c>
      <c r="M326">
        <v>29.8</v>
      </c>
      <c r="N326">
        <v>286</v>
      </c>
      <c r="O326">
        <v>39.9</v>
      </c>
      <c r="P326">
        <v>217</v>
      </c>
      <c r="Q326">
        <v>43.1</v>
      </c>
      <c r="R326">
        <v>1000</v>
      </c>
      <c r="S326">
        <v>31.5</v>
      </c>
      <c r="T326">
        <v>-51</v>
      </c>
      <c r="U326">
        <v>1.99</v>
      </c>
      <c r="V326">
        <v>51</v>
      </c>
      <c r="W326">
        <v>1.73</v>
      </c>
      <c r="X326">
        <v>-200</v>
      </c>
    </row>
    <row r="327" spans="1:24" ht="12.75">
      <c r="A327" s="168">
        <v>37738</v>
      </c>
      <c r="B327">
        <v>2490</v>
      </c>
      <c r="C327">
        <v>8.53</v>
      </c>
      <c r="D327">
        <v>77</v>
      </c>
      <c r="E327">
        <v>7348</v>
      </c>
      <c r="F327">
        <v>120</v>
      </c>
      <c r="G327">
        <v>744</v>
      </c>
      <c r="H327">
        <v>36</v>
      </c>
      <c r="I327">
        <v>35.1</v>
      </c>
      <c r="J327">
        <v>12</v>
      </c>
      <c r="K327">
        <v>32.27</v>
      </c>
      <c r="L327">
        <v>12.8</v>
      </c>
      <c r="M327">
        <v>30.5</v>
      </c>
      <c r="N327">
        <v>35</v>
      </c>
      <c r="O327">
        <v>41.9</v>
      </c>
      <c r="P327">
        <v>-100</v>
      </c>
      <c r="Q327">
        <v>42.3</v>
      </c>
      <c r="R327">
        <v>-41</v>
      </c>
      <c r="S327">
        <v>29.6</v>
      </c>
      <c r="T327">
        <v>32</v>
      </c>
      <c r="U327">
        <v>1.96</v>
      </c>
      <c r="V327">
        <v>42.9</v>
      </c>
      <c r="W327">
        <v>1.87</v>
      </c>
      <c r="X327">
        <v>147</v>
      </c>
    </row>
    <row r="328" spans="1:25" ht="12.75">
      <c r="A328" s="168">
        <v>37739</v>
      </c>
      <c r="B328">
        <v>2491</v>
      </c>
      <c r="C328">
        <v>7.98</v>
      </c>
      <c r="D328">
        <v>97</v>
      </c>
      <c r="E328">
        <v>6725</v>
      </c>
      <c r="F328">
        <v>233</v>
      </c>
      <c r="G328">
        <v>717.6</v>
      </c>
      <c r="H328">
        <v>21</v>
      </c>
      <c r="I328">
        <v>29.38</v>
      </c>
      <c r="J328">
        <v>13.2</v>
      </c>
      <c r="K328">
        <v>27.18</v>
      </c>
      <c r="L328">
        <v>14.2</v>
      </c>
      <c r="M328">
        <v>29.3</v>
      </c>
      <c r="N328">
        <v>560</v>
      </c>
      <c r="O328">
        <v>38.8</v>
      </c>
      <c r="P328">
        <v>-38</v>
      </c>
      <c r="Q328">
        <v>44.5</v>
      </c>
      <c r="R328">
        <v>57</v>
      </c>
      <c r="S328">
        <v>39.1</v>
      </c>
      <c r="T328">
        <v>-41</v>
      </c>
      <c r="U328">
        <v>2.01</v>
      </c>
      <c r="V328">
        <v>28</v>
      </c>
      <c r="W328">
        <v>1.82</v>
      </c>
      <c r="X328">
        <v>81</v>
      </c>
      <c r="Y328" t="s">
        <v>257</v>
      </c>
    </row>
    <row r="329" spans="1:24" ht="12.75">
      <c r="A329" s="168">
        <v>37741</v>
      </c>
      <c r="B329">
        <v>2495</v>
      </c>
      <c r="C329">
        <v>8.06</v>
      </c>
      <c r="D329">
        <v>60</v>
      </c>
      <c r="E329">
        <v>6795</v>
      </c>
      <c r="F329">
        <v>115</v>
      </c>
      <c r="G329">
        <v>770</v>
      </c>
      <c r="H329">
        <v>23</v>
      </c>
      <c r="I329">
        <v>35.12</v>
      </c>
      <c r="J329">
        <v>11.95</v>
      </c>
      <c r="K329">
        <v>32.33</v>
      </c>
      <c r="L329">
        <v>12.64</v>
      </c>
      <c r="M329">
        <v>28.9</v>
      </c>
      <c r="N329">
        <v>24.8</v>
      </c>
      <c r="O329">
        <v>36.89</v>
      </c>
      <c r="P329">
        <v>67.4</v>
      </c>
      <c r="Q329">
        <v>43.1</v>
      </c>
      <c r="R329">
        <v>62</v>
      </c>
      <c r="S329">
        <v>30.78</v>
      </c>
      <c r="T329">
        <v>-66</v>
      </c>
      <c r="U329">
        <v>1.84</v>
      </c>
      <c r="V329">
        <v>37</v>
      </c>
      <c r="W329">
        <v>1.94</v>
      </c>
      <c r="X329">
        <v>-241</v>
      </c>
    </row>
    <row r="330" spans="1:25" ht="12.75">
      <c r="A330" s="168">
        <v>37742</v>
      </c>
      <c r="B330">
        <v>2496</v>
      </c>
      <c r="C330">
        <v>6.44</v>
      </c>
      <c r="D330">
        <v>1</v>
      </c>
      <c r="E330">
        <v>5202</v>
      </c>
      <c r="F330">
        <v>3</v>
      </c>
      <c r="G330">
        <v>439</v>
      </c>
      <c r="H330">
        <v>3</v>
      </c>
      <c r="I330">
        <v>26.3</v>
      </c>
      <c r="J330">
        <v>2</v>
      </c>
      <c r="K330">
        <v>6.5</v>
      </c>
      <c r="L330">
        <v>2</v>
      </c>
      <c r="M330">
        <v>43.3</v>
      </c>
      <c r="N330">
        <v>7</v>
      </c>
      <c r="O330">
        <v>26.4</v>
      </c>
      <c r="P330">
        <v>-0.59</v>
      </c>
      <c r="Q330">
        <v>39.8</v>
      </c>
      <c r="R330">
        <v>-9.9</v>
      </c>
      <c r="S330">
        <v>20.67</v>
      </c>
      <c r="T330">
        <v>-2.57</v>
      </c>
      <c r="U330">
        <v>1.74</v>
      </c>
      <c r="V330">
        <v>-3.6</v>
      </c>
      <c r="W330">
        <v>1.87</v>
      </c>
      <c r="X330">
        <v>-19</v>
      </c>
      <c r="Y330" t="s">
        <v>258</v>
      </c>
    </row>
    <row r="331" spans="1:24" ht="12.75">
      <c r="A331" s="168">
        <v>37743</v>
      </c>
      <c r="B331">
        <v>2502</v>
      </c>
      <c r="C331">
        <v>8.5</v>
      </c>
      <c r="D331">
        <v>73</v>
      </c>
      <c r="E331">
        <v>7049</v>
      </c>
      <c r="F331">
        <v>279</v>
      </c>
      <c r="G331">
        <v>886.5</v>
      </c>
      <c r="H331">
        <v>36</v>
      </c>
      <c r="I331">
        <v>43.8</v>
      </c>
      <c r="J331">
        <v>11.7</v>
      </c>
      <c r="K331">
        <v>39.7</v>
      </c>
      <c r="L331">
        <v>12.4</v>
      </c>
      <c r="M331">
        <v>28.2</v>
      </c>
      <c r="N331">
        <v>24.47</v>
      </c>
      <c r="O331">
        <v>35.9</v>
      </c>
      <c r="P331">
        <v>19.29</v>
      </c>
      <c r="Q331">
        <v>40.03</v>
      </c>
      <c r="R331">
        <v>105</v>
      </c>
      <c r="S331">
        <v>33.82</v>
      </c>
      <c r="T331">
        <v>27.6</v>
      </c>
      <c r="U331">
        <v>1.89</v>
      </c>
      <c r="V331">
        <v>38.9</v>
      </c>
      <c r="W331">
        <v>1.75</v>
      </c>
      <c r="X331">
        <v>82</v>
      </c>
    </row>
    <row r="332" spans="1:24" ht="12.75">
      <c r="A332" s="168">
        <v>37744</v>
      </c>
      <c r="B332">
        <v>2503</v>
      </c>
      <c r="C332">
        <v>8.6</v>
      </c>
      <c r="D332">
        <v>63</v>
      </c>
      <c r="E332">
        <v>7020</v>
      </c>
      <c r="F332">
        <v>100</v>
      </c>
      <c r="G332">
        <v>883</v>
      </c>
      <c r="H332">
        <v>35.8</v>
      </c>
      <c r="I332">
        <v>41.2</v>
      </c>
      <c r="J332">
        <v>12.3</v>
      </c>
      <c r="K332">
        <v>37.3</v>
      </c>
      <c r="L332">
        <v>13.7</v>
      </c>
      <c r="M332">
        <v>29.4</v>
      </c>
      <c r="N332">
        <v>23.8</v>
      </c>
      <c r="O332">
        <v>37.4</v>
      </c>
      <c r="P332">
        <v>30.3</v>
      </c>
      <c r="Q332">
        <v>46.6</v>
      </c>
      <c r="R332">
        <v>55.8</v>
      </c>
      <c r="S332">
        <v>33.3</v>
      </c>
      <c r="T332">
        <v>46.8</v>
      </c>
      <c r="U332">
        <v>1.92</v>
      </c>
      <c r="V332">
        <v>41.6</v>
      </c>
      <c r="W332">
        <v>1.89</v>
      </c>
      <c r="X332">
        <v>138</v>
      </c>
    </row>
    <row r="333" spans="1:24" ht="12.75">
      <c r="A333" s="168">
        <v>37745</v>
      </c>
      <c r="B333">
        <v>2505</v>
      </c>
      <c r="C333">
        <v>8.94</v>
      </c>
      <c r="D333">
        <v>97</v>
      </c>
      <c r="E333">
        <v>7397</v>
      </c>
      <c r="F333">
        <v>218</v>
      </c>
      <c r="G333">
        <v>891</v>
      </c>
      <c r="H333">
        <v>35.8</v>
      </c>
      <c r="I333">
        <v>42.66</v>
      </c>
      <c r="J333">
        <v>12.6</v>
      </c>
      <c r="K333">
        <v>38.47</v>
      </c>
      <c r="L333">
        <v>13.6</v>
      </c>
      <c r="M333">
        <v>29.8</v>
      </c>
      <c r="N333">
        <v>29</v>
      </c>
      <c r="O333">
        <v>39</v>
      </c>
      <c r="P333">
        <v>41.4</v>
      </c>
      <c r="Q333">
        <v>47.3</v>
      </c>
      <c r="R333">
        <v>39.2</v>
      </c>
      <c r="S333">
        <v>34.57</v>
      </c>
      <c r="T333">
        <v>37.8</v>
      </c>
      <c r="U333">
        <v>1.92</v>
      </c>
      <c r="V333">
        <v>39.67</v>
      </c>
      <c r="W333">
        <v>1.87</v>
      </c>
      <c r="X333">
        <v>158</v>
      </c>
    </row>
    <row r="334" spans="1:24" ht="12.75">
      <c r="A334" s="168">
        <v>37745</v>
      </c>
      <c r="B334">
        <v>2507</v>
      </c>
      <c r="C334">
        <v>8.29</v>
      </c>
      <c r="D334">
        <v>95.9</v>
      </c>
      <c r="E334">
        <v>6982</v>
      </c>
      <c r="F334">
        <v>142</v>
      </c>
      <c r="G334">
        <v>888</v>
      </c>
      <c r="H334">
        <v>35.2</v>
      </c>
      <c r="I334">
        <v>38.81</v>
      </c>
      <c r="J334">
        <v>13.6</v>
      </c>
      <c r="K334">
        <v>35.66</v>
      </c>
      <c r="L334">
        <v>14.8</v>
      </c>
      <c r="M334">
        <v>30.7</v>
      </c>
      <c r="N334">
        <v>20.98</v>
      </c>
      <c r="O334">
        <v>41.84</v>
      </c>
      <c r="P334">
        <v>24.86</v>
      </c>
      <c r="Q334">
        <v>47.11</v>
      </c>
      <c r="R334">
        <v>155</v>
      </c>
      <c r="S334">
        <v>33.18</v>
      </c>
      <c r="T334">
        <v>-193</v>
      </c>
      <c r="U334">
        <v>1.875</v>
      </c>
      <c r="V334">
        <v>41.6</v>
      </c>
      <c r="W334">
        <v>1.87</v>
      </c>
      <c r="X334">
        <v>231</v>
      </c>
    </row>
    <row r="335" spans="1:24" ht="12.75">
      <c r="A335" s="168">
        <v>37746</v>
      </c>
      <c r="B335">
        <v>2509</v>
      </c>
      <c r="C335">
        <v>8.05</v>
      </c>
      <c r="D335">
        <v>75.2</v>
      </c>
      <c r="E335">
        <v>6641</v>
      </c>
      <c r="F335">
        <v>156.8</v>
      </c>
      <c r="G335">
        <v>932.6</v>
      </c>
      <c r="H335">
        <v>36.9</v>
      </c>
      <c r="I335">
        <v>39.3</v>
      </c>
      <c r="J335">
        <v>12.88</v>
      </c>
      <c r="K335">
        <v>36.3</v>
      </c>
      <c r="L335">
        <v>13.58</v>
      </c>
      <c r="M335">
        <v>30.98</v>
      </c>
      <c r="N335">
        <v>29.65</v>
      </c>
      <c r="O335">
        <v>39.1</v>
      </c>
      <c r="P335">
        <v>-244.9</v>
      </c>
      <c r="Q335">
        <v>46.68</v>
      </c>
      <c r="R335">
        <v>-202.4</v>
      </c>
      <c r="S335">
        <v>32.2</v>
      </c>
      <c r="T335">
        <v>42.6</v>
      </c>
      <c r="U335">
        <v>2.05</v>
      </c>
      <c r="V335">
        <v>57.5</v>
      </c>
      <c r="W335">
        <v>1.91</v>
      </c>
      <c r="X335">
        <v>233.2</v>
      </c>
    </row>
    <row r="336" spans="1:24" ht="12.75">
      <c r="A336" s="168">
        <v>37747</v>
      </c>
      <c r="B336">
        <v>2511</v>
      </c>
      <c r="C336">
        <v>9.13</v>
      </c>
      <c r="D336">
        <v>66.2</v>
      </c>
      <c r="E336">
        <v>7530</v>
      </c>
      <c r="F336">
        <v>114</v>
      </c>
      <c r="G336">
        <v>931.7</v>
      </c>
      <c r="H336">
        <v>38.9</v>
      </c>
      <c r="I336">
        <v>43.2</v>
      </c>
      <c r="J336">
        <v>11.6</v>
      </c>
      <c r="K336">
        <v>39.1</v>
      </c>
      <c r="L336">
        <v>12.9</v>
      </c>
      <c r="M336">
        <v>31.5</v>
      </c>
      <c r="N336">
        <v>17.3</v>
      </c>
      <c r="O336">
        <v>40.38</v>
      </c>
      <c r="P336">
        <v>183</v>
      </c>
      <c r="Q336">
        <v>47.95</v>
      </c>
      <c r="R336">
        <v>25</v>
      </c>
      <c r="S336">
        <v>38.14</v>
      </c>
      <c r="T336">
        <v>35.9</v>
      </c>
      <c r="U336">
        <v>2.01</v>
      </c>
      <c r="V336">
        <v>47.9</v>
      </c>
      <c r="W336">
        <v>1.87</v>
      </c>
      <c r="X336">
        <v>140.9</v>
      </c>
    </row>
    <row r="337" spans="1:24" ht="12.75">
      <c r="A337" s="168">
        <v>37748</v>
      </c>
      <c r="B337">
        <v>2521</v>
      </c>
      <c r="C337">
        <v>8.86</v>
      </c>
      <c r="D337">
        <v>50.17</v>
      </c>
      <c r="E337">
        <v>7373</v>
      </c>
      <c r="F337">
        <v>67</v>
      </c>
      <c r="G337">
        <v>899.4</v>
      </c>
      <c r="H337">
        <v>41.9</v>
      </c>
      <c r="I337">
        <v>40.6</v>
      </c>
      <c r="J337">
        <v>11.7</v>
      </c>
      <c r="K337">
        <v>37</v>
      </c>
      <c r="L337">
        <v>13</v>
      </c>
      <c r="M337">
        <v>34.2</v>
      </c>
      <c r="N337">
        <v>27.8</v>
      </c>
      <c r="O337">
        <v>43.5</v>
      </c>
      <c r="P337">
        <v>-1987</v>
      </c>
      <c r="Q337">
        <v>47.2</v>
      </c>
      <c r="R337">
        <v>-111.8</v>
      </c>
      <c r="S337">
        <v>33.7</v>
      </c>
      <c r="T337">
        <v>20.5</v>
      </c>
      <c r="U337">
        <v>1.95</v>
      </c>
      <c r="V337">
        <v>51.5</v>
      </c>
      <c r="W337">
        <v>1.93</v>
      </c>
      <c r="X337">
        <v>114.5</v>
      </c>
    </row>
    <row r="338" spans="1:24" ht="12.75">
      <c r="A338" s="168">
        <v>37749</v>
      </c>
      <c r="B338">
        <v>2523</v>
      </c>
      <c r="C338">
        <v>9.38</v>
      </c>
      <c r="D338">
        <v>71.3</v>
      </c>
      <c r="E338">
        <v>7802</v>
      </c>
      <c r="F338">
        <v>154.6</v>
      </c>
      <c r="G338">
        <v>881.2</v>
      </c>
      <c r="H338">
        <v>34.1</v>
      </c>
      <c r="I338">
        <v>43.2</v>
      </c>
      <c r="J338">
        <v>11.5</v>
      </c>
      <c r="K338">
        <v>39.1</v>
      </c>
      <c r="L338">
        <v>12.7</v>
      </c>
      <c r="M338">
        <v>31.87</v>
      </c>
      <c r="N338">
        <v>19.48</v>
      </c>
      <c r="O338">
        <v>40.67</v>
      </c>
      <c r="P338">
        <v>51.38</v>
      </c>
      <c r="Q338">
        <v>48.95</v>
      </c>
      <c r="R338">
        <v>-130.35</v>
      </c>
      <c r="S338">
        <v>39.1</v>
      </c>
      <c r="T338">
        <v>171.9</v>
      </c>
      <c r="U338">
        <v>1.96</v>
      </c>
      <c r="V338">
        <v>42</v>
      </c>
      <c r="W338">
        <v>1.89</v>
      </c>
      <c r="X338">
        <v>139</v>
      </c>
    </row>
    <row r="339" spans="1:24" ht="12.75">
      <c r="A339" s="168">
        <v>37750</v>
      </c>
      <c r="B339">
        <v>2529</v>
      </c>
      <c r="C339">
        <v>9.18</v>
      </c>
      <c r="D339">
        <v>56.4</v>
      </c>
      <c r="E339">
        <v>7596</v>
      </c>
      <c r="F339">
        <v>88</v>
      </c>
      <c r="G339">
        <v>889.2</v>
      </c>
      <c r="H339">
        <v>35.2</v>
      </c>
      <c r="I339">
        <v>42.9</v>
      </c>
      <c r="J339">
        <v>11.25</v>
      </c>
      <c r="K339">
        <v>39.1</v>
      </c>
      <c r="L339">
        <v>12.36</v>
      </c>
      <c r="M339">
        <v>32.28</v>
      </c>
      <c r="N339">
        <v>12.2</v>
      </c>
      <c r="O339">
        <v>40.83</v>
      </c>
      <c r="P339">
        <v>-189</v>
      </c>
      <c r="Q339">
        <v>45.62</v>
      </c>
      <c r="R339">
        <v>47.4</v>
      </c>
      <c r="S339">
        <v>34.57</v>
      </c>
      <c r="T339">
        <v>41.98</v>
      </c>
      <c r="U339">
        <v>1.99</v>
      </c>
      <c r="V339">
        <v>49.4</v>
      </c>
      <c r="W339">
        <v>1.91</v>
      </c>
      <c r="X339">
        <v>110</v>
      </c>
    </row>
    <row r="340" spans="1:24" ht="12.75">
      <c r="A340" s="168">
        <v>37752</v>
      </c>
      <c r="B340">
        <v>2536</v>
      </c>
      <c r="C340">
        <v>9.57</v>
      </c>
      <c r="D340">
        <v>120.8</v>
      </c>
      <c r="E340">
        <v>8250</v>
      </c>
      <c r="F340">
        <v>248</v>
      </c>
      <c r="G340">
        <v>734.3</v>
      </c>
      <c r="H340">
        <v>30.8</v>
      </c>
      <c r="I340">
        <v>30.8</v>
      </c>
      <c r="J340">
        <v>13.3</v>
      </c>
      <c r="K340">
        <v>28.8</v>
      </c>
      <c r="L340">
        <v>14</v>
      </c>
      <c r="M340">
        <v>130</v>
      </c>
      <c r="N340">
        <v>-5.6</v>
      </c>
      <c r="O340">
        <v>50.46</v>
      </c>
      <c r="P340">
        <v>2.5</v>
      </c>
      <c r="Q340">
        <v>48.95</v>
      </c>
      <c r="R340">
        <v>-51.5</v>
      </c>
      <c r="S340">
        <v>47.8</v>
      </c>
      <c r="T340">
        <v>14.1</v>
      </c>
      <c r="U340">
        <v>1.99</v>
      </c>
      <c r="V340">
        <v>45</v>
      </c>
      <c r="W340">
        <v>1.66</v>
      </c>
      <c r="X340">
        <v>140.9</v>
      </c>
    </row>
    <row r="341" spans="1:24" ht="12.75">
      <c r="A341" s="168">
        <v>37753</v>
      </c>
      <c r="B341">
        <v>2538</v>
      </c>
      <c r="C341">
        <v>9.55</v>
      </c>
      <c r="D341">
        <v>72.2</v>
      </c>
      <c r="E341">
        <v>8045</v>
      </c>
      <c r="F341">
        <v>159</v>
      </c>
      <c r="G341">
        <v>915.5</v>
      </c>
      <c r="H341">
        <v>39.5</v>
      </c>
      <c r="I341">
        <v>46.1</v>
      </c>
      <c r="J341">
        <v>10.7</v>
      </c>
      <c r="K341">
        <v>41.7</v>
      </c>
      <c r="L341">
        <v>11.6</v>
      </c>
      <c r="M341">
        <v>31.9</v>
      </c>
      <c r="N341">
        <v>19.6</v>
      </c>
      <c r="O341">
        <v>40.03</v>
      </c>
      <c r="P341">
        <v>-4314</v>
      </c>
      <c r="Q341">
        <v>46.8</v>
      </c>
      <c r="R341">
        <v>61.8</v>
      </c>
      <c r="S341">
        <v>35.8</v>
      </c>
      <c r="T341">
        <v>21.7</v>
      </c>
      <c r="U341">
        <v>2</v>
      </c>
      <c r="V341">
        <v>47</v>
      </c>
      <c r="W341">
        <v>1.79</v>
      </c>
      <c r="X341">
        <v>123.7</v>
      </c>
    </row>
    <row r="342" spans="1:24" ht="12.75">
      <c r="A342" s="168">
        <v>37754</v>
      </c>
      <c r="B342">
        <v>2540</v>
      </c>
      <c r="C342">
        <v>9.43</v>
      </c>
      <c r="D342">
        <v>69.9</v>
      </c>
      <c r="E342">
        <v>8029</v>
      </c>
      <c r="F342">
        <v>95</v>
      </c>
      <c r="G342">
        <v>894</v>
      </c>
      <c r="H342">
        <v>41.4</v>
      </c>
      <c r="I342">
        <v>44.4</v>
      </c>
      <c r="J342">
        <v>10.8</v>
      </c>
      <c r="K342">
        <v>40.16</v>
      </c>
      <c r="L342">
        <v>11.69</v>
      </c>
      <c r="M342">
        <v>32.89</v>
      </c>
      <c r="N342">
        <v>14.29</v>
      </c>
      <c r="O342">
        <v>42</v>
      </c>
      <c r="P342">
        <v>300</v>
      </c>
      <c r="Q342">
        <v>49.05</v>
      </c>
      <c r="R342">
        <v>165.5</v>
      </c>
      <c r="S342">
        <v>38.1</v>
      </c>
      <c r="T342">
        <v>15</v>
      </c>
      <c r="U342">
        <v>1.89</v>
      </c>
      <c r="V342">
        <v>41.5</v>
      </c>
      <c r="W342">
        <v>1.8</v>
      </c>
      <c r="X342">
        <v>90.7</v>
      </c>
    </row>
    <row r="343" spans="1:25" ht="12.75">
      <c r="A343" s="168">
        <v>37754</v>
      </c>
      <c r="B343">
        <v>2542</v>
      </c>
      <c r="C343">
        <v>0</v>
      </c>
      <c r="D343">
        <v>0</v>
      </c>
      <c r="E343">
        <v>0</v>
      </c>
      <c r="F343">
        <v>0</v>
      </c>
      <c r="G343">
        <v>0</v>
      </c>
      <c r="H343">
        <v>0</v>
      </c>
      <c r="I343">
        <v>0</v>
      </c>
      <c r="J343">
        <v>0</v>
      </c>
      <c r="K343">
        <v>0</v>
      </c>
      <c r="L343">
        <v>0</v>
      </c>
      <c r="M343">
        <v>0</v>
      </c>
      <c r="N343">
        <v>0</v>
      </c>
      <c r="O343">
        <v>0</v>
      </c>
      <c r="P343">
        <v>0</v>
      </c>
      <c r="Q343">
        <v>0</v>
      </c>
      <c r="R343">
        <v>0</v>
      </c>
      <c r="S343">
        <v>0</v>
      </c>
      <c r="T343">
        <v>0</v>
      </c>
      <c r="U343">
        <v>0</v>
      </c>
      <c r="V343">
        <v>0</v>
      </c>
      <c r="W343">
        <v>0</v>
      </c>
      <c r="X343">
        <v>0</v>
      </c>
      <c r="Y343" t="s">
        <v>259</v>
      </c>
    </row>
    <row r="344" spans="1:23" ht="12.75">
      <c r="A344" s="168">
        <v>37755</v>
      </c>
      <c r="B344">
        <v>2546</v>
      </c>
      <c r="C344">
        <v>9.84</v>
      </c>
      <c r="D344">
        <v>70.85</v>
      </c>
      <c r="E344">
        <v>8547</v>
      </c>
      <c r="F344">
        <v>79</v>
      </c>
      <c r="G344">
        <v>818</v>
      </c>
      <c r="H344">
        <v>33.2</v>
      </c>
      <c r="I344">
        <v>42</v>
      </c>
      <c r="J344">
        <v>10.59</v>
      </c>
      <c r="K344">
        <v>38</v>
      </c>
      <c r="L344">
        <v>11.33</v>
      </c>
      <c r="M344">
        <v>44</v>
      </c>
      <c r="N344">
        <v>42</v>
      </c>
      <c r="O344">
        <v>43.9</v>
      </c>
      <c r="P344">
        <v>-79</v>
      </c>
      <c r="Q344">
        <v>44.4</v>
      </c>
      <c r="R344">
        <v>-893</v>
      </c>
      <c r="S344">
        <v>29.8</v>
      </c>
      <c r="T344">
        <v>20.1</v>
      </c>
      <c r="U344">
        <v>1.98</v>
      </c>
      <c r="W344">
        <v>1.86</v>
      </c>
    </row>
    <row r="345" spans="1:24" ht="12.75">
      <c r="A345" s="168">
        <v>37756</v>
      </c>
      <c r="B345">
        <v>2549</v>
      </c>
      <c r="C345">
        <v>9.91</v>
      </c>
      <c r="D345">
        <v>83.8</v>
      </c>
      <c r="E345">
        <v>8442.46</v>
      </c>
      <c r="F345">
        <v>135.1</v>
      </c>
      <c r="G345">
        <v>912.4</v>
      </c>
      <c r="H345">
        <v>38.7</v>
      </c>
      <c r="I345">
        <v>46.1</v>
      </c>
      <c r="J345">
        <v>10.8</v>
      </c>
      <c r="K345">
        <v>41.4</v>
      </c>
      <c r="L345">
        <v>11.8</v>
      </c>
      <c r="M345">
        <v>41.4</v>
      </c>
      <c r="N345">
        <v>39.55</v>
      </c>
      <c r="O345">
        <v>44.2</v>
      </c>
      <c r="P345">
        <v>34.1</v>
      </c>
      <c r="Q345">
        <v>47.8</v>
      </c>
      <c r="R345">
        <v>33</v>
      </c>
      <c r="S345">
        <v>39</v>
      </c>
      <c r="T345">
        <v>17.9</v>
      </c>
      <c r="U345">
        <v>1.96</v>
      </c>
      <c r="V345">
        <v>44.1</v>
      </c>
      <c r="W345">
        <v>1.78</v>
      </c>
      <c r="X345">
        <v>126.6</v>
      </c>
    </row>
    <row r="346" spans="1:24" ht="12.75">
      <c r="A346" s="168">
        <v>37757</v>
      </c>
      <c r="B346">
        <v>2551</v>
      </c>
      <c r="C346">
        <v>10.2</v>
      </c>
      <c r="D346">
        <v>400</v>
      </c>
      <c r="E346">
        <v>8962</v>
      </c>
      <c r="F346">
        <v>311</v>
      </c>
      <c r="G346">
        <v>897.6</v>
      </c>
      <c r="H346">
        <v>33.3</v>
      </c>
      <c r="I346">
        <v>44.5</v>
      </c>
      <c r="J346">
        <v>11.25</v>
      </c>
      <c r="K346">
        <v>39.96</v>
      </c>
      <c r="L346">
        <v>12.4</v>
      </c>
      <c r="M346">
        <v>40.22</v>
      </c>
      <c r="N346">
        <v>54</v>
      </c>
      <c r="O346">
        <v>44.4</v>
      </c>
      <c r="P346">
        <v>-63</v>
      </c>
      <c r="Q346">
        <v>49.5</v>
      </c>
      <c r="R346">
        <v>89.6</v>
      </c>
      <c r="S346">
        <v>42.5</v>
      </c>
      <c r="T346">
        <v>17.6</v>
      </c>
      <c r="U346">
        <v>1.93</v>
      </c>
      <c r="V346">
        <v>40.98</v>
      </c>
      <c r="W346">
        <v>1.7</v>
      </c>
      <c r="X346">
        <v>324</v>
      </c>
    </row>
    <row r="347" spans="1:24" ht="12" customHeight="1">
      <c r="A347" s="168">
        <v>37758</v>
      </c>
      <c r="B347">
        <v>2555</v>
      </c>
      <c r="C347">
        <v>10.2</v>
      </c>
      <c r="D347">
        <v>70</v>
      </c>
      <c r="E347">
        <v>8734</v>
      </c>
      <c r="F347">
        <v>136</v>
      </c>
      <c r="G347">
        <v>918</v>
      </c>
      <c r="H347">
        <v>40.6</v>
      </c>
      <c r="I347">
        <v>47.13</v>
      </c>
      <c r="J347">
        <v>10.9</v>
      </c>
      <c r="K347">
        <v>42.5</v>
      </c>
      <c r="L347">
        <v>11.6</v>
      </c>
      <c r="M347">
        <v>34.3</v>
      </c>
      <c r="N347">
        <v>9.9</v>
      </c>
      <c r="O347">
        <v>41.5</v>
      </c>
      <c r="P347">
        <v>-81</v>
      </c>
      <c r="Q347">
        <v>47.4</v>
      </c>
      <c r="R347">
        <v>-152</v>
      </c>
      <c r="S347">
        <v>37.4</v>
      </c>
      <c r="T347">
        <v>18.1</v>
      </c>
      <c r="U347">
        <v>1.95</v>
      </c>
      <c r="V347">
        <v>51.7</v>
      </c>
      <c r="W347">
        <v>1.7</v>
      </c>
      <c r="X347">
        <v>97.2</v>
      </c>
    </row>
    <row r="348" spans="1:24" ht="12.75">
      <c r="A348" s="168">
        <v>37760</v>
      </c>
      <c r="B348">
        <v>2562</v>
      </c>
      <c r="C348">
        <v>10.4</v>
      </c>
      <c r="D348">
        <v>122.9</v>
      </c>
      <c r="E348">
        <v>9293</v>
      </c>
      <c r="F348">
        <v>167.7</v>
      </c>
      <c r="G348">
        <v>668.2</v>
      </c>
      <c r="H348">
        <v>25.3</v>
      </c>
      <c r="I348">
        <v>30.72</v>
      </c>
      <c r="J348">
        <v>14.1</v>
      </c>
      <c r="K348">
        <v>28.26</v>
      </c>
      <c r="L348">
        <v>15.5</v>
      </c>
      <c r="M348">
        <v>30.08</v>
      </c>
      <c r="N348">
        <v>28.79</v>
      </c>
      <c r="O348">
        <v>39.22</v>
      </c>
      <c r="P348">
        <v>57.8</v>
      </c>
      <c r="Q348">
        <v>40.72</v>
      </c>
      <c r="R348">
        <v>139.77</v>
      </c>
      <c r="S348">
        <v>39.12</v>
      </c>
      <c r="T348">
        <v>45.89</v>
      </c>
      <c r="U348">
        <v>2.03</v>
      </c>
      <c r="V348">
        <v>48.2</v>
      </c>
      <c r="W348">
        <v>1.71</v>
      </c>
      <c r="X348">
        <v>-222.4</v>
      </c>
    </row>
    <row r="349" spans="1:24" ht="12.75">
      <c r="A349" s="168">
        <v>37763</v>
      </c>
      <c r="B349">
        <v>2581</v>
      </c>
      <c r="C349">
        <v>8.45</v>
      </c>
      <c r="D349">
        <v>277</v>
      </c>
      <c r="E349">
        <v>7876</v>
      </c>
      <c r="F349">
        <v>1205</v>
      </c>
      <c r="G349">
        <v>275.7</v>
      </c>
      <c r="H349">
        <v>21.7</v>
      </c>
      <c r="I349">
        <v>5.53</v>
      </c>
      <c r="J349">
        <v>23.7</v>
      </c>
      <c r="K349">
        <v>5.37</v>
      </c>
      <c r="L349">
        <v>24.1</v>
      </c>
      <c r="M349">
        <v>159</v>
      </c>
      <c r="N349">
        <v>-19</v>
      </c>
      <c r="O349">
        <v>46.7</v>
      </c>
      <c r="P349">
        <v>53.6</v>
      </c>
      <c r="Q349">
        <v>60.92</v>
      </c>
      <c r="R349">
        <v>303</v>
      </c>
      <c r="S349">
        <v>88.65</v>
      </c>
      <c r="T349">
        <v>-29.4</v>
      </c>
      <c r="U349">
        <v>1.84</v>
      </c>
      <c r="V349">
        <v>162</v>
      </c>
      <c r="W349">
        <v>1.2</v>
      </c>
      <c r="X349">
        <v>-27</v>
      </c>
    </row>
    <row r="350" spans="1:24" ht="12.75">
      <c r="A350" s="168">
        <v>37764</v>
      </c>
      <c r="B350">
        <v>2600</v>
      </c>
      <c r="C350">
        <v>9.24</v>
      </c>
      <c r="D350">
        <v>117</v>
      </c>
      <c r="E350">
        <v>8286</v>
      </c>
      <c r="F350">
        <v>159</v>
      </c>
      <c r="G350">
        <v>546</v>
      </c>
      <c r="H350">
        <v>15</v>
      </c>
      <c r="I350">
        <v>19.62</v>
      </c>
      <c r="J350">
        <v>14.8</v>
      </c>
      <c r="K350">
        <v>18.47</v>
      </c>
      <c r="L350">
        <v>15.5</v>
      </c>
      <c r="M350">
        <v>28.3</v>
      </c>
      <c r="N350">
        <v>42.5</v>
      </c>
      <c r="O350">
        <v>39.6</v>
      </c>
      <c r="P350">
        <v>-101</v>
      </c>
      <c r="Q350">
        <v>45.1</v>
      </c>
      <c r="R350">
        <v>-50</v>
      </c>
      <c r="S350">
        <v>43.5</v>
      </c>
      <c r="T350">
        <v>45</v>
      </c>
      <c r="U350">
        <v>1.95</v>
      </c>
      <c r="V350">
        <v>53</v>
      </c>
      <c r="W350">
        <v>1.5</v>
      </c>
      <c r="X350">
        <v>-56</v>
      </c>
    </row>
    <row r="351" spans="1:24" ht="12.75">
      <c r="A351" s="168">
        <v>37765</v>
      </c>
      <c r="B351">
        <v>2604</v>
      </c>
      <c r="C351">
        <v>8.38</v>
      </c>
      <c r="D351">
        <v>81</v>
      </c>
      <c r="E351">
        <v>7472</v>
      </c>
      <c r="F351">
        <v>112</v>
      </c>
      <c r="G351">
        <v>670</v>
      </c>
      <c r="H351">
        <v>28.6</v>
      </c>
      <c r="I351">
        <v>35.38</v>
      </c>
      <c r="J351">
        <v>10.6</v>
      </c>
      <c r="K351">
        <v>32.88</v>
      </c>
      <c r="L351">
        <v>11.3</v>
      </c>
      <c r="M351">
        <v>27.3</v>
      </c>
      <c r="N351">
        <v>27.2</v>
      </c>
      <c r="O351">
        <v>37</v>
      </c>
      <c r="P351">
        <v>330</v>
      </c>
      <c r="Q351">
        <v>38</v>
      </c>
      <c r="R351">
        <v>427</v>
      </c>
      <c r="S351">
        <v>27.5</v>
      </c>
      <c r="T351">
        <v>-247</v>
      </c>
      <c r="U351">
        <v>1.9</v>
      </c>
      <c r="V351">
        <v>42.8</v>
      </c>
      <c r="W351">
        <v>1.7</v>
      </c>
      <c r="X351">
        <v>129</v>
      </c>
    </row>
    <row r="352" spans="1:24" ht="12.75">
      <c r="A352" s="168">
        <v>37766</v>
      </c>
      <c r="B352">
        <v>2606</v>
      </c>
      <c r="C352">
        <v>8.58</v>
      </c>
      <c r="D352">
        <v>78</v>
      </c>
      <c r="E352">
        <v>7709</v>
      </c>
      <c r="F352">
        <v>74.45</v>
      </c>
      <c r="G352">
        <v>634</v>
      </c>
      <c r="H352">
        <v>25.5</v>
      </c>
      <c r="I352">
        <v>32.1</v>
      </c>
      <c r="J352">
        <v>11.1</v>
      </c>
      <c r="K352">
        <v>30.09</v>
      </c>
      <c r="L352">
        <v>11.7</v>
      </c>
      <c r="M352">
        <v>27.3</v>
      </c>
      <c r="N352">
        <v>19.4</v>
      </c>
      <c r="O352">
        <v>37.3</v>
      </c>
      <c r="P352">
        <v>55.3</v>
      </c>
      <c r="Q352">
        <v>38.3</v>
      </c>
      <c r="R352">
        <v>91</v>
      </c>
      <c r="S352">
        <v>28</v>
      </c>
      <c r="T352">
        <v>70.8</v>
      </c>
      <c r="U352">
        <v>1.97</v>
      </c>
      <c r="V352">
        <v>55</v>
      </c>
      <c r="W352">
        <v>1.72</v>
      </c>
      <c r="X352">
        <v>200</v>
      </c>
    </row>
    <row r="353" spans="1:24" ht="12.75">
      <c r="A353" s="168">
        <v>37767</v>
      </c>
      <c r="B353">
        <v>2614</v>
      </c>
      <c r="C353">
        <v>8.14</v>
      </c>
      <c r="D353">
        <v>79.4</v>
      </c>
      <c r="E353">
        <v>7251</v>
      </c>
      <c r="F353">
        <v>67.8</v>
      </c>
      <c r="G353">
        <v>642</v>
      </c>
      <c r="H353">
        <v>23.6</v>
      </c>
      <c r="I353">
        <v>30.6</v>
      </c>
      <c r="J353">
        <v>11.5</v>
      </c>
      <c r="K353">
        <v>28.76</v>
      </c>
      <c r="L353">
        <v>12.2</v>
      </c>
      <c r="M353">
        <v>28.7</v>
      </c>
      <c r="N353">
        <v>69.7</v>
      </c>
      <c r="O353">
        <v>41.9</v>
      </c>
      <c r="P353">
        <v>-39.3</v>
      </c>
      <c r="Q353">
        <v>36.6</v>
      </c>
      <c r="R353">
        <v>60.5</v>
      </c>
      <c r="S353">
        <v>28.1</v>
      </c>
      <c r="T353">
        <v>-48.8</v>
      </c>
      <c r="U353">
        <v>1.91</v>
      </c>
      <c r="V353">
        <v>49</v>
      </c>
      <c r="W353">
        <v>1.74</v>
      </c>
      <c r="X353">
        <v>387</v>
      </c>
    </row>
    <row r="354" spans="1:25" ht="12.75">
      <c r="A354" s="168">
        <v>37774</v>
      </c>
      <c r="B354">
        <v>2636</v>
      </c>
      <c r="C354">
        <v>7</v>
      </c>
      <c r="D354">
        <v>8.5</v>
      </c>
      <c r="E354">
        <v>6286</v>
      </c>
      <c r="F354">
        <v>8.7</v>
      </c>
      <c r="G354">
        <v>487</v>
      </c>
      <c r="H354">
        <v>15.8</v>
      </c>
      <c r="I354">
        <v>21.79</v>
      </c>
      <c r="J354">
        <v>2.3</v>
      </c>
      <c r="K354">
        <v>19.76</v>
      </c>
      <c r="L354">
        <v>4.1</v>
      </c>
      <c r="M354">
        <v>34.4</v>
      </c>
      <c r="N354">
        <v>12</v>
      </c>
      <c r="O354">
        <v>30.4</v>
      </c>
      <c r="P354">
        <v>4.9</v>
      </c>
      <c r="Q354">
        <v>39.3</v>
      </c>
      <c r="R354">
        <v>37.7</v>
      </c>
      <c r="S354">
        <v>26.4</v>
      </c>
      <c r="T354">
        <v>22.5</v>
      </c>
      <c r="U354">
        <v>2.09</v>
      </c>
      <c r="V354">
        <v>-27</v>
      </c>
      <c r="W354">
        <v>1.84</v>
      </c>
      <c r="X354">
        <v>-63</v>
      </c>
      <c r="Y354" t="s">
        <v>260</v>
      </c>
    </row>
    <row r="355" spans="1:24" ht="12.75">
      <c r="A355" s="168">
        <v>37775</v>
      </c>
      <c r="B355">
        <v>2642</v>
      </c>
      <c r="C355">
        <v>8.4</v>
      </c>
      <c r="D355">
        <v>28</v>
      </c>
      <c r="E355">
        <v>7310</v>
      </c>
      <c r="F355">
        <v>28</v>
      </c>
      <c r="G355">
        <v>764</v>
      </c>
      <c r="H355">
        <v>32</v>
      </c>
      <c r="I355">
        <v>32.6</v>
      </c>
      <c r="J355">
        <v>7.3</v>
      </c>
      <c r="K355">
        <v>29.75</v>
      </c>
      <c r="L355">
        <v>7.3</v>
      </c>
      <c r="M355">
        <v>35.4</v>
      </c>
      <c r="N355">
        <v>10</v>
      </c>
      <c r="O355">
        <v>40.3</v>
      </c>
      <c r="P355">
        <v>-84</v>
      </c>
      <c r="Q355">
        <v>42.9</v>
      </c>
      <c r="R355">
        <v>-340</v>
      </c>
      <c r="S355">
        <v>34</v>
      </c>
      <c r="T355">
        <v>134</v>
      </c>
      <c r="U355">
        <v>2</v>
      </c>
      <c r="V355">
        <v>513</v>
      </c>
      <c r="W355">
        <v>1.7</v>
      </c>
      <c r="X355">
        <v>105</v>
      </c>
    </row>
    <row r="356" spans="1:24" ht="12.75">
      <c r="A356" s="168">
        <v>37776</v>
      </c>
      <c r="B356">
        <v>2644</v>
      </c>
      <c r="C356">
        <v>7.85</v>
      </c>
      <c r="D356">
        <v>15.4</v>
      </c>
      <c r="E356">
        <v>6711</v>
      </c>
      <c r="F356">
        <v>15.3</v>
      </c>
      <c r="G356">
        <v>794</v>
      </c>
      <c r="H356">
        <v>37.88</v>
      </c>
      <c r="I356">
        <v>29.97</v>
      </c>
      <c r="J356">
        <v>5.13</v>
      </c>
      <c r="K356">
        <v>27.46</v>
      </c>
      <c r="L356">
        <v>5.77</v>
      </c>
      <c r="M356">
        <v>41.09</v>
      </c>
      <c r="N356">
        <v>14.99</v>
      </c>
      <c r="O356">
        <v>41.19</v>
      </c>
      <c r="P356">
        <v>7.64</v>
      </c>
      <c r="Q356">
        <v>42.68</v>
      </c>
      <c r="R356">
        <v>478.69</v>
      </c>
      <c r="S356">
        <v>35.17</v>
      </c>
      <c r="T356">
        <v>-116.21</v>
      </c>
      <c r="U356">
        <v>2.02</v>
      </c>
      <c r="V356">
        <v>-430</v>
      </c>
      <c r="W356">
        <v>1.95</v>
      </c>
      <c r="X356">
        <v>381.7</v>
      </c>
    </row>
    <row r="357" spans="1:24" ht="12.75">
      <c r="A357" s="168">
        <v>37777</v>
      </c>
      <c r="B357">
        <v>2646</v>
      </c>
      <c r="C357">
        <v>7.58</v>
      </c>
      <c r="D357">
        <v>25.24</v>
      </c>
      <c r="E357">
        <v>6599</v>
      </c>
      <c r="F357">
        <v>26.9</v>
      </c>
      <c r="G357">
        <v>662.3</v>
      </c>
      <c r="H357">
        <v>48</v>
      </c>
      <c r="I357">
        <v>27.59</v>
      </c>
      <c r="J357">
        <v>6.08</v>
      </c>
      <c r="K357">
        <v>25.46</v>
      </c>
      <c r="L357">
        <v>6.38</v>
      </c>
      <c r="M357">
        <v>38.69</v>
      </c>
      <c r="N357">
        <v>13.83</v>
      </c>
      <c r="O357">
        <v>39.11</v>
      </c>
      <c r="P357">
        <v>26.15</v>
      </c>
      <c r="Q357">
        <v>38.12</v>
      </c>
      <c r="R357">
        <v>27.73</v>
      </c>
      <c r="S357">
        <v>28.31</v>
      </c>
      <c r="T357">
        <v>62.83</v>
      </c>
      <c r="U357">
        <v>2.01</v>
      </c>
      <c r="V357">
        <v>20.14</v>
      </c>
      <c r="W357">
        <v>1.89</v>
      </c>
      <c r="X357">
        <v>110.72</v>
      </c>
    </row>
    <row r="358" spans="1:24" ht="12.75">
      <c r="A358" s="168">
        <v>37778</v>
      </c>
      <c r="B358">
        <v>2658</v>
      </c>
      <c r="C358">
        <v>7.74</v>
      </c>
      <c r="D358">
        <v>23.5</v>
      </c>
      <c r="E358">
        <v>6797</v>
      </c>
      <c r="F358">
        <v>23</v>
      </c>
      <c r="G358">
        <v>648</v>
      </c>
      <c r="H358">
        <v>30.8</v>
      </c>
      <c r="I358">
        <v>29.42</v>
      </c>
      <c r="J358">
        <v>7.58</v>
      </c>
      <c r="K358">
        <v>26.93</v>
      </c>
      <c r="L358">
        <v>7.97</v>
      </c>
      <c r="M358">
        <v>32.38</v>
      </c>
      <c r="N358">
        <v>14.9</v>
      </c>
      <c r="O358">
        <v>38.72</v>
      </c>
      <c r="P358">
        <v>27.8</v>
      </c>
      <c r="Q358">
        <v>33.83</v>
      </c>
      <c r="R358">
        <v>105.6</v>
      </c>
      <c r="S358">
        <v>24.64</v>
      </c>
      <c r="T358">
        <v>34.6</v>
      </c>
      <c r="U358">
        <v>1.97</v>
      </c>
      <c r="V358">
        <v>296.5</v>
      </c>
      <c r="W358">
        <v>1.92</v>
      </c>
      <c r="X358">
        <v>248.3</v>
      </c>
    </row>
    <row r="359" spans="1:24" ht="12.75">
      <c r="A359" s="168">
        <v>37779</v>
      </c>
      <c r="B359">
        <v>2662</v>
      </c>
      <c r="C359">
        <v>7.4</v>
      </c>
      <c r="D359">
        <v>32.7</v>
      </c>
      <c r="E359">
        <v>6573</v>
      </c>
      <c r="F359">
        <v>34</v>
      </c>
      <c r="G359">
        <v>541.7</v>
      </c>
      <c r="H359">
        <v>37.5</v>
      </c>
      <c r="I359">
        <v>25.22</v>
      </c>
      <c r="J359">
        <v>8.1</v>
      </c>
      <c r="K359">
        <v>23.2</v>
      </c>
      <c r="L359">
        <v>8.2</v>
      </c>
      <c r="M359">
        <v>34.3</v>
      </c>
      <c r="N359">
        <v>11.3</v>
      </c>
      <c r="O359">
        <v>40.7</v>
      </c>
      <c r="P359">
        <v>-119</v>
      </c>
      <c r="Q359">
        <v>33.86</v>
      </c>
      <c r="R359">
        <v>-1640</v>
      </c>
      <c r="S359">
        <v>24.77</v>
      </c>
      <c r="T359">
        <v>577</v>
      </c>
      <c r="U359">
        <v>1.96</v>
      </c>
      <c r="V359">
        <v>176</v>
      </c>
      <c r="W359">
        <v>1.91</v>
      </c>
      <c r="X359">
        <v>147</v>
      </c>
    </row>
    <row r="360" spans="1:24" ht="12.75">
      <c r="A360" s="168">
        <v>37780</v>
      </c>
      <c r="B360">
        <v>2665</v>
      </c>
      <c r="C360">
        <v>7.86</v>
      </c>
      <c r="D360">
        <v>26</v>
      </c>
      <c r="E360">
        <v>6859</v>
      </c>
      <c r="F360">
        <v>26.4</v>
      </c>
      <c r="G360">
        <v>675.5</v>
      </c>
      <c r="H360">
        <v>33.7</v>
      </c>
      <c r="I360">
        <v>31.1</v>
      </c>
      <c r="J360">
        <v>8.2</v>
      </c>
      <c r="K360">
        <v>28.7</v>
      </c>
      <c r="L360">
        <v>8.4</v>
      </c>
      <c r="M360">
        <v>31.4</v>
      </c>
      <c r="N360">
        <v>12.9</v>
      </c>
      <c r="O360">
        <v>39.6</v>
      </c>
      <c r="P360">
        <v>-1811</v>
      </c>
      <c r="Q360">
        <v>34.1</v>
      </c>
      <c r="R360">
        <v>58.6</v>
      </c>
      <c r="S360">
        <v>27.2</v>
      </c>
      <c r="T360">
        <v>101</v>
      </c>
      <c r="U360">
        <v>2</v>
      </c>
      <c r="V360">
        <v>985</v>
      </c>
      <c r="W360">
        <v>1.96</v>
      </c>
      <c r="X360">
        <v>377.7</v>
      </c>
    </row>
    <row r="361" spans="1:24" ht="12.75">
      <c r="A361" s="168">
        <v>37781</v>
      </c>
      <c r="B361">
        <v>2667</v>
      </c>
      <c r="C361">
        <v>8.58</v>
      </c>
      <c r="D361">
        <v>25.14</v>
      </c>
      <c r="E361">
        <v>7590.5</v>
      </c>
      <c r="F361">
        <v>25.8</v>
      </c>
      <c r="G361">
        <v>583.2</v>
      </c>
      <c r="H361">
        <v>36.4</v>
      </c>
      <c r="I361">
        <v>28.3</v>
      </c>
      <c r="J361">
        <v>7.8</v>
      </c>
      <c r="K361">
        <v>26.6</v>
      </c>
      <c r="L361">
        <v>8.1</v>
      </c>
      <c r="M361">
        <v>33.46</v>
      </c>
      <c r="N361">
        <v>10.2</v>
      </c>
      <c r="O361">
        <v>41.22</v>
      </c>
      <c r="P361">
        <v>-93</v>
      </c>
      <c r="Q361">
        <v>34.4</v>
      </c>
      <c r="R361">
        <v>71.8</v>
      </c>
      <c r="S361">
        <v>27.9</v>
      </c>
      <c r="T361">
        <v>252</v>
      </c>
      <c r="U361">
        <v>2</v>
      </c>
      <c r="V361">
        <v>1171</v>
      </c>
      <c r="W361">
        <v>1.96</v>
      </c>
      <c r="X361">
        <v>280.8</v>
      </c>
    </row>
    <row r="362" spans="1:24" ht="12.75">
      <c r="A362" s="168">
        <v>37782</v>
      </c>
      <c r="B362">
        <v>2671</v>
      </c>
      <c r="C362">
        <v>8.73</v>
      </c>
      <c r="D362">
        <v>33.4</v>
      </c>
      <c r="E362">
        <v>7735</v>
      </c>
      <c r="F362">
        <v>34.3</v>
      </c>
      <c r="G362">
        <v>597.65</v>
      </c>
      <c r="H362">
        <v>36.8</v>
      </c>
      <c r="I362">
        <v>29.25</v>
      </c>
      <c r="J362">
        <v>9.1</v>
      </c>
      <c r="K362">
        <v>26.83</v>
      </c>
      <c r="L362">
        <v>9.4</v>
      </c>
      <c r="M362">
        <v>32.2</v>
      </c>
      <c r="N362">
        <v>18</v>
      </c>
      <c r="O362">
        <v>41.7</v>
      </c>
      <c r="P362">
        <v>52.8</v>
      </c>
      <c r="Q362">
        <v>35.3</v>
      </c>
      <c r="R362">
        <v>398</v>
      </c>
      <c r="S362">
        <v>29</v>
      </c>
      <c r="T362">
        <v>102</v>
      </c>
      <c r="U362">
        <v>2.05</v>
      </c>
      <c r="V362">
        <v>146.6</v>
      </c>
      <c r="W362">
        <v>1.8</v>
      </c>
      <c r="X362">
        <v>160</v>
      </c>
    </row>
    <row r="363" spans="1:24" ht="12.75">
      <c r="A363" s="168">
        <v>37783</v>
      </c>
      <c r="B363">
        <v>2673</v>
      </c>
      <c r="C363">
        <v>8.26</v>
      </c>
      <c r="D363">
        <v>28.32</v>
      </c>
      <c r="E363">
        <v>7200.76</v>
      </c>
      <c r="F363">
        <v>28.38</v>
      </c>
      <c r="G363">
        <v>702.14</v>
      </c>
      <c r="H363">
        <v>33.97</v>
      </c>
      <c r="I363">
        <v>32.18</v>
      </c>
      <c r="J363">
        <v>8.55</v>
      </c>
      <c r="K363">
        <v>29.1</v>
      </c>
      <c r="L363">
        <v>8.89</v>
      </c>
      <c r="M363">
        <v>34.78</v>
      </c>
      <c r="N363">
        <v>20.7</v>
      </c>
      <c r="O363">
        <v>41.45</v>
      </c>
      <c r="P363">
        <v>119.67</v>
      </c>
      <c r="Q363">
        <v>32.84</v>
      </c>
      <c r="R363">
        <v>-271.61</v>
      </c>
      <c r="S363">
        <v>24.29</v>
      </c>
      <c r="T363">
        <v>192.52</v>
      </c>
      <c r="U363">
        <v>1.935</v>
      </c>
      <c r="V363">
        <v>142.62</v>
      </c>
      <c r="W363">
        <v>1.83</v>
      </c>
      <c r="X363">
        <v>252.76</v>
      </c>
    </row>
    <row r="364" spans="1:24" ht="12.75">
      <c r="A364" s="168">
        <v>37784</v>
      </c>
      <c r="B364">
        <v>2676</v>
      </c>
      <c r="C364">
        <v>7.726</v>
      </c>
      <c r="D364">
        <v>20.99</v>
      </c>
      <c r="E364">
        <v>6664.093</v>
      </c>
      <c r="F364">
        <v>21.34</v>
      </c>
      <c r="G364">
        <v>702.75</v>
      </c>
      <c r="H364">
        <v>28.75</v>
      </c>
      <c r="I364">
        <v>28.402</v>
      </c>
      <c r="J364">
        <v>8.434</v>
      </c>
      <c r="K364">
        <v>25.99</v>
      </c>
      <c r="L364">
        <v>8.813</v>
      </c>
      <c r="M364">
        <v>36.012</v>
      </c>
      <c r="N364">
        <v>15.98</v>
      </c>
      <c r="O364">
        <v>45.0344</v>
      </c>
      <c r="P364">
        <v>67.034</v>
      </c>
      <c r="Q364">
        <v>32.74615</v>
      </c>
      <c r="R364">
        <v>58.59</v>
      </c>
      <c r="S364">
        <v>24.2</v>
      </c>
      <c r="T364">
        <v>103.52</v>
      </c>
      <c r="U364">
        <v>1.977</v>
      </c>
      <c r="V364">
        <v>-282.32</v>
      </c>
      <c r="W364">
        <v>1.858</v>
      </c>
      <c r="X364">
        <v>-567.41</v>
      </c>
    </row>
    <row r="365" spans="1:24" ht="12.75">
      <c r="A365" s="168">
        <v>37786</v>
      </c>
      <c r="B365">
        <v>2684</v>
      </c>
      <c r="C365">
        <v>8.535</v>
      </c>
      <c r="D365">
        <v>36.909</v>
      </c>
      <c r="E365">
        <v>7563.14</v>
      </c>
      <c r="F365">
        <v>38.84</v>
      </c>
      <c r="G365">
        <v>607.67</v>
      </c>
      <c r="H365">
        <v>40.98503</v>
      </c>
      <c r="I365">
        <v>30.942</v>
      </c>
      <c r="J365">
        <v>9.065</v>
      </c>
      <c r="K365">
        <v>28.11</v>
      </c>
      <c r="L365">
        <v>9.322</v>
      </c>
      <c r="M365">
        <v>34.07</v>
      </c>
      <c r="N365">
        <v>13.838</v>
      </c>
      <c r="O365">
        <v>40.014</v>
      </c>
      <c r="P365">
        <v>47.51</v>
      </c>
      <c r="Q365">
        <v>35.55</v>
      </c>
      <c r="R365">
        <v>192.37</v>
      </c>
      <c r="S365">
        <v>28.75</v>
      </c>
      <c r="T365">
        <v>46.26</v>
      </c>
      <c r="U365">
        <v>2.049</v>
      </c>
      <c r="V365">
        <v>177.63</v>
      </c>
      <c r="W365">
        <v>1.86</v>
      </c>
      <c r="X365">
        <v>132.73</v>
      </c>
    </row>
    <row r="366" spans="1:24" ht="12.75">
      <c r="A366" s="168">
        <v>37787</v>
      </c>
      <c r="B366">
        <v>2686</v>
      </c>
      <c r="C366">
        <v>8.33</v>
      </c>
      <c r="D366">
        <v>30.79</v>
      </c>
      <c r="E366">
        <v>7156.39</v>
      </c>
      <c r="F366">
        <v>32.94</v>
      </c>
      <c r="G366">
        <v>746.41</v>
      </c>
      <c r="H366">
        <v>44.51</v>
      </c>
      <c r="I366">
        <v>33.9</v>
      </c>
      <c r="J366">
        <v>9.298</v>
      </c>
      <c r="K366">
        <v>30.6217</v>
      </c>
      <c r="L366">
        <v>9.35</v>
      </c>
      <c r="M366">
        <v>35.58</v>
      </c>
      <c r="N366">
        <v>12.22</v>
      </c>
      <c r="O366">
        <v>41.88</v>
      </c>
      <c r="P366">
        <v>81.17</v>
      </c>
      <c r="Q366">
        <v>36.15</v>
      </c>
      <c r="R366">
        <v>-3171</v>
      </c>
      <c r="S366">
        <v>29.96</v>
      </c>
      <c r="T366">
        <v>162.87</v>
      </c>
      <c r="U366">
        <v>2.081</v>
      </c>
      <c r="V366">
        <v>816.59</v>
      </c>
      <c r="W366">
        <v>1.938</v>
      </c>
      <c r="X366">
        <v>163.1744</v>
      </c>
    </row>
    <row r="367" spans="1:24" ht="12.75">
      <c r="A367" s="168">
        <v>37788</v>
      </c>
      <c r="B367">
        <v>2689</v>
      </c>
      <c r="C367">
        <v>7.59</v>
      </c>
      <c r="D367">
        <v>39.077</v>
      </c>
      <c r="E367">
        <v>6573.14</v>
      </c>
      <c r="F367">
        <v>39.76</v>
      </c>
      <c r="G367">
        <v>694.73</v>
      </c>
      <c r="H367">
        <v>34.66</v>
      </c>
      <c r="I367">
        <v>28.81</v>
      </c>
      <c r="J367">
        <v>9.798</v>
      </c>
      <c r="K367">
        <v>25.769</v>
      </c>
      <c r="L367">
        <v>10.22</v>
      </c>
      <c r="M367">
        <v>35.75</v>
      </c>
      <c r="N367">
        <v>19.09</v>
      </c>
      <c r="O367">
        <v>41.77</v>
      </c>
      <c r="P367">
        <v>112.68</v>
      </c>
      <c r="Q367">
        <v>37.112</v>
      </c>
      <c r="R367">
        <v>-107.45</v>
      </c>
      <c r="S367">
        <v>31.33</v>
      </c>
      <c r="T367">
        <v>79.85</v>
      </c>
      <c r="U367">
        <v>2.127</v>
      </c>
      <c r="V367">
        <v>396.93</v>
      </c>
      <c r="W367">
        <v>1.936</v>
      </c>
      <c r="X367">
        <v>316.49</v>
      </c>
    </row>
    <row r="368" spans="1:24" ht="12.75">
      <c r="A368" s="168">
        <v>37788</v>
      </c>
      <c r="B368">
        <v>2691</v>
      </c>
      <c r="C368">
        <v>7.803</v>
      </c>
      <c r="D368">
        <v>40.38</v>
      </c>
      <c r="E368">
        <v>6785.42</v>
      </c>
      <c r="F368">
        <v>41.08</v>
      </c>
      <c r="G368">
        <v>689.11</v>
      </c>
      <c r="H368">
        <v>47.765</v>
      </c>
      <c r="I368">
        <v>26.88</v>
      </c>
      <c r="J368">
        <v>11.3</v>
      </c>
      <c r="K368">
        <v>24.75</v>
      </c>
      <c r="L368">
        <v>9.7</v>
      </c>
      <c r="M368">
        <v>38.025</v>
      </c>
      <c r="N368">
        <v>18.5</v>
      </c>
      <c r="O368">
        <v>48.64</v>
      </c>
      <c r="P368">
        <v>43.39</v>
      </c>
      <c r="Q368">
        <v>38.27</v>
      </c>
      <c r="R368">
        <v>198.42</v>
      </c>
      <c r="S368">
        <v>35.75</v>
      </c>
      <c r="T368">
        <v>290.67</v>
      </c>
      <c r="U368">
        <v>1.933</v>
      </c>
      <c r="V368">
        <v>143.24</v>
      </c>
      <c r="W368">
        <v>1.93</v>
      </c>
      <c r="X368">
        <v>177.05</v>
      </c>
    </row>
    <row r="369" spans="1:24" ht="12.75">
      <c r="A369" s="168">
        <v>37789</v>
      </c>
      <c r="B369">
        <v>2694</v>
      </c>
      <c r="C369">
        <v>8.26</v>
      </c>
      <c r="D369">
        <v>58.169</v>
      </c>
      <c r="E369">
        <v>7171</v>
      </c>
      <c r="F369">
        <v>73.39</v>
      </c>
      <c r="G369">
        <v>659.19</v>
      </c>
      <c r="H369">
        <v>39.57</v>
      </c>
      <c r="I369">
        <v>30.653</v>
      </c>
      <c r="J369">
        <v>10.45</v>
      </c>
      <c r="K369">
        <v>27.76</v>
      </c>
      <c r="L369">
        <v>10.844</v>
      </c>
      <c r="M369">
        <v>36.782</v>
      </c>
      <c r="N369">
        <v>14.65</v>
      </c>
      <c r="O369">
        <v>42.76</v>
      </c>
      <c r="P369">
        <v>38.5</v>
      </c>
      <c r="Q369">
        <v>35.84</v>
      </c>
      <c r="R369">
        <v>-1398</v>
      </c>
      <c r="S369">
        <v>30.91</v>
      </c>
      <c r="T369">
        <v>61.205</v>
      </c>
      <c r="U369">
        <v>2.01</v>
      </c>
      <c r="V369">
        <v>75.5</v>
      </c>
      <c r="W369">
        <v>1.98</v>
      </c>
      <c r="X369">
        <v>288.97</v>
      </c>
    </row>
    <row r="370" spans="1:24" ht="12.75">
      <c r="A370" s="168">
        <v>37790</v>
      </c>
      <c r="B370">
        <v>2702</v>
      </c>
      <c r="C370">
        <v>8.1479</v>
      </c>
      <c r="D370">
        <v>52.31</v>
      </c>
      <c r="E370">
        <v>6930.19</v>
      </c>
      <c r="F370">
        <v>63.34</v>
      </c>
      <c r="G370">
        <v>683.51</v>
      </c>
      <c r="H370">
        <v>47.63</v>
      </c>
      <c r="I370">
        <v>29.51</v>
      </c>
      <c r="J370">
        <v>12.77</v>
      </c>
      <c r="K370">
        <v>26.96</v>
      </c>
      <c r="L370">
        <v>13.11</v>
      </c>
      <c r="M370">
        <v>34.36</v>
      </c>
      <c r="N370">
        <v>30.73</v>
      </c>
      <c r="O370">
        <v>46.46</v>
      </c>
      <c r="P370">
        <v>123.42</v>
      </c>
      <c r="Q370">
        <v>36.49</v>
      </c>
      <c r="R370">
        <v>60.44</v>
      </c>
      <c r="S370">
        <v>32.012</v>
      </c>
      <c r="T370">
        <v>96.28</v>
      </c>
      <c r="U370">
        <v>1.982</v>
      </c>
      <c r="V370">
        <v>84.8</v>
      </c>
      <c r="W370">
        <v>2</v>
      </c>
      <c r="X370">
        <v>174.79</v>
      </c>
    </row>
    <row r="371" spans="1:24" ht="12.75">
      <c r="A371" s="168">
        <v>37791</v>
      </c>
      <c r="B371">
        <v>2705</v>
      </c>
      <c r="C371">
        <v>8.329</v>
      </c>
      <c r="D371">
        <v>52.66</v>
      </c>
      <c r="E371">
        <v>7449.36</v>
      </c>
      <c r="F371">
        <v>64.24</v>
      </c>
      <c r="G371">
        <v>418.95</v>
      </c>
      <c r="H371">
        <v>36.02</v>
      </c>
      <c r="I371">
        <v>22.33</v>
      </c>
      <c r="J371">
        <v>9.76</v>
      </c>
      <c r="K371">
        <v>20.615</v>
      </c>
      <c r="L371">
        <v>10.09</v>
      </c>
      <c r="M371">
        <v>30.55</v>
      </c>
      <c r="N371">
        <v>25.18</v>
      </c>
      <c r="O371">
        <v>40.21</v>
      </c>
      <c r="P371">
        <v>41.7</v>
      </c>
      <c r="Q371">
        <v>30.99</v>
      </c>
      <c r="R371">
        <v>33.094</v>
      </c>
      <c r="S371">
        <v>23.61</v>
      </c>
      <c r="T371">
        <v>33.76</v>
      </c>
      <c r="U371">
        <v>2.129</v>
      </c>
      <c r="V371">
        <v>91.058</v>
      </c>
      <c r="W371">
        <v>1.82</v>
      </c>
      <c r="X371">
        <v>314.44</v>
      </c>
    </row>
    <row r="372" spans="1:24" ht="12.75">
      <c r="A372" s="168">
        <v>37792</v>
      </c>
      <c r="B372">
        <v>2707</v>
      </c>
      <c r="C372">
        <v>8.43</v>
      </c>
      <c r="D372">
        <v>73.62</v>
      </c>
      <c r="E372">
        <v>7351.64</v>
      </c>
      <c r="F372">
        <v>106.6</v>
      </c>
      <c r="G372">
        <v>605.83</v>
      </c>
      <c r="H372">
        <v>42.38</v>
      </c>
      <c r="I372">
        <v>28.61</v>
      </c>
      <c r="J372">
        <v>11.44</v>
      </c>
      <c r="K372">
        <v>26.16</v>
      </c>
      <c r="L372">
        <v>11.59</v>
      </c>
      <c r="M372">
        <v>32.03</v>
      </c>
      <c r="N372">
        <v>26.74</v>
      </c>
      <c r="O372">
        <v>42</v>
      </c>
      <c r="P372">
        <v>74.41</v>
      </c>
      <c r="Q372">
        <v>36.277</v>
      </c>
      <c r="R372">
        <v>93.56</v>
      </c>
      <c r="S372">
        <v>28.85</v>
      </c>
      <c r="T372">
        <v>45.33</v>
      </c>
      <c r="U372">
        <v>1.99</v>
      </c>
      <c r="V372">
        <v>66.51</v>
      </c>
      <c r="W372">
        <v>1.906</v>
      </c>
      <c r="X372">
        <v>189.57</v>
      </c>
    </row>
    <row r="373" spans="1:24" ht="12.75">
      <c r="A373" s="168">
        <v>37792</v>
      </c>
      <c r="B373">
        <v>2710</v>
      </c>
      <c r="C373">
        <v>6.85</v>
      </c>
      <c r="D373">
        <v>102</v>
      </c>
      <c r="E373">
        <v>5930</v>
      </c>
      <c r="F373">
        <v>116</v>
      </c>
      <c r="G373">
        <v>605.3</v>
      </c>
      <c r="H373">
        <v>48.8</v>
      </c>
      <c r="I373">
        <v>24.3</v>
      </c>
      <c r="J373">
        <v>14.4</v>
      </c>
      <c r="K373">
        <v>22.8</v>
      </c>
      <c r="L373">
        <v>14.6</v>
      </c>
      <c r="M373">
        <v>32.7</v>
      </c>
      <c r="N373">
        <v>37.7</v>
      </c>
      <c r="O373">
        <v>43.6</v>
      </c>
      <c r="P373">
        <v>68.7</v>
      </c>
      <c r="Q373">
        <v>35.6</v>
      </c>
      <c r="R373">
        <v>59.3</v>
      </c>
      <c r="S373">
        <v>28.6</v>
      </c>
      <c r="T373">
        <v>70.4</v>
      </c>
      <c r="U373">
        <v>1.86</v>
      </c>
      <c r="V373">
        <v>52</v>
      </c>
      <c r="W373">
        <v>2.01</v>
      </c>
      <c r="X373">
        <v>178.6</v>
      </c>
    </row>
    <row r="374" spans="1:24" ht="12.75">
      <c r="A374" s="168">
        <v>37793</v>
      </c>
      <c r="B374">
        <v>2712</v>
      </c>
      <c r="C374">
        <v>8.34</v>
      </c>
      <c r="D374">
        <v>50.9</v>
      </c>
      <c r="E374">
        <v>7228</v>
      </c>
      <c r="F374">
        <v>64.9</v>
      </c>
      <c r="G374">
        <v>639.9</v>
      </c>
      <c r="H374">
        <v>41.9</v>
      </c>
      <c r="I374">
        <v>30.68</v>
      </c>
      <c r="J374">
        <v>10.8</v>
      </c>
      <c r="K374">
        <v>27.99</v>
      </c>
      <c r="L374">
        <v>10.8</v>
      </c>
      <c r="M374">
        <v>32.4</v>
      </c>
      <c r="N374">
        <v>22</v>
      </c>
      <c r="O374">
        <v>43.6</v>
      </c>
      <c r="P374">
        <v>97.2</v>
      </c>
      <c r="Q374">
        <v>36.58</v>
      </c>
      <c r="R374">
        <v>92.2</v>
      </c>
      <c r="S374">
        <v>27.25</v>
      </c>
      <c r="T374">
        <v>27.9</v>
      </c>
      <c r="U374">
        <v>2.27</v>
      </c>
      <c r="V374">
        <v>130.6</v>
      </c>
      <c r="W374">
        <v>1.99</v>
      </c>
      <c r="X374">
        <v>170.9</v>
      </c>
    </row>
    <row r="375" spans="1:24" ht="12.75">
      <c r="A375" s="168">
        <v>37794</v>
      </c>
      <c r="B375">
        <v>2715</v>
      </c>
      <c r="C375">
        <v>8.788</v>
      </c>
      <c r="D375">
        <v>57.87</v>
      </c>
      <c r="E375">
        <v>7511.71</v>
      </c>
      <c r="F375">
        <v>62.71</v>
      </c>
      <c r="G375">
        <v>851.91</v>
      </c>
      <c r="H375">
        <v>43.91</v>
      </c>
      <c r="I375">
        <v>38.97</v>
      </c>
      <c r="J375">
        <v>11.58</v>
      </c>
      <c r="K375">
        <v>30.72</v>
      </c>
      <c r="L375">
        <v>14.81</v>
      </c>
      <c r="M375">
        <v>33.7</v>
      </c>
      <c r="N375">
        <v>33.34</v>
      </c>
      <c r="O375">
        <v>44.19</v>
      </c>
      <c r="P375">
        <v>102.099</v>
      </c>
      <c r="Q375">
        <v>37.72</v>
      </c>
      <c r="R375">
        <v>-225</v>
      </c>
      <c r="S375">
        <v>31.79</v>
      </c>
      <c r="T375">
        <v>75.63</v>
      </c>
      <c r="U375">
        <v>2.16</v>
      </c>
      <c r="V375">
        <v>101.76</v>
      </c>
      <c r="W375">
        <v>1.96</v>
      </c>
      <c r="X375">
        <v>166.2</v>
      </c>
    </row>
    <row r="376" spans="1:24" ht="12.75">
      <c r="A376" s="168">
        <v>37796</v>
      </c>
      <c r="B376">
        <v>2718</v>
      </c>
      <c r="C376">
        <v>8.96</v>
      </c>
      <c r="D376">
        <v>76.23</v>
      </c>
      <c r="E376">
        <v>7669</v>
      </c>
      <c r="F376">
        <v>83.64</v>
      </c>
      <c r="G376">
        <v>897.18</v>
      </c>
      <c r="H376">
        <v>39.75</v>
      </c>
      <c r="I376">
        <v>40.81</v>
      </c>
      <c r="J376">
        <v>11.93</v>
      </c>
      <c r="K376">
        <v>36.52</v>
      </c>
      <c r="L376">
        <v>12.48</v>
      </c>
      <c r="M376">
        <v>37.12</v>
      </c>
      <c r="N376">
        <v>33.12</v>
      </c>
      <c r="O376">
        <v>47.48</v>
      </c>
      <c r="P376">
        <v>44.48</v>
      </c>
      <c r="Q376">
        <v>34.56</v>
      </c>
      <c r="R376">
        <v>55.34</v>
      </c>
      <c r="S376">
        <v>30.64</v>
      </c>
      <c r="T376">
        <v>34.6</v>
      </c>
      <c r="U376">
        <v>1.99</v>
      </c>
      <c r="V376">
        <v>66.96</v>
      </c>
      <c r="W376">
        <v>1.899</v>
      </c>
      <c r="X376">
        <v>147.13</v>
      </c>
    </row>
    <row r="377" spans="1:24" ht="12.75">
      <c r="A377" s="168">
        <v>37797</v>
      </c>
      <c r="B377">
        <v>2723</v>
      </c>
      <c r="C377">
        <v>9.2</v>
      </c>
      <c r="D377">
        <v>53.94</v>
      </c>
      <c r="E377">
        <v>8049.3</v>
      </c>
      <c r="F377">
        <v>61.52</v>
      </c>
      <c r="G377">
        <v>650.48</v>
      </c>
      <c r="H377">
        <v>28.41</v>
      </c>
      <c r="I377">
        <v>31.44</v>
      </c>
      <c r="J377">
        <v>10.094</v>
      </c>
      <c r="K377">
        <v>28.71</v>
      </c>
      <c r="L377">
        <v>10.58</v>
      </c>
      <c r="M377">
        <v>33.5</v>
      </c>
      <c r="N377">
        <v>43.59</v>
      </c>
      <c r="O377">
        <v>45.73</v>
      </c>
      <c r="P377">
        <v>56.62</v>
      </c>
      <c r="Q377">
        <v>37.29</v>
      </c>
      <c r="R377">
        <v>53.38</v>
      </c>
      <c r="S377">
        <v>31.85</v>
      </c>
      <c r="T377">
        <v>20.09</v>
      </c>
      <c r="U377">
        <v>2.165</v>
      </c>
      <c r="V377">
        <v>100.75</v>
      </c>
      <c r="W377">
        <v>1.948</v>
      </c>
      <c r="X377">
        <v>443.28</v>
      </c>
    </row>
    <row r="378" spans="1:24" ht="12.75">
      <c r="A378" s="168">
        <v>37798</v>
      </c>
      <c r="B378">
        <v>2725</v>
      </c>
      <c r="C378">
        <v>9.3</v>
      </c>
      <c r="D378">
        <v>58.2</v>
      </c>
      <c r="E378">
        <v>8054.2</v>
      </c>
      <c r="F378">
        <v>80.8</v>
      </c>
      <c r="G378">
        <v>736.3</v>
      </c>
      <c r="H378">
        <v>32.8</v>
      </c>
      <c r="I378">
        <v>35.55</v>
      </c>
      <c r="J378">
        <v>9.8</v>
      </c>
      <c r="K378">
        <v>32.14</v>
      </c>
      <c r="L378">
        <v>10.3</v>
      </c>
      <c r="M378">
        <v>33.8</v>
      </c>
      <c r="N378">
        <v>26.3</v>
      </c>
      <c r="O378">
        <v>44.6</v>
      </c>
      <c r="P378">
        <v>50.3</v>
      </c>
      <c r="Q378">
        <v>36.8</v>
      </c>
      <c r="R378">
        <v>48.6</v>
      </c>
      <c r="S378">
        <v>34.3</v>
      </c>
      <c r="T378">
        <v>27</v>
      </c>
      <c r="U378">
        <v>2.12</v>
      </c>
      <c r="V378">
        <v>75.6</v>
      </c>
      <c r="W378">
        <v>2.01</v>
      </c>
      <c r="X378">
        <v>398</v>
      </c>
    </row>
    <row r="379" spans="1:24" ht="12.75">
      <c r="A379" s="168">
        <v>37799</v>
      </c>
      <c r="B379">
        <v>2727</v>
      </c>
      <c r="C379">
        <v>9.112</v>
      </c>
      <c r="D379">
        <v>42.667</v>
      </c>
      <c r="E379">
        <v>7765.23</v>
      </c>
      <c r="F379">
        <v>51.1</v>
      </c>
      <c r="G379">
        <v>826.0023</v>
      </c>
      <c r="H379">
        <v>39.27</v>
      </c>
      <c r="I379">
        <v>37.75</v>
      </c>
      <c r="J379">
        <v>11.09</v>
      </c>
      <c r="K379">
        <v>30.96</v>
      </c>
      <c r="L379">
        <v>13.75</v>
      </c>
      <c r="M379">
        <v>34.23</v>
      </c>
      <c r="N379">
        <v>34.38</v>
      </c>
      <c r="O379">
        <v>46.72</v>
      </c>
      <c r="P379">
        <v>41.68</v>
      </c>
      <c r="Q379">
        <v>36.16</v>
      </c>
      <c r="R379">
        <v>136.34</v>
      </c>
      <c r="S379">
        <v>32.34</v>
      </c>
      <c r="T379">
        <v>24.18</v>
      </c>
      <c r="U379">
        <v>2.06</v>
      </c>
      <c r="V379">
        <v>100.8</v>
      </c>
      <c r="W379">
        <v>1.95</v>
      </c>
      <c r="X379" t="s">
        <v>268</v>
      </c>
    </row>
    <row r="380" spans="1:24" ht="12.75">
      <c r="A380" s="168">
        <v>37800</v>
      </c>
      <c r="B380">
        <v>2728</v>
      </c>
      <c r="C380">
        <v>9.498</v>
      </c>
      <c r="D380">
        <v>63.588</v>
      </c>
      <c r="E380">
        <v>8217.4</v>
      </c>
      <c r="F380">
        <v>84.277</v>
      </c>
      <c r="G380">
        <v>768.55</v>
      </c>
      <c r="H380">
        <v>28.63</v>
      </c>
      <c r="I380">
        <v>36.33</v>
      </c>
      <c r="J380">
        <v>10.06</v>
      </c>
      <c r="K380">
        <v>32.72</v>
      </c>
      <c r="L380">
        <v>10.81</v>
      </c>
      <c r="M380">
        <v>32.43</v>
      </c>
      <c r="N380">
        <v>30.1</v>
      </c>
      <c r="O380">
        <v>43.65</v>
      </c>
      <c r="P380">
        <v>44.21</v>
      </c>
      <c r="Q380">
        <v>35.93</v>
      </c>
      <c r="R380">
        <v>39.76</v>
      </c>
      <c r="S380">
        <v>33.18</v>
      </c>
      <c r="T380">
        <v>24.4</v>
      </c>
      <c r="U380">
        <v>2.09</v>
      </c>
      <c r="V380">
        <v>70.72</v>
      </c>
      <c r="W380">
        <v>1.97</v>
      </c>
      <c r="X380">
        <v>-7561</v>
      </c>
    </row>
    <row r="381" spans="1:12" ht="12.75">
      <c r="A381" s="168">
        <v>37801</v>
      </c>
      <c r="B381">
        <v>2734</v>
      </c>
      <c r="C381">
        <v>9.612</v>
      </c>
      <c r="D381">
        <v>44.45</v>
      </c>
      <c r="E381">
        <v>8447.48</v>
      </c>
      <c r="F381">
        <v>53.36</v>
      </c>
      <c r="G381">
        <v>646.48</v>
      </c>
      <c r="H381">
        <v>30.09</v>
      </c>
      <c r="I381">
        <v>30.98</v>
      </c>
      <c r="J381">
        <v>10.002</v>
      </c>
      <c r="K381">
        <v>28.18</v>
      </c>
      <c r="L381">
        <v>10.58</v>
      </c>
    </row>
    <row r="382" spans="1:24" ht="12.75">
      <c r="A382" s="168">
        <v>37802</v>
      </c>
      <c r="B382">
        <v>2736</v>
      </c>
      <c r="C382">
        <v>9.405</v>
      </c>
      <c r="D382">
        <v>44.32</v>
      </c>
      <c r="E382">
        <v>8090.49</v>
      </c>
      <c r="F382">
        <v>52.89</v>
      </c>
      <c r="G382">
        <v>717.98</v>
      </c>
      <c r="H382">
        <v>35.52</v>
      </c>
      <c r="I382">
        <v>33.85</v>
      </c>
      <c r="J382">
        <v>10.63</v>
      </c>
      <c r="K382">
        <v>25.76</v>
      </c>
      <c r="L382">
        <v>15.27</v>
      </c>
      <c r="M382">
        <v>35.53</v>
      </c>
      <c r="N382">
        <v>52.878</v>
      </c>
      <c r="O382">
        <v>44.18</v>
      </c>
      <c r="P382">
        <v>70.37</v>
      </c>
      <c r="Q382">
        <v>36.62</v>
      </c>
      <c r="R382">
        <v>45.11</v>
      </c>
      <c r="S382">
        <v>32.85</v>
      </c>
      <c r="T382">
        <v>26.97</v>
      </c>
      <c r="U382">
        <v>2.139</v>
      </c>
      <c r="V382">
        <v>112.79</v>
      </c>
      <c r="W382">
        <v>2.042</v>
      </c>
      <c r="X382">
        <v>184.38</v>
      </c>
    </row>
    <row r="383" spans="1:25" ht="12.75">
      <c r="A383" s="168">
        <v>37802</v>
      </c>
      <c r="B383">
        <v>2737</v>
      </c>
      <c r="C383">
        <v>8.078</v>
      </c>
      <c r="D383">
        <v>56.4</v>
      </c>
      <c r="E383">
        <v>6809</v>
      </c>
      <c r="F383">
        <v>83.5</v>
      </c>
      <c r="G383">
        <v>650.9</v>
      </c>
      <c r="H383">
        <v>44.32</v>
      </c>
      <c r="I383">
        <v>26.19</v>
      </c>
      <c r="J383">
        <v>13.66</v>
      </c>
      <c r="K383">
        <v>23.84</v>
      </c>
      <c r="L383">
        <v>14.31</v>
      </c>
      <c r="M383">
        <v>32.96</v>
      </c>
      <c r="N383">
        <v>60.102</v>
      </c>
      <c r="O383">
        <v>41.52</v>
      </c>
      <c r="P383">
        <v>61.1</v>
      </c>
      <c r="Q383">
        <v>36.44</v>
      </c>
      <c r="R383">
        <v>61.63</v>
      </c>
      <c r="S383">
        <v>30.11</v>
      </c>
      <c r="T383">
        <v>32.12</v>
      </c>
      <c r="U383">
        <v>2.31</v>
      </c>
      <c r="V383">
        <v>167.25</v>
      </c>
      <c r="W383">
        <v>2.03</v>
      </c>
      <c r="X383">
        <v>184.85</v>
      </c>
      <c r="Y383" t="s">
        <v>270</v>
      </c>
    </row>
    <row r="384" spans="1:24" ht="12.75">
      <c r="A384" s="168">
        <v>37804</v>
      </c>
      <c r="B384">
        <v>2740</v>
      </c>
      <c r="C384">
        <v>8.2</v>
      </c>
      <c r="D384">
        <v>51.3</v>
      </c>
      <c r="E384">
        <v>7263.8</v>
      </c>
      <c r="F384">
        <v>57.07</v>
      </c>
      <c r="G384">
        <v>519.12</v>
      </c>
      <c r="H384">
        <v>40.09</v>
      </c>
      <c r="I384">
        <v>22.42</v>
      </c>
      <c r="J384">
        <v>11.02</v>
      </c>
      <c r="K384">
        <v>20.63</v>
      </c>
      <c r="L384">
        <v>11.36</v>
      </c>
      <c r="M384">
        <v>33.69</v>
      </c>
      <c r="N384">
        <v>45.67</v>
      </c>
      <c r="O384">
        <v>46.33</v>
      </c>
      <c r="P384">
        <v>388.26</v>
      </c>
      <c r="Q384">
        <v>35.94</v>
      </c>
      <c r="R384">
        <v>42.98</v>
      </c>
      <c r="S384">
        <v>31.11</v>
      </c>
      <c r="T384">
        <v>46.14</v>
      </c>
      <c r="U384">
        <v>2.01</v>
      </c>
      <c r="V384">
        <v>80.74</v>
      </c>
      <c r="W384">
        <v>2.09</v>
      </c>
      <c r="X384">
        <v>261.93</v>
      </c>
    </row>
    <row r="385" spans="1:24" ht="12.75">
      <c r="A385" s="168">
        <v>37809</v>
      </c>
      <c r="B385">
        <v>2768</v>
      </c>
      <c r="C385">
        <v>9.18</v>
      </c>
      <c r="D385">
        <v>94.87</v>
      </c>
      <c r="E385">
        <v>8047.68</v>
      </c>
      <c r="F385">
        <v>119.13</v>
      </c>
      <c r="G385">
        <v>697.75</v>
      </c>
      <c r="H385">
        <v>37.91</v>
      </c>
      <c r="I385">
        <v>32</v>
      </c>
      <c r="J385">
        <v>12.39</v>
      </c>
      <c r="K385">
        <v>29.138</v>
      </c>
      <c r="L385">
        <v>12.829</v>
      </c>
      <c r="U385">
        <v>1.958</v>
      </c>
      <c r="V385">
        <v>49.227</v>
      </c>
      <c r="W385">
        <v>1.858</v>
      </c>
      <c r="X385">
        <v>143.85</v>
      </c>
    </row>
    <row r="386" spans="1:24" ht="12.75">
      <c r="A386" s="168">
        <v>37810</v>
      </c>
      <c r="B386">
        <v>2770</v>
      </c>
      <c r="C386">
        <v>8.187</v>
      </c>
      <c r="D386">
        <v>59.62</v>
      </c>
      <c r="E386">
        <v>7115.13</v>
      </c>
      <c r="F386">
        <v>59.23</v>
      </c>
      <c r="G386">
        <v>762.8</v>
      </c>
      <c r="H386">
        <v>39.81</v>
      </c>
      <c r="I386">
        <v>33.15</v>
      </c>
      <c r="J386">
        <v>13.08</v>
      </c>
      <c r="K386">
        <v>30.2</v>
      </c>
      <c r="L386">
        <v>13.76</v>
      </c>
      <c r="U386">
        <v>1.87</v>
      </c>
      <c r="V386">
        <v>55.366</v>
      </c>
      <c r="W386">
        <v>1.973</v>
      </c>
      <c r="X386">
        <v>168.09</v>
      </c>
    </row>
    <row r="387" spans="1:24" ht="12.75">
      <c r="A387" s="168">
        <v>37811</v>
      </c>
      <c r="B387">
        <v>2772</v>
      </c>
      <c r="C387">
        <v>8.69</v>
      </c>
      <c r="D387">
        <v>79.75</v>
      </c>
      <c r="E387">
        <v>7595.1</v>
      </c>
      <c r="F387">
        <v>96.09</v>
      </c>
      <c r="G387">
        <v>755.53</v>
      </c>
      <c r="H387">
        <v>37.92</v>
      </c>
      <c r="I387">
        <v>34.947</v>
      </c>
      <c r="J387">
        <v>12.07</v>
      </c>
      <c r="K387">
        <v>31.52</v>
      </c>
      <c r="L387">
        <v>12.43</v>
      </c>
      <c r="M387">
        <v>31.54</v>
      </c>
      <c r="N387">
        <v>33.55</v>
      </c>
      <c r="O387">
        <v>42.51</v>
      </c>
      <c r="P387">
        <v>28.25</v>
      </c>
      <c r="Q387">
        <v>33.66</v>
      </c>
      <c r="R387">
        <v>40.32</v>
      </c>
      <c r="S387">
        <v>28.42</v>
      </c>
      <c r="T387">
        <v>15.025</v>
      </c>
      <c r="U387">
        <v>1.894</v>
      </c>
      <c r="V387">
        <v>49.79</v>
      </c>
      <c r="W387">
        <v>1.94</v>
      </c>
      <c r="X387">
        <v>141.84</v>
      </c>
    </row>
    <row r="388" spans="1:24" ht="12.75">
      <c r="A388" s="168">
        <v>37812</v>
      </c>
      <c r="B388">
        <v>2774</v>
      </c>
      <c r="C388">
        <v>9.84</v>
      </c>
      <c r="D388">
        <v>111.75</v>
      </c>
      <c r="E388">
        <v>8576</v>
      </c>
      <c r="F388">
        <v>152.4</v>
      </c>
      <c r="G388">
        <v>786</v>
      </c>
      <c r="H388">
        <v>37.65</v>
      </c>
      <c r="I388">
        <v>36.79</v>
      </c>
      <c r="J388">
        <v>12.4</v>
      </c>
      <c r="K388">
        <v>32.72</v>
      </c>
      <c r="L388">
        <v>13.29</v>
      </c>
      <c r="M388">
        <v>36.47</v>
      </c>
      <c r="N388">
        <v>85.88</v>
      </c>
      <c r="O388">
        <v>48.8</v>
      </c>
      <c r="P388">
        <v>97.05</v>
      </c>
      <c r="Q388">
        <v>36.12</v>
      </c>
      <c r="R388">
        <v>37.59</v>
      </c>
      <c r="S388">
        <v>33.66</v>
      </c>
      <c r="T388">
        <v>20.72</v>
      </c>
      <c r="U388">
        <v>1.99</v>
      </c>
      <c r="V388">
        <v>54.96</v>
      </c>
      <c r="W388">
        <v>1.655</v>
      </c>
      <c r="X388">
        <v>97.13</v>
      </c>
    </row>
    <row r="389" spans="1:24" ht="12.75">
      <c r="A389" s="168">
        <v>37813</v>
      </c>
      <c r="B389">
        <v>2780</v>
      </c>
      <c r="C389">
        <v>9.26</v>
      </c>
      <c r="D389">
        <v>74.87</v>
      </c>
      <c r="E389">
        <v>8006.46</v>
      </c>
      <c r="F389">
        <v>92.37</v>
      </c>
      <c r="G389">
        <v>827.99</v>
      </c>
      <c r="H389">
        <v>35.3</v>
      </c>
      <c r="I389">
        <v>38.539</v>
      </c>
      <c r="J389">
        <v>11.21</v>
      </c>
      <c r="K389">
        <v>34.37</v>
      </c>
      <c r="L389">
        <v>11.21</v>
      </c>
      <c r="M389">
        <v>34.41</v>
      </c>
      <c r="N389">
        <v>46.28</v>
      </c>
      <c r="O389">
        <v>47.37</v>
      </c>
      <c r="P389">
        <v>27.45</v>
      </c>
      <c r="Q389">
        <v>37.2</v>
      </c>
      <c r="R389">
        <v>-82.39</v>
      </c>
      <c r="S389">
        <v>34.09</v>
      </c>
      <c r="T389">
        <v>16.46</v>
      </c>
      <c r="U389">
        <v>2</v>
      </c>
      <c r="V389">
        <v>57.72</v>
      </c>
      <c r="W389">
        <v>1.841</v>
      </c>
      <c r="X389">
        <v>120.16</v>
      </c>
    </row>
    <row r="390" spans="1:24" ht="12.75">
      <c r="A390" s="168">
        <v>37815</v>
      </c>
      <c r="B390">
        <v>2783</v>
      </c>
      <c r="C390">
        <v>8.45</v>
      </c>
      <c r="D390">
        <v>70.2</v>
      </c>
      <c r="E390">
        <v>7324.47</v>
      </c>
      <c r="F390">
        <v>80.29</v>
      </c>
      <c r="G390">
        <v>765.56</v>
      </c>
      <c r="H390">
        <v>42.52</v>
      </c>
      <c r="I390">
        <v>32.92</v>
      </c>
      <c r="J390">
        <v>13.53</v>
      </c>
      <c r="K390">
        <v>29.84</v>
      </c>
      <c r="L390">
        <v>14.6</v>
      </c>
      <c r="M390">
        <v>35.67</v>
      </c>
      <c r="N390">
        <v>57.44</v>
      </c>
      <c r="O390">
        <v>49.72</v>
      </c>
      <c r="P390">
        <v>82.68</v>
      </c>
      <c r="Q390">
        <v>37.53</v>
      </c>
      <c r="R390">
        <v>-69.3</v>
      </c>
      <c r="S390">
        <v>35.17</v>
      </c>
      <c r="T390">
        <v>-38.46</v>
      </c>
      <c r="U390">
        <v>1.957</v>
      </c>
      <c r="V390">
        <v>58.57</v>
      </c>
      <c r="W390">
        <v>1.853</v>
      </c>
      <c r="X390">
        <v>117.69</v>
      </c>
    </row>
    <row r="391" spans="1:24" ht="12.75">
      <c r="A391" s="168">
        <v>37816</v>
      </c>
      <c r="B391">
        <v>2786</v>
      </c>
      <c r="C391">
        <v>8.87</v>
      </c>
      <c r="D391">
        <v>90.139</v>
      </c>
      <c r="E391">
        <v>7732</v>
      </c>
      <c r="F391">
        <v>105.32</v>
      </c>
      <c r="G391">
        <v>741.36</v>
      </c>
      <c r="H391">
        <v>35.75</v>
      </c>
      <c r="I391">
        <v>31.56</v>
      </c>
      <c r="J391">
        <v>12.78</v>
      </c>
      <c r="K391">
        <v>28.76</v>
      </c>
      <c r="L391">
        <v>13.48</v>
      </c>
      <c r="M391">
        <v>35.69</v>
      </c>
      <c r="N391">
        <v>70.58</v>
      </c>
      <c r="O391">
        <v>48.86</v>
      </c>
      <c r="P391">
        <v>361.36</v>
      </c>
      <c r="Q391">
        <v>38.44</v>
      </c>
      <c r="R391">
        <v>284.55</v>
      </c>
      <c r="S391">
        <v>33.84</v>
      </c>
      <c r="T391">
        <v>25.12</v>
      </c>
      <c r="U391">
        <v>1.9936</v>
      </c>
      <c r="V391">
        <v>56.84</v>
      </c>
      <c r="W391">
        <v>1.886</v>
      </c>
      <c r="X391">
        <v>153.96</v>
      </c>
    </row>
    <row r="392" spans="1:24" ht="12.75">
      <c r="A392" s="168">
        <v>37818</v>
      </c>
      <c r="B392">
        <v>2792</v>
      </c>
      <c r="C392">
        <v>8.17</v>
      </c>
      <c r="D392">
        <v>88.84</v>
      </c>
      <c r="E392">
        <v>7089.12</v>
      </c>
      <c r="F392">
        <v>123.02</v>
      </c>
      <c r="G392">
        <v>709.16</v>
      </c>
      <c r="H392">
        <v>39.019</v>
      </c>
      <c r="I392">
        <v>31.53</v>
      </c>
      <c r="J392">
        <v>12.3</v>
      </c>
      <c r="K392">
        <v>28.71</v>
      </c>
      <c r="L392">
        <v>12.31</v>
      </c>
      <c r="M392">
        <v>41.27</v>
      </c>
      <c r="N392">
        <v>71.39</v>
      </c>
      <c r="O392">
        <v>45.93</v>
      </c>
      <c r="P392">
        <v>46.93</v>
      </c>
      <c r="Q392">
        <v>42.81</v>
      </c>
      <c r="R392">
        <v>-419</v>
      </c>
      <c r="S392">
        <v>30.067</v>
      </c>
      <c r="T392">
        <v>32.94</v>
      </c>
      <c r="U392">
        <v>2.122</v>
      </c>
      <c r="V392">
        <v>65.45</v>
      </c>
      <c r="W392">
        <v>1.835</v>
      </c>
      <c r="X392">
        <v>132.077</v>
      </c>
    </row>
    <row r="393" spans="1:24" ht="12.75">
      <c r="A393" s="168">
        <v>37819</v>
      </c>
      <c r="B393">
        <v>2795</v>
      </c>
      <c r="C393">
        <v>8.07</v>
      </c>
      <c r="D393">
        <v>55.15</v>
      </c>
      <c r="E393">
        <v>6962.39</v>
      </c>
      <c r="F393">
        <v>71.64</v>
      </c>
      <c r="G393">
        <v>527.45</v>
      </c>
      <c r="H393">
        <v>36.53</v>
      </c>
      <c r="I393">
        <v>23.39</v>
      </c>
      <c r="J393">
        <v>12.03</v>
      </c>
      <c r="K393">
        <v>21.497</v>
      </c>
      <c r="L393">
        <v>12.7</v>
      </c>
      <c r="M393">
        <v>41.29</v>
      </c>
      <c r="N393">
        <v>43.83</v>
      </c>
      <c r="O393">
        <v>43.63</v>
      </c>
      <c r="P393">
        <v>39.12</v>
      </c>
      <c r="Q393">
        <v>40.377</v>
      </c>
      <c r="R393">
        <v>20.4866</v>
      </c>
      <c r="S393">
        <v>28.89</v>
      </c>
      <c r="T393">
        <v>12.78</v>
      </c>
      <c r="U393">
        <v>2.12</v>
      </c>
      <c r="V393">
        <v>62.56</v>
      </c>
      <c r="W393">
        <v>2.128</v>
      </c>
      <c r="X393">
        <v>202.335</v>
      </c>
    </row>
    <row r="394" spans="1:24" ht="12.75">
      <c r="A394" s="168">
        <v>37820</v>
      </c>
      <c r="B394">
        <v>2800</v>
      </c>
      <c r="C394">
        <v>9.783</v>
      </c>
      <c r="D394">
        <v>93.18</v>
      </c>
      <c r="E394">
        <v>8580.9</v>
      </c>
      <c r="F394">
        <v>144.4</v>
      </c>
      <c r="G394">
        <v>676.42</v>
      </c>
      <c r="H394">
        <v>28.93</v>
      </c>
      <c r="I394">
        <v>31.61</v>
      </c>
      <c r="J394">
        <v>10.45</v>
      </c>
      <c r="K394">
        <v>28.33</v>
      </c>
      <c r="L394">
        <v>11.03</v>
      </c>
      <c r="M394">
        <v>35.671</v>
      </c>
      <c r="N394">
        <v>85.78</v>
      </c>
      <c r="O394">
        <v>47.095</v>
      </c>
      <c r="P394">
        <v>139.89</v>
      </c>
      <c r="Q394">
        <v>35.867</v>
      </c>
      <c r="R394">
        <v>97.133</v>
      </c>
      <c r="S394">
        <v>31.5</v>
      </c>
      <c r="T394">
        <v>24.158</v>
      </c>
      <c r="U394">
        <v>2.0155</v>
      </c>
      <c r="V394">
        <v>54.91</v>
      </c>
      <c r="W394">
        <v>1.934</v>
      </c>
      <c r="X394">
        <v>636.38</v>
      </c>
    </row>
    <row r="395" spans="1:24" ht="12.75">
      <c r="A395" s="168">
        <v>37821</v>
      </c>
      <c r="B395">
        <v>2801</v>
      </c>
      <c r="C395">
        <v>8.169</v>
      </c>
      <c r="D395">
        <v>69.75</v>
      </c>
      <c r="E395">
        <v>7154.88</v>
      </c>
      <c r="F395">
        <v>80.55</v>
      </c>
      <c r="G395">
        <v>617</v>
      </c>
      <c r="H395">
        <v>37.84</v>
      </c>
      <c r="I395">
        <v>26.44</v>
      </c>
      <c r="J395">
        <v>13.77</v>
      </c>
      <c r="K395">
        <v>24.022</v>
      </c>
      <c r="L395">
        <v>14.244</v>
      </c>
      <c r="M395">
        <v>36.35</v>
      </c>
      <c r="N395">
        <v>170.033</v>
      </c>
      <c r="O395">
        <v>47.7</v>
      </c>
      <c r="P395">
        <v>166.32</v>
      </c>
      <c r="Q395">
        <v>36.79</v>
      </c>
      <c r="R395">
        <v>76.92</v>
      </c>
      <c r="S395">
        <v>32.79</v>
      </c>
      <c r="T395">
        <v>915.53</v>
      </c>
      <c r="U395">
        <v>2.01</v>
      </c>
      <c r="V395">
        <v>68.58</v>
      </c>
      <c r="W395">
        <v>1.967</v>
      </c>
      <c r="X395">
        <v>474.02</v>
      </c>
    </row>
    <row r="396" spans="1:24" ht="12.75">
      <c r="A396" s="168">
        <v>37822</v>
      </c>
      <c r="B396">
        <v>2803</v>
      </c>
      <c r="C396">
        <v>9.2758</v>
      </c>
      <c r="D396">
        <v>104.25</v>
      </c>
      <c r="E396">
        <v>8064.2</v>
      </c>
      <c r="F396">
        <v>140.18</v>
      </c>
      <c r="G396">
        <v>744.51</v>
      </c>
      <c r="H396">
        <v>35.78</v>
      </c>
      <c r="I396">
        <v>31.56</v>
      </c>
      <c r="J396">
        <v>12.57</v>
      </c>
      <c r="K396">
        <v>28.29</v>
      </c>
      <c r="L396">
        <v>12.735</v>
      </c>
      <c r="M396">
        <v>35.81</v>
      </c>
      <c r="N396">
        <v>51.03</v>
      </c>
      <c r="O396">
        <v>47.65</v>
      </c>
      <c r="P396">
        <v>43.43</v>
      </c>
      <c r="Q396">
        <v>38.5</v>
      </c>
      <c r="R396">
        <v>-23.26</v>
      </c>
      <c r="S396">
        <v>33.93</v>
      </c>
      <c r="T396">
        <v>4.34</v>
      </c>
      <c r="U396">
        <v>2.133</v>
      </c>
      <c r="V396">
        <v>78.77</v>
      </c>
      <c r="W396">
        <v>1.895</v>
      </c>
      <c r="X396">
        <v>258.599</v>
      </c>
    </row>
    <row r="397" spans="1:24" ht="12.75">
      <c r="A397" s="168">
        <v>37822</v>
      </c>
      <c r="B397">
        <v>2805</v>
      </c>
      <c r="C397">
        <v>9.474</v>
      </c>
      <c r="D397">
        <v>64.91</v>
      </c>
      <c r="E397">
        <v>8241.575</v>
      </c>
      <c r="F397">
        <v>242.16</v>
      </c>
      <c r="G397">
        <v>713.266</v>
      </c>
      <c r="H397">
        <v>5.214</v>
      </c>
      <c r="I397">
        <v>8.77</v>
      </c>
      <c r="J397">
        <v>7.988</v>
      </c>
      <c r="K397">
        <v>7.85</v>
      </c>
      <c r="L397">
        <v>11.55</v>
      </c>
      <c r="M397">
        <v>57.63</v>
      </c>
      <c r="N397">
        <v>-42.26</v>
      </c>
      <c r="O397">
        <v>63.16</v>
      </c>
      <c r="P397">
        <v>12.055</v>
      </c>
      <c r="Q397">
        <v>98.3</v>
      </c>
      <c r="R397">
        <v>-6.65</v>
      </c>
      <c r="S397">
        <v>184.58</v>
      </c>
      <c r="T397">
        <v>-9.712</v>
      </c>
      <c r="U397">
        <v>2.055</v>
      </c>
      <c r="V397">
        <v>198.93</v>
      </c>
      <c r="W397">
        <v>1.705</v>
      </c>
      <c r="X397">
        <v>-24.909</v>
      </c>
    </row>
    <row r="398" spans="1:24" ht="12.75">
      <c r="A398" s="168">
        <v>37823</v>
      </c>
      <c r="B398">
        <v>2810</v>
      </c>
      <c r="C398">
        <v>10.28</v>
      </c>
      <c r="D398">
        <v>98.78</v>
      </c>
      <c r="E398">
        <v>8935.66</v>
      </c>
      <c r="F398">
        <v>114.44</v>
      </c>
      <c r="G398">
        <v>718.1</v>
      </c>
      <c r="H398">
        <v>25.35</v>
      </c>
      <c r="I398">
        <v>32.507</v>
      </c>
      <c r="J398">
        <v>9.868</v>
      </c>
      <c r="K398">
        <v>29.0075</v>
      </c>
      <c r="L398">
        <v>10.347</v>
      </c>
      <c r="M398">
        <v>35.4538</v>
      </c>
      <c r="N398">
        <v>71.9689</v>
      </c>
      <c r="O398">
        <v>45.377</v>
      </c>
      <c r="P398">
        <v>116.8</v>
      </c>
      <c r="Q398">
        <v>36.85</v>
      </c>
      <c r="R398">
        <v>-125.119</v>
      </c>
      <c r="S398">
        <v>30.722</v>
      </c>
      <c r="T398">
        <v>9.17</v>
      </c>
      <c r="U398">
        <v>2.135</v>
      </c>
      <c r="V398">
        <v>70.115</v>
      </c>
      <c r="W398">
        <v>1.944</v>
      </c>
      <c r="X398">
        <v>-303.78</v>
      </c>
    </row>
    <row r="399" spans="1:24" ht="12.75">
      <c r="A399" s="168">
        <v>37824</v>
      </c>
      <c r="B399">
        <v>2813</v>
      </c>
      <c r="C399">
        <v>9.303</v>
      </c>
      <c r="D399">
        <v>49.46</v>
      </c>
      <c r="E399">
        <v>8201.822</v>
      </c>
      <c r="F399">
        <v>51.8866</v>
      </c>
      <c r="G399">
        <v>719.51</v>
      </c>
      <c r="H399">
        <v>36.34</v>
      </c>
      <c r="I399">
        <v>32.715</v>
      </c>
      <c r="J399">
        <v>12.1</v>
      </c>
      <c r="K399">
        <v>29.489</v>
      </c>
      <c r="L399">
        <v>12.71</v>
      </c>
      <c r="M399">
        <v>33.28</v>
      </c>
      <c r="N399">
        <v>70.97</v>
      </c>
      <c r="O399">
        <v>39.7155</v>
      </c>
      <c r="P399">
        <v>-56.83</v>
      </c>
      <c r="Q399">
        <v>37.09</v>
      </c>
      <c r="R399">
        <v>64.83</v>
      </c>
      <c r="S399">
        <v>25.147</v>
      </c>
      <c r="T399">
        <v>41.45</v>
      </c>
      <c r="U399">
        <v>2.043</v>
      </c>
      <c r="V399">
        <v>78.23</v>
      </c>
      <c r="W399">
        <v>2.01813</v>
      </c>
      <c r="X399">
        <v>191.47</v>
      </c>
    </row>
    <row r="400" spans="1:24" ht="12.75">
      <c r="A400" s="168">
        <v>37825</v>
      </c>
      <c r="B400">
        <v>2815</v>
      </c>
      <c r="C400">
        <v>9.3108</v>
      </c>
      <c r="D400">
        <v>61.07</v>
      </c>
      <c r="E400">
        <v>7955.46</v>
      </c>
      <c r="F400">
        <v>67.581</v>
      </c>
      <c r="G400">
        <v>916.98</v>
      </c>
      <c r="H400">
        <v>37.72</v>
      </c>
      <c r="I400">
        <v>40.014</v>
      </c>
      <c r="J400">
        <v>13</v>
      </c>
      <c r="K400">
        <v>35.58</v>
      </c>
      <c r="L400">
        <v>13.51</v>
      </c>
      <c r="M400">
        <v>36.039</v>
      </c>
      <c r="N400">
        <v>71.903</v>
      </c>
      <c r="O400">
        <v>41.114</v>
      </c>
      <c r="P400">
        <v>65.65</v>
      </c>
      <c r="Q400">
        <v>39.117</v>
      </c>
      <c r="R400">
        <v>506.05</v>
      </c>
      <c r="S400">
        <v>26.62</v>
      </c>
      <c r="T400">
        <v>90.95</v>
      </c>
      <c r="U400">
        <v>1.9765</v>
      </c>
      <c r="V400">
        <v>58.84</v>
      </c>
      <c r="W400">
        <v>2.036</v>
      </c>
      <c r="X400">
        <v>204.26</v>
      </c>
    </row>
    <row r="401" spans="1:24" ht="12.75">
      <c r="A401" s="168">
        <v>37826</v>
      </c>
      <c r="B401">
        <v>2817</v>
      </c>
      <c r="C401">
        <v>10.19906</v>
      </c>
      <c r="D401">
        <v>65.71</v>
      </c>
      <c r="E401">
        <v>8748.506</v>
      </c>
      <c r="F401">
        <v>76.30821</v>
      </c>
      <c r="G401">
        <v>940.6651</v>
      </c>
      <c r="H401">
        <v>36.36</v>
      </c>
      <c r="I401">
        <v>43.94737</v>
      </c>
      <c r="J401">
        <v>12.49</v>
      </c>
      <c r="K401">
        <v>38.379</v>
      </c>
      <c r="L401">
        <v>13.349</v>
      </c>
      <c r="M401">
        <v>32.9596</v>
      </c>
      <c r="N401">
        <v>42.186</v>
      </c>
      <c r="O401">
        <v>40.951</v>
      </c>
      <c r="P401">
        <v>-40.21</v>
      </c>
      <c r="Q401">
        <v>36.09</v>
      </c>
      <c r="R401">
        <v>884.96</v>
      </c>
      <c r="S401">
        <v>25.2728</v>
      </c>
      <c r="T401">
        <v>58.85</v>
      </c>
      <c r="U401">
        <v>2.002</v>
      </c>
      <c r="V401">
        <v>59.689</v>
      </c>
      <c r="W401">
        <v>1.7525</v>
      </c>
      <c r="X401">
        <v>131.16</v>
      </c>
    </row>
    <row r="402" spans="1:24" ht="12.75">
      <c r="A402" s="168">
        <v>37828</v>
      </c>
      <c r="B402">
        <v>2821</v>
      </c>
      <c r="C402">
        <v>10.23</v>
      </c>
      <c r="D402">
        <v>65205.46</v>
      </c>
      <c r="E402">
        <v>9193.528</v>
      </c>
      <c r="F402">
        <v>114.0856</v>
      </c>
      <c r="G402">
        <v>907.9767</v>
      </c>
      <c r="H402">
        <v>29.7</v>
      </c>
      <c r="I402">
        <v>42.1933</v>
      </c>
      <c r="J402">
        <v>11.8419</v>
      </c>
      <c r="K402">
        <v>37.078</v>
      </c>
      <c r="L402">
        <v>12.72133</v>
      </c>
      <c r="M402">
        <v>32.36</v>
      </c>
      <c r="N402">
        <v>56.65</v>
      </c>
      <c r="O402">
        <v>39.69</v>
      </c>
      <c r="P402">
        <v>34.62</v>
      </c>
      <c r="Q402">
        <v>38.4599</v>
      </c>
      <c r="R402">
        <v>-160.68</v>
      </c>
      <c r="S402">
        <v>29.318</v>
      </c>
      <c r="T402">
        <v>83.392</v>
      </c>
      <c r="U402">
        <v>1.98</v>
      </c>
      <c r="V402">
        <v>47.25</v>
      </c>
      <c r="W402">
        <v>1.7663</v>
      </c>
      <c r="X402">
        <v>532.98</v>
      </c>
    </row>
    <row r="403" spans="1:24" ht="12.75">
      <c r="A403" s="168">
        <v>37829</v>
      </c>
      <c r="B403">
        <v>2824</v>
      </c>
      <c r="C403">
        <v>10.25756</v>
      </c>
      <c r="D403">
        <v>764.09</v>
      </c>
      <c r="E403">
        <v>9124.411</v>
      </c>
      <c r="F403">
        <v>58.082</v>
      </c>
      <c r="G403">
        <v>948.35</v>
      </c>
      <c r="H403">
        <v>28.92</v>
      </c>
      <c r="I403">
        <v>46.8619</v>
      </c>
      <c r="J403">
        <v>10.48618</v>
      </c>
      <c r="K403">
        <v>41.428</v>
      </c>
      <c r="L403">
        <v>11.77</v>
      </c>
      <c r="M403">
        <v>33.273</v>
      </c>
      <c r="N403">
        <v>31.39577</v>
      </c>
      <c r="O403">
        <v>39.48</v>
      </c>
      <c r="P403">
        <v>-1149</v>
      </c>
      <c r="Q403">
        <v>38.86</v>
      </c>
      <c r="R403">
        <v>234.12</v>
      </c>
      <c r="S403">
        <v>29.2968</v>
      </c>
      <c r="T403">
        <v>28.7423</v>
      </c>
      <c r="U403">
        <v>2.019</v>
      </c>
      <c r="V403">
        <v>62.248</v>
      </c>
      <c r="W403">
        <v>1.762</v>
      </c>
      <c r="X403">
        <v>230.756</v>
      </c>
    </row>
    <row r="404" spans="1:24" ht="12.75">
      <c r="A404" s="168">
        <v>37830</v>
      </c>
      <c r="B404">
        <v>2826</v>
      </c>
      <c r="C404">
        <v>9.5507</v>
      </c>
      <c r="D404">
        <v>33</v>
      </c>
      <c r="E404">
        <v>8251.67</v>
      </c>
      <c r="F404">
        <v>33.28</v>
      </c>
      <c r="G404">
        <v>868.002</v>
      </c>
      <c r="H404">
        <v>27.284</v>
      </c>
      <c r="I404">
        <v>38.114</v>
      </c>
      <c r="J404">
        <v>11.91</v>
      </c>
      <c r="K404">
        <v>34.826</v>
      </c>
      <c r="L404">
        <v>13.23</v>
      </c>
      <c r="M404">
        <v>32.85</v>
      </c>
      <c r="N404">
        <v>37.75</v>
      </c>
      <c r="O404">
        <v>38.017</v>
      </c>
      <c r="P404">
        <v>-255.6232</v>
      </c>
      <c r="Q404">
        <v>38.83</v>
      </c>
      <c r="R404">
        <v>80.46</v>
      </c>
      <c r="S404">
        <v>27.392</v>
      </c>
      <c r="T404">
        <v>111.48</v>
      </c>
      <c r="U404">
        <v>2.074</v>
      </c>
      <c r="V404">
        <v>128.929</v>
      </c>
      <c r="W404">
        <v>1.9354</v>
      </c>
      <c r="X404">
        <v>716.505</v>
      </c>
    </row>
    <row r="405" spans="1:24" ht="12.75">
      <c r="A405" s="168">
        <v>37831</v>
      </c>
      <c r="B405">
        <v>2828</v>
      </c>
      <c r="C405">
        <v>10.25</v>
      </c>
      <c r="D405">
        <v>529.66</v>
      </c>
      <c r="E405">
        <v>9074.6</v>
      </c>
      <c r="F405">
        <v>67.01</v>
      </c>
      <c r="G405">
        <v>834.2</v>
      </c>
      <c r="H405">
        <v>29.76</v>
      </c>
      <c r="I405">
        <v>38.66</v>
      </c>
      <c r="J405">
        <v>11.619</v>
      </c>
      <c r="K405">
        <v>35.16338</v>
      </c>
      <c r="L405">
        <v>12.527</v>
      </c>
      <c r="M405">
        <v>32.159</v>
      </c>
      <c r="N405">
        <v>58.469</v>
      </c>
      <c r="O405">
        <v>39.4814</v>
      </c>
      <c r="P405">
        <v>9693</v>
      </c>
      <c r="Q405">
        <v>37.87</v>
      </c>
      <c r="R405">
        <v>105.9369</v>
      </c>
      <c r="S405">
        <v>27.4659</v>
      </c>
      <c r="T405">
        <v>23.335</v>
      </c>
      <c r="U405">
        <v>2.0744</v>
      </c>
      <c r="V405">
        <v>65.256</v>
      </c>
      <c r="W405">
        <v>1.956</v>
      </c>
      <c r="X405">
        <v>476.53</v>
      </c>
    </row>
    <row r="406" spans="1:24" ht="12.75">
      <c r="A406" s="168">
        <v>37832</v>
      </c>
      <c r="B406">
        <v>2830</v>
      </c>
      <c r="C406">
        <v>10.255</v>
      </c>
      <c r="D406">
        <v>73.84</v>
      </c>
      <c r="E406">
        <v>8943.194</v>
      </c>
      <c r="F406">
        <v>91.096</v>
      </c>
      <c r="G406">
        <v>777.26</v>
      </c>
      <c r="H406">
        <v>26.48</v>
      </c>
      <c r="I406">
        <v>36.225</v>
      </c>
      <c r="J406">
        <v>10.19</v>
      </c>
      <c r="K406">
        <v>33.354</v>
      </c>
      <c r="L406">
        <v>10.878</v>
      </c>
      <c r="M406">
        <v>36.85</v>
      </c>
      <c r="N406">
        <v>321.88</v>
      </c>
      <c r="O406">
        <v>47.23</v>
      </c>
      <c r="P406">
        <v>48.39</v>
      </c>
      <c r="Q406">
        <v>38.75</v>
      </c>
      <c r="R406">
        <v>108.7</v>
      </c>
      <c r="S406">
        <v>35.54</v>
      </c>
      <c r="T406">
        <v>15.34</v>
      </c>
      <c r="U406">
        <v>2.168</v>
      </c>
      <c r="V406">
        <v>67.27</v>
      </c>
      <c r="W406">
        <v>1.965</v>
      </c>
      <c r="X406">
        <v>694.9</v>
      </c>
    </row>
    <row r="407" spans="1:24" ht="12.75">
      <c r="A407" s="168">
        <v>37834</v>
      </c>
      <c r="B407">
        <v>2847</v>
      </c>
      <c r="C407">
        <v>10.277</v>
      </c>
      <c r="D407">
        <v>166.43</v>
      </c>
      <c r="E407">
        <v>9251.98</v>
      </c>
      <c r="F407">
        <v>52.03</v>
      </c>
      <c r="G407">
        <v>768.34</v>
      </c>
      <c r="H407">
        <v>17.25</v>
      </c>
      <c r="I407">
        <v>35.44</v>
      </c>
      <c r="J407">
        <v>9.075</v>
      </c>
      <c r="K407">
        <v>32.277</v>
      </c>
      <c r="L407">
        <v>9.91</v>
      </c>
      <c r="M407">
        <v>33.02</v>
      </c>
      <c r="N407">
        <v>49.24</v>
      </c>
      <c r="O407">
        <v>42.75</v>
      </c>
      <c r="P407">
        <v>2288</v>
      </c>
      <c r="Q407">
        <v>36.47</v>
      </c>
      <c r="R407">
        <v>26.45</v>
      </c>
      <c r="S407">
        <v>29.07</v>
      </c>
      <c r="T407">
        <v>15.33</v>
      </c>
      <c r="U407">
        <v>2.172</v>
      </c>
      <c r="V407">
        <v>101.1</v>
      </c>
      <c r="W407">
        <v>1.878</v>
      </c>
      <c r="X407">
        <v>56.53</v>
      </c>
    </row>
    <row r="408" spans="1:24" ht="12.75">
      <c r="A408" s="168">
        <v>37836</v>
      </c>
      <c r="B408">
        <v>2857</v>
      </c>
      <c r="C408">
        <v>9.92</v>
      </c>
      <c r="D408">
        <v>23.73</v>
      </c>
      <c r="E408">
        <v>8782.6</v>
      </c>
      <c r="F408">
        <v>24.49</v>
      </c>
      <c r="G408">
        <v>743.25</v>
      </c>
      <c r="H408">
        <v>19.97</v>
      </c>
      <c r="I408">
        <v>32.82</v>
      </c>
      <c r="J408">
        <v>10.21</v>
      </c>
      <c r="K408">
        <v>30.2</v>
      </c>
      <c r="L408">
        <v>11.41</v>
      </c>
      <c r="M408">
        <v>38.38</v>
      </c>
      <c r="N408">
        <v>96.15</v>
      </c>
      <c r="O408">
        <v>48.48</v>
      </c>
      <c r="P408">
        <v>35.97</v>
      </c>
      <c r="Q408">
        <v>35.94</v>
      </c>
      <c r="R408">
        <v>-470.5</v>
      </c>
      <c r="S408">
        <v>29.46</v>
      </c>
      <c r="T408">
        <v>120.62</v>
      </c>
      <c r="U408">
        <v>2.251</v>
      </c>
      <c r="V408">
        <v>-467.02</v>
      </c>
      <c r="W408">
        <v>1.798</v>
      </c>
      <c r="X408">
        <v>-193.5</v>
      </c>
    </row>
    <row r="409" spans="1:24" ht="12.75">
      <c r="A409" s="168">
        <v>37837</v>
      </c>
      <c r="B409">
        <v>2859</v>
      </c>
      <c r="C409">
        <v>9.948</v>
      </c>
      <c r="D409">
        <v>29.63</v>
      </c>
      <c r="E409">
        <v>8621.04</v>
      </c>
      <c r="F409">
        <v>30.78</v>
      </c>
      <c r="G409">
        <v>902.66</v>
      </c>
      <c r="H409">
        <v>23.74</v>
      </c>
      <c r="I409">
        <v>42.2</v>
      </c>
      <c r="J409">
        <v>9.81</v>
      </c>
      <c r="K409">
        <v>37.95</v>
      </c>
      <c r="L409">
        <v>11.05</v>
      </c>
      <c r="M409">
        <v>33.7</v>
      </c>
      <c r="N409">
        <v>57.22</v>
      </c>
      <c r="O409">
        <v>44.5</v>
      </c>
      <c r="P409">
        <v>-129.85</v>
      </c>
      <c r="Q409">
        <v>36.41</v>
      </c>
      <c r="R409">
        <v>53.69</v>
      </c>
      <c r="S409">
        <v>30.63</v>
      </c>
      <c r="T409">
        <v>59.54</v>
      </c>
      <c r="U409">
        <v>2.166</v>
      </c>
      <c r="V409">
        <v>356.71</v>
      </c>
      <c r="W409">
        <v>1.86</v>
      </c>
      <c r="X409">
        <v>-1587.8</v>
      </c>
    </row>
    <row r="410" spans="1:24" ht="12.75">
      <c r="A410" s="168">
        <v>37839</v>
      </c>
      <c r="B410">
        <v>2864</v>
      </c>
      <c r="C410">
        <v>9.667</v>
      </c>
      <c r="D410">
        <v>35.43</v>
      </c>
      <c r="E410">
        <v>8502.9</v>
      </c>
      <c r="F410">
        <v>38.28</v>
      </c>
      <c r="G410">
        <v>746.86</v>
      </c>
      <c r="H410">
        <v>24.63</v>
      </c>
      <c r="I410">
        <v>36.16</v>
      </c>
      <c r="J410">
        <v>9.63</v>
      </c>
      <c r="K410">
        <v>33.16</v>
      </c>
      <c r="L410">
        <v>10.58</v>
      </c>
      <c r="M410">
        <v>34.32</v>
      </c>
      <c r="N410">
        <v>63.21</v>
      </c>
      <c r="O410">
        <v>44.88</v>
      </c>
      <c r="P410">
        <v>102.11</v>
      </c>
      <c r="Q410">
        <v>32.54</v>
      </c>
      <c r="R410">
        <v>34.62</v>
      </c>
      <c r="S410">
        <v>26.98</v>
      </c>
      <c r="T410">
        <v>46.06</v>
      </c>
      <c r="U410">
        <v>2.093</v>
      </c>
      <c r="V410">
        <v>105.3</v>
      </c>
      <c r="W410">
        <v>1.931</v>
      </c>
      <c r="X410">
        <v>-466.3</v>
      </c>
    </row>
    <row r="411" spans="1:24" ht="12.75">
      <c r="A411" s="168">
        <v>37839</v>
      </c>
      <c r="B411">
        <v>2868</v>
      </c>
      <c r="C411">
        <v>10.324</v>
      </c>
      <c r="D411">
        <v>40.85</v>
      </c>
      <c r="E411">
        <v>9121.1</v>
      </c>
      <c r="F411">
        <v>34.79</v>
      </c>
      <c r="G411">
        <v>787.35</v>
      </c>
      <c r="H411">
        <v>28.73</v>
      </c>
      <c r="I411">
        <v>38.86</v>
      </c>
      <c r="J411">
        <v>10.12</v>
      </c>
      <c r="K411">
        <v>35.26</v>
      </c>
      <c r="L411">
        <v>11.19</v>
      </c>
      <c r="M411">
        <v>34.94</v>
      </c>
      <c r="N411">
        <v>153.93</v>
      </c>
      <c r="O411">
        <v>45.6</v>
      </c>
      <c r="P411">
        <v>-52.66</v>
      </c>
      <c r="Q411">
        <v>35.81</v>
      </c>
      <c r="R411">
        <v>58.43</v>
      </c>
      <c r="S411">
        <v>28.81</v>
      </c>
      <c r="T411">
        <v>29.12</v>
      </c>
      <c r="U411">
        <v>2.155</v>
      </c>
      <c r="V411">
        <v>119</v>
      </c>
      <c r="W411">
        <v>1.887</v>
      </c>
      <c r="X411">
        <v>192.43</v>
      </c>
    </row>
    <row r="412" spans="1:24" ht="12.75">
      <c r="A412" s="168">
        <v>37841</v>
      </c>
      <c r="B412">
        <v>2879</v>
      </c>
      <c r="C412">
        <v>9.791</v>
      </c>
      <c r="D412">
        <v>21.76</v>
      </c>
      <c r="E412">
        <v>8640.7</v>
      </c>
      <c r="F412">
        <v>21.58</v>
      </c>
      <c r="G412">
        <v>791.73</v>
      </c>
      <c r="H412">
        <v>31.95</v>
      </c>
      <c r="I412">
        <v>40.44</v>
      </c>
      <c r="J412">
        <v>9.1</v>
      </c>
      <c r="K412">
        <v>36.38</v>
      </c>
      <c r="L412">
        <v>10.39</v>
      </c>
      <c r="M412">
        <v>32.14</v>
      </c>
      <c r="N412">
        <v>36.6</v>
      </c>
      <c r="O412">
        <v>43.37</v>
      </c>
      <c r="P412">
        <v>214.8</v>
      </c>
      <c r="Q412">
        <v>35.78</v>
      </c>
      <c r="R412">
        <v>442.9</v>
      </c>
      <c r="S412">
        <v>26.66</v>
      </c>
      <c r="T412">
        <v>21.67</v>
      </c>
      <c r="U412">
        <v>2.113</v>
      </c>
      <c r="V412">
        <v>263.1</v>
      </c>
      <c r="W412">
        <v>1.86</v>
      </c>
      <c r="X412">
        <v>108.89</v>
      </c>
    </row>
    <row r="413" spans="1:24" ht="12.75">
      <c r="A413" s="168">
        <v>37842</v>
      </c>
      <c r="B413">
        <v>2883</v>
      </c>
      <c r="C413">
        <v>10.146</v>
      </c>
      <c r="D413">
        <v>12.42</v>
      </c>
      <c r="E413">
        <v>8923</v>
      </c>
      <c r="F413">
        <v>11.81</v>
      </c>
      <c r="G413">
        <v>841.7</v>
      </c>
      <c r="H413">
        <v>26.82</v>
      </c>
      <c r="I413">
        <v>43.66</v>
      </c>
      <c r="J413">
        <v>7.62</v>
      </c>
      <c r="K413">
        <v>38.6</v>
      </c>
      <c r="L413">
        <v>8.98</v>
      </c>
      <c r="M413">
        <v>35.2</v>
      </c>
      <c r="N413">
        <v>121.9</v>
      </c>
      <c r="O413">
        <v>45.4</v>
      </c>
      <c r="P413">
        <v>106.6</v>
      </c>
      <c r="Q413">
        <v>36</v>
      </c>
      <c r="R413">
        <v>598.1</v>
      </c>
      <c r="S413">
        <v>27.4</v>
      </c>
      <c r="T413">
        <v>39.9</v>
      </c>
      <c r="U413">
        <v>2.004</v>
      </c>
      <c r="V413">
        <v>103.5</v>
      </c>
      <c r="W413">
        <v>1.874</v>
      </c>
      <c r="X413">
        <v>114.96</v>
      </c>
    </row>
    <row r="414" spans="1:24" ht="12.75">
      <c r="A414" s="168">
        <v>37843</v>
      </c>
      <c r="B414">
        <v>2887</v>
      </c>
      <c r="C414">
        <v>10.137</v>
      </c>
      <c r="D414">
        <v>21.13</v>
      </c>
      <c r="E414">
        <v>8750.41</v>
      </c>
      <c r="F414">
        <v>20.73</v>
      </c>
      <c r="G414">
        <v>1009.03</v>
      </c>
      <c r="H414">
        <v>30.51</v>
      </c>
      <c r="I414">
        <v>50.55</v>
      </c>
      <c r="J414">
        <v>9.02</v>
      </c>
      <c r="K414">
        <v>44.15</v>
      </c>
      <c r="L414">
        <v>10.38</v>
      </c>
      <c r="M414">
        <v>34.6</v>
      </c>
      <c r="N414">
        <v>188.9</v>
      </c>
      <c r="O414">
        <v>43.46</v>
      </c>
      <c r="P414">
        <v>70.74</v>
      </c>
      <c r="Q414">
        <v>37.9</v>
      </c>
      <c r="R414">
        <v>1185</v>
      </c>
      <c r="S414">
        <v>31.4</v>
      </c>
      <c r="T414">
        <v>39.5</v>
      </c>
      <c r="U414">
        <v>2.095</v>
      </c>
      <c r="V414">
        <v>127.39</v>
      </c>
      <c r="W414">
        <v>1.88</v>
      </c>
      <c r="X414">
        <v>64.14</v>
      </c>
    </row>
    <row r="415" spans="1:24" ht="12.75">
      <c r="A415" s="168">
        <v>37845</v>
      </c>
      <c r="B415">
        <v>2898</v>
      </c>
      <c r="C415">
        <v>9.67</v>
      </c>
      <c r="D415">
        <v>21.73</v>
      </c>
      <c r="E415">
        <v>8507.69</v>
      </c>
      <c r="F415">
        <v>21.51</v>
      </c>
      <c r="G415">
        <v>811.5</v>
      </c>
      <c r="H415">
        <v>34.82</v>
      </c>
      <c r="I415">
        <v>39.73</v>
      </c>
      <c r="J415">
        <v>8.99</v>
      </c>
      <c r="K415">
        <v>35.95</v>
      </c>
      <c r="L415">
        <v>9.81</v>
      </c>
      <c r="M415">
        <v>32.13</v>
      </c>
      <c r="N415">
        <v>55.81</v>
      </c>
      <c r="O415">
        <v>44.04</v>
      </c>
      <c r="P415">
        <v>220</v>
      </c>
      <c r="Q415">
        <v>38.81</v>
      </c>
      <c r="R415">
        <v>114.35</v>
      </c>
      <c r="S415">
        <v>28.95</v>
      </c>
      <c r="T415">
        <v>49.35</v>
      </c>
      <c r="U415">
        <v>2.239</v>
      </c>
      <c r="V415">
        <v>904.3</v>
      </c>
      <c r="W415">
        <v>1.758</v>
      </c>
      <c r="X415">
        <v>57.74</v>
      </c>
    </row>
    <row r="416" spans="1:24" ht="12.75">
      <c r="A416" s="168">
        <v>37847</v>
      </c>
      <c r="B416">
        <v>2904</v>
      </c>
      <c r="C416">
        <v>9.964</v>
      </c>
      <c r="D416">
        <v>30.35</v>
      </c>
      <c r="E416">
        <v>8727.02</v>
      </c>
      <c r="F416">
        <v>30.56</v>
      </c>
      <c r="G416">
        <v>863.81</v>
      </c>
      <c r="H416">
        <v>32.69</v>
      </c>
      <c r="I416">
        <v>42.56</v>
      </c>
      <c r="J416">
        <v>10.7</v>
      </c>
      <c r="K416">
        <v>38.05</v>
      </c>
      <c r="L416">
        <v>11.69</v>
      </c>
      <c r="M416">
        <v>32.37</v>
      </c>
      <c r="N416">
        <v>33.44</v>
      </c>
      <c r="O416">
        <v>45.16</v>
      </c>
      <c r="P416">
        <v>319.7</v>
      </c>
      <c r="Q416">
        <v>38.57</v>
      </c>
      <c r="R416">
        <v>729.97</v>
      </c>
      <c r="S416">
        <v>29.59</v>
      </c>
      <c r="T416">
        <v>29.21</v>
      </c>
      <c r="U416">
        <v>2.154</v>
      </c>
      <c r="V416">
        <v>195.9</v>
      </c>
      <c r="W416">
        <v>1.62</v>
      </c>
      <c r="X416">
        <v>65.8</v>
      </c>
    </row>
    <row r="417" spans="1:24" ht="12.75">
      <c r="A417" s="168">
        <v>37847</v>
      </c>
      <c r="B417">
        <v>2908</v>
      </c>
      <c r="C417">
        <v>10.169</v>
      </c>
      <c r="D417">
        <v>28.14</v>
      </c>
      <c r="E417">
        <v>8973.64</v>
      </c>
      <c r="F417">
        <v>28.28</v>
      </c>
      <c r="G417">
        <v>797.45</v>
      </c>
      <c r="H417">
        <v>29.09</v>
      </c>
      <c r="I417">
        <v>40.46</v>
      </c>
      <c r="J417">
        <v>9.75</v>
      </c>
      <c r="K417">
        <v>36.45</v>
      </c>
      <c r="L417">
        <v>10.78</v>
      </c>
      <c r="M417">
        <v>38.48</v>
      </c>
      <c r="N417">
        <v>37.3</v>
      </c>
      <c r="O417">
        <v>42.56</v>
      </c>
      <c r="P417">
        <v>250.4</v>
      </c>
      <c r="Q417">
        <v>43.12</v>
      </c>
      <c r="R417">
        <v>674.7</v>
      </c>
      <c r="S417">
        <v>30.74</v>
      </c>
      <c r="T417">
        <v>18.01</v>
      </c>
      <c r="U417">
        <v>2.116</v>
      </c>
      <c r="V417">
        <v>145.9</v>
      </c>
      <c r="W417">
        <v>1.739</v>
      </c>
      <c r="X417">
        <v>96.35</v>
      </c>
    </row>
    <row r="418" spans="1:25" ht="12.75">
      <c r="A418" s="168">
        <v>37848</v>
      </c>
      <c r="B418">
        <v>2910</v>
      </c>
      <c r="C418" s="289">
        <v>10.016</v>
      </c>
      <c r="D418" s="289">
        <v>17.5</v>
      </c>
      <c r="E418" s="288">
        <v>8938.05</v>
      </c>
      <c r="F418" s="288">
        <v>22.81</v>
      </c>
      <c r="G418" s="288">
        <v>768.46</v>
      </c>
      <c r="H418" s="288">
        <v>31.62</v>
      </c>
      <c r="I418" s="288">
        <v>40.61</v>
      </c>
      <c r="J418" s="289">
        <v>9.06</v>
      </c>
      <c r="K418" s="288">
        <v>36.54</v>
      </c>
      <c r="L418" s="289">
        <v>10.06</v>
      </c>
      <c r="M418" s="289">
        <v>39.5</v>
      </c>
      <c r="N418" s="289">
        <v>83.2</v>
      </c>
      <c r="O418" s="289">
        <v>45</v>
      </c>
      <c r="P418" s="289">
        <v>61.5</v>
      </c>
      <c r="Q418" s="289">
        <v>40.8</v>
      </c>
      <c r="R418" s="289">
        <v>114.7</v>
      </c>
      <c r="S418" s="289">
        <v>28.2</v>
      </c>
      <c r="T418" s="289">
        <v>41.2</v>
      </c>
      <c r="U418" s="288">
        <v>1.71</v>
      </c>
      <c r="V418" s="289">
        <v>359.3</v>
      </c>
      <c r="W418" s="288">
        <v>1.66</v>
      </c>
      <c r="X418" s="289">
        <v>108.9</v>
      </c>
      <c r="Y418" t="s">
        <v>279</v>
      </c>
    </row>
    <row r="419" spans="1:25" ht="12.75">
      <c r="A419" s="168">
        <v>37849</v>
      </c>
      <c r="B419">
        <v>2912</v>
      </c>
      <c r="C419" s="289">
        <v>9.971</v>
      </c>
      <c r="D419" s="289">
        <v>9.81</v>
      </c>
      <c r="E419" s="288">
        <v>8805.68</v>
      </c>
      <c r="F419" s="288">
        <v>11.49</v>
      </c>
      <c r="G419" s="288">
        <v>782.79</v>
      </c>
      <c r="H419" s="288">
        <v>31.97</v>
      </c>
      <c r="I419" s="288">
        <v>40.25</v>
      </c>
      <c r="J419" s="289">
        <v>7.36</v>
      </c>
      <c r="K419" s="288">
        <v>36.36</v>
      </c>
      <c r="L419" s="289">
        <v>8.34</v>
      </c>
      <c r="M419" s="289">
        <v>42</v>
      </c>
      <c r="N419" s="289">
        <v>76.9</v>
      </c>
      <c r="O419" s="289">
        <v>47.7</v>
      </c>
      <c r="P419" s="289">
        <v>114.3</v>
      </c>
      <c r="Q419" s="289">
        <v>39.7</v>
      </c>
      <c r="R419" s="289">
        <v>162.5</v>
      </c>
      <c r="S419" s="289">
        <v>29.4</v>
      </c>
      <c r="T419" s="289">
        <v>39.9</v>
      </c>
      <c r="U419" s="288">
        <v>1.69</v>
      </c>
      <c r="V419" s="289">
        <v>65.4</v>
      </c>
      <c r="W419" s="288">
        <v>1.73</v>
      </c>
      <c r="X419" s="289">
        <v>128.9</v>
      </c>
      <c r="Y419" t="s">
        <v>280</v>
      </c>
    </row>
    <row r="420" spans="1:25" ht="12.75">
      <c r="A420" s="168">
        <v>37850</v>
      </c>
      <c r="B420">
        <v>2916</v>
      </c>
      <c r="C420" s="289">
        <v>10.16</v>
      </c>
      <c r="D420" s="289">
        <v>29.17</v>
      </c>
      <c r="E420" s="288">
        <v>8884.77</v>
      </c>
      <c r="F420" s="288">
        <v>35.84</v>
      </c>
      <c r="G420" s="288">
        <v>766.37</v>
      </c>
      <c r="H420" s="288">
        <v>33.69</v>
      </c>
      <c r="I420" s="288">
        <v>37.73</v>
      </c>
      <c r="J420" s="289">
        <v>10.97</v>
      </c>
      <c r="K420" s="288">
        <v>34.42</v>
      </c>
      <c r="L420" s="289">
        <v>12.04</v>
      </c>
      <c r="M420" s="289">
        <v>41.8</v>
      </c>
      <c r="N420" s="289">
        <v>61.3</v>
      </c>
      <c r="O420" s="289">
        <v>48.8</v>
      </c>
      <c r="P420" s="289">
        <v>76.6</v>
      </c>
      <c r="Q420" s="289">
        <v>41.3</v>
      </c>
      <c r="R420" s="289">
        <v>412.1</v>
      </c>
      <c r="S420" s="289">
        <v>30.4</v>
      </c>
      <c r="T420" s="289">
        <v>29.9</v>
      </c>
      <c r="U420" s="288">
        <v>1.71</v>
      </c>
      <c r="V420" s="289">
        <v>114.6</v>
      </c>
      <c r="W420" s="288">
        <v>1.66</v>
      </c>
      <c r="X420" s="289">
        <v>87.5</v>
      </c>
      <c r="Y420" t="s">
        <v>281</v>
      </c>
    </row>
    <row r="421" spans="1:25" ht="12.75">
      <c r="A421" s="168">
        <v>37851</v>
      </c>
      <c r="B421">
        <v>2923</v>
      </c>
      <c r="C421" s="289">
        <v>9.918</v>
      </c>
      <c r="D421" s="289">
        <v>20.48</v>
      </c>
      <c r="E421" s="288">
        <v>8741.18</v>
      </c>
      <c r="F421" s="288">
        <v>31.14</v>
      </c>
      <c r="G421" s="288">
        <v>811.78</v>
      </c>
      <c r="H421" s="288">
        <v>30.5</v>
      </c>
      <c r="I421" s="288">
        <v>42.21</v>
      </c>
      <c r="J421" s="289">
        <v>8.76</v>
      </c>
      <c r="K421" s="288">
        <v>38.53</v>
      </c>
      <c r="L421" s="289">
        <v>9.58</v>
      </c>
      <c r="M421" s="289">
        <v>34.1</v>
      </c>
      <c r="N421" s="289">
        <v>60.3</v>
      </c>
      <c r="O421" s="289">
        <v>47</v>
      </c>
      <c r="P421" s="289">
        <v>128.9</v>
      </c>
      <c r="Q421" s="289">
        <v>38.9</v>
      </c>
      <c r="R421" s="289">
        <v>91.8</v>
      </c>
      <c r="S421" s="289">
        <v>30.4</v>
      </c>
      <c r="T421" s="289">
        <v>26.2</v>
      </c>
      <c r="U421" s="288">
        <v>1.77</v>
      </c>
      <c r="V421" s="289">
        <v>1355</v>
      </c>
      <c r="W421" s="288">
        <v>1.7</v>
      </c>
      <c r="X421" s="289">
        <v>165.5</v>
      </c>
      <c r="Y421" t="s">
        <v>282</v>
      </c>
    </row>
    <row r="422" spans="1:24" ht="12.75">
      <c r="A422" s="168">
        <v>37852</v>
      </c>
      <c r="B422">
        <v>2928</v>
      </c>
      <c r="C422" s="289">
        <v>10.09</v>
      </c>
      <c r="D422" s="289" t="s">
        <v>283</v>
      </c>
      <c r="E422" s="288">
        <v>8936.11</v>
      </c>
      <c r="F422" s="288">
        <v>26.07</v>
      </c>
      <c r="G422" s="288">
        <v>822.24</v>
      </c>
      <c r="H422" s="288">
        <v>21.9</v>
      </c>
      <c r="I422" s="288">
        <v>43.95</v>
      </c>
      <c r="J422" t="s">
        <v>283</v>
      </c>
      <c r="K422" s="288">
        <v>39.84</v>
      </c>
      <c r="L422" s="289" t="s">
        <v>283</v>
      </c>
      <c r="M422" s="289" t="s">
        <v>283</v>
      </c>
      <c r="N422" s="289" t="s">
        <v>283</v>
      </c>
      <c r="O422" s="289" t="s">
        <v>283</v>
      </c>
      <c r="P422" s="289" t="s">
        <v>283</v>
      </c>
      <c r="Q422" s="289" t="s">
        <v>283</v>
      </c>
      <c r="R422" s="289" t="s">
        <v>283</v>
      </c>
      <c r="S422" s="289" t="s">
        <v>283</v>
      </c>
      <c r="T422" s="289" t="s">
        <v>283</v>
      </c>
      <c r="U422" s="288">
        <v>1.83</v>
      </c>
      <c r="V422" s="289" t="s">
        <v>283</v>
      </c>
      <c r="W422" s="288">
        <v>1.5</v>
      </c>
      <c r="X422" s="289" t="s">
        <v>283</v>
      </c>
    </row>
    <row r="423" spans="1:25" ht="12.75">
      <c r="A423" s="168">
        <v>37853</v>
      </c>
      <c r="B423">
        <v>2932</v>
      </c>
      <c r="C423" s="289">
        <v>10.216</v>
      </c>
      <c r="D423" s="289">
        <v>38.56</v>
      </c>
      <c r="E423" s="288">
        <v>9189.07</v>
      </c>
      <c r="F423" s="288">
        <v>59.47</v>
      </c>
      <c r="G423" s="288">
        <v>596.37</v>
      </c>
      <c r="H423" s="288">
        <v>28.32</v>
      </c>
      <c r="I423" s="288">
        <v>28.75</v>
      </c>
      <c r="J423" s="289">
        <v>10.63</v>
      </c>
      <c r="K423" s="288">
        <v>26.51</v>
      </c>
      <c r="L423" s="289">
        <v>11.73</v>
      </c>
      <c r="M423" s="289">
        <v>33</v>
      </c>
      <c r="N423" s="289">
        <v>37.4</v>
      </c>
      <c r="O423" s="289">
        <v>45.6</v>
      </c>
      <c r="P423" s="289">
        <v>173.7</v>
      </c>
      <c r="Q423" s="289">
        <v>42.2</v>
      </c>
      <c r="R423" s="289">
        <v>70.2</v>
      </c>
      <c r="S423" s="289">
        <v>34.6</v>
      </c>
      <c r="T423" s="289">
        <v>17.4</v>
      </c>
      <c r="U423" s="288">
        <v>1.86</v>
      </c>
      <c r="V423" s="289">
        <v>301.7</v>
      </c>
      <c r="W423" s="288">
        <v>1.57</v>
      </c>
      <c r="X423" s="289">
        <v>411.2</v>
      </c>
      <c r="Y423" t="s">
        <v>284</v>
      </c>
    </row>
    <row r="424" spans="1:25" ht="12.75">
      <c r="A424" s="168">
        <v>37854</v>
      </c>
      <c r="B424">
        <v>2934</v>
      </c>
      <c r="C424" s="289">
        <v>9.667</v>
      </c>
      <c r="D424" s="289">
        <v>16.92</v>
      </c>
      <c r="E424" s="288">
        <v>8511.38</v>
      </c>
      <c r="F424" s="289">
        <v>16.16</v>
      </c>
      <c r="G424" s="288">
        <v>837.71</v>
      </c>
      <c r="H424" s="289">
        <v>29.01</v>
      </c>
      <c r="I424" s="288">
        <v>41.99</v>
      </c>
      <c r="J424" s="289">
        <v>8.46</v>
      </c>
      <c r="K424" s="288">
        <v>38.19</v>
      </c>
      <c r="L424" s="289">
        <v>9.5</v>
      </c>
      <c r="M424" s="289">
        <v>36.3</v>
      </c>
      <c r="N424" s="289">
        <v>130.5</v>
      </c>
      <c r="O424" s="289">
        <v>44.9</v>
      </c>
      <c r="P424" s="289">
        <v>154</v>
      </c>
      <c r="Q424" s="289">
        <v>38</v>
      </c>
      <c r="R424" s="289">
        <v>255</v>
      </c>
      <c r="S424" s="289">
        <v>31.7</v>
      </c>
      <c r="T424" s="289">
        <v>49.3</v>
      </c>
      <c r="U424" s="288">
        <v>1.8</v>
      </c>
      <c r="V424" s="289">
        <v>163.1</v>
      </c>
      <c r="W424" s="288">
        <v>1.71</v>
      </c>
      <c r="X424" s="289">
        <v>192.2</v>
      </c>
      <c r="Y424" t="s">
        <v>285</v>
      </c>
    </row>
    <row r="425" spans="1:24" ht="12.75">
      <c r="A425" s="168">
        <v>37855</v>
      </c>
      <c r="B425">
        <v>2937</v>
      </c>
      <c r="C425" s="289">
        <v>10.61</v>
      </c>
      <c r="D425" s="289">
        <v>19.31</v>
      </c>
      <c r="E425">
        <v>9529.05</v>
      </c>
      <c r="F425">
        <v>25.92</v>
      </c>
      <c r="G425">
        <v>799.15</v>
      </c>
      <c r="H425">
        <v>25.31</v>
      </c>
      <c r="I425">
        <v>43.8</v>
      </c>
      <c r="J425" s="289">
        <v>8.07</v>
      </c>
      <c r="K425">
        <v>39.05</v>
      </c>
      <c r="L425" s="289">
        <v>9.01</v>
      </c>
      <c r="M425" s="289">
        <v>34.1</v>
      </c>
      <c r="N425" s="289">
        <v>49.5</v>
      </c>
      <c r="O425" s="289">
        <v>46.9</v>
      </c>
      <c r="P425" s="289">
        <v>147.4</v>
      </c>
      <c r="Q425" s="289">
        <v>38</v>
      </c>
      <c r="R425" s="289">
        <v>311.8</v>
      </c>
      <c r="S425" s="289">
        <v>30.4</v>
      </c>
      <c r="T425" s="289">
        <v>17.6</v>
      </c>
      <c r="U425">
        <v>1.81</v>
      </c>
      <c r="V425" s="289">
        <v>165.3</v>
      </c>
      <c r="W425">
        <v>1.66</v>
      </c>
      <c r="X425" s="289">
        <v>287.8</v>
      </c>
    </row>
    <row r="426" spans="1:24" ht="12.75">
      <c r="A426" s="168">
        <v>37856</v>
      </c>
      <c r="B426">
        <v>2939</v>
      </c>
      <c r="C426" s="289">
        <v>10.51</v>
      </c>
      <c r="D426" s="289">
        <v>38.44</v>
      </c>
      <c r="E426">
        <v>9298.02</v>
      </c>
      <c r="F426">
        <v>60.9</v>
      </c>
      <c r="G426">
        <v>877.33</v>
      </c>
      <c r="H426">
        <v>27.66</v>
      </c>
      <c r="I426">
        <v>43.82</v>
      </c>
      <c r="J426" s="289">
        <v>9.38</v>
      </c>
      <c r="K426">
        <v>39.36</v>
      </c>
      <c r="L426" s="289">
        <v>10.27</v>
      </c>
      <c r="M426" s="289">
        <v>33.2</v>
      </c>
      <c r="N426" s="289">
        <v>32.7</v>
      </c>
      <c r="O426" s="289">
        <v>45.1</v>
      </c>
      <c r="P426" s="289">
        <v>41.8</v>
      </c>
      <c r="Q426" s="289">
        <v>40.6</v>
      </c>
      <c r="R426" s="289">
        <v>196.6</v>
      </c>
      <c r="S426" s="289">
        <v>31.9</v>
      </c>
      <c r="T426" s="289">
        <v>16.9</v>
      </c>
      <c r="U426">
        <v>1.81</v>
      </c>
      <c r="V426" s="289">
        <v>130.1</v>
      </c>
      <c r="W426">
        <v>1.62</v>
      </c>
      <c r="X426" s="289">
        <v>392</v>
      </c>
    </row>
    <row r="427" spans="1:24" ht="12.75">
      <c r="A427" s="168">
        <v>37857</v>
      </c>
      <c r="B427">
        <v>2941</v>
      </c>
      <c r="C427" s="289">
        <v>10.26</v>
      </c>
      <c r="D427" s="289">
        <v>40.06</v>
      </c>
      <c r="E427">
        <v>9033.27</v>
      </c>
      <c r="F427">
        <v>57.24</v>
      </c>
      <c r="G427">
        <v>834.48</v>
      </c>
      <c r="H427">
        <v>28.86</v>
      </c>
      <c r="I427">
        <v>41.9</v>
      </c>
      <c r="J427" s="289">
        <v>9.81</v>
      </c>
      <c r="K427">
        <v>37.73</v>
      </c>
      <c r="L427" s="289">
        <v>10.82</v>
      </c>
      <c r="M427" s="289">
        <v>33.6</v>
      </c>
      <c r="N427" s="289">
        <v>41.4</v>
      </c>
      <c r="O427" s="289">
        <v>44.6</v>
      </c>
      <c r="P427" s="289">
        <v>180.8</v>
      </c>
      <c r="Q427" s="289">
        <v>40.9</v>
      </c>
      <c r="R427" s="289">
        <v>64.2</v>
      </c>
      <c r="S427" s="289">
        <v>29.5</v>
      </c>
      <c r="T427" s="289">
        <v>12</v>
      </c>
      <c r="U427">
        <v>1.82</v>
      </c>
      <c r="V427" s="289">
        <v>108.4</v>
      </c>
      <c r="W427">
        <v>1.52</v>
      </c>
      <c r="X427" s="289">
        <v>103.7</v>
      </c>
    </row>
    <row r="428" spans="1:24" ht="12.75">
      <c r="A428" s="168">
        <v>37858</v>
      </c>
      <c r="B428">
        <v>2943</v>
      </c>
      <c r="C428" s="289">
        <v>10.03</v>
      </c>
      <c r="D428" s="289">
        <v>13.1</v>
      </c>
      <c r="E428">
        <v>8947.96</v>
      </c>
      <c r="F428">
        <v>16.53</v>
      </c>
      <c r="G428">
        <v>817.14</v>
      </c>
      <c r="H428">
        <v>34.82</v>
      </c>
      <c r="I428">
        <v>41.48</v>
      </c>
      <c r="J428" s="289">
        <v>8.19</v>
      </c>
      <c r="K428">
        <v>37.52</v>
      </c>
      <c r="L428" s="289">
        <v>9.21</v>
      </c>
      <c r="M428" s="289">
        <v>33.6</v>
      </c>
      <c r="N428" s="289">
        <v>115</v>
      </c>
      <c r="O428" s="289">
        <v>43.4</v>
      </c>
      <c r="P428" s="289">
        <v>255.7</v>
      </c>
      <c r="Q428" s="289">
        <v>37.4</v>
      </c>
      <c r="R428" s="289">
        <v>80</v>
      </c>
      <c r="S428" s="289">
        <v>28.9</v>
      </c>
      <c r="T428" s="289">
        <v>18</v>
      </c>
      <c r="U428">
        <v>1.77</v>
      </c>
      <c r="V428" s="289">
        <v>80.13</v>
      </c>
      <c r="W428">
        <v>1.66</v>
      </c>
      <c r="X428" s="289">
        <v>103</v>
      </c>
    </row>
    <row r="429" spans="1:24" ht="12.75">
      <c r="A429" s="168">
        <v>37859</v>
      </c>
      <c r="B429">
        <v>2953</v>
      </c>
      <c r="C429" s="289">
        <v>9.637</v>
      </c>
      <c r="D429" s="289">
        <v>17.73</v>
      </c>
      <c r="E429">
        <v>8587.59</v>
      </c>
      <c r="F429">
        <v>21.08</v>
      </c>
      <c r="G429">
        <v>726.67</v>
      </c>
      <c r="H429">
        <v>33.95</v>
      </c>
      <c r="I429">
        <v>37.51</v>
      </c>
      <c r="J429" s="289">
        <v>8.4</v>
      </c>
      <c r="K429">
        <v>34.42</v>
      </c>
      <c r="L429" s="289">
        <v>9.07</v>
      </c>
      <c r="M429" s="289">
        <v>33.3</v>
      </c>
      <c r="N429" s="289">
        <v>36.5</v>
      </c>
      <c r="O429" s="289">
        <v>41.9</v>
      </c>
      <c r="P429" s="289">
        <v>42.7</v>
      </c>
      <c r="Q429" s="289">
        <v>37.7</v>
      </c>
      <c r="R429" s="289">
        <v>112</v>
      </c>
      <c r="S429" s="289">
        <v>27.3</v>
      </c>
      <c r="T429" s="289">
        <v>54.3</v>
      </c>
      <c r="U429">
        <v>1.78</v>
      </c>
      <c r="V429" s="289">
        <v>110.2</v>
      </c>
      <c r="W429">
        <v>1.67</v>
      </c>
      <c r="X429" s="289">
        <v>104.6</v>
      </c>
    </row>
    <row r="430" spans="1:24" ht="12.75">
      <c r="A430" s="168">
        <v>37860</v>
      </c>
      <c r="B430">
        <v>2956</v>
      </c>
      <c r="C430" s="289">
        <v>10.16</v>
      </c>
      <c r="D430" s="289">
        <v>23.95</v>
      </c>
      <c r="E430">
        <v>10969.73</v>
      </c>
      <c r="F430">
        <v>29.42</v>
      </c>
      <c r="G430">
        <v>798.13</v>
      </c>
      <c r="H430">
        <v>26.86</v>
      </c>
      <c r="I430">
        <v>42.95</v>
      </c>
      <c r="J430" s="289">
        <v>8.82</v>
      </c>
      <c r="K430">
        <v>38.69</v>
      </c>
      <c r="L430" s="289">
        <v>9.81</v>
      </c>
      <c r="M430" s="289">
        <v>32.2</v>
      </c>
      <c r="N430" s="289">
        <v>29.1</v>
      </c>
      <c r="O430" s="289">
        <v>41.9</v>
      </c>
      <c r="P430" s="293">
        <v>219.7</v>
      </c>
      <c r="Q430" s="293">
        <v>38.3</v>
      </c>
      <c r="R430" s="293">
        <v>70.6</v>
      </c>
      <c r="S430" s="293">
        <v>31.5</v>
      </c>
      <c r="T430" s="293">
        <v>29.9</v>
      </c>
      <c r="U430" s="293">
        <v>1.79</v>
      </c>
      <c r="V430" s="293">
        <v>2445</v>
      </c>
      <c r="W430" s="293">
        <v>1.61</v>
      </c>
      <c r="X430" s="294">
        <v>116.7</v>
      </c>
    </row>
    <row r="431" spans="1:24" ht="12.75">
      <c r="A431" s="168">
        <v>37864</v>
      </c>
      <c r="B431">
        <v>2975</v>
      </c>
      <c r="C431" s="289">
        <v>8.734</v>
      </c>
      <c r="D431" s="289">
        <v>18.56</v>
      </c>
      <c r="E431">
        <v>7955.1</v>
      </c>
      <c r="F431">
        <v>13.34</v>
      </c>
      <c r="G431">
        <v>571.93</v>
      </c>
      <c r="H431">
        <v>34.37</v>
      </c>
      <c r="I431">
        <v>28.98</v>
      </c>
      <c r="J431" s="289">
        <v>9.21</v>
      </c>
      <c r="K431">
        <v>27.36</v>
      </c>
      <c r="L431" s="289">
        <v>9.85</v>
      </c>
      <c r="M431" s="289">
        <v>32.9</v>
      </c>
      <c r="N431" s="289">
        <v>49.7</v>
      </c>
      <c r="O431" s="289">
        <v>45</v>
      </c>
      <c r="P431" s="289">
        <v>36.7</v>
      </c>
      <c r="Q431" s="289">
        <v>35.9</v>
      </c>
      <c r="R431" s="289">
        <v>81.8</v>
      </c>
      <c r="S431" s="289">
        <v>26.3</v>
      </c>
      <c r="T431" s="289">
        <v>26.1</v>
      </c>
      <c r="U431">
        <v>1.81</v>
      </c>
      <c r="V431" s="289">
        <v>110.7</v>
      </c>
      <c r="W431">
        <v>1.64</v>
      </c>
      <c r="X431" s="289">
        <v>129</v>
      </c>
    </row>
    <row r="432" spans="1:24" ht="12.75">
      <c r="A432" s="168">
        <v>37865</v>
      </c>
      <c r="B432">
        <v>2977</v>
      </c>
      <c r="C432" s="289">
        <v>10.738</v>
      </c>
      <c r="D432" s="289">
        <v>21.61</v>
      </c>
      <c r="E432">
        <v>9583.45</v>
      </c>
      <c r="F432">
        <v>14.86</v>
      </c>
      <c r="G432">
        <v>857.31</v>
      </c>
      <c r="H432">
        <v>27.59</v>
      </c>
      <c r="I432">
        <v>44.44</v>
      </c>
      <c r="J432" s="289">
        <v>9.77</v>
      </c>
      <c r="K432">
        <v>39.16</v>
      </c>
      <c r="L432" s="289">
        <v>11.04</v>
      </c>
      <c r="M432" s="289">
        <v>35.5</v>
      </c>
      <c r="N432" s="289">
        <v>116</v>
      </c>
      <c r="O432" s="289">
        <v>47.4</v>
      </c>
      <c r="P432" s="289">
        <v>302</v>
      </c>
      <c r="Q432" s="289">
        <v>39</v>
      </c>
      <c r="R432" s="289">
        <v>429</v>
      </c>
      <c r="S432" s="289">
        <v>33.3</v>
      </c>
      <c r="T432" s="289">
        <v>40.3</v>
      </c>
      <c r="U432">
        <v>1.82</v>
      </c>
      <c r="V432" s="289">
        <v>1135</v>
      </c>
      <c r="W432">
        <v>1.78</v>
      </c>
      <c r="X432" s="289">
        <v>242</v>
      </c>
    </row>
    <row r="433" spans="1:24" ht="12.75">
      <c r="A433" s="168">
        <v>37866</v>
      </c>
      <c r="B433">
        <v>2979</v>
      </c>
      <c r="C433" s="289">
        <v>10.432</v>
      </c>
      <c r="D433" s="289">
        <v>24.37</v>
      </c>
      <c r="E433">
        <v>9117.6</v>
      </c>
      <c r="F433">
        <v>15.55</v>
      </c>
      <c r="G433">
        <v>965.53</v>
      </c>
      <c r="H433">
        <v>29.89</v>
      </c>
      <c r="I433">
        <v>44.36</v>
      </c>
      <c r="J433" s="289">
        <v>10.7</v>
      </c>
      <c r="K433">
        <v>39.35</v>
      </c>
      <c r="L433" s="289">
        <v>12.4</v>
      </c>
      <c r="M433" s="289">
        <v>34.9</v>
      </c>
      <c r="N433" s="289">
        <v>84.4</v>
      </c>
      <c r="O433" s="289">
        <v>45.6</v>
      </c>
      <c r="P433" s="289">
        <v>113.3</v>
      </c>
      <c r="Q433" s="289">
        <v>39.5</v>
      </c>
      <c r="R433" s="289">
        <v>88.5</v>
      </c>
      <c r="S433" s="289">
        <v>33</v>
      </c>
      <c r="T433" s="289">
        <v>39.2</v>
      </c>
      <c r="U433">
        <v>1.83</v>
      </c>
      <c r="V433" s="289">
        <v>477.1</v>
      </c>
      <c r="W433">
        <v>1.71</v>
      </c>
      <c r="X433" s="289">
        <v>275</v>
      </c>
    </row>
    <row r="434" spans="1:24" ht="12.75">
      <c r="A434" s="168">
        <v>37867</v>
      </c>
      <c r="B434">
        <v>2985</v>
      </c>
      <c r="C434" s="289">
        <v>8.735</v>
      </c>
      <c r="D434" s="289">
        <v>43.5</v>
      </c>
      <c r="E434">
        <v>7634.46</v>
      </c>
      <c r="F434">
        <v>46.57</v>
      </c>
      <c r="G434">
        <v>779.02</v>
      </c>
      <c r="H434">
        <v>40</v>
      </c>
      <c r="I434">
        <v>35.36</v>
      </c>
      <c r="J434" s="289">
        <v>11.8</v>
      </c>
      <c r="K434">
        <v>32.43</v>
      </c>
      <c r="L434" s="289">
        <v>12.92</v>
      </c>
      <c r="M434" s="289">
        <v>32.5</v>
      </c>
      <c r="N434" s="289">
        <v>37.6</v>
      </c>
      <c r="O434" s="289">
        <v>43.7</v>
      </c>
      <c r="P434" s="289">
        <v>242</v>
      </c>
      <c r="Q434" s="289">
        <v>39.6</v>
      </c>
      <c r="R434" s="289">
        <v>444</v>
      </c>
      <c r="S434" s="289">
        <v>30.1</v>
      </c>
      <c r="T434" s="289">
        <v>44.8</v>
      </c>
      <c r="U434">
        <v>1.61</v>
      </c>
      <c r="V434" s="289">
        <v>55.4</v>
      </c>
      <c r="W434">
        <v>1.7</v>
      </c>
      <c r="X434" s="289">
        <v>128</v>
      </c>
    </row>
    <row r="435" spans="1:24" ht="12.75">
      <c r="A435" s="168">
        <v>37868</v>
      </c>
      <c r="B435">
        <v>2988</v>
      </c>
      <c r="C435" s="289">
        <v>7.407</v>
      </c>
      <c r="D435" s="289">
        <v>68.7</v>
      </c>
      <c r="E435">
        <v>6908.8</v>
      </c>
      <c r="F435">
        <v>71.5</v>
      </c>
      <c r="G435">
        <v>932.12</v>
      </c>
      <c r="H435">
        <v>30.6</v>
      </c>
      <c r="I435">
        <v>34.06</v>
      </c>
      <c r="J435" s="289">
        <v>15</v>
      </c>
      <c r="K435">
        <v>31.28</v>
      </c>
      <c r="L435" s="289">
        <v>16</v>
      </c>
      <c r="M435" s="289">
        <v>31.9</v>
      </c>
      <c r="N435" s="289">
        <v>39.7</v>
      </c>
      <c r="O435" s="289">
        <v>43.4</v>
      </c>
      <c r="P435" s="289">
        <v>164</v>
      </c>
      <c r="Q435" t="s">
        <v>286</v>
      </c>
      <c r="R435" t="s">
        <v>286</v>
      </c>
      <c r="S435" t="s">
        <v>286</v>
      </c>
      <c r="T435" t="s">
        <v>286</v>
      </c>
      <c r="U435">
        <v>1.77</v>
      </c>
      <c r="V435" s="289">
        <v>71.2</v>
      </c>
      <c r="W435">
        <v>1.67</v>
      </c>
      <c r="X435" s="289">
        <v>280</v>
      </c>
    </row>
    <row r="436" spans="1:24" ht="12.75">
      <c r="A436" s="168">
        <v>37948</v>
      </c>
      <c r="B436" s="295">
        <v>3043</v>
      </c>
      <c r="C436" s="296">
        <v>6.638</v>
      </c>
      <c r="D436" s="296">
        <v>68.4</v>
      </c>
      <c r="E436" s="295">
        <v>5959.41</v>
      </c>
      <c r="F436" s="296">
        <v>90</v>
      </c>
      <c r="G436" s="295">
        <v>312.1</v>
      </c>
      <c r="H436" s="296">
        <v>41.9</v>
      </c>
      <c r="I436" s="295">
        <v>8.82</v>
      </c>
      <c r="J436" s="296">
        <v>16.7</v>
      </c>
      <c r="K436" s="295">
        <v>8.89</v>
      </c>
      <c r="L436" s="296">
        <v>16</v>
      </c>
      <c r="M436" s="295">
        <v>18.47</v>
      </c>
      <c r="N436" s="296">
        <v>-49.9</v>
      </c>
      <c r="O436" s="295">
        <v>26.54</v>
      </c>
      <c r="P436" s="296">
        <v>22.2</v>
      </c>
      <c r="Q436" s="295">
        <v>14.24</v>
      </c>
      <c r="R436" s="296">
        <v>-29</v>
      </c>
      <c r="S436" s="295">
        <v>12.45</v>
      </c>
      <c r="T436" s="296">
        <v>92.5</v>
      </c>
      <c r="U436" s="295">
        <v>1.87</v>
      </c>
      <c r="V436" s="296">
        <v>-58.5</v>
      </c>
      <c r="W436" s="295">
        <v>2.12</v>
      </c>
      <c r="X436" s="296">
        <v>-333</v>
      </c>
    </row>
    <row r="437" spans="1:24" ht="12.75">
      <c r="A437" s="168">
        <v>37950</v>
      </c>
      <c r="B437" s="295">
        <v>3048</v>
      </c>
      <c r="C437" s="296">
        <v>7.64</v>
      </c>
      <c r="D437" s="296">
        <v>267.1</v>
      </c>
      <c r="E437" s="297">
        <v>6740.5</v>
      </c>
      <c r="F437" s="296">
        <v>555.5</v>
      </c>
      <c r="G437" s="297">
        <v>403.2</v>
      </c>
      <c r="H437" s="296">
        <v>42.1</v>
      </c>
      <c r="I437" s="295">
        <v>9.14</v>
      </c>
      <c r="J437" s="296">
        <v>21.7</v>
      </c>
      <c r="K437" s="295">
        <v>8.53</v>
      </c>
      <c r="L437" s="296">
        <v>21.1</v>
      </c>
      <c r="M437" t="s">
        <v>286</v>
      </c>
      <c r="N437" s="296">
        <v>-27.4</v>
      </c>
      <c r="O437" t="s">
        <v>286</v>
      </c>
      <c r="P437" s="296">
        <v>497</v>
      </c>
      <c r="Q437" t="s">
        <v>286</v>
      </c>
      <c r="R437" t="s">
        <v>286</v>
      </c>
      <c r="S437" t="s">
        <v>286</v>
      </c>
      <c r="T437" t="s">
        <v>286</v>
      </c>
      <c r="U437" s="297">
        <v>1.81</v>
      </c>
      <c r="V437" s="296">
        <v>-52.9</v>
      </c>
      <c r="W437" s="297">
        <v>1.72</v>
      </c>
      <c r="X437" s="296">
        <v>111.2</v>
      </c>
    </row>
    <row r="438" spans="1:24" ht="12.75">
      <c r="A438" s="168">
        <v>37951</v>
      </c>
      <c r="B438" s="295">
        <v>3050</v>
      </c>
      <c r="C438" s="296">
        <v>7.311</v>
      </c>
      <c r="D438" s="296">
        <v>39.8</v>
      </c>
      <c r="E438" s="295">
        <v>6540.65</v>
      </c>
      <c r="F438" s="296">
        <v>39.1</v>
      </c>
      <c r="G438" s="295">
        <v>452.71</v>
      </c>
      <c r="H438" s="296">
        <v>39.8</v>
      </c>
      <c r="I438" s="295">
        <v>15.45</v>
      </c>
      <c r="J438" s="296">
        <v>14.4</v>
      </c>
      <c r="K438" s="295">
        <v>15.82</v>
      </c>
      <c r="L438" s="296">
        <v>14.2</v>
      </c>
      <c r="M438" s="295">
        <v>17.14</v>
      </c>
      <c r="N438" s="296">
        <v>-90.1</v>
      </c>
      <c r="O438" s="295">
        <v>26.66</v>
      </c>
      <c r="P438" s="296">
        <v>78.1</v>
      </c>
      <c r="Q438" s="295">
        <v>10.99</v>
      </c>
      <c r="R438" s="296">
        <v>-58.2</v>
      </c>
      <c r="S438" s="295">
        <v>10.74</v>
      </c>
      <c r="T438" s="296">
        <v>-234</v>
      </c>
      <c r="U438" s="295">
        <v>1.87</v>
      </c>
      <c r="V438" s="296">
        <v>-63.5</v>
      </c>
      <c r="W438" s="295">
        <v>1.79</v>
      </c>
      <c r="X438" s="296">
        <v>-102.8</v>
      </c>
    </row>
    <row r="439" spans="1:24" ht="12.75">
      <c r="A439" s="168">
        <v>37953</v>
      </c>
      <c r="B439" s="295">
        <v>3052</v>
      </c>
      <c r="C439" s="296">
        <v>7.841</v>
      </c>
      <c r="D439" s="296">
        <v>35.8</v>
      </c>
      <c r="E439" s="295">
        <v>6853.09</v>
      </c>
      <c r="F439" s="296">
        <v>39.5</v>
      </c>
      <c r="G439" s="295">
        <v>561.08</v>
      </c>
      <c r="H439" s="296">
        <v>45.8</v>
      </c>
      <c r="I439" s="295">
        <v>21.52</v>
      </c>
      <c r="J439" s="296">
        <v>13.1</v>
      </c>
      <c r="K439" s="295">
        <v>22</v>
      </c>
      <c r="L439" s="296">
        <v>11.84</v>
      </c>
      <c r="M439" s="295">
        <v>16.84</v>
      </c>
      <c r="N439" s="296">
        <v>-102.3</v>
      </c>
      <c r="O439" s="295">
        <v>24.57</v>
      </c>
      <c r="P439" s="296">
        <v>39.5</v>
      </c>
      <c r="Q439" s="295">
        <v>11.98</v>
      </c>
      <c r="R439" s="296">
        <v>-112.6</v>
      </c>
      <c r="S439" s="295">
        <v>11.33</v>
      </c>
      <c r="T439" s="296">
        <v>-66.8</v>
      </c>
      <c r="U439" s="295">
        <v>1.85</v>
      </c>
      <c r="V439" s="296">
        <v>-57.9</v>
      </c>
      <c r="W439" s="295">
        <v>1.77</v>
      </c>
      <c r="X439" s="296">
        <v>-203.2</v>
      </c>
    </row>
    <row r="440" spans="1:24" ht="12.75">
      <c r="A440" s="168">
        <v>37954</v>
      </c>
      <c r="B440" s="295">
        <v>3053</v>
      </c>
      <c r="C440" s="296">
        <v>8.049</v>
      </c>
      <c r="D440" s="296">
        <v>138.1</v>
      </c>
      <c r="E440" s="295">
        <v>6930.99</v>
      </c>
      <c r="F440" s="296">
        <v>189.6</v>
      </c>
      <c r="G440" s="295">
        <v>686.63</v>
      </c>
      <c r="H440" s="296">
        <v>41.6</v>
      </c>
      <c r="I440" s="295">
        <v>18.78</v>
      </c>
      <c r="J440" s="296">
        <v>22</v>
      </c>
      <c r="K440" s="295">
        <v>17.84</v>
      </c>
      <c r="L440" s="296">
        <v>22.1</v>
      </c>
      <c r="M440" s="295">
        <v>21.06</v>
      </c>
      <c r="N440" s="296">
        <v>-124.7</v>
      </c>
      <c r="O440" s="295">
        <v>27.56</v>
      </c>
      <c r="P440" s="296">
        <v>-69.6</v>
      </c>
      <c r="Q440" s="295">
        <v>17.82</v>
      </c>
      <c r="R440" s="296">
        <v>-111.8</v>
      </c>
      <c r="S440" s="295">
        <v>28.25</v>
      </c>
      <c r="T440" s="296">
        <v>-34.9</v>
      </c>
      <c r="U440" s="295">
        <v>1.89</v>
      </c>
      <c r="V440" s="296">
        <v>-48.6</v>
      </c>
      <c r="W440" s="295">
        <v>1.8</v>
      </c>
      <c r="X440" s="296">
        <v>-37819</v>
      </c>
    </row>
    <row r="441" spans="1:24" ht="12.75">
      <c r="A441" s="302">
        <v>37955</v>
      </c>
      <c r="B441" s="295">
        <v>3057</v>
      </c>
      <c r="C441" s="296">
        <v>7.504</v>
      </c>
      <c r="D441" s="296">
        <v>21.5</v>
      </c>
      <c r="E441" s="295">
        <v>6655.06</v>
      </c>
      <c r="F441" s="296">
        <v>22.2</v>
      </c>
      <c r="G441" s="295">
        <v>610.26</v>
      </c>
      <c r="H441" s="296">
        <v>39.4</v>
      </c>
      <c r="I441" s="295">
        <v>22.25</v>
      </c>
      <c r="J441" s="296">
        <v>12.4</v>
      </c>
      <c r="K441" s="295">
        <v>21.53</v>
      </c>
      <c r="L441" s="296">
        <v>12.8</v>
      </c>
      <c r="M441" s="295">
        <v>17.86</v>
      </c>
      <c r="N441" s="296">
        <v>155.8</v>
      </c>
      <c r="O441" s="295">
        <v>24.11</v>
      </c>
      <c r="P441" s="296">
        <v>18.9</v>
      </c>
      <c r="Q441" s="295">
        <v>12.4</v>
      </c>
      <c r="R441" s="296">
        <v>-194</v>
      </c>
      <c r="S441" s="295">
        <v>12.26</v>
      </c>
      <c r="T441" s="296">
        <v>135.2</v>
      </c>
      <c r="U441" s="295">
        <v>1.81</v>
      </c>
      <c r="V441" s="296">
        <v>-146</v>
      </c>
      <c r="W441" s="295">
        <v>1.79</v>
      </c>
      <c r="X441" s="296">
        <v>-92.4</v>
      </c>
    </row>
    <row r="442" spans="1:24" ht="12.75">
      <c r="A442" s="302">
        <v>37959</v>
      </c>
      <c r="B442" s="295">
        <v>3080</v>
      </c>
      <c r="C442" s="296">
        <v>9.205</v>
      </c>
      <c r="D442" s="296">
        <v>106.7</v>
      </c>
      <c r="E442" s="295">
        <v>8118.41</v>
      </c>
      <c r="F442" s="296">
        <v>172.9</v>
      </c>
      <c r="G442" s="295">
        <v>591.86</v>
      </c>
      <c r="H442" s="296">
        <v>21.1</v>
      </c>
      <c r="I442" s="295">
        <v>21.62</v>
      </c>
      <c r="J442" s="296">
        <v>10.3</v>
      </c>
      <c r="K442" s="295">
        <v>21.79</v>
      </c>
      <c r="L442" s="296">
        <v>10.1</v>
      </c>
      <c r="M442" s="295">
        <v>18.02</v>
      </c>
      <c r="N442" s="296">
        <v>-18.6</v>
      </c>
      <c r="O442" s="295">
        <v>26.44</v>
      </c>
      <c r="P442" s="296">
        <v>31.4</v>
      </c>
      <c r="Q442" s="295">
        <v>16.65</v>
      </c>
      <c r="R442" s="296">
        <v>514.7</v>
      </c>
      <c r="S442" s="295">
        <v>20.11</v>
      </c>
      <c r="T442" s="296">
        <v>-25.9</v>
      </c>
      <c r="U442" s="295">
        <v>1.77</v>
      </c>
      <c r="V442" s="296">
        <v>-33</v>
      </c>
      <c r="W442" s="295">
        <v>1.91</v>
      </c>
      <c r="X442" s="296">
        <v>70.8</v>
      </c>
    </row>
    <row r="443" spans="1:24" ht="12.75">
      <c r="A443" s="302">
        <v>37959</v>
      </c>
      <c r="B443" s="295">
        <v>3083</v>
      </c>
      <c r="C443" s="296">
        <v>9.192</v>
      </c>
      <c r="D443" s="296">
        <v>64.9</v>
      </c>
      <c r="E443" s="295">
        <v>8206.7</v>
      </c>
      <c r="F443" s="296">
        <v>115.2</v>
      </c>
      <c r="G443" s="295">
        <v>479.3</v>
      </c>
      <c r="H443" s="296">
        <v>23.2</v>
      </c>
      <c r="I443">
        <v>17.83</v>
      </c>
      <c r="J443" s="296">
        <v>10.3</v>
      </c>
      <c r="K443" s="295">
        <v>18.7</v>
      </c>
      <c r="L443" s="296">
        <v>10</v>
      </c>
      <c r="M443" s="295">
        <v>35.9</v>
      </c>
      <c r="N443" s="296">
        <v>-10.56</v>
      </c>
      <c r="O443" s="295">
        <v>30.8</v>
      </c>
      <c r="P443" s="296">
        <v>12.4</v>
      </c>
      <c r="Q443" s="295">
        <v>38.4</v>
      </c>
      <c r="R443" s="296">
        <v>1010</v>
      </c>
      <c r="S443" s="295">
        <v>27.5</v>
      </c>
      <c r="T443" s="296">
        <v>-16.2</v>
      </c>
      <c r="U443" s="295">
        <v>2</v>
      </c>
      <c r="V443" s="296">
        <v>-57.3</v>
      </c>
      <c r="W443" s="295">
        <v>2.07</v>
      </c>
      <c r="X443" s="296">
        <v>151</v>
      </c>
    </row>
    <row r="444" spans="1:24" ht="12.75">
      <c r="A444" s="302">
        <v>37972</v>
      </c>
      <c r="B444" s="295">
        <v>3101</v>
      </c>
      <c r="C444" s="296">
        <v>9.312</v>
      </c>
      <c r="D444" s="296">
        <v>101.4</v>
      </c>
      <c r="E444" s="297">
        <v>8113.1</v>
      </c>
      <c r="F444" s="296">
        <v>138.9</v>
      </c>
      <c r="G444" s="295">
        <v>712.9</v>
      </c>
      <c r="H444" s="296">
        <v>26.9</v>
      </c>
      <c r="I444">
        <v>25.73</v>
      </c>
      <c r="J444" s="296">
        <v>13.7</v>
      </c>
      <c r="K444" s="295">
        <v>27.01</v>
      </c>
      <c r="L444" s="296">
        <v>13.8</v>
      </c>
      <c r="M444" t="s">
        <v>286</v>
      </c>
      <c r="N444" t="s">
        <v>286</v>
      </c>
      <c r="O444" t="s">
        <v>286</v>
      </c>
      <c r="P444" t="s">
        <v>286</v>
      </c>
      <c r="Q444" t="s">
        <v>286</v>
      </c>
      <c r="R444" t="s">
        <v>286</v>
      </c>
      <c r="S444" t="s">
        <v>286</v>
      </c>
      <c r="T444" t="s">
        <v>286</v>
      </c>
      <c r="U444" s="295">
        <v>2.05</v>
      </c>
      <c r="V444" s="296">
        <v>-61.5</v>
      </c>
      <c r="W444" s="297">
        <v>1.56</v>
      </c>
      <c r="X444" s="296">
        <v>-97.5</v>
      </c>
    </row>
    <row r="445" spans="1:24" ht="12.75">
      <c r="A445" s="302">
        <v>37973</v>
      </c>
      <c r="B445" s="295">
        <v>3103</v>
      </c>
      <c r="C445" s="296">
        <v>8.557</v>
      </c>
      <c r="D445" s="296">
        <v>47</v>
      </c>
      <c r="E445" s="295">
        <v>7070.5</v>
      </c>
      <c r="F445" s="296">
        <v>51</v>
      </c>
      <c r="G445" s="295">
        <v>1169</v>
      </c>
      <c r="H445" s="296">
        <v>33</v>
      </c>
      <c r="I445">
        <v>51.5</v>
      </c>
      <c r="J445" s="296">
        <v>10.3</v>
      </c>
      <c r="K445" s="297">
        <v>48.35</v>
      </c>
      <c r="L445" s="296">
        <v>11.3</v>
      </c>
      <c r="M445" t="s">
        <v>286</v>
      </c>
      <c r="N445" t="s">
        <v>286</v>
      </c>
      <c r="O445" t="s">
        <v>286</v>
      </c>
      <c r="P445" t="s">
        <v>286</v>
      </c>
      <c r="Q445" t="s">
        <v>286</v>
      </c>
      <c r="R445" t="s">
        <v>286</v>
      </c>
      <c r="S445" t="s">
        <v>286</v>
      </c>
      <c r="T445" t="s">
        <v>286</v>
      </c>
      <c r="U445" s="295">
        <v>1.68</v>
      </c>
      <c r="V445" s="296">
        <v>-40</v>
      </c>
      <c r="W445" s="295">
        <v>1.67</v>
      </c>
      <c r="X445" s="296">
        <v>-143</v>
      </c>
    </row>
    <row r="446" spans="1:24" ht="12.75">
      <c r="A446" s="302">
        <v>37975</v>
      </c>
      <c r="B446" s="295">
        <v>3108</v>
      </c>
      <c r="C446" s="296">
        <v>8.55</v>
      </c>
      <c r="D446" s="296">
        <v>42</v>
      </c>
      <c r="E446" s="295">
        <v>7016.5</v>
      </c>
      <c r="F446" s="296">
        <v>50</v>
      </c>
      <c r="G446" s="295">
        <v>1236.7</v>
      </c>
      <c r="H446" s="296">
        <v>25</v>
      </c>
      <c r="I446">
        <v>53.71</v>
      </c>
      <c r="J446" s="296">
        <v>9.33</v>
      </c>
      <c r="K446" s="297">
        <v>49.87</v>
      </c>
      <c r="L446" s="296">
        <v>10.36</v>
      </c>
      <c r="M446" t="s">
        <v>286</v>
      </c>
      <c r="N446" t="s">
        <v>286</v>
      </c>
      <c r="O446" t="s">
        <v>286</v>
      </c>
      <c r="P446" t="s">
        <v>286</v>
      </c>
      <c r="Q446" t="s">
        <v>286</v>
      </c>
      <c r="R446" t="s">
        <v>286</v>
      </c>
      <c r="S446" t="s">
        <v>286</v>
      </c>
      <c r="T446" t="s">
        <v>286</v>
      </c>
      <c r="U446" s="297">
        <v>1.67</v>
      </c>
      <c r="V446" s="296">
        <f>-37</f>
        <v>-37</v>
      </c>
      <c r="W446" s="297">
        <v>1.67</v>
      </c>
      <c r="X446" s="296">
        <v>-178</v>
      </c>
    </row>
    <row r="447" spans="1:24" ht="12.75">
      <c r="A447" s="302">
        <v>37985</v>
      </c>
      <c r="B447" s="295">
        <v>3118</v>
      </c>
      <c r="C447" s="296">
        <v>8.24</v>
      </c>
      <c r="D447" s="296">
        <v>24.6</v>
      </c>
      <c r="E447" s="295" t="s">
        <v>294</v>
      </c>
      <c r="F447" s="296">
        <v>25</v>
      </c>
      <c r="G447" s="295" t="s">
        <v>295</v>
      </c>
      <c r="H447" s="296">
        <v>31.3</v>
      </c>
      <c r="I447">
        <v>14.7</v>
      </c>
      <c r="J447" s="296">
        <v>9.1</v>
      </c>
      <c r="K447" s="295" t="s">
        <v>289</v>
      </c>
      <c r="L447" s="296">
        <v>9.9</v>
      </c>
      <c r="M447" s="296">
        <v>36.5</v>
      </c>
      <c r="N447" s="296">
        <v>-39</v>
      </c>
      <c r="O447" s="296">
        <v>27.1</v>
      </c>
      <c r="P447" s="296">
        <v>-73.7</v>
      </c>
      <c r="Q447" t="s">
        <v>286</v>
      </c>
      <c r="R447" t="s">
        <v>286</v>
      </c>
      <c r="S447" t="s">
        <v>286</v>
      </c>
      <c r="T447" t="s">
        <v>286</v>
      </c>
      <c r="U447" s="295" t="s">
        <v>290</v>
      </c>
      <c r="V447" s="296">
        <v>107</v>
      </c>
      <c r="W447" s="295" t="s">
        <v>291</v>
      </c>
      <c r="X447" s="296">
        <v>-230</v>
      </c>
    </row>
    <row r="448" spans="1:24" ht="12.75">
      <c r="A448" s="303" t="s">
        <v>288</v>
      </c>
      <c r="B448" s="297">
        <v>3120</v>
      </c>
      <c r="C448" s="297">
        <v>8.53</v>
      </c>
      <c r="D448" s="297">
        <v>53</v>
      </c>
      <c r="E448" s="301">
        <v>7700.9</v>
      </c>
      <c r="F448" s="297">
        <v>60</v>
      </c>
      <c r="G448" s="297">
        <v>557</v>
      </c>
      <c r="H448" s="297">
        <v>38</v>
      </c>
      <c r="I448" s="301">
        <v>26.69</v>
      </c>
      <c r="J448" s="297">
        <v>10.4</v>
      </c>
      <c r="K448" s="297">
        <v>26.72</v>
      </c>
      <c r="L448" s="297">
        <v>8.86</v>
      </c>
      <c r="M448" s="297">
        <v>34</v>
      </c>
      <c r="N448" s="297">
        <v>-11.9</v>
      </c>
      <c r="O448" s="297">
        <v>29.6</v>
      </c>
      <c r="P448" s="297">
        <v>25.8</v>
      </c>
      <c r="Q448" s="297">
        <v>43.3</v>
      </c>
      <c r="R448" s="297">
        <v>-91.8</v>
      </c>
      <c r="S448" s="297">
        <v>28.5</v>
      </c>
      <c r="T448" s="297">
        <v>-18.9</v>
      </c>
      <c r="U448" s="297" t="s">
        <v>292</v>
      </c>
      <c r="V448" s="297">
        <v>-38.7</v>
      </c>
      <c r="W448" s="297" t="s">
        <v>293</v>
      </c>
      <c r="X448" s="297">
        <v>-99</v>
      </c>
    </row>
    <row r="449" spans="1:24" ht="12.75">
      <c r="A449" s="302">
        <v>37987</v>
      </c>
      <c r="B449" s="297">
        <v>3122</v>
      </c>
      <c r="C449" s="297">
        <v>8.75</v>
      </c>
      <c r="D449" s="297">
        <v>49.3</v>
      </c>
      <c r="E449" s="297">
        <v>7509</v>
      </c>
      <c r="F449" s="297">
        <v>49</v>
      </c>
      <c r="G449" s="297">
        <v>952</v>
      </c>
      <c r="H449" s="297">
        <v>47</v>
      </c>
      <c r="I449" s="301">
        <v>45.42</v>
      </c>
      <c r="J449" s="297">
        <v>2.9</v>
      </c>
      <c r="K449" s="297">
        <v>42.3</v>
      </c>
      <c r="L449" s="297">
        <v>9</v>
      </c>
      <c r="M449" s="297">
        <v>36.5</v>
      </c>
      <c r="N449" s="297">
        <v>-40.2</v>
      </c>
      <c r="O449" s="297">
        <v>27.8</v>
      </c>
      <c r="P449" s="297">
        <v>-116</v>
      </c>
      <c r="Q449" s="301" t="s">
        <v>286</v>
      </c>
      <c r="R449" s="301" t="s">
        <v>286</v>
      </c>
      <c r="S449" s="301" t="s">
        <v>286</v>
      </c>
      <c r="T449" s="301" t="s">
        <v>286</v>
      </c>
      <c r="U449" s="297">
        <v>1.73</v>
      </c>
      <c r="V449" s="297">
        <v>-104</v>
      </c>
      <c r="W449" s="297">
        <v>1.76</v>
      </c>
      <c r="X449" s="297">
        <v>-137.8</v>
      </c>
    </row>
    <row r="450" spans="1:24" ht="12.75">
      <c r="A450" s="302">
        <v>37987</v>
      </c>
      <c r="B450" s="297">
        <v>3123</v>
      </c>
      <c r="C450" s="297">
        <v>9.44</v>
      </c>
      <c r="D450" s="297">
        <v>62.7</v>
      </c>
      <c r="E450" s="297">
        <v>8157.1</v>
      </c>
      <c r="F450" s="297">
        <v>87.9</v>
      </c>
      <c r="G450" s="297">
        <v>853.08</v>
      </c>
      <c r="H450" s="297">
        <v>28</v>
      </c>
      <c r="I450" s="301">
        <v>44.55</v>
      </c>
      <c r="J450" s="297">
        <v>8.8</v>
      </c>
      <c r="K450" s="297">
        <v>41.72</v>
      </c>
      <c r="L450" s="297">
        <v>9.4</v>
      </c>
      <c r="M450" s="297">
        <v>32.1</v>
      </c>
      <c r="N450" s="297">
        <v>-13.8</v>
      </c>
      <c r="O450" s="297">
        <v>30.9</v>
      </c>
      <c r="P450" s="297">
        <v>32.7</v>
      </c>
      <c r="Q450" s="297">
        <v>39</v>
      </c>
      <c r="R450" s="297">
        <v>-87.9</v>
      </c>
      <c r="S450" s="297">
        <v>30.8</v>
      </c>
      <c r="T450" s="297">
        <v>-35.7</v>
      </c>
      <c r="U450" s="297">
        <v>1.79</v>
      </c>
      <c r="V450" s="297">
        <v>-35.8</v>
      </c>
      <c r="W450" s="297">
        <v>1.69</v>
      </c>
      <c r="X450" s="297">
        <v>-65.8</v>
      </c>
    </row>
    <row r="451" spans="1:24" ht="12.75">
      <c r="A451" s="302">
        <v>37989</v>
      </c>
      <c r="B451" s="297">
        <v>3125</v>
      </c>
      <c r="C451" s="297">
        <v>9.64</v>
      </c>
      <c r="D451" s="297">
        <v>46.7</v>
      </c>
      <c r="E451" s="297">
        <v>8474</v>
      </c>
      <c r="F451" s="297">
        <v>50.9</v>
      </c>
      <c r="G451" s="297">
        <v>814</v>
      </c>
      <c r="H451" s="297">
        <v>27</v>
      </c>
      <c r="I451" s="301">
        <v>42</v>
      </c>
      <c r="J451" s="297">
        <v>9.57</v>
      </c>
      <c r="K451" s="297">
        <v>40.49</v>
      </c>
      <c r="L451" s="297">
        <v>9.5</v>
      </c>
      <c r="M451" s="297">
        <v>33.46</v>
      </c>
      <c r="N451" s="297">
        <v>-47.1</v>
      </c>
      <c r="O451" s="297">
        <v>33.36</v>
      </c>
      <c r="P451" s="297">
        <v>-198</v>
      </c>
      <c r="Q451" s="297">
        <v>37.96</v>
      </c>
      <c r="R451" s="297">
        <v>-377.6</v>
      </c>
      <c r="S451" s="297">
        <v>28.9</v>
      </c>
      <c r="T451" s="297">
        <v>-19.9</v>
      </c>
      <c r="U451" s="297">
        <v>1.79</v>
      </c>
      <c r="V451" s="297">
        <v>-40.7</v>
      </c>
      <c r="W451" s="297">
        <v>1.71</v>
      </c>
      <c r="X451" s="297">
        <v>-102</v>
      </c>
    </row>
    <row r="452" spans="1:24" ht="12.75">
      <c r="A452" s="302">
        <v>37991</v>
      </c>
      <c r="B452" s="297">
        <v>3127</v>
      </c>
      <c r="C452" s="297">
        <v>9.8</v>
      </c>
      <c r="D452" s="297">
        <v>98.9</v>
      </c>
      <c r="E452" s="297">
        <v>8452.3</v>
      </c>
      <c r="F452" s="297">
        <v>144.4</v>
      </c>
      <c r="G452" s="297">
        <v>976</v>
      </c>
      <c r="H452" s="297">
        <v>23.6</v>
      </c>
      <c r="I452" s="301">
        <v>45.82</v>
      </c>
      <c r="J452" s="297">
        <v>9.3</v>
      </c>
      <c r="K452" s="297">
        <v>42.7</v>
      </c>
      <c r="L452" s="297">
        <v>9.8</v>
      </c>
      <c r="M452" s="297">
        <v>31.92</v>
      </c>
      <c r="N452" s="297">
        <v>-16.1</v>
      </c>
      <c r="O452" s="297">
        <v>34</v>
      </c>
      <c r="P452" s="297">
        <v>88</v>
      </c>
      <c r="Q452" s="297">
        <v>42.8</v>
      </c>
      <c r="R452" s="297">
        <v>-56.8</v>
      </c>
      <c r="S452" s="297">
        <v>32.7</v>
      </c>
      <c r="T452" s="297">
        <v>-27.5</v>
      </c>
      <c r="U452" s="297">
        <v>1.8</v>
      </c>
      <c r="V452" s="297">
        <v>-31.9</v>
      </c>
      <c r="W452" s="297">
        <v>1.8</v>
      </c>
      <c r="X452" s="297">
        <v>-1265</v>
      </c>
    </row>
    <row r="453" spans="1:24" ht="12.75">
      <c r="A453" s="168">
        <v>37992</v>
      </c>
      <c r="B453" s="74">
        <v>3130</v>
      </c>
      <c r="C453" s="78">
        <v>9.27</v>
      </c>
      <c r="D453" s="78">
        <v>78.1</v>
      </c>
      <c r="E453" s="301">
        <v>7974</v>
      </c>
      <c r="F453" s="78">
        <v>108.4</v>
      </c>
      <c r="G453" s="78">
        <v>996</v>
      </c>
      <c r="H453" s="78">
        <v>27.9</v>
      </c>
      <c r="I453" s="78">
        <v>48.59</v>
      </c>
      <c r="J453" s="78">
        <v>9.5</v>
      </c>
      <c r="K453" s="78">
        <v>45.3</v>
      </c>
      <c r="L453" s="78">
        <v>10.2</v>
      </c>
      <c r="M453" s="78">
        <v>32.1</v>
      </c>
      <c r="N453" s="78">
        <v>-14.8</v>
      </c>
      <c r="O453" s="78">
        <v>30.5</v>
      </c>
      <c r="P453" s="78">
        <v>18.7</v>
      </c>
      <c r="Q453" s="78">
        <v>42.8</v>
      </c>
      <c r="R453" s="78">
        <v>837.8</v>
      </c>
      <c r="S453" s="78">
        <v>33.2</v>
      </c>
      <c r="T453" s="78">
        <v>-24.8</v>
      </c>
      <c r="U453" s="78">
        <v>1.83</v>
      </c>
      <c r="V453" s="78">
        <v>-37.3</v>
      </c>
      <c r="W453" s="78">
        <v>1.91</v>
      </c>
      <c r="X453" s="78">
        <v>-164.5</v>
      </c>
    </row>
    <row r="454" spans="1:24" ht="12.75">
      <c r="A454" s="168">
        <v>37993</v>
      </c>
      <c r="B454" s="297">
        <v>3132</v>
      </c>
      <c r="C454" s="297">
        <v>9.92</v>
      </c>
      <c r="D454" s="297">
        <v>86.6</v>
      </c>
      <c r="E454" s="297">
        <v>8573</v>
      </c>
      <c r="F454" s="297">
        <v>110.8</v>
      </c>
      <c r="G454" s="297">
        <v>1028</v>
      </c>
      <c r="H454" s="297">
        <v>29.4</v>
      </c>
      <c r="I454">
        <v>50</v>
      </c>
      <c r="J454" s="297">
        <v>10.2</v>
      </c>
      <c r="K454" s="297">
        <v>46.3</v>
      </c>
      <c r="L454" s="297">
        <v>10.9</v>
      </c>
      <c r="M454" s="297">
        <v>39.5</v>
      </c>
      <c r="N454" s="297">
        <v>-20.5</v>
      </c>
      <c r="O454" s="297">
        <v>36.8</v>
      </c>
      <c r="P454" s="297">
        <v>-2183</v>
      </c>
      <c r="Q454" s="297">
        <v>48.5</v>
      </c>
      <c r="R454" s="297">
        <v>341.3</v>
      </c>
      <c r="S454" s="297">
        <v>40.6</v>
      </c>
      <c r="T454" s="297">
        <v>-25.7</v>
      </c>
      <c r="U454" s="297">
        <v>1.85</v>
      </c>
      <c r="V454" s="297">
        <v>-40.4</v>
      </c>
      <c r="W454" s="297">
        <v>1.71</v>
      </c>
      <c r="X454" s="297">
        <v>-130.7</v>
      </c>
    </row>
    <row r="455" spans="1:24" ht="12.75">
      <c r="A455" s="168">
        <v>37997</v>
      </c>
      <c r="B455" s="297">
        <v>3148</v>
      </c>
      <c r="C455" s="297">
        <v>8.89</v>
      </c>
      <c r="D455" s="297">
        <v>80.6</v>
      </c>
      <c r="E455" s="297">
        <v>8175</v>
      </c>
      <c r="F455" s="297">
        <v>150.3</v>
      </c>
      <c r="G455" s="297">
        <v>674</v>
      </c>
      <c r="H455" s="297">
        <v>17.9</v>
      </c>
      <c r="I455">
        <v>35.1</v>
      </c>
      <c r="J455" s="297">
        <v>6.1</v>
      </c>
      <c r="K455" s="297">
        <v>33.5</v>
      </c>
      <c r="L455" s="297">
        <v>6.2</v>
      </c>
      <c r="M455" s="297">
        <v>27.3</v>
      </c>
      <c r="N455" s="297">
        <v>13</v>
      </c>
      <c r="O455" s="297">
        <v>25.2</v>
      </c>
      <c r="P455" s="297">
        <v>-614</v>
      </c>
      <c r="Q455" s="297">
        <v>46.9</v>
      </c>
      <c r="R455" s="297">
        <v>59</v>
      </c>
      <c r="S455" s="297">
        <v>30.4</v>
      </c>
      <c r="T455" s="297">
        <v>-7.8</v>
      </c>
      <c r="U455" s="297">
        <v>1.73</v>
      </c>
      <c r="V455" s="297">
        <v>-27</v>
      </c>
      <c r="W455" s="297">
        <v>1.63</v>
      </c>
      <c r="X455" s="297">
        <v>-24.6</v>
      </c>
    </row>
    <row r="456" spans="1:24" ht="12.75">
      <c r="A456" s="168">
        <v>37999</v>
      </c>
      <c r="B456" s="297">
        <v>3157</v>
      </c>
      <c r="C456" s="297">
        <v>8.49</v>
      </c>
      <c r="D456" s="297">
        <v>186</v>
      </c>
      <c r="E456" s="297">
        <v>7982</v>
      </c>
      <c r="F456" s="297">
        <v>315</v>
      </c>
      <c r="G456" s="297">
        <v>530</v>
      </c>
      <c r="H456" s="297">
        <v>26.4</v>
      </c>
      <c r="I456">
        <v>17.1</v>
      </c>
      <c r="J456" s="297">
        <v>14.3</v>
      </c>
      <c r="K456" s="297">
        <v>16.6</v>
      </c>
      <c r="L456" s="297">
        <v>14.9</v>
      </c>
      <c r="M456" s="297">
        <v>27.3</v>
      </c>
      <c r="N456" s="297">
        <v>-19.7</v>
      </c>
      <c r="O456" s="297">
        <v>33.3</v>
      </c>
      <c r="P456" s="297">
        <v>-129</v>
      </c>
      <c r="Q456" s="297">
        <v>53.3</v>
      </c>
      <c r="R456" s="297">
        <v>511</v>
      </c>
      <c r="S456" s="297">
        <v>52.1</v>
      </c>
      <c r="T456" s="297">
        <v>-278</v>
      </c>
      <c r="U456" s="297">
        <v>1.91</v>
      </c>
      <c r="V456" s="297">
        <v>-40</v>
      </c>
      <c r="W456" s="297">
        <v>1.8</v>
      </c>
      <c r="X456" s="297">
        <v>858</v>
      </c>
    </row>
    <row r="457" spans="1:24" ht="12.75">
      <c r="A457" s="168">
        <v>38001</v>
      </c>
      <c r="B457" s="297">
        <v>3172</v>
      </c>
      <c r="C457" s="297">
        <v>7.88</v>
      </c>
      <c r="D457" s="297">
        <v>121</v>
      </c>
      <c r="E457" s="297">
        <v>7282</v>
      </c>
      <c r="F457" s="297">
        <v>147</v>
      </c>
      <c r="G457" s="297">
        <v>617.5</v>
      </c>
      <c r="H457" s="297">
        <v>36.1</v>
      </c>
      <c r="I457">
        <v>30.1</v>
      </c>
      <c r="J457" s="297">
        <v>9.3</v>
      </c>
      <c r="K457" s="297">
        <v>28.7</v>
      </c>
      <c r="L457" s="297">
        <v>7.7</v>
      </c>
      <c r="M457" t="s">
        <v>286</v>
      </c>
      <c r="N457" t="s">
        <v>286</v>
      </c>
      <c r="O457" t="s">
        <v>286</v>
      </c>
      <c r="P457" t="s">
        <v>286</v>
      </c>
      <c r="Q457" t="s">
        <v>286</v>
      </c>
      <c r="R457" t="s">
        <v>286</v>
      </c>
      <c r="S457" t="s">
        <v>286</v>
      </c>
      <c r="T457" t="s">
        <v>286</v>
      </c>
      <c r="U457" s="297">
        <v>1.73</v>
      </c>
      <c r="V457" s="297">
        <v>-29.4</v>
      </c>
      <c r="W457" s="297">
        <v>1.42</v>
      </c>
      <c r="X457" s="297">
        <v>-63.5</v>
      </c>
    </row>
    <row r="458" spans="1:24" ht="12.75">
      <c r="A458" s="168">
        <v>38002</v>
      </c>
      <c r="B458" s="297">
        <v>3175</v>
      </c>
      <c r="C458" s="297">
        <v>8.29</v>
      </c>
      <c r="D458" s="297">
        <v>79.5</v>
      </c>
      <c r="E458" s="297">
        <v>7353</v>
      </c>
      <c r="F458" s="297">
        <v>95</v>
      </c>
      <c r="G458" s="297">
        <v>994.5</v>
      </c>
      <c r="H458" s="297">
        <v>29.3</v>
      </c>
      <c r="I458">
        <v>49.3</v>
      </c>
      <c r="J458" s="297">
        <v>8.4</v>
      </c>
      <c r="K458" s="297">
        <v>46</v>
      </c>
      <c r="L458" s="297">
        <v>9.2</v>
      </c>
      <c r="M458" s="297">
        <v>27.1</v>
      </c>
      <c r="N458" s="297">
        <v>-15.4</v>
      </c>
      <c r="O458" s="297">
        <v>26.5</v>
      </c>
      <c r="P458" s="297">
        <v>56.2</v>
      </c>
      <c r="Q458" s="297">
        <v>46.1</v>
      </c>
      <c r="R458" s="297">
        <v>-59.2</v>
      </c>
      <c r="S458" s="297">
        <v>35.8</v>
      </c>
      <c r="T458" s="297">
        <v>1071</v>
      </c>
      <c r="U458" s="297">
        <v>1.69</v>
      </c>
      <c r="V458" s="297">
        <v>-25.9</v>
      </c>
      <c r="W458" s="297">
        <v>1.6</v>
      </c>
      <c r="X458" s="297">
        <v>-71</v>
      </c>
    </row>
    <row r="459" spans="1:24" ht="12.75">
      <c r="A459" s="168">
        <v>38003</v>
      </c>
      <c r="B459" s="297">
        <v>3177</v>
      </c>
      <c r="C459" s="297">
        <v>8.39</v>
      </c>
      <c r="D459" s="297">
        <v>92.4</v>
      </c>
      <c r="E459" s="297">
        <v>7389</v>
      </c>
      <c r="F459" s="297">
        <v>862</v>
      </c>
      <c r="G459" s="297">
        <v>1026</v>
      </c>
      <c r="H459" s="297">
        <v>37.3</v>
      </c>
      <c r="I459">
        <v>49.2</v>
      </c>
      <c r="J459" s="297">
        <v>9.2</v>
      </c>
      <c r="K459" s="297">
        <v>45.9</v>
      </c>
      <c r="L459" s="297">
        <v>9.9</v>
      </c>
      <c r="M459" s="297">
        <v>27</v>
      </c>
      <c r="N459" s="297">
        <v>-13.1</v>
      </c>
      <c r="O459" s="297">
        <v>26.8</v>
      </c>
      <c r="P459" s="297">
        <v>-1008</v>
      </c>
      <c r="Q459" s="297">
        <v>45.1</v>
      </c>
      <c r="R459" s="297">
        <v>-119</v>
      </c>
      <c r="S459" s="297">
        <v>32.8</v>
      </c>
      <c r="T459" s="297">
        <v>-53</v>
      </c>
      <c r="U459" s="297">
        <v>1.85</v>
      </c>
      <c r="V459" s="297">
        <v>-34.4</v>
      </c>
      <c r="W459" s="297">
        <v>1.65</v>
      </c>
      <c r="X459" s="297">
        <v>-82.8</v>
      </c>
    </row>
    <row r="460" spans="1:24" ht="12.75">
      <c r="A460" s="168">
        <v>38005</v>
      </c>
      <c r="B460" s="297">
        <v>3179</v>
      </c>
      <c r="C460" s="297">
        <v>8.94</v>
      </c>
      <c r="D460" s="297">
        <v>83.4</v>
      </c>
      <c r="E460" s="297">
        <v>7923</v>
      </c>
      <c r="F460" s="297">
        <v>114</v>
      </c>
      <c r="G460" s="297">
        <v>1067</v>
      </c>
      <c r="H460" s="297">
        <v>25.7</v>
      </c>
      <c r="I460">
        <v>51.2</v>
      </c>
      <c r="J460" s="297">
        <v>8.47</v>
      </c>
      <c r="K460" s="297">
        <v>47.2</v>
      </c>
      <c r="L460" s="297">
        <v>9.12</v>
      </c>
      <c r="M460" s="297">
        <v>29.5</v>
      </c>
      <c r="N460" s="297">
        <v>-32.9</v>
      </c>
      <c r="O460" s="297">
        <v>28.9</v>
      </c>
      <c r="P460" s="297">
        <v>23.1</v>
      </c>
      <c r="Q460" s="297">
        <v>46.6</v>
      </c>
      <c r="R460" s="297">
        <v>-104.9</v>
      </c>
      <c r="S460" s="297">
        <v>33.3</v>
      </c>
      <c r="T460" s="297">
        <v>-37.8</v>
      </c>
      <c r="U460" s="297">
        <v>1.81</v>
      </c>
      <c r="V460" s="297">
        <v>-32.9</v>
      </c>
      <c r="W460" s="297">
        <v>1.71</v>
      </c>
      <c r="X460" s="297">
        <v>-117.3</v>
      </c>
    </row>
    <row r="461" spans="1:24" ht="12.75">
      <c r="A461" s="168">
        <v>38007</v>
      </c>
      <c r="B461" s="297">
        <v>3183</v>
      </c>
      <c r="C461" s="297">
        <v>9.01</v>
      </c>
      <c r="D461" s="297">
        <v>94.6</v>
      </c>
      <c r="E461" s="297">
        <v>8254</v>
      </c>
      <c r="F461" s="297">
        <v>130</v>
      </c>
      <c r="G461" s="297">
        <v>799</v>
      </c>
      <c r="H461" s="297">
        <v>25</v>
      </c>
      <c r="I461">
        <v>37.6</v>
      </c>
      <c r="J461" s="297">
        <v>8.87</v>
      </c>
      <c r="K461" s="297">
        <v>34.5</v>
      </c>
      <c r="L461" s="297">
        <v>9.27</v>
      </c>
      <c r="M461" t="s">
        <v>286</v>
      </c>
      <c r="N461" t="s">
        <v>286</v>
      </c>
      <c r="O461" t="s">
        <v>286</v>
      </c>
      <c r="P461" t="s">
        <v>286</v>
      </c>
      <c r="Q461" t="s">
        <v>286</v>
      </c>
      <c r="R461" t="s">
        <v>286</v>
      </c>
      <c r="S461" t="s">
        <v>286</v>
      </c>
      <c r="T461" t="s">
        <v>286</v>
      </c>
      <c r="U461" s="297">
        <v>1.82</v>
      </c>
      <c r="V461" s="297">
        <v>-31.1</v>
      </c>
      <c r="W461" s="297">
        <v>1.69</v>
      </c>
      <c r="X461" s="297">
        <v>-200.9</v>
      </c>
    </row>
    <row r="462" spans="1:24" ht="12.75">
      <c r="A462" s="168">
        <v>38008</v>
      </c>
      <c r="B462" s="297">
        <v>3185</v>
      </c>
      <c r="C462" s="297">
        <v>8.59</v>
      </c>
      <c r="D462" s="297">
        <v>68.2</v>
      </c>
      <c r="E462" s="297">
        <v>7755</v>
      </c>
      <c r="F462" s="297">
        <v>71.5</v>
      </c>
      <c r="G462" s="297">
        <v>862</v>
      </c>
      <c r="H462" s="297">
        <v>23.8</v>
      </c>
      <c r="I462">
        <v>42.6</v>
      </c>
      <c r="J462" s="297">
        <v>7.9</v>
      </c>
      <c r="K462" s="297">
        <v>39</v>
      </c>
      <c r="L462" s="297">
        <v>8.2</v>
      </c>
      <c r="M462" s="297">
        <v>29.6</v>
      </c>
      <c r="N462" s="297">
        <v>11.65</v>
      </c>
      <c r="O462" s="297">
        <v>26</v>
      </c>
      <c r="P462" s="297">
        <v>22.8</v>
      </c>
      <c r="Q462" s="297">
        <v>49</v>
      </c>
      <c r="R462" s="297">
        <v>38.6</v>
      </c>
      <c r="S462" s="297">
        <v>35.7</v>
      </c>
      <c r="T462" s="297">
        <v>74.9</v>
      </c>
      <c r="U462" s="297">
        <v>1.91</v>
      </c>
      <c r="V462" s="297">
        <v>39.85</v>
      </c>
      <c r="W462" s="297">
        <v>1.83</v>
      </c>
      <c r="X462" s="297">
        <v>328.1</v>
      </c>
    </row>
    <row r="463" spans="1:24" ht="12.75">
      <c r="A463" s="168">
        <v>38009</v>
      </c>
      <c r="B463" s="297">
        <v>3189</v>
      </c>
      <c r="C463" s="297">
        <v>8.69</v>
      </c>
      <c r="D463" s="297">
        <v>39</v>
      </c>
      <c r="E463" s="297">
        <v>7764</v>
      </c>
      <c r="F463" s="297">
        <v>41.9</v>
      </c>
      <c r="G463" s="297">
        <v>932.1</v>
      </c>
      <c r="H463" s="297">
        <v>25</v>
      </c>
      <c r="I463">
        <v>46.45</v>
      </c>
      <c r="J463" s="297">
        <v>6.94</v>
      </c>
      <c r="K463" s="297">
        <v>42.61</v>
      </c>
      <c r="L463" s="297">
        <v>7.08</v>
      </c>
      <c r="M463" s="297">
        <v>29.7</v>
      </c>
      <c r="N463" s="297">
        <v>-39.26</v>
      </c>
      <c r="O463" s="297">
        <v>29.73</v>
      </c>
      <c r="P463" s="297">
        <v>42.66</v>
      </c>
      <c r="Q463" s="297">
        <v>47.25</v>
      </c>
      <c r="R463" s="297">
        <v>0.54</v>
      </c>
      <c r="S463" s="297">
        <v>38.54</v>
      </c>
      <c r="T463" s="297">
        <v>26.8</v>
      </c>
      <c r="U463" s="297">
        <v>1.84</v>
      </c>
      <c r="V463" s="297">
        <v>-48.5</v>
      </c>
      <c r="W463" s="297">
        <v>1.87</v>
      </c>
      <c r="X463" s="297">
        <v>-185</v>
      </c>
    </row>
    <row r="464" spans="1:24" ht="12.75">
      <c r="A464" s="168">
        <v>38011</v>
      </c>
      <c r="B464" s="297">
        <v>3191</v>
      </c>
      <c r="C464" s="297">
        <v>8.43</v>
      </c>
      <c r="D464" s="297">
        <v>24.2</v>
      </c>
      <c r="E464" s="297">
        <v>7687</v>
      </c>
      <c r="F464" s="297">
        <v>23.76</v>
      </c>
      <c r="G464" s="297">
        <v>805.3</v>
      </c>
      <c r="H464" s="297">
        <v>27.1</v>
      </c>
      <c r="I464">
        <v>40.13</v>
      </c>
      <c r="J464" s="297">
        <v>7.79</v>
      </c>
      <c r="K464" s="297">
        <v>37.18</v>
      </c>
      <c r="L464" s="297">
        <v>8.14</v>
      </c>
      <c r="M464" s="297">
        <v>35.1</v>
      </c>
      <c r="N464" s="297">
        <v>-18.3</v>
      </c>
      <c r="O464" s="297">
        <v>29.1</v>
      </c>
      <c r="P464" s="297">
        <v>16.6</v>
      </c>
      <c r="Q464" s="297">
        <v>46.4</v>
      </c>
      <c r="R464" s="297">
        <v>-38.73</v>
      </c>
      <c r="S464" s="297">
        <v>35.3</v>
      </c>
      <c r="T464" s="297">
        <v>59.7</v>
      </c>
      <c r="U464" s="297">
        <v>1.69</v>
      </c>
      <c r="V464" s="297">
        <v>-40</v>
      </c>
      <c r="W464" s="297">
        <v>1.74</v>
      </c>
      <c r="X464" s="297">
        <v>-110</v>
      </c>
    </row>
    <row r="465" spans="1:24" ht="12.75">
      <c r="A465" s="168">
        <v>38012</v>
      </c>
      <c r="B465" s="297">
        <v>3195</v>
      </c>
      <c r="C465" s="297">
        <v>8.3</v>
      </c>
      <c r="D465" s="297">
        <v>26.5</v>
      </c>
      <c r="E465" s="297">
        <v>7408</v>
      </c>
      <c r="F465" s="297">
        <v>26.29</v>
      </c>
      <c r="G465" s="297">
        <v>928</v>
      </c>
      <c r="H465" s="297">
        <v>27.42</v>
      </c>
      <c r="I465">
        <v>44.1</v>
      </c>
      <c r="J465" s="297">
        <v>8.52</v>
      </c>
      <c r="K465" s="297">
        <v>40.22</v>
      </c>
      <c r="L465" s="297">
        <v>8.75</v>
      </c>
      <c r="M465" s="297">
        <v>31.5</v>
      </c>
      <c r="N465" s="297">
        <v>-17</v>
      </c>
      <c r="O465" s="297">
        <v>27.7</v>
      </c>
      <c r="P465" s="297">
        <v>49.9</v>
      </c>
      <c r="Q465" s="297">
        <v>50.24</v>
      </c>
      <c r="R465" s="297">
        <v>-61.6</v>
      </c>
      <c r="S465" s="297">
        <v>35.45</v>
      </c>
      <c r="T465" s="297">
        <v>-24.7</v>
      </c>
      <c r="U465" s="297">
        <v>1.81</v>
      </c>
      <c r="V465" s="297">
        <v>-71</v>
      </c>
      <c r="W465" s="297">
        <v>1.98</v>
      </c>
      <c r="X465" s="297">
        <v>-155.5</v>
      </c>
    </row>
    <row r="466" spans="1:24" ht="12.75">
      <c r="A466" s="168">
        <v>38013</v>
      </c>
      <c r="B466" s="297">
        <v>3197</v>
      </c>
      <c r="C466" s="297">
        <v>9.02</v>
      </c>
      <c r="D466" s="297">
        <v>75.7</v>
      </c>
      <c r="E466" s="297">
        <v>8227</v>
      </c>
      <c r="F466" s="297">
        <v>96</v>
      </c>
      <c r="G466" s="297">
        <v>832</v>
      </c>
      <c r="H466" s="297">
        <v>22.8</v>
      </c>
      <c r="I466">
        <v>40.86</v>
      </c>
      <c r="J466" s="297">
        <v>7.43</v>
      </c>
      <c r="K466" s="297">
        <v>37.23</v>
      </c>
      <c r="L466" s="297">
        <v>7.6</v>
      </c>
      <c r="M466" s="297">
        <v>31.43</v>
      </c>
      <c r="N466" s="297">
        <v>-11.79</v>
      </c>
      <c r="O466" s="297">
        <v>25.95</v>
      </c>
      <c r="P466" s="297">
        <v>149.5</v>
      </c>
      <c r="Q466" s="297">
        <v>50</v>
      </c>
      <c r="R466" s="297">
        <v>-27.5</v>
      </c>
      <c r="S466" s="297">
        <v>35.62</v>
      </c>
      <c r="T466" s="297">
        <v>-21</v>
      </c>
      <c r="U466" s="297">
        <v>1.76</v>
      </c>
      <c r="V466" s="297">
        <v>-30.27</v>
      </c>
      <c r="W466" s="297">
        <v>1.74</v>
      </c>
      <c r="X466" s="297">
        <v>-285.7</v>
      </c>
    </row>
    <row r="467" spans="1:24" ht="12.75">
      <c r="A467" s="168">
        <v>38015</v>
      </c>
      <c r="B467" s="297">
        <v>3206</v>
      </c>
      <c r="C467" s="297">
        <v>8.67</v>
      </c>
      <c r="D467" s="297">
        <v>44.4</v>
      </c>
      <c r="E467" s="297">
        <v>8039</v>
      </c>
      <c r="F467" s="297">
        <v>46.6</v>
      </c>
      <c r="G467" s="297">
        <v>646.3</v>
      </c>
      <c r="H467" s="297">
        <v>29.24</v>
      </c>
      <c r="I467">
        <v>33.14</v>
      </c>
      <c r="J467" s="297">
        <v>8.59</v>
      </c>
      <c r="K467" s="297">
        <v>30.81</v>
      </c>
      <c r="L467" s="297">
        <v>8.95</v>
      </c>
      <c r="M467" s="297">
        <v>43.22</v>
      </c>
      <c r="N467" s="297">
        <v>-114.3</v>
      </c>
      <c r="O467" s="297">
        <v>31.7</v>
      </c>
      <c r="P467" s="297">
        <v>-23.76</v>
      </c>
      <c r="Q467" s="297">
        <v>50.5</v>
      </c>
      <c r="R467" s="297">
        <v>187</v>
      </c>
      <c r="S467" s="297">
        <v>33</v>
      </c>
      <c r="T467" s="297">
        <v>-51.44</v>
      </c>
      <c r="U467" s="297">
        <v>1.75</v>
      </c>
      <c r="V467" s="297">
        <v>-38.21</v>
      </c>
      <c r="W467" s="297">
        <v>1.69</v>
      </c>
      <c r="X467" s="297">
        <v>-90.27</v>
      </c>
    </row>
    <row r="468" spans="1:24" ht="12.75">
      <c r="A468" s="168">
        <v>38016</v>
      </c>
      <c r="B468" s="297">
        <v>3210</v>
      </c>
      <c r="C468" s="297">
        <v>9.38</v>
      </c>
      <c r="D468" s="297">
        <v>110</v>
      </c>
      <c r="E468" s="297">
        <v>8405</v>
      </c>
      <c r="F468" s="297">
        <v>159</v>
      </c>
      <c r="G468" s="297">
        <v>1002</v>
      </c>
      <c r="H468" s="297">
        <v>31.14</v>
      </c>
      <c r="I468">
        <v>49.36</v>
      </c>
      <c r="J468">
        <v>9.36</v>
      </c>
      <c r="K468" s="297">
        <v>45.38</v>
      </c>
      <c r="L468" s="297">
        <v>10.11</v>
      </c>
      <c r="M468" s="297">
        <v>28.35</v>
      </c>
      <c r="N468" s="297">
        <v>-15.81</v>
      </c>
      <c r="O468" s="297">
        <v>29.64</v>
      </c>
      <c r="P468" s="297">
        <v>-39.2</v>
      </c>
      <c r="Q468" s="297">
        <v>56.77</v>
      </c>
      <c r="R468" s="297">
        <v>454.2</v>
      </c>
      <c r="S468" s="297">
        <v>35.93</v>
      </c>
      <c r="T468" s="297">
        <v>-93.54</v>
      </c>
      <c r="U468" s="297">
        <v>1.75</v>
      </c>
      <c r="V468" s="297">
        <v>-26.19</v>
      </c>
      <c r="W468" s="297">
        <v>1.49</v>
      </c>
      <c r="X468" s="297">
        <v>-75.65</v>
      </c>
    </row>
    <row r="469" spans="1:24" ht="12.75">
      <c r="A469" s="168">
        <v>38017</v>
      </c>
      <c r="B469" s="297">
        <v>3212</v>
      </c>
      <c r="C469" s="297">
        <v>9.53</v>
      </c>
      <c r="D469" s="297">
        <v>61.6</v>
      </c>
      <c r="E469" s="297">
        <v>8431</v>
      </c>
      <c r="F469" s="297">
        <v>80.58</v>
      </c>
      <c r="G469" s="297">
        <v>1094</v>
      </c>
      <c r="H469" s="297">
        <v>28.7</v>
      </c>
      <c r="I469">
        <v>52.33</v>
      </c>
      <c r="J469" s="297">
        <v>9.55</v>
      </c>
      <c r="K469" s="297">
        <v>47.3</v>
      </c>
      <c r="L469" s="297">
        <v>10.11</v>
      </c>
      <c r="M469" s="297">
        <v>28.91</v>
      </c>
      <c r="N469" s="297">
        <v>-16.82</v>
      </c>
      <c r="O469" s="297">
        <v>30.61</v>
      </c>
      <c r="P469" s="297">
        <v>-59.72</v>
      </c>
      <c r="Q469" s="297">
        <v>60.6</v>
      </c>
      <c r="R469" s="297">
        <v>51.8</v>
      </c>
      <c r="S469" s="297">
        <v>40.21</v>
      </c>
      <c r="T469" s="297">
        <v>-36.1</v>
      </c>
      <c r="U469" s="297">
        <v>1.76</v>
      </c>
      <c r="V469" s="297">
        <v>-31.88</v>
      </c>
      <c r="W469" s="297">
        <v>1.59</v>
      </c>
      <c r="X469" s="297">
        <v>-94.78</v>
      </c>
    </row>
    <row r="470" spans="1:24" ht="12.75">
      <c r="A470" s="168">
        <v>38019</v>
      </c>
      <c r="B470" s="297">
        <v>3214</v>
      </c>
      <c r="C470" s="297">
        <v>9.32</v>
      </c>
      <c r="D470" s="297">
        <v>83.14</v>
      </c>
      <c r="E470" s="297">
        <v>8121</v>
      </c>
      <c r="F470" s="297">
        <v>111.66</v>
      </c>
      <c r="G470" s="297">
        <v>1198</v>
      </c>
      <c r="H470" s="297">
        <v>26.8</v>
      </c>
      <c r="I470">
        <v>56.85</v>
      </c>
      <c r="J470" s="297">
        <v>9.47</v>
      </c>
      <c r="K470" s="297">
        <v>50.93</v>
      </c>
      <c r="L470" s="297">
        <v>10.06</v>
      </c>
      <c r="M470" s="297">
        <v>29.62</v>
      </c>
      <c r="N470" s="297">
        <v>-18.42</v>
      </c>
      <c r="O470" s="297">
        <v>30.56</v>
      </c>
      <c r="P470" s="297">
        <v>-109.32</v>
      </c>
      <c r="Q470" s="297">
        <v>52.06</v>
      </c>
      <c r="R470" s="297">
        <v>-64.34</v>
      </c>
      <c r="S470" s="297">
        <v>37.37</v>
      </c>
      <c r="T470" s="297">
        <v>-66.05</v>
      </c>
      <c r="U470" s="297">
        <v>1.78</v>
      </c>
      <c r="V470" s="297">
        <v>-30.78</v>
      </c>
      <c r="W470" s="297">
        <v>1.71</v>
      </c>
      <c r="X470" s="297">
        <v>-484.93</v>
      </c>
    </row>
    <row r="471" spans="1:24" ht="12.75">
      <c r="A471" s="168">
        <v>38020</v>
      </c>
      <c r="B471" s="297">
        <v>3217</v>
      </c>
      <c r="C471" s="297">
        <v>9.44</v>
      </c>
      <c r="D471" s="297">
        <v>67.1</v>
      </c>
      <c r="E471" s="297">
        <v>8313.4</v>
      </c>
      <c r="F471" s="297">
        <v>63.92</v>
      </c>
      <c r="G471" s="297">
        <v>1154.3</v>
      </c>
      <c r="H471" s="297">
        <v>28.9</v>
      </c>
      <c r="I471">
        <v>56.72</v>
      </c>
      <c r="J471" s="297">
        <v>9.41</v>
      </c>
      <c r="K471" s="297">
        <v>51.32</v>
      </c>
      <c r="L471" s="297">
        <v>9.69</v>
      </c>
      <c r="M471" s="297">
        <v>29.55</v>
      </c>
      <c r="N471" s="297">
        <v>-15.23</v>
      </c>
      <c r="O471" s="297">
        <v>31.8</v>
      </c>
      <c r="P471" s="297">
        <v>-84.82</v>
      </c>
      <c r="Q471" s="297">
        <v>53.74</v>
      </c>
      <c r="R471" s="297">
        <v>-211.12</v>
      </c>
      <c r="S471" s="297">
        <v>37.47</v>
      </c>
      <c r="T471" s="297">
        <v>-43.9</v>
      </c>
      <c r="U471" s="297">
        <v>1.75</v>
      </c>
      <c r="V471" s="297">
        <v>-30.76</v>
      </c>
      <c r="W471" s="297">
        <v>1.65</v>
      </c>
      <c r="X471" s="297">
        <v>-109.5</v>
      </c>
    </row>
    <row r="472" spans="1:24" ht="12.75">
      <c r="A472" s="168">
        <v>38022</v>
      </c>
      <c r="B472" s="297">
        <v>3219</v>
      </c>
      <c r="C472" s="297">
        <v>9.7</v>
      </c>
      <c r="D472" s="297">
        <v>77.61</v>
      </c>
      <c r="E472" s="297">
        <v>8524</v>
      </c>
      <c r="F472" s="297">
        <v>103.74</v>
      </c>
      <c r="G472" s="297">
        <v>1173</v>
      </c>
      <c r="H472" s="297">
        <v>28.6</v>
      </c>
      <c r="I472">
        <v>59.99</v>
      </c>
      <c r="J472" s="297">
        <v>8.67</v>
      </c>
      <c r="K472" s="297">
        <v>53.82</v>
      </c>
      <c r="L472" s="297">
        <v>9.24</v>
      </c>
      <c r="M472" s="297">
        <v>29.35</v>
      </c>
      <c r="N472" s="297">
        <v>-76.52</v>
      </c>
      <c r="O472" s="297">
        <v>30.71</v>
      </c>
      <c r="P472" s="297">
        <v>-165.46</v>
      </c>
      <c r="Q472" s="297">
        <v>53.08</v>
      </c>
      <c r="R472" s="297">
        <v>46.83</v>
      </c>
      <c r="S472" s="297">
        <v>37.82</v>
      </c>
      <c r="T472" s="297">
        <v>-49.34</v>
      </c>
      <c r="U472" s="297">
        <v>1.81</v>
      </c>
      <c r="V472" s="297">
        <v>-30.69</v>
      </c>
      <c r="W472" s="297">
        <v>1.71</v>
      </c>
      <c r="X472" s="297">
        <v>-167</v>
      </c>
    </row>
    <row r="473" spans="1:24" ht="12.75">
      <c r="A473" s="168">
        <v>38024</v>
      </c>
      <c r="B473" s="297">
        <v>3222</v>
      </c>
      <c r="C473" s="297">
        <v>9.74</v>
      </c>
      <c r="D473" s="297">
        <v>101.87</v>
      </c>
      <c r="E473" s="297">
        <v>8602.1</v>
      </c>
      <c r="F473" s="297">
        <v>152</v>
      </c>
      <c r="G473" s="297">
        <v>1123.36</v>
      </c>
      <c r="H473" s="297">
        <v>27.79</v>
      </c>
      <c r="I473">
        <v>57.6</v>
      </c>
      <c r="J473" s="297">
        <v>8.7</v>
      </c>
      <c r="K473" s="297">
        <v>52.03</v>
      </c>
      <c r="L473" s="297">
        <v>9.23</v>
      </c>
      <c r="M473" s="297">
        <v>29.44</v>
      </c>
      <c r="N473" s="297">
        <v>-13.83</v>
      </c>
      <c r="O473" s="297">
        <v>30.83</v>
      </c>
      <c r="P473" s="297">
        <v>685.2</v>
      </c>
      <c r="Q473" s="297">
        <v>47</v>
      </c>
      <c r="R473" s="297">
        <v>-170</v>
      </c>
      <c r="S473" s="297">
        <v>34.9</v>
      </c>
      <c r="T473" s="297">
        <v>-22.84</v>
      </c>
      <c r="U473" s="297">
        <v>1.78</v>
      </c>
      <c r="V473" s="297">
        <v>-27.21</v>
      </c>
      <c r="W473" s="297">
        <v>1.71</v>
      </c>
      <c r="X473" s="297">
        <v>-119</v>
      </c>
    </row>
    <row r="474" spans="1:24" ht="12.75">
      <c r="A474" s="168">
        <v>38025</v>
      </c>
      <c r="B474" s="297">
        <v>3224</v>
      </c>
      <c r="C474" s="297">
        <v>9.67</v>
      </c>
      <c r="D474" s="297">
        <v>89.4</v>
      </c>
      <c r="E474" s="297">
        <v>8668.69</v>
      </c>
      <c r="F474" s="297">
        <v>112.35</v>
      </c>
      <c r="G474" s="297">
        <v>1041.1</v>
      </c>
      <c r="H474" s="297">
        <v>28.85</v>
      </c>
      <c r="I474">
        <v>52.29</v>
      </c>
      <c r="J474" s="297">
        <v>8.88</v>
      </c>
      <c r="K474" s="297">
        <v>47.43</v>
      </c>
      <c r="L474" s="297">
        <v>9.02</v>
      </c>
      <c r="M474" s="297">
        <v>30.76</v>
      </c>
      <c r="N474" s="297">
        <v>-13.24</v>
      </c>
      <c r="O474" s="297">
        <v>32.53</v>
      </c>
      <c r="P474" s="297">
        <v>-835.36</v>
      </c>
      <c r="Q474" s="297">
        <v>45.54</v>
      </c>
      <c r="R474" s="297">
        <v>-76.27</v>
      </c>
      <c r="S474" s="297">
        <v>35.05</v>
      </c>
      <c r="T474" s="297">
        <v>-21.26</v>
      </c>
      <c r="U474" s="297">
        <v>1.85</v>
      </c>
      <c r="V474" s="297">
        <v>-29.63</v>
      </c>
      <c r="W474" s="297">
        <v>1.75</v>
      </c>
      <c r="X474" s="297">
        <v>-77.8</v>
      </c>
    </row>
    <row r="475" spans="1:24" ht="12.75">
      <c r="A475" s="168">
        <v>38027</v>
      </c>
      <c r="B475" s="297">
        <v>3226</v>
      </c>
      <c r="C475" s="297">
        <v>9.411</v>
      </c>
      <c r="D475" s="297">
        <v>72.83</v>
      </c>
      <c r="E475" s="297">
        <v>8380</v>
      </c>
      <c r="F475" s="297">
        <v>88.52</v>
      </c>
      <c r="G475" s="297">
        <v>1042</v>
      </c>
      <c r="H475" s="297">
        <v>28.58</v>
      </c>
      <c r="I475">
        <v>52.13</v>
      </c>
      <c r="J475" s="297">
        <v>8.74</v>
      </c>
      <c r="K475" s="297">
        <v>47.02</v>
      </c>
      <c r="L475" s="297">
        <v>9.11</v>
      </c>
      <c r="M475" s="297">
        <v>30.55</v>
      </c>
      <c r="N475" s="297">
        <v>-16.85</v>
      </c>
      <c r="O475" s="297">
        <v>31.87</v>
      </c>
      <c r="P475" s="297">
        <v>131.4</v>
      </c>
      <c r="Q475" s="297">
        <v>46.9</v>
      </c>
      <c r="R475" s="297">
        <v>-1699.43</v>
      </c>
      <c r="S475" s="297">
        <v>38.92</v>
      </c>
      <c r="T475" s="297">
        <v>-331.2</v>
      </c>
      <c r="U475" s="297">
        <v>1.81</v>
      </c>
      <c r="V475" s="297">
        <v>-33.13</v>
      </c>
      <c r="W475" s="297">
        <v>1.77</v>
      </c>
      <c r="X475" s="297">
        <v>-90</v>
      </c>
    </row>
    <row r="476" spans="1:24" ht="12.75">
      <c r="A476" s="168">
        <v>38029</v>
      </c>
      <c r="B476" s="297">
        <v>3228</v>
      </c>
      <c r="C476" s="297">
        <v>9.27</v>
      </c>
      <c r="D476" s="297">
        <v>68.03</v>
      </c>
      <c r="E476" s="297">
        <v>8176.2</v>
      </c>
      <c r="F476" s="297">
        <v>95.6</v>
      </c>
      <c r="G476" s="297">
        <v>942.96</v>
      </c>
      <c r="H476" s="297">
        <v>28.29</v>
      </c>
      <c r="I476">
        <v>46.31</v>
      </c>
      <c r="J476" s="297">
        <v>8.86</v>
      </c>
      <c r="K476" s="297">
        <v>42.27</v>
      </c>
      <c r="L476" s="297">
        <v>9.23</v>
      </c>
      <c r="M476" s="297">
        <v>30.01</v>
      </c>
      <c r="N476" s="297">
        <v>-19.63</v>
      </c>
      <c r="O476" s="297">
        <v>30.6</v>
      </c>
      <c r="P476" s="297">
        <v>45.06</v>
      </c>
      <c r="Q476" s="297">
        <v>49.81</v>
      </c>
      <c r="R476" s="297">
        <v>84.16</v>
      </c>
      <c r="S476" s="297">
        <v>42.68</v>
      </c>
      <c r="T476" s="297">
        <v>-46.7</v>
      </c>
      <c r="U476" s="297">
        <v>1.93</v>
      </c>
      <c r="V476" s="297">
        <v>-40.54</v>
      </c>
      <c r="W476" s="297">
        <v>1.7</v>
      </c>
      <c r="X476" s="297">
        <v>-99.35</v>
      </c>
    </row>
    <row r="477" spans="1:24" ht="12.75">
      <c r="A477" s="168">
        <v>38030</v>
      </c>
      <c r="B477" s="297">
        <v>3231</v>
      </c>
      <c r="C477" s="297">
        <v>9.71</v>
      </c>
      <c r="D477" s="297">
        <v>84.44</v>
      </c>
      <c r="E477" s="297">
        <v>8719.7</v>
      </c>
      <c r="F477" s="297">
        <v>105.84</v>
      </c>
      <c r="G477" s="297">
        <v>1000</v>
      </c>
      <c r="H477" s="297">
        <v>26.05</v>
      </c>
      <c r="I477">
        <v>49</v>
      </c>
      <c r="J477" s="297">
        <v>8.67</v>
      </c>
      <c r="K477" s="297">
        <v>44.36</v>
      </c>
      <c r="L477" s="297">
        <v>9.28</v>
      </c>
      <c r="M477" s="297">
        <v>29.79</v>
      </c>
      <c r="N477" s="297">
        <v>-15.49</v>
      </c>
      <c r="O477" s="297">
        <v>31.13</v>
      </c>
      <c r="P477" s="297">
        <v>-566.5</v>
      </c>
      <c r="Q477" t="s">
        <v>286</v>
      </c>
      <c r="R477" t="s">
        <v>286</v>
      </c>
      <c r="S477" t="s">
        <v>286</v>
      </c>
      <c r="T477" t="s">
        <v>286</v>
      </c>
      <c r="U477" s="297">
        <v>1.77</v>
      </c>
      <c r="V477" s="297">
        <v>-29.21</v>
      </c>
      <c r="W477" s="297">
        <v>1.75</v>
      </c>
      <c r="X477" s="297">
        <v>-140.43</v>
      </c>
    </row>
    <row r="478" spans="1:24" ht="12.75">
      <c r="A478" s="168">
        <v>38032</v>
      </c>
      <c r="B478" s="297">
        <v>3237</v>
      </c>
      <c r="C478" s="297">
        <v>9.99</v>
      </c>
      <c r="D478" s="297">
        <v>94.68</v>
      </c>
      <c r="E478" s="297">
        <v>8816.44</v>
      </c>
      <c r="F478" s="297">
        <v>134.73</v>
      </c>
      <c r="G478" s="297">
        <v>1189.6</v>
      </c>
      <c r="H478" s="297">
        <v>24.78</v>
      </c>
      <c r="I478">
        <v>58.96</v>
      </c>
      <c r="J478" s="297">
        <v>8.66</v>
      </c>
      <c r="K478" s="297">
        <v>52.76</v>
      </c>
      <c r="L478" s="297">
        <v>9.25</v>
      </c>
      <c r="M478" s="297">
        <v>29.82</v>
      </c>
      <c r="N478" s="297">
        <v>-16.89</v>
      </c>
      <c r="O478" s="297">
        <v>30.65</v>
      </c>
      <c r="P478" s="297">
        <v>-54.56</v>
      </c>
      <c r="Q478" s="297">
        <v>54.35</v>
      </c>
      <c r="R478" s="297">
        <v>-223.77</v>
      </c>
      <c r="S478" s="297">
        <v>34.73</v>
      </c>
      <c r="T478" s="297">
        <v>-41.39</v>
      </c>
      <c r="U478" s="297">
        <v>1.82</v>
      </c>
      <c r="V478" s="297">
        <v>-28.62</v>
      </c>
      <c r="W478" s="297">
        <v>1.73</v>
      </c>
      <c r="X478" s="297">
        <v>-874.77</v>
      </c>
    </row>
    <row r="479" spans="1:24" ht="12.75">
      <c r="A479" s="168">
        <v>38034</v>
      </c>
      <c r="B479" s="297">
        <v>3240</v>
      </c>
      <c r="C479" s="297">
        <v>9.8</v>
      </c>
      <c r="D479" s="297">
        <v>85.04</v>
      </c>
      <c r="E479" s="297">
        <v>8650</v>
      </c>
      <c r="F479" s="297">
        <v>126</v>
      </c>
      <c r="G479" s="297">
        <v>1147</v>
      </c>
      <c r="H479" s="297">
        <v>25.32</v>
      </c>
      <c r="I479">
        <v>57.52</v>
      </c>
      <c r="J479" s="297">
        <v>8.55</v>
      </c>
      <c r="K479" s="297">
        <v>51.67</v>
      </c>
      <c r="L479" s="297">
        <v>9.01</v>
      </c>
      <c r="M479" s="297">
        <v>30.97</v>
      </c>
      <c r="N479" s="297">
        <v>-14.45</v>
      </c>
      <c r="O479" s="297">
        <v>30.78</v>
      </c>
      <c r="P479" s="297">
        <v>-104.9</v>
      </c>
      <c r="Q479" s="297">
        <v>55.45</v>
      </c>
      <c r="R479" s="297">
        <v>-748.54</v>
      </c>
      <c r="S479" s="297">
        <v>34.06</v>
      </c>
      <c r="T479" s="297">
        <v>-20.74</v>
      </c>
      <c r="U479" s="297">
        <v>1.78</v>
      </c>
      <c r="V479" s="297">
        <v>-25.81</v>
      </c>
      <c r="W479" s="297">
        <v>1.73</v>
      </c>
      <c r="X479" s="297">
        <v>-364.19</v>
      </c>
    </row>
    <row r="480" spans="1:24" ht="12.75">
      <c r="A480" s="168">
        <v>38035</v>
      </c>
      <c r="B480" s="297">
        <v>3245</v>
      </c>
      <c r="C480" s="297">
        <v>10.03</v>
      </c>
      <c r="D480" s="297">
        <v>87.5</v>
      </c>
      <c r="E480" s="297">
        <v>8766</v>
      </c>
      <c r="F480" s="297">
        <v>133.88</v>
      </c>
      <c r="G480" s="297">
        <v>1304</v>
      </c>
      <c r="H480" s="297">
        <v>23.51</v>
      </c>
      <c r="I480">
        <v>64.88</v>
      </c>
      <c r="J480" s="297">
        <v>8.96</v>
      </c>
      <c r="K480" s="297">
        <v>57.66</v>
      </c>
      <c r="L480" s="297">
        <v>9.68</v>
      </c>
      <c r="M480" s="297">
        <v>25.55</v>
      </c>
      <c r="N480" s="297">
        <v>-21.03</v>
      </c>
      <c r="O480" s="297">
        <v>29.02</v>
      </c>
      <c r="P480" s="297">
        <v>-845.8</v>
      </c>
      <c r="Q480" t="s">
        <v>286</v>
      </c>
      <c r="R480" t="s">
        <v>286</v>
      </c>
      <c r="S480" t="s">
        <v>286</v>
      </c>
      <c r="T480" t="s">
        <v>286</v>
      </c>
      <c r="U480" s="297">
        <v>1.75</v>
      </c>
      <c r="V480" s="297">
        <v>-19.88</v>
      </c>
      <c r="W480" s="297">
        <v>1.77</v>
      </c>
      <c r="X480" s="297">
        <v>300.1</v>
      </c>
    </row>
    <row r="481" spans="1:24" ht="12.75">
      <c r="A481" s="168">
        <v>38037</v>
      </c>
      <c r="B481" s="297">
        <v>3247</v>
      </c>
      <c r="C481" s="297">
        <v>8.91</v>
      </c>
      <c r="D481" s="297">
        <v>239.11</v>
      </c>
      <c r="E481" s="297">
        <v>8513.71</v>
      </c>
      <c r="F481" s="297">
        <v>556</v>
      </c>
      <c r="G481" s="297">
        <v>403.55</v>
      </c>
      <c r="H481" s="297">
        <v>18.97</v>
      </c>
      <c r="I481">
        <v>18.99</v>
      </c>
      <c r="J481" s="297">
        <v>8.29</v>
      </c>
      <c r="K481" s="297">
        <v>17.99</v>
      </c>
      <c r="L481" s="297">
        <v>8.19</v>
      </c>
      <c r="M481" s="297">
        <v>26.23</v>
      </c>
      <c r="N481" s="297">
        <v>-23.15</v>
      </c>
      <c r="O481" s="297">
        <v>31.69</v>
      </c>
      <c r="P481" s="297">
        <v>32.13</v>
      </c>
      <c r="Q481" s="297">
        <v>42.19</v>
      </c>
      <c r="R481" s="297">
        <v>-36.17</v>
      </c>
      <c r="S481" s="297">
        <v>30.17</v>
      </c>
      <c r="T481" s="297">
        <v>44.09</v>
      </c>
      <c r="U481" s="297">
        <v>1.84</v>
      </c>
      <c r="V481" s="297">
        <v>-27.27</v>
      </c>
      <c r="W481" s="297">
        <v>1.79</v>
      </c>
      <c r="X481" s="297">
        <v>-369.63</v>
      </c>
    </row>
    <row r="482" spans="1:24" ht="12.75">
      <c r="A482" s="168">
        <v>38037</v>
      </c>
      <c r="B482" s="297">
        <v>3249</v>
      </c>
      <c r="C482" s="297">
        <v>9.72</v>
      </c>
      <c r="D482" s="297">
        <v>79.29</v>
      </c>
      <c r="E482" s="297">
        <v>8719.5</v>
      </c>
      <c r="F482" s="297">
        <v>94.72</v>
      </c>
      <c r="G482" s="297">
        <v>1034</v>
      </c>
      <c r="H482" s="297">
        <v>28.05</v>
      </c>
      <c r="I482">
        <v>52.56</v>
      </c>
      <c r="J482" s="297">
        <v>8.74</v>
      </c>
      <c r="K482" s="297">
        <v>47.42</v>
      </c>
      <c r="L482" s="297">
        <v>9.23</v>
      </c>
      <c r="M482" s="297">
        <v>26.17</v>
      </c>
      <c r="N482" s="297">
        <v>-19.11</v>
      </c>
      <c r="O482" s="297">
        <v>27.69</v>
      </c>
      <c r="P482" s="297">
        <v>-65.14</v>
      </c>
      <c r="Q482" s="297">
        <v>44.96</v>
      </c>
      <c r="R482" s="297">
        <v>-2985</v>
      </c>
      <c r="S482" s="297">
        <v>32.4</v>
      </c>
      <c r="T482" s="297">
        <v>-37.65</v>
      </c>
      <c r="U482" s="297">
        <v>1.77</v>
      </c>
      <c r="V482" s="297">
        <v>-26.39</v>
      </c>
      <c r="W482" s="297">
        <v>1.77</v>
      </c>
      <c r="X482" s="297">
        <v>-135.92</v>
      </c>
    </row>
    <row r="483" spans="1:24" ht="12.75">
      <c r="A483" s="168">
        <v>38039</v>
      </c>
      <c r="B483" s="297">
        <v>3252</v>
      </c>
      <c r="C483" s="297">
        <v>9.64</v>
      </c>
      <c r="D483" s="297">
        <v>87.82</v>
      </c>
      <c r="E483" s="297">
        <v>8486</v>
      </c>
      <c r="F483" s="297">
        <v>133.02</v>
      </c>
      <c r="G483" s="297">
        <v>1166.44</v>
      </c>
      <c r="H483" s="297">
        <v>29.6</v>
      </c>
      <c r="I483">
        <v>58.32</v>
      </c>
      <c r="J483" s="297">
        <v>8.96</v>
      </c>
      <c r="K483" s="297">
        <v>52.4</v>
      </c>
      <c r="L483" s="297">
        <v>9.22</v>
      </c>
      <c r="M483" s="297">
        <v>26.86</v>
      </c>
      <c r="N483" s="297">
        <v>-16.38</v>
      </c>
      <c r="O483" s="297">
        <v>29.1</v>
      </c>
      <c r="P483" s="297">
        <v>-40.81</v>
      </c>
      <c r="Q483" s="297">
        <v>42.2</v>
      </c>
      <c r="R483" s="297">
        <v>-94.49</v>
      </c>
      <c r="S483" s="297">
        <v>33.14</v>
      </c>
      <c r="T483" s="297">
        <v>-127.54</v>
      </c>
      <c r="U483" s="297">
        <v>1.76</v>
      </c>
      <c r="V483" s="297">
        <v>-26</v>
      </c>
      <c r="W483" s="297">
        <v>1.71</v>
      </c>
      <c r="X483" s="297">
        <v>-237.57</v>
      </c>
    </row>
    <row r="484" spans="1:24" ht="12.75">
      <c r="A484" s="168">
        <v>38040</v>
      </c>
      <c r="B484" s="297">
        <v>3254</v>
      </c>
      <c r="C484" s="297">
        <v>9.74</v>
      </c>
      <c r="D484" s="297">
        <v>101</v>
      </c>
      <c r="E484" s="297">
        <v>8693.64</v>
      </c>
      <c r="F484" s="297">
        <v>168.89</v>
      </c>
      <c r="G484" s="297">
        <v>1069.88</v>
      </c>
      <c r="H484" s="297">
        <v>28.1</v>
      </c>
      <c r="I484">
        <v>52.43</v>
      </c>
      <c r="J484" s="297">
        <v>9.35</v>
      </c>
      <c r="K484" s="297">
        <v>47.55</v>
      </c>
      <c r="L484" s="297">
        <v>9.62</v>
      </c>
      <c r="M484" s="297">
        <v>27.18</v>
      </c>
      <c r="N484" s="297">
        <v>-15.96</v>
      </c>
      <c r="O484" s="297">
        <v>30.42</v>
      </c>
      <c r="P484" s="297">
        <v>-53</v>
      </c>
      <c r="Q484" s="297">
        <v>35.26</v>
      </c>
      <c r="R484" s="297">
        <v>103.88</v>
      </c>
      <c r="S484" s="297">
        <v>36.69</v>
      </c>
      <c r="T484" s="297">
        <v>-36.82</v>
      </c>
      <c r="U484" s="297">
        <v>1.86</v>
      </c>
      <c r="V484" s="297">
        <v>-30.15</v>
      </c>
      <c r="W484" s="297">
        <v>1.79</v>
      </c>
      <c r="X484" s="297">
        <v>-245.57</v>
      </c>
    </row>
    <row r="485" spans="1:24" ht="12.75">
      <c r="A485" s="168">
        <v>38042</v>
      </c>
      <c r="B485" s="297">
        <v>3256</v>
      </c>
      <c r="C485" s="297">
        <v>9.85</v>
      </c>
      <c r="D485" s="297">
        <v>89.6</v>
      </c>
      <c r="E485" s="297">
        <v>8689</v>
      </c>
      <c r="F485" s="297">
        <v>127.77</v>
      </c>
      <c r="G485" s="297">
        <v>1199.58</v>
      </c>
      <c r="H485" s="297">
        <v>27.31</v>
      </c>
      <c r="I485">
        <v>60.93</v>
      </c>
      <c r="J485" s="297">
        <v>9.24</v>
      </c>
      <c r="K485" s="297">
        <v>54.68</v>
      </c>
      <c r="L485" s="297">
        <v>9.82</v>
      </c>
      <c r="M485" s="297">
        <v>23.22</v>
      </c>
      <c r="N485" s="297">
        <v>-14.51</v>
      </c>
      <c r="O485" s="297">
        <v>24.82</v>
      </c>
      <c r="P485" s="297">
        <v>-165.89</v>
      </c>
      <c r="Q485" s="297">
        <v>95.37</v>
      </c>
      <c r="R485" s="297">
        <v>-2021</v>
      </c>
      <c r="S485" s="297">
        <v>35.63</v>
      </c>
      <c r="T485" s="297">
        <v>-36.33</v>
      </c>
      <c r="U485" s="297">
        <v>1.83</v>
      </c>
      <c r="V485" s="297">
        <v>-29.11</v>
      </c>
      <c r="W485" s="297">
        <v>1.68</v>
      </c>
      <c r="X485" s="297">
        <v>-489.37</v>
      </c>
    </row>
    <row r="486" spans="1:24" ht="12.75">
      <c r="A486" s="168">
        <v>38044</v>
      </c>
      <c r="B486" s="297">
        <v>3261</v>
      </c>
      <c r="C486" s="297">
        <v>9.99</v>
      </c>
      <c r="D486" s="297">
        <v>46.8</v>
      </c>
      <c r="E486" s="297">
        <v>8565</v>
      </c>
      <c r="F486" s="297">
        <v>55.64</v>
      </c>
      <c r="G486" s="297">
        <v>1432</v>
      </c>
      <c r="H486" s="297">
        <v>25.15</v>
      </c>
      <c r="I486" s="297">
        <v>71.5</v>
      </c>
      <c r="J486" s="297">
        <v>9</v>
      </c>
      <c r="K486" s="297">
        <v>63.5</v>
      </c>
      <c r="L486" s="297">
        <v>9.72</v>
      </c>
      <c r="M486" s="297">
        <v>27.9</v>
      </c>
      <c r="N486" s="297">
        <v>26.9</v>
      </c>
      <c r="O486" s="297">
        <v>28.8</v>
      </c>
      <c r="P486" s="297">
        <v>96.8</v>
      </c>
      <c r="Q486" s="297">
        <v>70.4</v>
      </c>
      <c r="R486">
        <f>143</f>
        <v>143</v>
      </c>
      <c r="S486" s="297">
        <v>38</v>
      </c>
      <c r="T486" s="297">
        <v>23.2</v>
      </c>
      <c r="U486" s="297">
        <v>1.69</v>
      </c>
      <c r="V486" s="297">
        <v>29</v>
      </c>
      <c r="W486" s="297">
        <v>1.77</v>
      </c>
      <c r="X486" s="297">
        <v>7198</v>
      </c>
    </row>
    <row r="487" spans="1:25" ht="12.75">
      <c r="A487" s="168">
        <v>38046</v>
      </c>
      <c r="B487" s="297">
        <v>3263</v>
      </c>
      <c r="C487" s="297">
        <v>10.04</v>
      </c>
      <c r="D487" s="297">
        <v>115.84</v>
      </c>
      <c r="E487" s="297">
        <v>8818</v>
      </c>
      <c r="F487" s="297">
        <v>203</v>
      </c>
      <c r="G487" s="297">
        <v>1244</v>
      </c>
      <c r="H487" s="297">
        <v>30.29</v>
      </c>
      <c r="I487" s="297">
        <v>51.1</v>
      </c>
      <c r="J487" s="297">
        <v>11.97</v>
      </c>
      <c r="K487" s="297">
        <v>45.8</v>
      </c>
      <c r="L487" s="297">
        <v>12.47</v>
      </c>
      <c r="M487" s="297">
        <v>28.6</v>
      </c>
      <c r="N487" s="297">
        <v>19.4</v>
      </c>
      <c r="O487" s="297">
        <v>34.5</v>
      </c>
      <c r="P487" s="297">
        <v>727</v>
      </c>
      <c r="Q487" s="297">
        <v>75.5</v>
      </c>
      <c r="R487" s="297">
        <v>114</v>
      </c>
      <c r="S487" s="297">
        <v>54.5</v>
      </c>
      <c r="T487" s="297">
        <v>168</v>
      </c>
      <c r="U487" s="297">
        <v>1.65</v>
      </c>
      <c r="V487" s="297">
        <v>27.5</v>
      </c>
      <c r="W487" s="297">
        <v>1.64</v>
      </c>
      <c r="X487" s="297">
        <v>-2542</v>
      </c>
      <c r="Y487" t="s">
        <v>296</v>
      </c>
    </row>
    <row r="488" spans="1:24" ht="12.75">
      <c r="A488" s="168">
        <v>38048</v>
      </c>
      <c r="B488" s="297">
        <v>3271</v>
      </c>
      <c r="C488" s="297">
        <v>9.65</v>
      </c>
      <c r="D488" s="297">
        <v>47.06</v>
      </c>
      <c r="E488" s="297">
        <v>8713</v>
      </c>
      <c r="F488" s="297">
        <v>52.5</v>
      </c>
      <c r="G488" s="297">
        <v>934</v>
      </c>
      <c r="H488" s="297">
        <v>27.47</v>
      </c>
      <c r="I488" s="297">
        <v>53.6</v>
      </c>
      <c r="J488" s="297">
        <v>8.18</v>
      </c>
      <c r="K488" s="297">
        <v>48.9</v>
      </c>
      <c r="L488" s="297">
        <v>8.43</v>
      </c>
      <c r="M488">
        <v>0</v>
      </c>
      <c r="N488" s="297">
        <v>0</v>
      </c>
      <c r="O488" s="297">
        <v>0</v>
      </c>
      <c r="P488" s="297">
        <v>0</v>
      </c>
      <c r="Q488" s="297">
        <v>0</v>
      </c>
      <c r="R488" s="297">
        <v>0</v>
      </c>
      <c r="S488" s="297">
        <v>0</v>
      </c>
      <c r="T488" s="297">
        <v>0</v>
      </c>
      <c r="U488" s="297">
        <v>1.62</v>
      </c>
      <c r="V488" s="297">
        <v>28.6</v>
      </c>
      <c r="W488" s="297">
        <v>1.68</v>
      </c>
      <c r="X488" s="297">
        <v>198</v>
      </c>
    </row>
    <row r="489" spans="1:24" ht="12.75">
      <c r="A489" s="168">
        <v>38050</v>
      </c>
      <c r="B489" s="297">
        <v>3273</v>
      </c>
      <c r="C489">
        <v>9.62</v>
      </c>
      <c r="D489">
        <v>35.69</v>
      </c>
      <c r="E489">
        <v>8732</v>
      </c>
      <c r="F489">
        <v>38.58</v>
      </c>
      <c r="G489">
        <v>867</v>
      </c>
      <c r="H489">
        <v>26.68</v>
      </c>
      <c r="I489">
        <v>49.3</v>
      </c>
      <c r="J489">
        <v>8.75</v>
      </c>
      <c r="K489">
        <v>45.3</v>
      </c>
      <c r="L489">
        <v>9.32</v>
      </c>
      <c r="M489">
        <v>27.3</v>
      </c>
      <c r="N489">
        <v>27.1</v>
      </c>
      <c r="O489">
        <v>30.3</v>
      </c>
      <c r="P489">
        <v>304.3</v>
      </c>
      <c r="Q489">
        <v>34.4</v>
      </c>
      <c r="R489">
        <v>-10587</v>
      </c>
      <c r="S489">
        <v>28.4</v>
      </c>
      <c r="T489">
        <v>98.6</v>
      </c>
      <c r="U489">
        <v>1.64</v>
      </c>
      <c r="V489">
        <v>32.5</v>
      </c>
      <c r="W489">
        <v>1.82</v>
      </c>
      <c r="X489">
        <v>278</v>
      </c>
    </row>
    <row r="490" spans="1:24" ht="12.75">
      <c r="A490" s="168">
        <v>38051</v>
      </c>
      <c r="B490" s="297">
        <v>3275</v>
      </c>
      <c r="C490">
        <v>9.61</v>
      </c>
      <c r="D490">
        <v>39.5</v>
      </c>
      <c r="E490">
        <v>8431</v>
      </c>
      <c r="F490">
        <v>40.76</v>
      </c>
      <c r="G490">
        <v>1200</v>
      </c>
      <c r="H490">
        <v>30.66</v>
      </c>
      <c r="I490">
        <v>68.3</v>
      </c>
      <c r="J490">
        <v>8.09</v>
      </c>
      <c r="K490">
        <v>61.6</v>
      </c>
      <c r="L490">
        <v>8.84</v>
      </c>
      <c r="M490">
        <v>27.6</v>
      </c>
      <c r="N490">
        <v>20.7</v>
      </c>
      <c r="O490">
        <v>29.2</v>
      </c>
      <c r="P490">
        <v>65.1</v>
      </c>
      <c r="Q490">
        <v>38.3</v>
      </c>
      <c r="R490">
        <v>-180.4</v>
      </c>
      <c r="S490">
        <v>31.4</v>
      </c>
      <c r="T490">
        <v>121.8</v>
      </c>
      <c r="U490">
        <v>1.64</v>
      </c>
      <c r="V490">
        <v>29.2</v>
      </c>
      <c r="W490">
        <v>1.69</v>
      </c>
      <c r="X490">
        <v>143.7</v>
      </c>
    </row>
    <row r="491" spans="1:24" ht="12.75">
      <c r="A491" s="168">
        <v>38053</v>
      </c>
      <c r="B491" s="297">
        <v>3277</v>
      </c>
      <c r="C491">
        <v>9.75</v>
      </c>
      <c r="D491">
        <v>46.89</v>
      </c>
      <c r="E491">
        <v>8609</v>
      </c>
      <c r="F491">
        <v>51.5</v>
      </c>
      <c r="G491">
        <v>1167</v>
      </c>
      <c r="H491">
        <v>27.63</v>
      </c>
      <c r="I491">
        <v>60.8</v>
      </c>
      <c r="J491">
        <v>9.536</v>
      </c>
      <c r="K491">
        <v>55.4</v>
      </c>
      <c r="L491">
        <v>10.081</v>
      </c>
      <c r="M491">
        <v>27.5</v>
      </c>
      <c r="N491">
        <v>20.5</v>
      </c>
      <c r="O491">
        <v>28.3</v>
      </c>
      <c r="P491">
        <v>-112.3</v>
      </c>
      <c r="Q491">
        <v>40.1</v>
      </c>
      <c r="R491">
        <v>62.9</v>
      </c>
      <c r="S491">
        <v>34.6</v>
      </c>
      <c r="T491">
        <v>102.7</v>
      </c>
      <c r="U491">
        <v>1.68</v>
      </c>
      <c r="V491">
        <v>29</v>
      </c>
      <c r="W491">
        <v>1.64</v>
      </c>
      <c r="X491">
        <v>-18221</v>
      </c>
    </row>
    <row r="492" spans="1:24" ht="12.75">
      <c r="A492" s="168">
        <v>38055</v>
      </c>
      <c r="B492" s="297">
        <v>3283</v>
      </c>
      <c r="C492">
        <v>10</v>
      </c>
      <c r="D492">
        <v>65.92</v>
      </c>
      <c r="E492">
        <v>8845</v>
      </c>
      <c r="F492">
        <v>84.6</v>
      </c>
      <c r="G492">
        <v>1153</v>
      </c>
      <c r="H492">
        <v>29.9</v>
      </c>
      <c r="I492">
        <v>63.96</v>
      </c>
      <c r="J492">
        <v>9.13</v>
      </c>
      <c r="K492">
        <v>57.13</v>
      </c>
      <c r="L492">
        <v>9.4</v>
      </c>
      <c r="M492">
        <v>25.7</v>
      </c>
      <c r="N492">
        <v>23.2</v>
      </c>
      <c r="O492">
        <v>26.2</v>
      </c>
      <c r="P492">
        <v>57.2</v>
      </c>
      <c r="Q492">
        <v>43</v>
      </c>
      <c r="R492">
        <v>256.6</v>
      </c>
      <c r="S492">
        <v>34.3</v>
      </c>
      <c r="T492">
        <v>16.7</v>
      </c>
      <c r="U492">
        <v>1.66</v>
      </c>
      <c r="V492">
        <v>24.2</v>
      </c>
      <c r="W492">
        <v>1.63</v>
      </c>
      <c r="X492">
        <v>160.4</v>
      </c>
    </row>
    <row r="493" spans="1:24" ht="12.75">
      <c r="A493" s="168">
        <v>38057</v>
      </c>
      <c r="B493" s="297">
        <v>3289</v>
      </c>
      <c r="C493">
        <v>9.99</v>
      </c>
      <c r="D493">
        <v>81.4</v>
      </c>
      <c r="E493">
        <v>9126</v>
      </c>
      <c r="F493">
        <v>93.9</v>
      </c>
      <c r="G493">
        <v>880</v>
      </c>
      <c r="H493">
        <v>29</v>
      </c>
      <c r="I493">
        <v>50.3</v>
      </c>
      <c r="J493">
        <v>8.44</v>
      </c>
      <c r="K493">
        <v>43.7</v>
      </c>
      <c r="L493">
        <v>8.81</v>
      </c>
      <c r="M493">
        <v>25.5</v>
      </c>
      <c r="N493">
        <v>16.4</v>
      </c>
      <c r="O493">
        <v>27.4</v>
      </c>
      <c r="P493">
        <v>57.7</v>
      </c>
      <c r="Q493">
        <v>46.7</v>
      </c>
      <c r="R493">
        <v>-84.8</v>
      </c>
      <c r="S493">
        <v>32.6</v>
      </c>
      <c r="T493">
        <v>14.8</v>
      </c>
      <c r="U493">
        <v>1.67</v>
      </c>
      <c r="V493">
        <v>24</v>
      </c>
      <c r="W493">
        <v>1.73</v>
      </c>
      <c r="X493">
        <v>400</v>
      </c>
    </row>
    <row r="494" spans="1:25" ht="12.75">
      <c r="A494" s="168">
        <v>38059</v>
      </c>
      <c r="B494" s="297">
        <v>3291</v>
      </c>
      <c r="C494">
        <v>9.84</v>
      </c>
      <c r="D494">
        <v>55</v>
      </c>
      <c r="E494">
        <v>8690</v>
      </c>
      <c r="F494">
        <v>62</v>
      </c>
      <c r="G494">
        <v>1139</v>
      </c>
      <c r="H494">
        <v>30.3</v>
      </c>
      <c r="I494">
        <v>66.9</v>
      </c>
      <c r="J494">
        <v>10.3</v>
      </c>
      <c r="K494">
        <v>56.8</v>
      </c>
      <c r="L494">
        <v>10.1</v>
      </c>
      <c r="M494">
        <v>26.7</v>
      </c>
      <c r="N494">
        <v>24.4</v>
      </c>
      <c r="O494">
        <v>24.6</v>
      </c>
      <c r="P494">
        <v>59.7</v>
      </c>
      <c r="Q494">
        <v>43.8</v>
      </c>
      <c r="R494">
        <v>-111</v>
      </c>
      <c r="S494">
        <v>31.3</v>
      </c>
      <c r="T494">
        <v>112</v>
      </c>
      <c r="U494">
        <v>1.73</v>
      </c>
      <c r="V494">
        <v>31.1</v>
      </c>
      <c r="W494">
        <v>1.69</v>
      </c>
      <c r="X494">
        <v>149</v>
      </c>
      <c r="Y494" t="s">
        <v>298</v>
      </c>
    </row>
    <row r="495" spans="1:25" ht="12.75">
      <c r="A495" s="168">
        <v>38060</v>
      </c>
      <c r="B495" s="297">
        <v>3293</v>
      </c>
      <c r="C495">
        <v>9.66</v>
      </c>
      <c r="D495">
        <v>30.6</v>
      </c>
      <c r="E495">
        <v>8768</v>
      </c>
      <c r="F495">
        <v>30.8</v>
      </c>
      <c r="G495">
        <v>913</v>
      </c>
      <c r="H495">
        <v>34</v>
      </c>
      <c r="I495">
        <v>53.9</v>
      </c>
      <c r="J495">
        <v>10</v>
      </c>
      <c r="K495">
        <v>49.2</v>
      </c>
      <c r="L495">
        <v>10.4</v>
      </c>
      <c r="M495">
        <v>30.7</v>
      </c>
      <c r="N495">
        <v>67.1</v>
      </c>
      <c r="O495">
        <v>33.8</v>
      </c>
      <c r="P495">
        <v>-66.4</v>
      </c>
      <c r="Q495">
        <v>43.8</v>
      </c>
      <c r="R495">
        <v>46</v>
      </c>
      <c r="S495">
        <v>34.8</v>
      </c>
      <c r="T495">
        <v>56.5</v>
      </c>
      <c r="U495">
        <v>1.6</v>
      </c>
      <c r="V495">
        <v>36</v>
      </c>
      <c r="W495">
        <v>1.6</v>
      </c>
      <c r="X495">
        <v>105</v>
      </c>
      <c r="Y495" t="s">
        <v>299</v>
      </c>
    </row>
    <row r="496" spans="1:24" ht="12.75">
      <c r="A496" s="168">
        <v>38102</v>
      </c>
      <c r="B496" s="297">
        <v>3444</v>
      </c>
      <c r="C496">
        <v>10.18</v>
      </c>
      <c r="D496">
        <v>97.9</v>
      </c>
      <c r="E496">
        <v>8978</v>
      </c>
      <c r="F496">
        <v>139.5</v>
      </c>
      <c r="G496">
        <v>1107</v>
      </c>
      <c r="H496">
        <v>27.3</v>
      </c>
      <c r="I496">
        <v>54.9</v>
      </c>
      <c r="J496">
        <v>9.96</v>
      </c>
      <c r="K496">
        <v>51.3</v>
      </c>
      <c r="L496">
        <v>10.5</v>
      </c>
      <c r="U496">
        <v>1.63</v>
      </c>
      <c r="V496">
        <v>22.9</v>
      </c>
      <c r="W496">
        <v>1.56</v>
      </c>
      <c r="X496">
        <v>147</v>
      </c>
    </row>
    <row r="497" spans="1:25" ht="12.75">
      <c r="A497" s="168">
        <v>38104</v>
      </c>
      <c r="B497" s="297">
        <v>3446</v>
      </c>
      <c r="C497">
        <v>9.66</v>
      </c>
      <c r="D497">
        <v>84.4</v>
      </c>
      <c r="E497">
        <v>8713</v>
      </c>
      <c r="F497">
        <v>240.5</v>
      </c>
      <c r="G497">
        <v>825.7</v>
      </c>
      <c r="H497">
        <v>9.44</v>
      </c>
      <c r="I497">
        <v>13</v>
      </c>
      <c r="J497">
        <v>8.61</v>
      </c>
      <c r="K497">
        <v>11</v>
      </c>
      <c r="L497">
        <v>8.95</v>
      </c>
      <c r="U497">
        <v>1.65</v>
      </c>
      <c r="V497">
        <v>68.1</v>
      </c>
      <c r="W497">
        <v>1.32</v>
      </c>
      <c r="X497">
        <v>-19.16</v>
      </c>
      <c r="Y497" t="s">
        <v>300</v>
      </c>
    </row>
    <row r="498" spans="1:24" ht="12.75">
      <c r="A498" s="168">
        <v>38105</v>
      </c>
      <c r="B498" s="297">
        <v>3456</v>
      </c>
      <c r="C498">
        <v>9.76</v>
      </c>
      <c r="D498">
        <v>55.01</v>
      </c>
      <c r="E498">
        <v>8875.67</v>
      </c>
      <c r="F498">
        <v>64.54</v>
      </c>
      <c r="G498">
        <v>857.2</v>
      </c>
      <c r="H498">
        <v>29.2</v>
      </c>
      <c r="I498">
        <v>51.86</v>
      </c>
      <c r="J498">
        <v>7.78</v>
      </c>
      <c r="K498">
        <v>47.86</v>
      </c>
      <c r="L498">
        <v>8.35</v>
      </c>
      <c r="U498">
        <v>1.59</v>
      </c>
      <c r="V498">
        <v>25.38</v>
      </c>
      <c r="W498">
        <v>1.56</v>
      </c>
      <c r="X498">
        <v>81.28</v>
      </c>
    </row>
    <row r="499" spans="1:24" ht="12.75">
      <c r="A499" s="168">
        <v>38107</v>
      </c>
      <c r="B499" s="297">
        <v>3458</v>
      </c>
      <c r="C499">
        <v>9.71</v>
      </c>
      <c r="D499">
        <v>49.66</v>
      </c>
      <c r="E499">
        <v>8716.9</v>
      </c>
      <c r="F499">
        <v>55.81</v>
      </c>
      <c r="G499">
        <v>966.18</v>
      </c>
      <c r="H499">
        <v>28.99</v>
      </c>
      <c r="I499">
        <v>54.08</v>
      </c>
      <c r="J499">
        <v>8.53</v>
      </c>
      <c r="K499">
        <v>49.92</v>
      </c>
      <c r="L499">
        <v>9.17</v>
      </c>
      <c r="U499">
        <v>1.64</v>
      </c>
      <c r="V499">
        <v>30.16</v>
      </c>
      <c r="W499">
        <v>1.55</v>
      </c>
      <c r="X499">
        <v>86.86</v>
      </c>
    </row>
    <row r="500" spans="1:24" ht="12.75">
      <c r="A500" s="168">
        <v>38108</v>
      </c>
      <c r="B500" s="297">
        <v>3460</v>
      </c>
      <c r="C500">
        <v>9.78</v>
      </c>
      <c r="D500">
        <v>47</v>
      </c>
      <c r="E500">
        <v>8686.4</v>
      </c>
      <c r="F500">
        <v>54.31</v>
      </c>
      <c r="G500">
        <v>1060.89</v>
      </c>
      <c r="H500">
        <v>30.96</v>
      </c>
      <c r="I500">
        <v>59.68</v>
      </c>
      <c r="J500">
        <v>7.3</v>
      </c>
      <c r="K500">
        <v>54.81</v>
      </c>
      <c r="L500">
        <v>7.94</v>
      </c>
      <c r="U500">
        <v>1.61</v>
      </c>
      <c r="V500">
        <v>28.27</v>
      </c>
      <c r="W500">
        <v>1.55</v>
      </c>
      <c r="X500">
        <v>115.54</v>
      </c>
    </row>
    <row r="501" spans="1:24" ht="12.75">
      <c r="A501" s="168">
        <v>38110</v>
      </c>
      <c r="B501" s="297">
        <v>3464</v>
      </c>
      <c r="C501">
        <v>10.17</v>
      </c>
      <c r="D501">
        <v>91</v>
      </c>
      <c r="E501">
        <v>9010.32</v>
      </c>
      <c r="F501">
        <v>132.9</v>
      </c>
      <c r="G501">
        <v>1050.2</v>
      </c>
      <c r="H501">
        <v>28.09</v>
      </c>
      <c r="I501">
        <v>54.57</v>
      </c>
      <c r="J501">
        <v>10.12</v>
      </c>
      <c r="K501">
        <v>50.04</v>
      </c>
      <c r="L501">
        <v>10.78</v>
      </c>
      <c r="U501">
        <v>1.65</v>
      </c>
      <c r="V501">
        <v>25.09</v>
      </c>
      <c r="W501">
        <v>1.55</v>
      </c>
      <c r="X501">
        <v>172.19</v>
      </c>
    </row>
    <row r="502" spans="1:24" ht="12.75">
      <c r="A502" s="168">
        <v>38112</v>
      </c>
      <c r="B502" s="297">
        <v>3469</v>
      </c>
      <c r="C502">
        <v>10.02</v>
      </c>
      <c r="D502">
        <v>66</v>
      </c>
      <c r="E502">
        <v>8925.1</v>
      </c>
      <c r="F502">
        <v>83.8</v>
      </c>
      <c r="G502">
        <v>1069.7</v>
      </c>
      <c r="H502">
        <v>28.03</v>
      </c>
      <c r="I502">
        <v>61.5</v>
      </c>
      <c r="J502">
        <v>8.72</v>
      </c>
      <c r="K502">
        <v>57.5</v>
      </c>
      <c r="L502">
        <v>9.34</v>
      </c>
      <c r="U502">
        <v>1.6</v>
      </c>
      <c r="V502">
        <v>23.46</v>
      </c>
      <c r="W502">
        <v>1.57</v>
      </c>
      <c r="X502">
        <v>140.27</v>
      </c>
    </row>
    <row r="503" spans="1:24" ht="12.75">
      <c r="A503" s="168">
        <v>38114</v>
      </c>
      <c r="B503" s="297">
        <v>3471</v>
      </c>
      <c r="C503">
        <v>9.54</v>
      </c>
      <c r="D503">
        <v>43.5</v>
      </c>
      <c r="E503">
        <v>8500</v>
      </c>
      <c r="F503">
        <v>47.7</v>
      </c>
      <c r="G503">
        <v>1024.7</v>
      </c>
      <c r="H503">
        <v>30.8</v>
      </c>
      <c r="I503">
        <v>56.7</v>
      </c>
      <c r="J503">
        <v>8.38</v>
      </c>
      <c r="K503">
        <v>52.75</v>
      </c>
      <c r="L503">
        <v>9.05</v>
      </c>
      <c r="U503">
        <v>1.62</v>
      </c>
      <c r="V503">
        <v>28.03</v>
      </c>
      <c r="W503">
        <v>1.63</v>
      </c>
      <c r="X503">
        <v>107.2</v>
      </c>
    </row>
    <row r="504" spans="1:24" ht="12.75">
      <c r="A504" s="168">
        <v>38114</v>
      </c>
      <c r="B504" s="297">
        <v>3475</v>
      </c>
      <c r="C504">
        <v>9.59</v>
      </c>
      <c r="D504">
        <v>46.24</v>
      </c>
      <c r="E504">
        <v>8784.4</v>
      </c>
      <c r="F504">
        <v>49.2</v>
      </c>
      <c r="G504">
        <v>809</v>
      </c>
      <c r="H504">
        <v>28.3</v>
      </c>
      <c r="I504">
        <v>48.59</v>
      </c>
      <c r="J504">
        <v>8.07</v>
      </c>
      <c r="K504">
        <v>45.08</v>
      </c>
      <c r="L504">
        <v>8.6</v>
      </c>
      <c r="U504">
        <v>1.63</v>
      </c>
      <c r="V504">
        <v>29.7</v>
      </c>
      <c r="W504">
        <v>1.57</v>
      </c>
      <c r="X504">
        <v>159.9</v>
      </c>
    </row>
    <row r="505" spans="1:24" ht="12.75">
      <c r="A505" s="168">
        <v>38116</v>
      </c>
      <c r="B505" s="297">
        <v>3477</v>
      </c>
      <c r="C505">
        <v>10.03</v>
      </c>
      <c r="D505">
        <v>73</v>
      </c>
      <c r="E505">
        <v>8963.5</v>
      </c>
      <c r="F505">
        <v>88.6</v>
      </c>
      <c r="G505">
        <v>1054.68</v>
      </c>
      <c r="H505">
        <v>24.65</v>
      </c>
      <c r="I505">
        <v>59.55</v>
      </c>
      <c r="J505">
        <v>8.43</v>
      </c>
      <c r="K505">
        <v>54.72</v>
      </c>
      <c r="L505">
        <v>9.13</v>
      </c>
      <c r="U505">
        <v>1.64</v>
      </c>
      <c r="V505">
        <v>24</v>
      </c>
      <c r="W505">
        <v>1.7</v>
      </c>
      <c r="X505">
        <v>258.87</v>
      </c>
    </row>
    <row r="506" spans="1:24" ht="12.75">
      <c r="A506" s="168">
        <v>38117</v>
      </c>
      <c r="B506" s="297">
        <v>3481</v>
      </c>
      <c r="C506">
        <v>9.48</v>
      </c>
      <c r="D506">
        <v>35.95</v>
      </c>
      <c r="E506">
        <v>8248</v>
      </c>
      <c r="F506">
        <v>37</v>
      </c>
      <c r="G506">
        <v>1209.6</v>
      </c>
      <c r="H506">
        <v>33.7</v>
      </c>
      <c r="I506">
        <v>62.8</v>
      </c>
      <c r="J506">
        <v>9.47</v>
      </c>
      <c r="K506">
        <v>55.6</v>
      </c>
      <c r="L506">
        <v>10.03</v>
      </c>
      <c r="U506">
        <v>1.57</v>
      </c>
      <c r="V506">
        <v>30.59</v>
      </c>
      <c r="W506">
        <v>1.65</v>
      </c>
      <c r="X506">
        <v>92.6</v>
      </c>
    </row>
    <row r="507" spans="1:24" ht="12.75">
      <c r="A507" s="168">
        <v>38119</v>
      </c>
      <c r="B507" s="297">
        <v>3487</v>
      </c>
      <c r="C507">
        <v>9.46</v>
      </c>
      <c r="D507">
        <v>92.17</v>
      </c>
      <c r="E507">
        <v>8433</v>
      </c>
      <c r="F507">
        <v>202.8</v>
      </c>
      <c r="G507">
        <v>1009.1</v>
      </c>
      <c r="H507">
        <v>16.25</v>
      </c>
      <c r="I507">
        <v>50.41</v>
      </c>
      <c r="J507">
        <v>7.7</v>
      </c>
      <c r="K507">
        <v>46.3</v>
      </c>
      <c r="L507">
        <v>8.2</v>
      </c>
      <c r="U507">
        <v>1.64</v>
      </c>
      <c r="V507">
        <v>22.66</v>
      </c>
      <c r="W507">
        <v>1.52</v>
      </c>
      <c r="X507">
        <v>-50.1</v>
      </c>
    </row>
    <row r="508" spans="1:24" ht="12.75">
      <c r="A508" s="168">
        <v>38120</v>
      </c>
      <c r="B508" s="297">
        <v>3491</v>
      </c>
      <c r="C508">
        <v>9.75</v>
      </c>
      <c r="D508">
        <v>85</v>
      </c>
      <c r="E508">
        <v>8712.6</v>
      </c>
      <c r="F508">
        <v>189.3</v>
      </c>
      <c r="G508">
        <v>1011.9</v>
      </c>
      <c r="H508">
        <v>14.1</v>
      </c>
      <c r="I508">
        <v>54.4</v>
      </c>
      <c r="J508">
        <v>7.39</v>
      </c>
      <c r="K508">
        <v>50.2</v>
      </c>
      <c r="L508">
        <v>7.95</v>
      </c>
      <c r="U508">
        <v>1.63</v>
      </c>
      <c r="V508">
        <v>21.5</v>
      </c>
      <c r="W508">
        <v>1.51</v>
      </c>
      <c r="X508">
        <v>-45.8</v>
      </c>
    </row>
  </sheetData>
  <mergeCells count="2">
    <mergeCell ref="M1:T1"/>
    <mergeCell ref="U1:X1"/>
  </mergeCells>
  <printOptions/>
  <pageMargins left="0.7875" right="0.7875" top="0.7875" bottom="0.7875" header="0.5" footer="0.5"/>
  <pageSetup cellComments="asDisplayed" firstPageNumber="1" useFirstPageNumber="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IV2"/>
  <sheetViews>
    <sheetView workbookViewId="0" topLeftCell="Z1">
      <selection activeCell="A1" sqref="A1"/>
    </sheetView>
  </sheetViews>
  <sheetFormatPr defaultColWidth="9.140625" defaultRowHeight="12.75"/>
  <cols>
    <col min="1" max="1" width="97.140625" style="0" customWidth="1"/>
    <col min="2" max="16384" width="10.8515625" style="0" customWidth="1"/>
  </cols>
  <sheetData>
    <row r="1" spans="1:256" ht="12.75">
      <c r="A1" s="147" t="s">
        <v>167</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2.75">
      <c r="A2" s="9" t="s">
        <v>168</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sheetData>
  <printOptions/>
  <pageMargins left="0.7875" right="0.7875" top="0.7875" bottom="0.7875" header="0.5" footer="0.5"/>
  <pageSetup cellComments="asDisplayed" firstPageNumber="1" useFirstPageNumber="1" horizontalDpi="300" verticalDpi="300" orientation="portrait" r:id="rId1"/>
</worksheet>
</file>

<file path=xl/worksheets/sheet4.xml><?xml version="1.0" encoding="utf-8"?>
<worksheet xmlns="http://schemas.openxmlformats.org/spreadsheetml/2006/main" xmlns:r="http://schemas.openxmlformats.org/officeDocument/2006/relationships">
  <dimension ref="A1:X19"/>
  <sheetViews>
    <sheetView workbookViewId="0" topLeftCell="A1">
      <pane ySplit="1" topLeftCell="BM2" activePane="bottomLeft" state="frozen"/>
      <selection pane="topLeft" activeCell="A1" sqref="A1"/>
      <selection pane="bottomLeft" activeCell="F14" sqref="F14"/>
    </sheetView>
  </sheetViews>
  <sheetFormatPr defaultColWidth="9.140625" defaultRowHeight="12.75"/>
  <cols>
    <col min="6" max="6" width="9.140625" style="74" customWidth="1"/>
    <col min="8" max="8" width="9.140625" style="74" customWidth="1"/>
    <col min="9" max="12" width="9.140625" style="78" customWidth="1"/>
    <col min="14" max="22" width="9.140625" style="78" customWidth="1"/>
  </cols>
  <sheetData>
    <row r="1" spans="1:24" ht="63.75">
      <c r="A1" s="10" t="s">
        <v>2</v>
      </c>
      <c r="B1" s="11" t="s">
        <v>3</v>
      </c>
      <c r="C1" s="7" t="s">
        <v>4</v>
      </c>
      <c r="D1" s="12" t="s">
        <v>5</v>
      </c>
      <c r="E1" s="13" t="s">
        <v>6</v>
      </c>
      <c r="F1" s="114" t="s">
        <v>7</v>
      </c>
      <c r="G1" s="14" t="s">
        <v>8</v>
      </c>
      <c r="H1" s="75" t="s">
        <v>9</v>
      </c>
      <c r="I1" s="76" t="s">
        <v>10</v>
      </c>
      <c r="J1" s="77" t="s">
        <v>11</v>
      </c>
      <c r="K1" s="76" t="s">
        <v>12</v>
      </c>
      <c r="L1" s="77" t="s">
        <v>13</v>
      </c>
      <c r="M1" s="17" t="s">
        <v>14</v>
      </c>
      <c r="N1" s="79" t="s">
        <v>15</v>
      </c>
      <c r="O1" s="80" t="s">
        <v>16</v>
      </c>
      <c r="P1" s="79" t="s">
        <v>17</v>
      </c>
      <c r="Q1" s="81" t="s">
        <v>18</v>
      </c>
      <c r="R1" s="82" t="s">
        <v>19</v>
      </c>
      <c r="S1" s="81" t="s">
        <v>20</v>
      </c>
      <c r="T1" s="82" t="s">
        <v>21</v>
      </c>
      <c r="U1" s="80" t="s">
        <v>22</v>
      </c>
      <c r="V1" s="79" t="s">
        <v>23</v>
      </c>
      <c r="W1" s="20" t="s">
        <v>24</v>
      </c>
      <c r="X1" s="15" t="s">
        <v>25</v>
      </c>
    </row>
    <row r="2" ht="12.75"/>
    <row r="3" ht="12.75"/>
    <row r="4" ht="12.75"/>
    <row r="5" spans="1:24" ht="12.75">
      <c r="A5" t="s">
        <v>170</v>
      </c>
      <c r="C5">
        <f>LARGE(OUTPUT!C3:C511,1)</f>
        <v>10.738</v>
      </c>
      <c r="D5">
        <f>LARGE(OUTPUT!D3:D511,1)</f>
        <v>65205.46</v>
      </c>
      <c r="E5">
        <f>LARGE(OUTPUT!E3:E511,1)</f>
        <v>10969.73</v>
      </c>
      <c r="F5" s="74">
        <f>LARGE(OUTPUT!F3:F511,1)</f>
        <v>40769</v>
      </c>
      <c r="G5">
        <f>LARGE(OUTPUT!G3:G511,1)</f>
        <v>1432</v>
      </c>
      <c r="H5" s="74">
        <f>LARGE(OUTPUT!H3:H511,1)</f>
        <v>332.45786096612255</v>
      </c>
      <c r="I5" s="78">
        <f>LARGE(OUTPUT!I3:I511,1)</f>
        <v>67.5</v>
      </c>
      <c r="J5" s="78" t="e">
        <f>LARGE(OUTPUT!J3:J511,1)</f>
        <v>#VALUE!</v>
      </c>
      <c r="K5" s="78" t="e">
        <f>SMALL(OUTPUT!K22:K311,1)</f>
        <v>#DIV/0!</v>
      </c>
      <c r="L5" s="78" t="e">
        <f>LARGE(OUTPUT!L3:L511,1)</f>
        <v>#VALUE!</v>
      </c>
      <c r="M5">
        <f>SMALL(OUTPUT!M22:M511,1)</f>
        <v>0</v>
      </c>
      <c r="N5" s="78">
        <f>SMALL(OUTPUT!N22:N511,1)</f>
        <v>-1432.6</v>
      </c>
      <c r="O5" s="78">
        <f>SMALL(OUTPUT!O22:O511,1)</f>
        <v>0</v>
      </c>
      <c r="P5" s="78">
        <f>SMALL(OUTPUT!P22:P511,1)</f>
        <v>-4314</v>
      </c>
      <c r="Q5" s="78">
        <f>SMALL(OUTPUT!Q22:Q511,1)</f>
        <v>0</v>
      </c>
      <c r="R5" s="78" t="e">
        <f>SMALL(OUTPUT!R22:R511,1)</f>
        <v>#DIV/0!</v>
      </c>
      <c r="S5" s="78">
        <f>SMALL(OUTPUT!S22:S511,1)</f>
        <v>0</v>
      </c>
      <c r="T5" s="78" t="e">
        <f>SMALL(OUTPUT!T22:T511,1)</f>
        <v>#DIV/0!</v>
      </c>
      <c r="U5" s="78">
        <f>SMALL(OUTPUT!U22:U511,1)</f>
        <v>0</v>
      </c>
      <c r="V5" s="78">
        <f>SMALL(OUTPUT!V22:V511,1)</f>
        <v>-467.02</v>
      </c>
      <c r="W5">
        <f>SMALL(OUTPUT!W22:W511,1)</f>
        <v>0</v>
      </c>
      <c r="X5">
        <f>SMALL(OUTPUT!X22:X511,1)</f>
        <v>-37819</v>
      </c>
    </row>
    <row r="6" spans="1:24" ht="12.75">
      <c r="A6" t="s">
        <v>171</v>
      </c>
      <c r="C6">
        <f>LARGE(OUTPUT!C4:C512,2)</f>
        <v>10.61</v>
      </c>
      <c r="D6">
        <f>LARGE(OUTPUT!D4:D512,2)</f>
        <v>764.09</v>
      </c>
      <c r="E6">
        <f>LARGE(OUTPUT!E4:E512,2)</f>
        <v>9583.45</v>
      </c>
      <c r="F6" s="74">
        <f>LARGE(OUTPUT!F4:F512,2)</f>
        <v>23923.444976076556</v>
      </c>
      <c r="G6">
        <f>LARGE(OUTPUT!G4:G512,2)</f>
        <v>1304</v>
      </c>
      <c r="H6" s="74">
        <f>LARGE(OUTPUT!H4:H512,2)</f>
        <v>135.79576317218903</v>
      </c>
      <c r="I6" s="78">
        <f>LARGE(OUTPUT!I4:I512,2)</f>
        <v>64.95</v>
      </c>
      <c r="J6" s="78" t="e">
        <f>LARGE(OUTPUT!J4:J512,2)</f>
        <v>#VALUE!</v>
      </c>
      <c r="K6" s="78" t="e">
        <f>SMALL(OUTPUT!K23:K311,2)</f>
        <v>#DIV/0!</v>
      </c>
      <c r="L6" s="78" t="e">
        <f>LARGE(OUTPUT!L4:L512,2)</f>
        <v>#VALUE!</v>
      </c>
      <c r="M6">
        <f>SMALL(OUTPUT!M23:M512,2)</f>
        <v>0</v>
      </c>
      <c r="N6" s="78">
        <f>SMALL(OUTPUT!N23:N512,2)</f>
        <v>-924</v>
      </c>
      <c r="O6" s="78">
        <f>SMALL(OUTPUT!O23:O512,2)</f>
        <v>0</v>
      </c>
      <c r="P6" s="78">
        <f>SMALL(OUTPUT!P23:P512,2)</f>
        <v>-2406</v>
      </c>
      <c r="Q6" s="78">
        <f>SMALL(OUTPUT!Q23:Q512,2)</f>
        <v>0</v>
      </c>
      <c r="R6" s="78" t="e">
        <f>SMALL(OUTPUT!R23:R512,2)</f>
        <v>#DIV/0!</v>
      </c>
      <c r="S6" s="78">
        <f>SMALL(OUTPUT!S23:S512,2)</f>
        <v>0</v>
      </c>
      <c r="T6" s="78" t="e">
        <f>SMALL(OUTPUT!T23:T512,2)</f>
        <v>#DIV/0!</v>
      </c>
      <c r="U6" s="78">
        <f>SMALL(OUTPUT!U23:U512,2)</f>
        <v>0</v>
      </c>
      <c r="V6" s="78">
        <f>SMALL(OUTPUT!V23:V512,2)</f>
        <v>-430</v>
      </c>
      <c r="W6">
        <f>SMALL(OUTPUT!W23:W512,2)</f>
        <v>0</v>
      </c>
      <c r="X6">
        <f>SMALL(OUTPUT!X23:X512,2)</f>
        <v>-7561</v>
      </c>
    </row>
    <row r="7" spans="1:24" ht="12.75">
      <c r="A7" t="s">
        <v>172</v>
      </c>
      <c r="C7">
        <f>LARGE(OUTPUT!C5:C513,3)</f>
        <v>10.51</v>
      </c>
      <c r="D7">
        <f>LARGE(OUTPUT!D5:D513,3)</f>
        <v>529.66</v>
      </c>
      <c r="E7">
        <f>LARGE(OUTPUT!E5:E513,3)</f>
        <v>9529.05</v>
      </c>
      <c r="F7" s="74">
        <f>LARGE(OUTPUT!F5:F513,3)</f>
        <v>12091.898428053204</v>
      </c>
      <c r="G7">
        <f>LARGE(OUTPUT!G5:G513,3)</f>
        <v>1244</v>
      </c>
      <c r="H7" s="74">
        <f>LARGE(OUTPUT!H5:H513,3)</f>
        <v>125</v>
      </c>
      <c r="I7" s="78">
        <f>LARGE(OUTPUT!I5:I513,3)</f>
        <v>61.85</v>
      </c>
      <c r="J7" s="78" t="e">
        <f>LARGE(OUTPUT!J5:J513,3)</f>
        <v>#VALUE!</v>
      </c>
      <c r="K7" s="78" t="e">
        <f>SMALL(OUTPUT!K24:K311,3)</f>
        <v>#DIV/0!</v>
      </c>
      <c r="L7" s="78" t="e">
        <f>LARGE(OUTPUT!L5:L513,3)</f>
        <v>#VALUE!</v>
      </c>
      <c r="M7">
        <f>SMALL(OUTPUT!M24:M513,3)</f>
        <v>0</v>
      </c>
      <c r="N7" s="78">
        <f>SMALL(OUTPUT!N24:N513,3)</f>
        <v>-630</v>
      </c>
      <c r="O7" s="78">
        <f>SMALL(OUTPUT!O24:O513,3)</f>
        <v>0</v>
      </c>
      <c r="P7" s="78">
        <f>SMALL(OUTPUT!P24:P513,3)</f>
        <v>-2183</v>
      </c>
      <c r="Q7" s="78">
        <f>SMALL(OUTPUT!Q24:Q513,3)</f>
        <v>0</v>
      </c>
      <c r="R7" s="78" t="e">
        <f>SMALL(OUTPUT!R24:R513,3)</f>
        <v>#DIV/0!</v>
      </c>
      <c r="S7" s="78">
        <f>SMALL(OUTPUT!S24:S513,3)</f>
        <v>0</v>
      </c>
      <c r="T7" s="78" t="e">
        <f>SMALL(OUTPUT!T24:T513,3)</f>
        <v>#DIV/0!</v>
      </c>
      <c r="U7" s="78">
        <f>SMALL(OUTPUT!U24:U513,3)</f>
        <v>0</v>
      </c>
      <c r="V7" s="78">
        <f>SMALL(OUTPUT!V24:V513,3)</f>
        <v>-282.32</v>
      </c>
      <c r="W7">
        <f>SMALL(OUTPUT!W24:W513,3)</f>
        <v>0</v>
      </c>
      <c r="X7">
        <f>SMALL(OUTPUT!X24:X513,3)</f>
        <v>-6257.82227784731</v>
      </c>
    </row>
    <row r="8" spans="1:24" ht="12.75">
      <c r="A8" t="s">
        <v>173</v>
      </c>
      <c r="C8">
        <f>LARGE(OUTPUT!C6:C514,4)</f>
        <v>10.432</v>
      </c>
      <c r="D8">
        <f>LARGE(OUTPUT!D6:D514,4)</f>
        <v>400</v>
      </c>
      <c r="E8">
        <f>LARGE(OUTPUT!E6:E514,4)</f>
        <v>9298.02</v>
      </c>
      <c r="F8" s="74">
        <f>LARGE(OUTPUT!F6:F514,4)</f>
        <v>11205</v>
      </c>
      <c r="G8">
        <f>LARGE(OUTPUT!G6:G514,4)</f>
        <v>1236.7</v>
      </c>
      <c r="H8" s="74">
        <f>LARGE(OUTPUT!H6:H514,4)</f>
        <v>118</v>
      </c>
      <c r="I8" s="78">
        <f>LARGE(OUTPUT!I6:I514,4)</f>
        <v>61.269999999999996</v>
      </c>
      <c r="J8" s="78" t="e">
        <f>LARGE(OUTPUT!J6:J514,4)</f>
        <v>#VALUE!</v>
      </c>
      <c r="K8" s="78" t="e">
        <f>SMALL(OUTPUT!K25:K311,4)</f>
        <v>#DIV/0!</v>
      </c>
      <c r="L8" s="78" t="e">
        <f>LARGE(OUTPUT!L6:L514,4)</f>
        <v>#VALUE!</v>
      </c>
      <c r="M8">
        <f>SMALL(OUTPUT!M25:M514,4)</f>
        <v>0</v>
      </c>
      <c r="N8" s="78">
        <f>SMALL(OUTPUT!N25:N514,4)</f>
        <v>-609.570252971655</v>
      </c>
      <c r="O8" s="78">
        <f>SMALL(OUTPUT!O25:O514,4)</f>
        <v>0</v>
      </c>
      <c r="P8" s="78">
        <f>SMALL(OUTPUT!P25:P514,4)</f>
        <v>-1987</v>
      </c>
      <c r="Q8" s="78">
        <f>SMALL(OUTPUT!Q25:Q514,4)</f>
        <v>0</v>
      </c>
      <c r="R8" s="78" t="e">
        <f>SMALL(OUTPUT!R25:R514,4)</f>
        <v>#DIV/0!</v>
      </c>
      <c r="S8" s="78">
        <f>SMALL(OUTPUT!S25:S514,4)</f>
        <v>0</v>
      </c>
      <c r="T8" s="78" t="e">
        <f>SMALL(OUTPUT!T25:T514,4)</f>
        <v>#DIV/0!</v>
      </c>
      <c r="U8" s="78">
        <f>SMALL(OUTPUT!U25:U514,4)</f>
        <v>1.61</v>
      </c>
      <c r="V8" s="78">
        <f>SMALL(OUTPUT!V25:V514,4)</f>
        <v>-176.3</v>
      </c>
      <c r="W8">
        <f>SMALL(OUTPUT!W25:W514,4)</f>
        <v>0</v>
      </c>
      <c r="X8">
        <f>SMALL(OUTPUT!X25:X514,4)</f>
        <v>-3390</v>
      </c>
    </row>
    <row r="9" spans="1:24" ht="12.75">
      <c r="A9" t="s">
        <v>174</v>
      </c>
      <c r="C9">
        <f>LARGE(OUTPUT!C7:C515,5)</f>
        <v>10.4</v>
      </c>
      <c r="D9">
        <f>LARGE(OUTPUT!D7:D515,5)</f>
        <v>291.5026963999417</v>
      </c>
      <c r="E9">
        <f>LARGE(OUTPUT!E7:E515,5)</f>
        <v>9293</v>
      </c>
      <c r="F9" s="74">
        <f>LARGE(OUTPUT!F7:F515,5)</f>
        <v>10183.299389002037</v>
      </c>
      <c r="G9">
        <f>LARGE(OUTPUT!G7:G515,5)</f>
        <v>1200</v>
      </c>
      <c r="H9" s="74">
        <f>LARGE(OUTPUT!H7:H515,5)</f>
        <v>107</v>
      </c>
      <c r="I9" s="78">
        <f>LARGE(OUTPUT!I7:I515,5)</f>
        <v>60.545</v>
      </c>
      <c r="J9" s="78" t="e">
        <f>LARGE(OUTPUT!J7:J515,5)</f>
        <v>#VALUE!</v>
      </c>
      <c r="K9" s="78" t="e">
        <f>SMALL(OUTPUT!K26:K311,5)</f>
        <v>#DIV/0!</v>
      </c>
      <c r="L9" s="78" t="e">
        <f>LARGE(OUTPUT!L7:L515,5)</f>
        <v>#VALUE!</v>
      </c>
      <c r="M9">
        <f>SMALL(OUTPUT!M26:M515,5)</f>
        <v>0</v>
      </c>
      <c r="N9" s="78">
        <f>SMALL(OUTPUT!N26:N515,5)</f>
        <v>-256</v>
      </c>
      <c r="O9" s="78">
        <f>SMALL(OUTPUT!O26:O515,5)</f>
        <v>0</v>
      </c>
      <c r="P9" s="78">
        <f>SMALL(OUTPUT!P26:P515,5)</f>
        <v>-1811</v>
      </c>
      <c r="Q9" s="78">
        <f>SMALL(OUTPUT!Q26:Q515,5)</f>
        <v>0</v>
      </c>
      <c r="R9" s="78" t="e">
        <f>SMALL(OUTPUT!R26:R515,5)</f>
        <v>#DIV/0!</v>
      </c>
      <c r="S9" s="78">
        <f>SMALL(OUTPUT!S26:S515,5)</f>
        <v>0</v>
      </c>
      <c r="T9" s="78" t="e">
        <f>SMALL(OUTPUT!T26:T515,5)</f>
        <v>#DIV/0!</v>
      </c>
      <c r="U9" s="78">
        <f>SMALL(OUTPUT!U26:U515,5)</f>
        <v>1.67</v>
      </c>
      <c r="V9" s="78">
        <f>SMALL(OUTPUT!V26:V515,5)</f>
        <v>-146</v>
      </c>
      <c r="W9">
        <f>SMALL(OUTPUT!W26:W515,5)</f>
        <v>1.2</v>
      </c>
      <c r="X9">
        <f>SMALL(OUTPUT!X26:X515,5)</f>
        <v>-2687</v>
      </c>
    </row>
    <row r="10" spans="1:24" ht="12.75">
      <c r="A10" t="s">
        <v>175</v>
      </c>
      <c r="C10">
        <f>LARGE(OUTPUT!C8:C516,6)</f>
        <v>10.324</v>
      </c>
      <c r="D10">
        <f>LARGE(OUTPUT!D8:D516,6)</f>
        <v>284</v>
      </c>
      <c r="E10">
        <f>LARGE(OUTPUT!E8:E516,6)</f>
        <v>9251.98</v>
      </c>
      <c r="F10" s="74">
        <f>LARGE(OUTPUT!F8:F516,6)</f>
        <v>5141.388174807198</v>
      </c>
      <c r="G10">
        <f>LARGE(OUTPUT!G8:G516,6)</f>
        <v>1199.58</v>
      </c>
      <c r="H10" s="74">
        <f>LARGE(OUTPUT!H8:H516,6)</f>
        <v>92</v>
      </c>
      <c r="I10" s="78">
        <f>LARGE(OUTPUT!I8:I516,6)</f>
        <v>59.5</v>
      </c>
      <c r="J10" s="78" t="e">
        <f>LARGE(OUTPUT!J8:J516,6)</f>
        <v>#VALUE!</v>
      </c>
      <c r="K10" s="78" t="e">
        <f>SMALL(OUTPUT!K27:K316,1)</f>
        <v>#DIV/0!</v>
      </c>
      <c r="L10" s="78" t="e">
        <f>LARGE(OUTPUT!L8:L516,6)</f>
        <v>#VALUE!</v>
      </c>
      <c r="M10">
        <f>SMALL(OUTPUT!M27:M516,6)</f>
        <v>16.84</v>
      </c>
      <c r="N10" s="78">
        <f>SMALL(OUTPUT!N27:N516,6)</f>
        <v>-124.7</v>
      </c>
      <c r="O10" s="78">
        <f>SMALL(OUTPUT!O27:O516,6)</f>
        <v>20.46</v>
      </c>
      <c r="P10" s="78">
        <f>SMALL(OUTPUT!P27:P516,6)</f>
        <v>-1185.8176212498518</v>
      </c>
      <c r="Q10" s="78">
        <f>SMALL(OUTPUT!Q27:Q516,6)</f>
        <v>0</v>
      </c>
      <c r="R10" s="78" t="e">
        <f>SMALL(OUTPUT!R27:R516,6)</f>
        <v>#DIV/0!</v>
      </c>
      <c r="S10" s="78">
        <f>SMALL(OUTPUT!S27:S516,6)</f>
        <v>0</v>
      </c>
      <c r="T10" s="78" t="e">
        <f>SMALL(OUTPUT!T27:T516,6)</f>
        <v>#DIV/0!</v>
      </c>
      <c r="U10" s="78">
        <f>SMALL(OUTPUT!U27:U516,6)</f>
        <v>1.68</v>
      </c>
      <c r="V10" s="78">
        <f>SMALL(OUTPUT!V27:V516,6)</f>
        <v>-106.72814207650272</v>
      </c>
      <c r="W10">
        <f>SMALL(OUTPUT!W27:W516,6)</f>
        <v>1.3</v>
      </c>
      <c r="X10">
        <f>SMALL(OUTPUT!X27:X516,6)</f>
        <v>-1677</v>
      </c>
    </row>
    <row r="11" spans="1:24" ht="12.75">
      <c r="A11" t="s">
        <v>176</v>
      </c>
      <c r="C11">
        <f>LARGE(OUTPUT!C9:C517,7)</f>
        <v>10.28</v>
      </c>
      <c r="D11">
        <f>LARGE(OUTPUT!D9:D517,7)</f>
        <v>277</v>
      </c>
      <c r="E11">
        <f>LARGE(OUTPUT!E9:E517,7)</f>
        <v>9193.528</v>
      </c>
      <c r="F11" s="74">
        <f>LARGE(OUTPUT!F9:F517,7)</f>
        <v>4812.319538017325</v>
      </c>
      <c r="G11">
        <f>LARGE(OUTPUT!G9:G517,7)</f>
        <v>1198</v>
      </c>
      <c r="H11" s="74">
        <f>LARGE(OUTPUT!H9:H517,7)</f>
        <v>76.7</v>
      </c>
      <c r="I11" s="78">
        <f>LARGE(OUTPUT!I9:I517,7)</f>
        <v>58.099999999999994</v>
      </c>
      <c r="J11" s="78" t="e">
        <f>LARGE(OUTPUT!J9:J517,7)</f>
        <v>#VALUE!</v>
      </c>
      <c r="K11" s="78" t="e">
        <f>SMALL(OUTPUT!K28:K317,1)</f>
        <v>#DIV/0!</v>
      </c>
      <c r="L11" s="78" t="e">
        <f>LARGE(OUTPUT!L9:L517,7)</f>
        <v>#VALUE!</v>
      </c>
      <c r="M11">
        <f>SMALL(OUTPUT!M28:M517,7)</f>
        <v>17.14</v>
      </c>
      <c r="N11" s="78">
        <f>SMALL(OUTPUT!N28:N517,7)</f>
        <v>-114.3</v>
      </c>
      <c r="O11" s="78">
        <f>SMALL(OUTPUT!O28:O517,7)</f>
        <v>21</v>
      </c>
      <c r="P11" s="78">
        <f>SMALL(OUTPUT!P28:P517,7)</f>
        <v>-1149</v>
      </c>
      <c r="Q11" s="78">
        <f>SMALL(OUTPUT!Q28:Q517,7)</f>
        <v>2.1</v>
      </c>
      <c r="R11" s="78" t="e">
        <f>SMALL(OUTPUT!R28:R517,7)</f>
        <v>#DIV/0!</v>
      </c>
      <c r="S11" s="78">
        <f>SMALL(OUTPUT!S28:S517,7)</f>
        <v>0</v>
      </c>
      <c r="T11" s="78" t="e">
        <f>SMALL(OUTPUT!T28:T517,7)</f>
        <v>#DIV/0!</v>
      </c>
      <c r="U11" s="78">
        <f>SMALL(OUTPUT!U28:U517,7)</f>
        <v>1.69</v>
      </c>
      <c r="V11" s="78">
        <f>SMALL(OUTPUT!V28:V517,7)</f>
        <v>-104</v>
      </c>
      <c r="W11">
        <f>SMALL(OUTPUT!W28:W517,7)</f>
        <v>1.41</v>
      </c>
      <c r="X11">
        <f>SMALL(OUTPUT!X28:X517,7)</f>
        <v>-1587.8</v>
      </c>
    </row>
    <row r="12" spans="1:24" ht="12.75">
      <c r="A12" t="s">
        <v>177</v>
      </c>
      <c r="C12">
        <f>LARGE(OUTPUT!C10:C518,8)</f>
        <v>10.277</v>
      </c>
      <c r="D12">
        <f>LARGE(OUTPUT!D10:D518,8)</f>
        <v>275</v>
      </c>
      <c r="E12">
        <f>LARGE(OUTPUT!E10:E518,8)</f>
        <v>9189.07</v>
      </c>
      <c r="F12" s="74">
        <f>LARGE(OUTPUT!F10:F518,8)</f>
        <v>2770.083102493075</v>
      </c>
      <c r="G12">
        <f>LARGE(OUTPUT!G10:G518,8)</f>
        <v>1189.6</v>
      </c>
      <c r="H12" s="74">
        <f>LARGE(OUTPUT!H10:H518,8)</f>
        <v>72</v>
      </c>
      <c r="I12" s="78">
        <f>LARGE(OUTPUT!I10:I518,8)</f>
        <v>57.245000000000005</v>
      </c>
      <c r="J12" s="78" t="e">
        <f>LARGE(OUTPUT!J10:J518,8)</f>
        <v>#VALUE!</v>
      </c>
      <c r="K12" s="78" t="e">
        <f>SMALL(OUTPUT!K29:K318,1)</f>
        <v>#DIV/0!</v>
      </c>
      <c r="L12" s="78" t="e">
        <f>LARGE(OUTPUT!L10:L518,8)</f>
        <v>#VALUE!</v>
      </c>
      <c r="M12">
        <f>SMALL(OUTPUT!M29:M518,8)</f>
        <v>17.86</v>
      </c>
      <c r="N12" s="78">
        <f>SMALL(OUTPUT!N29:N518,8)</f>
        <v>-102.3</v>
      </c>
      <c r="O12" s="78">
        <f>SMALL(OUTPUT!O29:O518,8)</f>
        <v>21.38</v>
      </c>
      <c r="P12" s="78">
        <f>SMALL(OUTPUT!P29:P518,8)</f>
        <v>-1008</v>
      </c>
      <c r="Q12" s="78">
        <f>SMALL(OUTPUT!Q29:Q518,8)</f>
        <v>2.1</v>
      </c>
      <c r="R12" s="78" t="e">
        <f>SMALL(OUTPUT!R29:R518,8)</f>
        <v>#DIV/0!</v>
      </c>
      <c r="S12" s="78">
        <f>SMALL(OUTPUT!S29:S518,8)</f>
        <v>7.9</v>
      </c>
      <c r="T12" s="78" t="e">
        <f>SMALL(OUTPUT!T29:T518,8)</f>
        <v>#DIV/0!</v>
      </c>
      <c r="U12" s="78">
        <f>SMALL(OUTPUT!U29:U518,8)</f>
        <v>1.69</v>
      </c>
      <c r="V12" s="78">
        <f>SMALL(OUTPUT!V29:V518,8)</f>
        <v>-71</v>
      </c>
      <c r="W12">
        <f>SMALL(OUTPUT!W29:W518,8)</f>
        <v>1.42</v>
      </c>
      <c r="X12">
        <f>SMALL(OUTPUT!X29:X518,8)</f>
        <v>-1265</v>
      </c>
    </row>
    <row r="13" spans="1:24" ht="12.75">
      <c r="A13" t="s">
        <v>178</v>
      </c>
      <c r="C13">
        <f>LARGE(OUTPUT!C11:C519,9)</f>
        <v>10.26</v>
      </c>
      <c r="D13">
        <f>LARGE(OUTPUT!D11:D519,9)</f>
        <v>267.1</v>
      </c>
      <c r="E13">
        <f>LARGE(OUTPUT!E11:E519,9)</f>
        <v>9126</v>
      </c>
      <c r="F13" s="74">
        <f>LARGE(OUTPUT!F11:F519,9)</f>
        <v>2515.0905432595573</v>
      </c>
      <c r="G13">
        <f>LARGE(OUTPUT!G11:G519,9)</f>
        <v>1173</v>
      </c>
      <c r="H13" s="74">
        <f>LARGE(OUTPUT!H11:H519,9)</f>
        <v>69.9</v>
      </c>
      <c r="I13" s="78">
        <f>LARGE(OUTPUT!I11:I519,9)</f>
        <v>56.905</v>
      </c>
      <c r="J13" s="78" t="e">
        <f>LARGE(OUTPUT!J11:J519,9)</f>
        <v>#VALUE!</v>
      </c>
      <c r="K13" s="78" t="e">
        <f>SMALL(OUTPUT!K30:K319,1)</f>
        <v>#DIV/0!</v>
      </c>
      <c r="L13" s="78" t="e">
        <f>LARGE(OUTPUT!L11:L519,9)</f>
        <v>#VALUE!</v>
      </c>
      <c r="M13">
        <f>SMALL(OUTPUT!M30:M519,9)</f>
        <v>18.02</v>
      </c>
      <c r="N13" s="78">
        <f>SMALL(OUTPUT!N30:N519,9)</f>
        <v>-90.1</v>
      </c>
      <c r="O13" s="78">
        <f>SMALL(OUTPUT!O30:O519,9)</f>
        <v>21.61</v>
      </c>
      <c r="P13" s="78">
        <f>SMALL(OUTPUT!P30:P519,9)</f>
        <v>-999</v>
      </c>
      <c r="Q13" s="78">
        <f>SMALL(OUTPUT!Q30:Q519,9)</f>
        <v>3.2</v>
      </c>
      <c r="R13" s="78" t="e">
        <f>SMALL(OUTPUT!R30:R519,9)</f>
        <v>#DIV/0!</v>
      </c>
      <c r="S13" s="78">
        <f>SMALL(OUTPUT!S30:S519,9)</f>
        <v>7.9</v>
      </c>
      <c r="T13" s="78" t="e">
        <f>SMALL(OUTPUT!T30:T519,9)</f>
        <v>#DIV/0!</v>
      </c>
      <c r="U13" s="78">
        <f>SMALL(OUTPUT!U30:U519,9)</f>
        <v>1.69</v>
      </c>
      <c r="V13" s="78">
        <f>SMALL(OUTPUT!V30:V519,9)</f>
        <v>-63.5</v>
      </c>
      <c r="W13">
        <f>SMALL(OUTPUT!W30:W519,9)</f>
        <v>1.44</v>
      </c>
      <c r="X13">
        <f>SMALL(OUTPUT!X30:X519,9)</f>
        <v>-1090.7504363001747</v>
      </c>
    </row>
    <row r="14" spans="1:24" ht="12.75">
      <c r="A14" t="s">
        <v>179</v>
      </c>
      <c r="C14">
        <f>LARGE(OUTPUT!C12:C520,10)</f>
        <v>10.25756</v>
      </c>
      <c r="D14">
        <f>LARGE(OUTPUT!D12:D520,10)</f>
        <v>266</v>
      </c>
      <c r="E14">
        <f>LARGE(OUTPUT!E12:E520,10)</f>
        <v>9124.411</v>
      </c>
      <c r="F14" s="74">
        <f>LARGE(OUTPUT!F12:F520,10)</f>
        <v>2451</v>
      </c>
      <c r="G14">
        <f>LARGE(OUTPUT!G12:G520,10)</f>
        <v>1169</v>
      </c>
      <c r="H14" s="74">
        <f>LARGE(OUTPUT!H12:H520,10)</f>
        <v>69.68641114982577</v>
      </c>
      <c r="I14" s="78">
        <f>LARGE(OUTPUT!I12:I520,10)</f>
        <v>55.36</v>
      </c>
      <c r="J14" s="78" t="e">
        <f>LARGE(OUTPUT!J12:J520,10)</f>
        <v>#VALUE!</v>
      </c>
      <c r="K14" s="78" t="e">
        <f>SMALL(OUTPUT!K31:K320,1)</f>
        <v>#DIV/0!</v>
      </c>
      <c r="L14" s="78" t="e">
        <f>LARGE(OUTPUT!L12:L520,10)</f>
        <v>#VALUE!</v>
      </c>
      <c r="M14">
        <f>SMALL(OUTPUT!M31:M520,10)</f>
        <v>18.47</v>
      </c>
      <c r="N14" s="78">
        <f>SMALL(OUTPUT!N31:N520,10)</f>
        <v>-76.52</v>
      </c>
      <c r="O14" s="78">
        <f>SMALL(OUTPUT!O31:O520,10)</f>
        <v>21.8</v>
      </c>
      <c r="P14" s="78">
        <f>SMALL(OUTPUT!P31:P520,10)</f>
        <v>-845.8</v>
      </c>
      <c r="Q14" s="78">
        <f>SMALL(OUTPUT!Q31:Q520,10)</f>
        <v>3.6</v>
      </c>
      <c r="R14" s="78" t="e">
        <f>SMALL(OUTPUT!R31:R520,10)</f>
        <v>#DIV/0!</v>
      </c>
      <c r="S14" s="78">
        <f>SMALL(OUTPUT!S31:S520,10)</f>
        <v>7.9</v>
      </c>
      <c r="T14" s="78" t="e">
        <f>SMALL(OUTPUT!T31:T520,10)</f>
        <v>#DIV/0!</v>
      </c>
      <c r="U14" s="78">
        <f>SMALL(OUTPUT!U31:U520,10)</f>
        <v>1.71</v>
      </c>
      <c r="V14" s="78">
        <f>SMALL(OUTPUT!V31:V520,10)</f>
        <v>-61.5</v>
      </c>
      <c r="W14">
        <f>SMALL(OUTPUT!W31:W520,10)</f>
        <v>1.49</v>
      </c>
      <c r="X14">
        <f>SMALL(OUTPUT!X31:X520,10)</f>
        <v>-1076</v>
      </c>
    </row>
    <row r="17" ht="12.75">
      <c r="I17" s="78">
        <f>LARGE(OUTPUT!I13:I299,10)</f>
        <v>55.36</v>
      </c>
    </row>
    <row r="19" spans="6:22" s="189" customFormat="1" ht="12.75">
      <c r="F19" s="190"/>
      <c r="H19" s="190"/>
      <c r="I19" s="191"/>
      <c r="J19" s="191"/>
      <c r="K19" s="191"/>
      <c r="L19" s="191"/>
      <c r="N19" s="191"/>
      <c r="O19" s="191"/>
      <c r="P19" s="191"/>
      <c r="Q19" s="191"/>
      <c r="R19" s="191"/>
      <c r="S19" s="191"/>
      <c r="T19" s="191"/>
      <c r="U19" s="191"/>
      <c r="V19" s="19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Bagley</dc:creator>
  <cp:keywords/>
  <dc:description/>
  <cp:lastModifiedBy>xiaoam</cp:lastModifiedBy>
  <cp:lastPrinted>2004-02-05T19:40:38Z</cp:lastPrinted>
  <dcterms:created xsi:type="dcterms:W3CDTF">2002-02-01T20:17:54Z</dcterms:created>
  <dcterms:modified xsi:type="dcterms:W3CDTF">2004-05-14T13:52:58Z</dcterms:modified>
  <cp:category/>
  <cp:version/>
  <cp:contentType/>
  <cp:contentStatus/>
  <cp:revision>175</cp:revision>
</cp:coreProperties>
</file>