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380" windowWidth="12300" windowHeight="8388" tabRatio="607" activeTab="0"/>
  </bookViews>
  <sheets>
    <sheet name="Tev99 copy4g.xls" sheetId="1" r:id="rId1"/>
  </sheets>
  <definedNames>
    <definedName name="_xlnm.Print_Area" localSheetId="0">'Tev99 copy4g.xls'!$A$60:$S$91</definedName>
  </definedNames>
  <calcPr fullCalcOnLoad="1"/>
</workbook>
</file>

<file path=xl/sharedStrings.xml><?xml version="1.0" encoding="utf-8"?>
<sst xmlns="http://schemas.openxmlformats.org/spreadsheetml/2006/main" count="1948" uniqueCount="671">
  <si>
    <t>LOCATION</t>
  </si>
  <si>
    <t>SERIAL</t>
  </si>
  <si>
    <t>A</t>
  </si>
  <si>
    <t>B</t>
  </si>
  <si>
    <t>C</t>
  </si>
  <si>
    <t>D</t>
  </si>
  <si>
    <t>TIEROD</t>
  </si>
  <si>
    <t>ELEVATION</t>
  </si>
  <si>
    <t>UP</t>
  </si>
  <si>
    <t>DN</t>
  </si>
  <si>
    <t>ROLL</t>
  </si>
  <si>
    <t>PITCH</t>
  </si>
  <si>
    <t>YAW</t>
  </si>
  <si>
    <t>L</t>
  </si>
  <si>
    <t>REMARKS</t>
  </si>
  <si>
    <t>UP DATE</t>
  </si>
  <si>
    <t>MRA11-1A</t>
  </si>
  <si>
    <t>N9901F</t>
  </si>
  <si>
    <t>MRA10</t>
  </si>
  <si>
    <t>MRA11</t>
  </si>
  <si>
    <t>Bk. A48-6 pg. 47</t>
  </si>
  <si>
    <t>MRA11-1B</t>
  </si>
  <si>
    <t>N9007F</t>
  </si>
  <si>
    <t>MRA12</t>
  </si>
  <si>
    <t>V2504D</t>
  </si>
  <si>
    <t>MRA13</t>
  </si>
  <si>
    <t>TQ59F</t>
  </si>
  <si>
    <t>F</t>
  </si>
  <si>
    <t>REF. 98</t>
  </si>
  <si>
    <t>MRA14</t>
  </si>
  <si>
    <t>TQ146</t>
  </si>
  <si>
    <t>MRA15</t>
  </si>
  <si>
    <t>TQ27F</t>
  </si>
  <si>
    <t>MRA16</t>
  </si>
  <si>
    <t>TQ250</t>
  </si>
  <si>
    <t>MRA17</t>
  </si>
  <si>
    <t>TQ199</t>
  </si>
  <si>
    <t>MRA18</t>
  </si>
  <si>
    <t>TQ44D</t>
  </si>
  <si>
    <t>MRA19</t>
  </si>
  <si>
    <t>TQ71F</t>
  </si>
  <si>
    <t>MRA21</t>
  </si>
  <si>
    <t>TQ88D</t>
  </si>
  <si>
    <t>MRA22</t>
  </si>
  <si>
    <t>TQ97F</t>
  </si>
  <si>
    <t>MRA23</t>
  </si>
  <si>
    <t>TQ52D</t>
  </si>
  <si>
    <t>MRA24</t>
  </si>
  <si>
    <t>TQ35F</t>
  </si>
  <si>
    <t>MRA25</t>
  </si>
  <si>
    <t>TQ246D</t>
  </si>
  <si>
    <t>MRA26</t>
  </si>
  <si>
    <t>TQ229F</t>
  </si>
  <si>
    <t>MRA27</t>
  </si>
  <si>
    <t>TQ102D</t>
  </si>
  <si>
    <t>MRA28</t>
  </si>
  <si>
    <t>TQ221F</t>
  </si>
  <si>
    <t>MRA29</t>
  </si>
  <si>
    <t>TQ70D</t>
  </si>
  <si>
    <t>Bk. A48-6 pg.121</t>
  </si>
  <si>
    <t>2/17/98 AL</t>
  </si>
  <si>
    <t>MRA32</t>
  </si>
  <si>
    <t>TQ29F</t>
  </si>
  <si>
    <t>MRA33</t>
  </si>
  <si>
    <t>TQ94D</t>
  </si>
  <si>
    <t>MRA34</t>
  </si>
  <si>
    <t>TQ49F</t>
  </si>
  <si>
    <t>MRA35</t>
  </si>
  <si>
    <t>TQ242D</t>
  </si>
  <si>
    <t>MRA36</t>
  </si>
  <si>
    <t>TQ39F</t>
  </si>
  <si>
    <t>MRA37</t>
  </si>
  <si>
    <t>TQ46D</t>
  </si>
  <si>
    <t>MRA38</t>
  </si>
  <si>
    <t>TQ69F</t>
  </si>
  <si>
    <t>MRA39</t>
  </si>
  <si>
    <t>TQ096D</t>
  </si>
  <si>
    <t>MRA42</t>
  </si>
  <si>
    <t>TQ79F</t>
  </si>
  <si>
    <t>MRA43</t>
  </si>
  <si>
    <t>TQ700D</t>
  </si>
  <si>
    <t>MRA44</t>
  </si>
  <si>
    <t>TQ197F</t>
  </si>
  <si>
    <t>MRA45</t>
  </si>
  <si>
    <t>TQ0244D</t>
  </si>
  <si>
    <t>MRA46</t>
  </si>
  <si>
    <t>TQ43F</t>
  </si>
  <si>
    <t>MRA47</t>
  </si>
  <si>
    <t>TQ54D</t>
  </si>
  <si>
    <t>P</t>
  </si>
  <si>
    <t>L(TB)</t>
  </si>
  <si>
    <t>MRA48-1(Q5)</t>
  </si>
  <si>
    <t>N5403F</t>
  </si>
  <si>
    <t>MRA48B</t>
  </si>
  <si>
    <t>BK 111-4 Pg 54</t>
  </si>
  <si>
    <t>MRA49-1(Q1)</t>
  </si>
  <si>
    <t>N5417F</t>
  </si>
  <si>
    <t>MRA49</t>
  </si>
  <si>
    <t>BK 111-4 Pg 61</t>
  </si>
  <si>
    <t>G</t>
  </si>
  <si>
    <t>MRA49-2(Q2)</t>
  </si>
  <si>
    <t>N1307F</t>
  </si>
  <si>
    <t>gone</t>
  </si>
  <si>
    <t>B0C15W</t>
  </si>
  <si>
    <t>BK 111-4 Pg 104</t>
  </si>
  <si>
    <t>H</t>
  </si>
  <si>
    <t>R</t>
  </si>
  <si>
    <t>J</t>
  </si>
  <si>
    <t>MRA49-3(Q3)</t>
  </si>
  <si>
    <t>N2309F</t>
  </si>
  <si>
    <t>MRA49-4(Q4)</t>
  </si>
  <si>
    <t>B1317F</t>
  </si>
  <si>
    <t>MRB11-4(Q4)</t>
  </si>
  <si>
    <t>B1321F</t>
  </si>
  <si>
    <t>B0C15E</t>
  </si>
  <si>
    <t>BK 111-4 Pg116</t>
  </si>
  <si>
    <t>MRB11-3(Q3)</t>
  </si>
  <si>
    <t>N2305F</t>
  </si>
  <si>
    <t>Q</t>
  </si>
  <si>
    <t>MRB11-2(Q2)</t>
  </si>
  <si>
    <t>N1301F</t>
  </si>
  <si>
    <t>BK 111-4 Pg115</t>
  </si>
  <si>
    <t>N1305F</t>
  </si>
  <si>
    <t>MRB11</t>
  </si>
  <si>
    <t>REF99</t>
  </si>
  <si>
    <t xml:space="preserve">F </t>
  </si>
  <si>
    <t>MRB11-1(Q1)</t>
  </si>
  <si>
    <t>N5419F</t>
  </si>
  <si>
    <t>BK 111-4 Pg 62</t>
  </si>
  <si>
    <t>MRB12-1(Q5)</t>
  </si>
  <si>
    <t>N5411F</t>
  </si>
  <si>
    <t>MRB12</t>
  </si>
  <si>
    <t>BK 111-4 Pg 63</t>
  </si>
  <si>
    <t>MRB13</t>
  </si>
  <si>
    <t>TQ55F</t>
  </si>
  <si>
    <t>MRB13C</t>
  </si>
  <si>
    <t>MRB13A</t>
  </si>
  <si>
    <t>REF. 99</t>
  </si>
  <si>
    <t>MRB14</t>
  </si>
  <si>
    <t>TQ90D</t>
  </si>
  <si>
    <t>ALIG. 99</t>
  </si>
  <si>
    <t>5/26/99 AL</t>
  </si>
  <si>
    <t>MRB15</t>
  </si>
  <si>
    <t>TQ225F</t>
  </si>
  <si>
    <t>MRB16</t>
  </si>
  <si>
    <t>TQ124D</t>
  </si>
  <si>
    <t>MRB17</t>
  </si>
  <si>
    <t>TQ157F</t>
  </si>
  <si>
    <t>MRB18</t>
  </si>
  <si>
    <t>TQ234D</t>
  </si>
  <si>
    <t>MRB19</t>
  </si>
  <si>
    <t>TQ183F</t>
  </si>
  <si>
    <t>MRB21</t>
  </si>
  <si>
    <t>TQ58D</t>
  </si>
  <si>
    <t>MRB22</t>
  </si>
  <si>
    <t>TQ251F</t>
  </si>
  <si>
    <t>MRB23</t>
  </si>
  <si>
    <t>TQ34D</t>
  </si>
  <si>
    <t>MRB24</t>
  </si>
  <si>
    <t>TQ111F</t>
  </si>
  <si>
    <t>MRB25</t>
  </si>
  <si>
    <t>TQ232D</t>
  </si>
  <si>
    <t>MRB26</t>
  </si>
  <si>
    <t>TQ233F</t>
  </si>
  <si>
    <t>MRB27</t>
  </si>
  <si>
    <t>TQ280D</t>
  </si>
  <si>
    <t>MRB28</t>
  </si>
  <si>
    <t>TQ137F</t>
  </si>
  <si>
    <t>MRB29</t>
  </si>
  <si>
    <t>TQ30D</t>
  </si>
  <si>
    <t>MRB32</t>
  </si>
  <si>
    <t>TQ115F</t>
  </si>
  <si>
    <t>MRB33</t>
  </si>
  <si>
    <t>TQ188D</t>
  </si>
  <si>
    <t>MRB34</t>
  </si>
  <si>
    <t>TQ101F</t>
  </si>
  <si>
    <t>MRB35</t>
  </si>
  <si>
    <t>TQ236D</t>
  </si>
  <si>
    <t>MRB36</t>
  </si>
  <si>
    <t>TQ235F</t>
  </si>
  <si>
    <t>MRB37</t>
  </si>
  <si>
    <t>TQ160D</t>
  </si>
  <si>
    <t>MRB38</t>
  </si>
  <si>
    <t>TQ83F</t>
  </si>
  <si>
    <t>MRB39</t>
  </si>
  <si>
    <t>TQ162D</t>
  </si>
  <si>
    <t>MRB42</t>
  </si>
  <si>
    <t>TQ231F</t>
  </si>
  <si>
    <t>MRB43</t>
  </si>
  <si>
    <t>TQ218D</t>
  </si>
  <si>
    <t>MRB44</t>
  </si>
  <si>
    <t>TQ167F</t>
  </si>
  <si>
    <t>Bk. C50-4 pg.124</t>
  </si>
  <si>
    <t>MRB45</t>
  </si>
  <si>
    <t>TQ196D</t>
  </si>
  <si>
    <t>REF. 98 MC.</t>
  </si>
  <si>
    <t>MRB46</t>
  </si>
  <si>
    <t>TQ165F</t>
  </si>
  <si>
    <t>Bk. C50-4 pg.130</t>
  </si>
  <si>
    <t>MRB47</t>
  </si>
  <si>
    <t>TQ216D</t>
  </si>
  <si>
    <t>MRB48</t>
  </si>
  <si>
    <t>TQH3215</t>
  </si>
  <si>
    <t>Bk. C50-4 pg.140</t>
  </si>
  <si>
    <t>MRB49-1A</t>
  </si>
  <si>
    <t>TQN9925</t>
  </si>
  <si>
    <t>MRB49</t>
  </si>
  <si>
    <t>Bk. C50-4 pg.145</t>
  </si>
  <si>
    <t>H8211F</t>
  </si>
  <si>
    <t>MRB49N</t>
  </si>
  <si>
    <t>Bk. C49-4 pg.92</t>
  </si>
  <si>
    <t>MRB49-1B</t>
  </si>
  <si>
    <t>TQH8211</t>
  </si>
  <si>
    <t>Bk. C50-4 pg.149</t>
  </si>
  <si>
    <t>N9925F</t>
  </si>
  <si>
    <t>Bk. C49-4 pg.95</t>
  </si>
  <si>
    <t>MRC11-1A</t>
  </si>
  <si>
    <t>TQ8214D</t>
  </si>
  <si>
    <t>MRC11</t>
  </si>
  <si>
    <t>MRC11-5</t>
  </si>
  <si>
    <t>Bk. C50-5 pg.41</t>
  </si>
  <si>
    <t>MRC11-1B</t>
  </si>
  <si>
    <t>TQ9931F</t>
  </si>
  <si>
    <t>Bk. C50-5 pg.52</t>
  </si>
  <si>
    <t>2/25/99 AL</t>
  </si>
  <si>
    <t>MRC12</t>
  </si>
  <si>
    <t>TQ3206D</t>
  </si>
  <si>
    <t>Bk. C50-5 pg.10</t>
  </si>
  <si>
    <t>MRC13</t>
  </si>
  <si>
    <t>TQ237F</t>
  </si>
  <si>
    <t>Bk. C50-5 pg.13</t>
  </si>
  <si>
    <t>MRC14</t>
  </si>
  <si>
    <t>TQ106D</t>
  </si>
  <si>
    <t>Bk. C50-5 pg.16</t>
  </si>
  <si>
    <t>MRC15</t>
  </si>
  <si>
    <t>TQ149F</t>
  </si>
  <si>
    <t>MRC16</t>
  </si>
  <si>
    <t>TQ64D</t>
  </si>
  <si>
    <t>MRC17</t>
  </si>
  <si>
    <t>TQ33F</t>
  </si>
  <si>
    <t>MRC18</t>
  </si>
  <si>
    <t>TQ150D</t>
  </si>
  <si>
    <t>MRC19</t>
  </si>
  <si>
    <t>TQ147F</t>
  </si>
  <si>
    <t>MRC21</t>
  </si>
  <si>
    <t>TQ72D</t>
  </si>
  <si>
    <t>MRC22</t>
  </si>
  <si>
    <t>TQ73F</t>
  </si>
  <si>
    <t>MRC23</t>
  </si>
  <si>
    <t>TQ128F</t>
  </si>
  <si>
    <t>MRC24</t>
  </si>
  <si>
    <t>TQ119F</t>
  </si>
  <si>
    <t>Bk. C50-5 pg.27</t>
  </si>
  <si>
    <t>MRC25</t>
  </si>
  <si>
    <t>TQ114D</t>
  </si>
  <si>
    <t>MRC26</t>
  </si>
  <si>
    <t>TQ87F</t>
  </si>
  <si>
    <t>MRC27</t>
  </si>
  <si>
    <t>TQ204D</t>
  </si>
  <si>
    <t>MRC28</t>
  </si>
  <si>
    <t>TQ227F</t>
  </si>
  <si>
    <t>MRC29</t>
  </si>
  <si>
    <t>TQ222D</t>
  </si>
  <si>
    <t>MRC32</t>
  </si>
  <si>
    <t>TQ203F</t>
  </si>
  <si>
    <t>MRC33</t>
  </si>
  <si>
    <t>TQ192D</t>
  </si>
  <si>
    <t>MRC34</t>
  </si>
  <si>
    <t>TQ47F</t>
  </si>
  <si>
    <t>MRC35</t>
  </si>
  <si>
    <t>TQ118D</t>
  </si>
  <si>
    <t>MRC36</t>
  </si>
  <si>
    <t>TQ213F</t>
  </si>
  <si>
    <t>MRC37</t>
  </si>
  <si>
    <t>TQ186D</t>
  </si>
  <si>
    <t>MRC38</t>
  </si>
  <si>
    <t>TQ209F</t>
  </si>
  <si>
    <t>MRC39</t>
  </si>
  <si>
    <t>TQ98D</t>
  </si>
  <si>
    <t>MRC42</t>
  </si>
  <si>
    <t>TQ217F</t>
  </si>
  <si>
    <t>MRC43</t>
  </si>
  <si>
    <t>TQ36D</t>
  </si>
  <si>
    <t>MRC44</t>
  </si>
  <si>
    <t>TQ131F</t>
  </si>
  <si>
    <t>MRC45</t>
  </si>
  <si>
    <t>TQ56D</t>
  </si>
  <si>
    <t>MRC46</t>
  </si>
  <si>
    <t>TQ95F</t>
  </si>
  <si>
    <t>Bk. C50-5 pg.31</t>
  </si>
  <si>
    <t>MRC47</t>
  </si>
  <si>
    <t>TQ164D</t>
  </si>
  <si>
    <t>MRC46-4</t>
  </si>
  <si>
    <t>N5409F</t>
  </si>
  <si>
    <t>MRC-47-3</t>
  </si>
  <si>
    <t>Bk.111-4pg.68 L.B.</t>
  </si>
  <si>
    <t>MRC49-1A</t>
  </si>
  <si>
    <t>H8212D</t>
  </si>
  <si>
    <t>DO Upst.</t>
  </si>
  <si>
    <t>Bk. C50-4 pg.113</t>
  </si>
  <si>
    <t>MRC49-1B</t>
  </si>
  <si>
    <t>N9927F</t>
  </si>
  <si>
    <t>N5423F</t>
  </si>
  <si>
    <t>MRD11(Q1)</t>
  </si>
  <si>
    <t>N5413F</t>
  </si>
  <si>
    <t>MRD11-2</t>
  </si>
  <si>
    <t>Bk.111-3 pg. 104</t>
  </si>
  <si>
    <t>MRD11-1A</t>
  </si>
  <si>
    <t>N9929F</t>
  </si>
  <si>
    <t>Bk. C51-2 pg.101</t>
  </si>
  <si>
    <t>MRD11-1B</t>
  </si>
  <si>
    <t>H8213F</t>
  </si>
  <si>
    <t>MRD12</t>
  </si>
  <si>
    <t>N5421F</t>
  </si>
  <si>
    <t>MRD11-5</t>
  </si>
  <si>
    <t>REF. 98 Low Beta</t>
  </si>
  <si>
    <t>MRD13</t>
  </si>
  <si>
    <t>TQ53F</t>
  </si>
  <si>
    <t>MRD12-4</t>
  </si>
  <si>
    <t>MRD14</t>
  </si>
  <si>
    <t>TQ182D</t>
  </si>
  <si>
    <t>MRD15</t>
  </si>
  <si>
    <t>TQ89F</t>
  </si>
  <si>
    <t>MRD16</t>
  </si>
  <si>
    <t>TQ184D</t>
  </si>
  <si>
    <t>MRD17</t>
  </si>
  <si>
    <t>TQ195F</t>
  </si>
  <si>
    <t>MRD18</t>
  </si>
  <si>
    <t>TQ174D</t>
  </si>
  <si>
    <t>MRD19</t>
  </si>
  <si>
    <t>TQ207F</t>
  </si>
  <si>
    <t>MRD21</t>
  </si>
  <si>
    <t>TQ122D</t>
  </si>
  <si>
    <t>MRD22</t>
  </si>
  <si>
    <t>TQ133F</t>
  </si>
  <si>
    <t>MRD23</t>
  </si>
  <si>
    <t>TQ158</t>
  </si>
  <si>
    <t>MRD24</t>
  </si>
  <si>
    <t>TQ123F</t>
  </si>
  <si>
    <t>MRD25</t>
  </si>
  <si>
    <t>TQ202D</t>
  </si>
  <si>
    <t>MRD26</t>
  </si>
  <si>
    <t>TQ155F</t>
  </si>
  <si>
    <t>MRD27</t>
  </si>
  <si>
    <t>TQ208D</t>
  </si>
  <si>
    <t>MRD28</t>
  </si>
  <si>
    <t>TQ41F</t>
  </si>
  <si>
    <t>MRD29</t>
  </si>
  <si>
    <t>TQ42D</t>
  </si>
  <si>
    <t>MRD32</t>
  </si>
  <si>
    <t>TQ141F</t>
  </si>
  <si>
    <t>MRD33</t>
  </si>
  <si>
    <t>TQ198D</t>
  </si>
  <si>
    <t>MRD34</t>
  </si>
  <si>
    <t>TQ173F</t>
  </si>
  <si>
    <t>MRD35</t>
  </si>
  <si>
    <t>TQ190D</t>
  </si>
  <si>
    <t>MRD36</t>
  </si>
  <si>
    <t>TQ139F</t>
  </si>
  <si>
    <t>MRD37</t>
  </si>
  <si>
    <t>TQ148D</t>
  </si>
  <si>
    <t>MRD38</t>
  </si>
  <si>
    <t>TQ187F</t>
  </si>
  <si>
    <t>MRD39</t>
  </si>
  <si>
    <t>TQ66D</t>
  </si>
  <si>
    <t>MRD42</t>
  </si>
  <si>
    <t>TQ177F</t>
  </si>
  <si>
    <t>MRD43</t>
  </si>
  <si>
    <t>TQ200D</t>
  </si>
  <si>
    <t>Bk. D51-2 pg. 108</t>
  </si>
  <si>
    <t>MRD44</t>
  </si>
  <si>
    <t>TQ125F</t>
  </si>
  <si>
    <t>MRD45</t>
  </si>
  <si>
    <t>TQ168D</t>
  </si>
  <si>
    <t>MRD46</t>
  </si>
  <si>
    <t>TQ193F</t>
  </si>
  <si>
    <t>MRD47</t>
  </si>
  <si>
    <t>TQ194D</t>
  </si>
  <si>
    <t>MRD48</t>
  </si>
  <si>
    <t>TQH3213</t>
  </si>
  <si>
    <t>MRD49-1</t>
  </si>
  <si>
    <t>TQH8203</t>
  </si>
  <si>
    <t>MRD49</t>
  </si>
  <si>
    <t>MRD49-2</t>
  </si>
  <si>
    <t>TQN9913</t>
  </si>
  <si>
    <t>MRE11-1A</t>
  </si>
  <si>
    <t>TQH8204</t>
  </si>
  <si>
    <t>MRE11</t>
  </si>
  <si>
    <t>N9911F</t>
  </si>
  <si>
    <t>Bk. E52-5 pg.109</t>
  </si>
  <si>
    <t>5/20/97 AL</t>
  </si>
  <si>
    <t>MRE11-1B</t>
  </si>
  <si>
    <t>TQN9990</t>
  </si>
  <si>
    <t>H8202D</t>
  </si>
  <si>
    <t>MRE12</t>
  </si>
  <si>
    <t>TQV3202</t>
  </si>
  <si>
    <t>Bk. E52-6 pg.7</t>
  </si>
  <si>
    <t>MRE13</t>
  </si>
  <si>
    <t>TQ91F</t>
  </si>
  <si>
    <t>MRE14</t>
  </si>
  <si>
    <t>TQ382B</t>
  </si>
  <si>
    <t>MRE15</t>
  </si>
  <si>
    <t>TQ61F</t>
  </si>
  <si>
    <t>MRE16</t>
  </si>
  <si>
    <t>TQ138D</t>
  </si>
  <si>
    <t>MRE17</t>
  </si>
  <si>
    <t>TQ67F</t>
  </si>
  <si>
    <t>MRE18</t>
  </si>
  <si>
    <t>TQ76D</t>
  </si>
  <si>
    <t>MRE19</t>
  </si>
  <si>
    <t>TQ45F</t>
  </si>
  <si>
    <t>MRE21</t>
  </si>
  <si>
    <t>TQ38D</t>
  </si>
  <si>
    <t>MRE22</t>
  </si>
  <si>
    <t>TQ145F</t>
  </si>
  <si>
    <t>MRE23</t>
  </si>
  <si>
    <t>TQ132D</t>
  </si>
  <si>
    <t>MRE24</t>
  </si>
  <si>
    <t>TQ107F</t>
  </si>
  <si>
    <t>MRE25</t>
  </si>
  <si>
    <t>TQ112D</t>
  </si>
  <si>
    <t>Bk. E52-5 pg.82</t>
  </si>
  <si>
    <t>5/18/95 AL</t>
  </si>
  <si>
    <t>MRE26</t>
  </si>
  <si>
    <t>TQ135F</t>
  </si>
  <si>
    <t>MRE27</t>
  </si>
  <si>
    <t>TQ28D</t>
  </si>
  <si>
    <t>MRE28</t>
  </si>
  <si>
    <t>TQ129F</t>
  </si>
  <si>
    <t>MRE29</t>
  </si>
  <si>
    <t>TQ130D</t>
  </si>
  <si>
    <t>MRE32</t>
  </si>
  <si>
    <t>TQ75F</t>
  </si>
  <si>
    <t>MRE33</t>
  </si>
  <si>
    <t>TQ140D</t>
  </si>
  <si>
    <t>MRE34</t>
  </si>
  <si>
    <t>TQ81F</t>
  </si>
  <si>
    <t>MRE35</t>
  </si>
  <si>
    <t>TQ110D</t>
  </si>
  <si>
    <t>MRE36</t>
  </si>
  <si>
    <t>TQ77F</t>
  </si>
  <si>
    <t>MRE37</t>
  </si>
  <si>
    <t>TQ84D</t>
  </si>
  <si>
    <t>MRE38</t>
  </si>
  <si>
    <t>TQ99F</t>
  </si>
  <si>
    <t>Bk. E52-5 pg.102</t>
  </si>
  <si>
    <t>MRE39</t>
  </si>
  <si>
    <t>TQ60D</t>
  </si>
  <si>
    <t>MRE42</t>
  </si>
  <si>
    <t>TQ85F</t>
  </si>
  <si>
    <t>MRE43</t>
  </si>
  <si>
    <t>TQ154D</t>
  </si>
  <si>
    <t>Bk. E52-5 pg.146</t>
  </si>
  <si>
    <t>MRE44</t>
  </si>
  <si>
    <t>TQ51F</t>
  </si>
  <si>
    <t>MRE45</t>
  </si>
  <si>
    <t>TQ178D</t>
  </si>
  <si>
    <t>MRE46</t>
  </si>
  <si>
    <t>TQ153F</t>
  </si>
  <si>
    <t>Bk. F117-1 pg. 81</t>
  </si>
  <si>
    <t>3/18/99 AL</t>
  </si>
  <si>
    <t>MRE47</t>
  </si>
  <si>
    <t>TQ152D</t>
  </si>
  <si>
    <t>Bk. F117-1 pg. 82</t>
  </si>
  <si>
    <t>MRE48</t>
  </si>
  <si>
    <t>TQH3205</t>
  </si>
  <si>
    <t>Bk. F117-1 pg.84</t>
  </si>
  <si>
    <t>3/22/99 AL</t>
  </si>
  <si>
    <t>MRE49-1A</t>
  </si>
  <si>
    <t>TQH8209</t>
  </si>
  <si>
    <t>MRE49</t>
  </si>
  <si>
    <t>Bk. F117-1 pg. 87</t>
  </si>
  <si>
    <t>MRE49-1B</t>
  </si>
  <si>
    <t>TQ9903F</t>
  </si>
  <si>
    <t>Bk. F117-1 pg. 89</t>
  </si>
  <si>
    <t>MRF11-1A</t>
  </si>
  <si>
    <t>TQ9907F</t>
  </si>
  <si>
    <t>MRF11</t>
  </si>
  <si>
    <t>Bk. F117-1 pg.92</t>
  </si>
  <si>
    <t>MRF11-1B</t>
  </si>
  <si>
    <t>TQH8206</t>
  </si>
  <si>
    <t>Bk. F117-1 pg.94</t>
  </si>
  <si>
    <t>MRF12</t>
  </si>
  <si>
    <t>TQV3210</t>
  </si>
  <si>
    <t>Bk. F117-1 pg. 99</t>
  </si>
  <si>
    <t>3/23/99 AL</t>
  </si>
  <si>
    <t>MRF13</t>
  </si>
  <si>
    <t>TQ63F</t>
  </si>
  <si>
    <t>Bk. F117-1 pg.101</t>
  </si>
  <si>
    <t>MRF14</t>
  </si>
  <si>
    <t>TQ62D</t>
  </si>
  <si>
    <t>Bk. F117-1 pg.107</t>
  </si>
  <si>
    <t>3/25/99 AL</t>
  </si>
  <si>
    <t>MRF15</t>
  </si>
  <si>
    <t>TQ159F</t>
  </si>
  <si>
    <t>Bk. F117-1 pg.105</t>
  </si>
  <si>
    <t>MRF16</t>
  </si>
  <si>
    <t>TQ126D</t>
  </si>
  <si>
    <t>MRF17</t>
  </si>
  <si>
    <t>TQ37F</t>
  </si>
  <si>
    <t>Bk. F117-1 pg.104</t>
  </si>
  <si>
    <t>MRF18</t>
  </si>
  <si>
    <t>TQ170D</t>
  </si>
  <si>
    <t>MRF19</t>
  </si>
  <si>
    <t>TQ143F</t>
  </si>
  <si>
    <t>MRF21</t>
  </si>
  <si>
    <t>TQ92D</t>
  </si>
  <si>
    <t>MRF22</t>
  </si>
  <si>
    <t>TQ161F</t>
  </si>
  <si>
    <t>MRF23</t>
  </si>
  <si>
    <t>TQ86D</t>
  </si>
  <si>
    <t>MRF24</t>
  </si>
  <si>
    <t>TQ105F</t>
  </si>
  <si>
    <t>MRF25</t>
  </si>
  <si>
    <t>TQD120</t>
  </si>
  <si>
    <t>MRF26</t>
  </si>
  <si>
    <t>TQ179F</t>
  </si>
  <si>
    <t>MRF27</t>
  </si>
  <si>
    <t>TQ40D</t>
  </si>
  <si>
    <t>MRF28</t>
  </si>
  <si>
    <t>TQ171F</t>
  </si>
  <si>
    <t>MRF29</t>
  </si>
  <si>
    <t>TQ220D</t>
  </si>
  <si>
    <t>MRF32</t>
  </si>
  <si>
    <t>TQ181F</t>
  </si>
  <si>
    <t>MRF33</t>
  </si>
  <si>
    <t>TQ172D</t>
  </si>
  <si>
    <t>MRF34</t>
  </si>
  <si>
    <t>TQ109F</t>
  </si>
  <si>
    <t>MRF35</t>
  </si>
  <si>
    <t>TQ116D</t>
  </si>
  <si>
    <t>MRF36</t>
  </si>
  <si>
    <t>TQ175F</t>
  </si>
  <si>
    <t>MRF37</t>
  </si>
  <si>
    <t>TQ156D</t>
  </si>
  <si>
    <t>MRF38</t>
  </si>
  <si>
    <t>TQ163F</t>
  </si>
  <si>
    <t>MRF39</t>
  </si>
  <si>
    <t>TQ136D</t>
  </si>
  <si>
    <t>MRF42</t>
  </si>
  <si>
    <t>TQ93F</t>
  </si>
  <si>
    <t>MRF43</t>
  </si>
  <si>
    <t>TQ68D</t>
  </si>
  <si>
    <t>MRF44</t>
  </si>
  <si>
    <t>TQ151F</t>
  </si>
  <si>
    <t>MRF45</t>
  </si>
  <si>
    <t>TQ166D</t>
  </si>
  <si>
    <t>MRF46</t>
  </si>
  <si>
    <t>TQ185F</t>
  </si>
  <si>
    <t>MRF47</t>
  </si>
  <si>
    <t>TQ180D</t>
  </si>
  <si>
    <t>MRF48</t>
  </si>
  <si>
    <t>TQF48</t>
  </si>
  <si>
    <t>MRF49-1A</t>
  </si>
  <si>
    <t>TQ9917F</t>
  </si>
  <si>
    <t>MRF49</t>
  </si>
  <si>
    <t>MRF49-1 A</t>
  </si>
  <si>
    <t>Bk. A48-6 pg.46</t>
  </si>
  <si>
    <t>MRF49-1B</t>
  </si>
  <si>
    <t>TQ9002D</t>
  </si>
  <si>
    <t>Bk. F117-1 pg. 121</t>
  </si>
  <si>
    <t>3/09/00AL</t>
  </si>
  <si>
    <t>2/28/00 AL</t>
  </si>
  <si>
    <t>H3209F</t>
  </si>
  <si>
    <t>Bk.52-6 pg.25</t>
  </si>
  <si>
    <t>Bk.52-6 pg.17</t>
  </si>
  <si>
    <t>2/15/00 AL</t>
  </si>
  <si>
    <t>BK 48-7 Pg 5</t>
  </si>
  <si>
    <t>MRA46B</t>
  </si>
  <si>
    <t>BK 48-7 Pg 17</t>
  </si>
  <si>
    <t>BK 48-7 Pg 5(VERT.)</t>
  </si>
  <si>
    <t>BK 49-4 Pg 130</t>
  </si>
  <si>
    <t>VERTICAL REF</t>
  </si>
  <si>
    <t>BK 49-4 Pg 134</t>
  </si>
  <si>
    <t>BK 49-4 Pg138</t>
  </si>
  <si>
    <t>BK 49-4 Pg139</t>
  </si>
  <si>
    <t>BK 49-4 Pg140</t>
  </si>
  <si>
    <t xml:space="preserve">BK </t>
  </si>
  <si>
    <t>Bk. A48-7 pg.20</t>
  </si>
  <si>
    <t>Bk. A48-7 pg.21</t>
  </si>
  <si>
    <t>Bk. D51-2 pg 148</t>
  </si>
  <si>
    <t>Bk. D51-2 pg 136</t>
  </si>
  <si>
    <t>BK 49-4 Pg148</t>
  </si>
  <si>
    <t>Bk. D51-2 pg. 155</t>
  </si>
  <si>
    <t>Bk. D51-2 pg 154</t>
  </si>
  <si>
    <t>BK 49-4 Pg150</t>
  </si>
  <si>
    <t>BK 49-4 Pg153</t>
  </si>
  <si>
    <t>4/14/000</t>
  </si>
  <si>
    <t>BK 48-7 Pg31</t>
  </si>
  <si>
    <t>BK 49-4 Pg154</t>
  </si>
  <si>
    <t>BK 49-4 Pg155</t>
  </si>
  <si>
    <t>BK 48-7 Pg32</t>
  </si>
  <si>
    <t>BK 48-7 Pg26</t>
  </si>
  <si>
    <t>BK 48-7 Pg35</t>
  </si>
  <si>
    <t>BK 48-7 Pg36</t>
  </si>
  <si>
    <t>BK 49-4 Pg160</t>
  </si>
  <si>
    <t>BK 49-4 Pg159</t>
  </si>
  <si>
    <t>BK 49-4 Pg158</t>
  </si>
  <si>
    <t>BK 48-7 Pg37</t>
  </si>
  <si>
    <t>BK 49-4 Pg157</t>
  </si>
  <si>
    <t>Bk.F117-1 pg.132</t>
  </si>
  <si>
    <t>IDEAL H</t>
  </si>
  <si>
    <t>set 40.597</t>
  </si>
  <si>
    <t>BK 48-7 Pg 9</t>
  </si>
  <si>
    <t>BK 48-7 Pg29</t>
  </si>
  <si>
    <t>set 40.690</t>
  </si>
  <si>
    <t>set 40.700</t>
  </si>
  <si>
    <t>BK 49-4 Pg152</t>
  </si>
  <si>
    <t>Bk.52-6 pg.20</t>
  </si>
  <si>
    <t>2/15/00AF</t>
  </si>
  <si>
    <t>2/09/00 AF</t>
  </si>
  <si>
    <t>BK 49-4 Pg147</t>
  </si>
  <si>
    <t>CDF</t>
  </si>
  <si>
    <t>AVR.</t>
  </si>
  <si>
    <t>BK 111-4 Pg 121</t>
  </si>
  <si>
    <t>BK 111-4 Pg 123</t>
  </si>
  <si>
    <t>D0UPST</t>
  </si>
  <si>
    <t>MRD(Q2)</t>
  </si>
  <si>
    <t>Bk.111-3 pg.137</t>
  </si>
  <si>
    <t>can't get</t>
  </si>
  <si>
    <t>BK 111-4 Pg 132</t>
  </si>
  <si>
    <t>MRD(Q3)</t>
  </si>
  <si>
    <t>N2301F</t>
  </si>
  <si>
    <t>MRC(Q2)</t>
  </si>
  <si>
    <t>MRC(Q3)</t>
  </si>
  <si>
    <t>MRC(Q4)</t>
  </si>
  <si>
    <t>N1309F</t>
  </si>
  <si>
    <t>CPA</t>
  </si>
  <si>
    <t>CPH</t>
  </si>
  <si>
    <t>CPH2</t>
  </si>
  <si>
    <t>CPA2</t>
  </si>
  <si>
    <t>MRD(Q4)</t>
  </si>
  <si>
    <t>B1311F</t>
  </si>
  <si>
    <t>B1313F</t>
  </si>
  <si>
    <t>N2307F</t>
  </si>
  <si>
    <t>D0DNST</t>
  </si>
  <si>
    <t>D - 0</t>
  </si>
  <si>
    <t>N1303F</t>
  </si>
  <si>
    <t>Bk.111-3 pg.124</t>
  </si>
  <si>
    <t>Bk.111-3 pg.125</t>
  </si>
  <si>
    <t>Bk.111-3 pg.126</t>
  </si>
  <si>
    <t>Bk.111-3 pg.129</t>
  </si>
  <si>
    <t>Bk.111-3 pg.128</t>
  </si>
  <si>
    <t>Bk.111-3 pg.127</t>
  </si>
  <si>
    <t>Bk.111-4 pg.68</t>
  </si>
  <si>
    <t>VERT. ONLY</t>
  </si>
  <si>
    <t>MRC49-1</t>
  </si>
  <si>
    <t>MRC48-1</t>
  </si>
  <si>
    <t>1302_09MAY00.XLS</t>
  </si>
  <si>
    <t>REVISION 10/17/00</t>
  </si>
  <si>
    <t>n</t>
  </si>
  <si>
    <t>o</t>
  </si>
  <si>
    <t xml:space="preserve"> </t>
  </si>
  <si>
    <t>History of the CDF low-beta quads</t>
  </si>
  <si>
    <t>Conpendium of all Tevatron Quad Surveys</t>
  </si>
  <si>
    <t>Last modified by CNB on 12/7/00</t>
  </si>
  <si>
    <t>Quad</t>
  </si>
  <si>
    <t>vert.A</t>
  </si>
  <si>
    <t>vertB</t>
  </si>
  <si>
    <t>vert.C</t>
  </si>
  <si>
    <t>vert.D</t>
  </si>
  <si>
    <t>Up offset</t>
  </si>
  <si>
    <t>Dn offset</t>
  </si>
  <si>
    <t>Av offset</t>
  </si>
  <si>
    <t>Roll</t>
  </si>
  <si>
    <t>Pitch</t>
  </si>
  <si>
    <t>Yaw</t>
  </si>
  <si>
    <t>Av height</t>
  </si>
  <si>
    <t>Ht- 8 neighbours</t>
  </si>
  <si>
    <t>Average height of 9 quads</t>
  </si>
  <si>
    <t>Graphs are found in columns W to AI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</si>
</sst>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"/>
    <numFmt numFmtId="166" formatCode="0.000000"/>
    <numFmt numFmtId="167" formatCode="mm/dd/yy"/>
    <numFmt numFmtId="168" formatCode="0.000000E+00"/>
    <numFmt numFmtId="169" formatCode="0.0"/>
    <numFmt numFmtId="170" formatCode="m/d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7"/>
      <name val="Arial"/>
      <family val="2"/>
    </font>
    <font>
      <b/>
      <sz val="5"/>
      <name val="Arial"/>
      <family val="2"/>
    </font>
    <font>
      <b/>
      <i/>
      <sz val="8"/>
      <name val="Arial"/>
      <family val="2"/>
    </font>
    <font>
      <b/>
      <i/>
      <sz val="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.5"/>
      <name val="Arial"/>
      <family val="0"/>
    </font>
    <font>
      <sz val="18"/>
      <name val="Arial"/>
      <family val="0"/>
    </font>
    <font>
      <b/>
      <sz val="21.75"/>
      <name val="Arial"/>
      <family val="0"/>
    </font>
    <font>
      <b/>
      <sz val="18.5"/>
      <name val="Arial"/>
      <family val="0"/>
    </font>
    <font>
      <sz val="19.5"/>
      <name val="Arial"/>
      <family val="0"/>
    </font>
    <font>
      <b/>
      <sz val="22"/>
      <name val="Arial"/>
      <family val="0"/>
    </font>
    <font>
      <sz val="18.75"/>
      <name val="Arial"/>
      <family val="0"/>
    </font>
    <font>
      <b/>
      <sz val="18"/>
      <name val="Arial"/>
      <family val="0"/>
    </font>
    <font>
      <b/>
      <sz val="18.25"/>
      <name val="Arial"/>
      <family val="0"/>
    </font>
    <font>
      <sz val="18.25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166" fontId="7" fillId="0" borderId="4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6" fontId="6" fillId="0" borderId="4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6" fontId="7" fillId="0" borderId="5" xfId="0" applyNumberFormat="1" applyFont="1" applyBorder="1" applyAlignment="1">
      <alignment/>
    </xf>
    <xf numFmtId="166" fontId="6" fillId="0" borderId="5" xfId="0" applyNumberFormat="1" applyFont="1" applyBorder="1" applyAlignment="1">
      <alignment horizontal="center"/>
    </xf>
    <xf numFmtId="166" fontId="6" fillId="0" borderId="5" xfId="0" applyNumberFormat="1" applyFont="1" applyFill="1" applyBorder="1" applyAlignment="1">
      <alignment/>
    </xf>
    <xf numFmtId="166" fontId="7" fillId="0" borderId="6" xfId="0" applyNumberFormat="1" applyFont="1" applyBorder="1" applyAlignment="1">
      <alignment/>
    </xf>
    <xf numFmtId="166" fontId="6" fillId="0" borderId="5" xfId="0" applyNumberFormat="1" applyFont="1" applyBorder="1" applyAlignment="1">
      <alignment/>
    </xf>
    <xf numFmtId="166" fontId="6" fillId="0" borderId="6" xfId="0" applyNumberFormat="1" applyFont="1" applyBorder="1" applyAlignment="1">
      <alignment/>
    </xf>
    <xf numFmtId="166" fontId="7" fillId="0" borderId="7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166" fontId="8" fillId="2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166" fontId="8" fillId="3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166" fontId="4" fillId="4" borderId="1" xfId="0" applyNumberFormat="1" applyFont="1" applyFill="1" applyBorder="1" applyAlignment="1">
      <alignment horizontal="center"/>
    </xf>
    <xf numFmtId="166" fontId="8" fillId="4" borderId="1" xfId="0" applyNumberFormat="1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166" fontId="4" fillId="4" borderId="5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center"/>
    </xf>
    <xf numFmtId="166" fontId="6" fillId="4" borderId="5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6" fontId="6" fillId="4" borderId="5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6" fontId="7" fillId="0" borderId="5" xfId="0" applyNumberFormat="1" applyFont="1" applyFill="1" applyBorder="1" applyAlignment="1">
      <alignment/>
    </xf>
    <xf numFmtId="14" fontId="5" fillId="0" borderId="1" xfId="0" applyNumberFormat="1" applyFont="1" applyFill="1" applyBorder="1" applyAlignment="1">
      <alignment horizontal="center"/>
    </xf>
    <xf numFmtId="165" fontId="4" fillId="4" borderId="5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166" fontId="4" fillId="4" borderId="2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14" fontId="4" fillId="4" borderId="5" xfId="0" applyNumberFormat="1" applyFont="1" applyFill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right"/>
    </xf>
    <xf numFmtId="0" fontId="4" fillId="5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4" fontId="4" fillId="5" borderId="5" xfId="0" applyNumberFormat="1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center"/>
    </xf>
    <xf numFmtId="166" fontId="4" fillId="4" borderId="5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>
      <alignment horizontal="left"/>
    </xf>
    <xf numFmtId="14" fontId="4" fillId="0" borderId="5" xfId="0" applyNumberFormat="1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166" fontId="6" fillId="4" borderId="1" xfId="0" applyNumberFormat="1" applyFont="1" applyFill="1" applyBorder="1" applyAlignment="1">
      <alignment/>
    </xf>
    <xf numFmtId="0" fontId="4" fillId="7" borderId="1" xfId="0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164" fontId="4" fillId="7" borderId="1" xfId="0" applyNumberFormat="1" applyFont="1" applyFill="1" applyBorder="1" applyAlignment="1">
      <alignment horizontal="center"/>
    </xf>
    <xf numFmtId="166" fontId="4" fillId="7" borderId="1" xfId="0" applyNumberFormat="1" applyFont="1" applyFill="1" applyBorder="1" applyAlignment="1">
      <alignment horizontal="center"/>
    </xf>
    <xf numFmtId="166" fontId="6" fillId="7" borderId="1" xfId="0" applyNumberFormat="1" applyFont="1" applyFill="1" applyBorder="1" applyAlignment="1">
      <alignment/>
    </xf>
    <xf numFmtId="14" fontId="4" fillId="7" borderId="5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9" fontId="5" fillId="0" borderId="1" xfId="21" applyFont="1" applyBorder="1" applyAlignment="1">
      <alignment horizontal="center"/>
    </xf>
    <xf numFmtId="14" fontId="4" fillId="8" borderId="5" xfId="0" applyNumberFormat="1" applyFont="1" applyFill="1" applyBorder="1" applyAlignment="1">
      <alignment horizontal="center"/>
    </xf>
    <xf numFmtId="164" fontId="10" fillId="8" borderId="1" xfId="0" applyNumberFormat="1" applyFont="1" applyFill="1" applyBorder="1" applyAlignment="1">
      <alignment horizontal="center"/>
    </xf>
    <xf numFmtId="164" fontId="5" fillId="8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4" fontId="5" fillId="8" borderId="1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164" fontId="4" fillId="9" borderId="1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14" fontId="4" fillId="9" borderId="1" xfId="0" applyNumberFormat="1" applyFont="1" applyFill="1" applyBorder="1" applyAlignment="1">
      <alignment horizontal="center"/>
    </xf>
    <xf numFmtId="166" fontId="4" fillId="9" borderId="1" xfId="0" applyNumberFormat="1" applyFont="1" applyFill="1" applyBorder="1" applyAlignment="1">
      <alignment horizontal="center"/>
    </xf>
    <xf numFmtId="14" fontId="4" fillId="4" borderId="6" xfId="0" applyNumberFormat="1" applyFont="1" applyFill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6" fontId="4" fillId="4" borderId="9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6" fontId="5" fillId="0" borderId="8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166" fontId="4" fillId="0" borderId="3" xfId="0" applyNumberFormat="1" applyFont="1" applyFill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14" fontId="4" fillId="4" borderId="11" xfId="0" applyNumberFormat="1" applyFont="1" applyFill="1" applyBorder="1" applyAlignment="1">
      <alignment horizontal="center"/>
    </xf>
    <xf numFmtId="166" fontId="6" fillId="9" borderId="1" xfId="0" applyNumberFormat="1" applyFont="1" applyFill="1" applyBorder="1" applyAlignment="1">
      <alignment/>
    </xf>
    <xf numFmtId="14" fontId="4" fillId="9" borderId="5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0" fillId="9" borderId="1" xfId="0" applyNumberFormat="1" applyFont="1" applyFill="1" applyBorder="1" applyAlignment="1">
      <alignment horizontal="center"/>
    </xf>
    <xf numFmtId="14" fontId="4" fillId="7" borderId="1" xfId="0" applyNumberFormat="1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14" fontId="4" fillId="9" borderId="2" xfId="0" applyNumberFormat="1" applyFont="1" applyFill="1" applyBorder="1" applyAlignment="1">
      <alignment horizontal="center"/>
    </xf>
    <xf numFmtId="164" fontId="4" fillId="9" borderId="2" xfId="0" applyNumberFormat="1" applyFont="1" applyFill="1" applyBorder="1" applyAlignment="1">
      <alignment horizontal="center"/>
    </xf>
    <xf numFmtId="166" fontId="4" fillId="9" borderId="2" xfId="0" applyNumberFormat="1" applyFont="1" applyFill="1" applyBorder="1" applyAlignment="1">
      <alignment horizontal="center"/>
    </xf>
    <xf numFmtId="2" fontId="5" fillId="9" borderId="1" xfId="0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5" fillId="8" borderId="1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4" borderId="0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right"/>
    </xf>
    <xf numFmtId="164" fontId="4" fillId="6" borderId="3" xfId="0" applyNumberFormat="1" applyFont="1" applyFill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8" borderId="1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6" borderId="9" xfId="0" applyNumberFormat="1" applyFont="1" applyFill="1" applyBorder="1" applyAlignment="1">
      <alignment horizontal="center"/>
    </xf>
    <xf numFmtId="164" fontId="4" fillId="10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6" borderId="2" xfId="0" applyNumberFormat="1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4" fontId="4" fillId="10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164" fontId="4" fillId="0" borderId="3" xfId="0" applyNumberFormat="1" applyFont="1" applyFill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166" fontId="4" fillId="8" borderId="1" xfId="0" applyNumberFormat="1" applyFont="1" applyFill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166" fontId="4" fillId="2" borderId="9" xfId="0" applyNumberFormat="1" applyFont="1" applyFill="1" applyBorder="1" applyAlignment="1">
      <alignment horizontal="center"/>
    </xf>
    <xf numFmtId="166" fontId="4" fillId="10" borderId="1" xfId="0" applyNumberFormat="1" applyFont="1" applyFill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11" borderId="1" xfId="0" applyNumberFormat="1" applyFont="1" applyFill="1" applyBorder="1" applyAlignment="1">
      <alignment horizontal="center"/>
    </xf>
    <xf numFmtId="166" fontId="4" fillId="4" borderId="0" xfId="0" applyNumberFormat="1" applyFont="1" applyFill="1" applyBorder="1" applyAlignment="1">
      <alignment horizontal="center"/>
    </xf>
    <xf numFmtId="166" fontId="5" fillId="4" borderId="1" xfId="0" applyNumberFormat="1" applyFont="1" applyFill="1" applyBorder="1" applyAlignment="1">
      <alignment horizontal="center"/>
    </xf>
    <xf numFmtId="166" fontId="5" fillId="10" borderId="1" xfId="0" applyNumberFormat="1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166" fontId="8" fillId="0" borderId="9" xfId="0" applyNumberFormat="1" applyFont="1" applyFill="1" applyBorder="1" applyAlignment="1">
      <alignment horizontal="center"/>
    </xf>
    <xf numFmtId="166" fontId="8" fillId="8" borderId="1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6" fontId="4" fillId="0" borderId="8" xfId="0" applyNumberFormat="1" applyFont="1" applyFill="1" applyBorder="1" applyAlignment="1">
      <alignment horizontal="center"/>
    </xf>
    <xf numFmtId="166" fontId="8" fillId="0" borderId="0" xfId="0" applyNumberFormat="1" applyFont="1" applyFill="1" applyAlignment="1">
      <alignment horizontal="center"/>
    </xf>
    <xf numFmtId="166" fontId="8" fillId="4" borderId="2" xfId="0" applyNumberFormat="1" applyFont="1" applyFill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2" fontId="5" fillId="8" borderId="1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8" borderId="1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5" fillId="9" borderId="2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5" fillId="10" borderId="1" xfId="0" applyNumberFormat="1" applyFont="1" applyFill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164" fontId="6" fillId="9" borderId="5" xfId="0" applyNumberFormat="1" applyFont="1" applyFill="1" applyBorder="1" applyAlignment="1">
      <alignment horizontal="center"/>
    </xf>
    <xf numFmtId="166" fontId="7" fillId="0" borderId="11" xfId="0" applyNumberFormat="1" applyFont="1" applyBorder="1" applyAlignment="1">
      <alignment/>
    </xf>
    <xf numFmtId="165" fontId="4" fillId="0" borderId="0" xfId="0" applyNumberFormat="1" applyFont="1" applyAlignment="1">
      <alignment horizontal="center"/>
    </xf>
    <xf numFmtId="166" fontId="6" fillId="0" borderId="5" xfId="0" applyNumberFormat="1" applyFont="1" applyBorder="1" applyAlignment="1">
      <alignment horizontal="right"/>
    </xf>
    <xf numFmtId="166" fontId="6" fillId="0" borderId="7" xfId="0" applyNumberFormat="1" applyFont="1" applyBorder="1" applyAlignment="1">
      <alignment/>
    </xf>
    <xf numFmtId="166" fontId="4" fillId="0" borderId="5" xfId="0" applyNumberFormat="1" applyFont="1" applyBorder="1" applyAlignment="1">
      <alignment horizontal="center"/>
    </xf>
    <xf numFmtId="164" fontId="5" fillId="8" borderId="5" xfId="0" applyNumberFormat="1" applyFont="1" applyFill="1" applyBorder="1" applyAlignment="1">
      <alignment horizontal="center"/>
    </xf>
    <xf numFmtId="166" fontId="4" fillId="4" borderId="7" xfId="0" applyNumberFormat="1" applyFont="1" applyFill="1" applyBorder="1" applyAlignment="1">
      <alignment horizontal="left"/>
    </xf>
    <xf numFmtId="166" fontId="6" fillId="0" borderId="5" xfId="0" applyNumberFormat="1" applyFont="1" applyBorder="1" applyAlignment="1">
      <alignment/>
    </xf>
    <xf numFmtId="166" fontId="6" fillId="0" borderId="9" xfId="0" applyNumberFormat="1" applyFont="1" applyBorder="1" applyAlignment="1">
      <alignment/>
    </xf>
    <xf numFmtId="166" fontId="6" fillId="0" borderId="1" xfId="0" applyNumberFormat="1" applyFont="1" applyFill="1" applyBorder="1" applyAlignment="1">
      <alignment/>
    </xf>
    <xf numFmtId="165" fontId="4" fillId="8" borderId="5" xfId="0" applyNumberFormat="1" applyFont="1" applyFill="1" applyBorder="1" applyAlignment="1">
      <alignment horizontal="center"/>
    </xf>
    <xf numFmtId="166" fontId="6" fillId="9" borderId="5" xfId="0" applyNumberFormat="1" applyFont="1" applyFill="1" applyBorder="1" applyAlignment="1">
      <alignment/>
    </xf>
    <xf numFmtId="0" fontId="4" fillId="3" borderId="5" xfId="0" applyFont="1" applyFill="1" applyBorder="1" applyAlignment="1">
      <alignment horizontal="center"/>
    </xf>
    <xf numFmtId="166" fontId="6" fillId="0" borderId="11" xfId="0" applyNumberFormat="1" applyFont="1" applyBorder="1" applyAlignment="1">
      <alignment/>
    </xf>
    <xf numFmtId="166" fontId="6" fillId="0" borderId="0" xfId="0" applyNumberFormat="1" applyFont="1" applyBorder="1" applyAlignment="1">
      <alignment horizontal="center"/>
    </xf>
    <xf numFmtId="166" fontId="7" fillId="0" borderId="9" xfId="0" applyNumberFormat="1" applyFont="1" applyBorder="1" applyAlignment="1">
      <alignment/>
    </xf>
    <xf numFmtId="166" fontId="6" fillId="0" borderId="2" xfId="0" applyNumberFormat="1" applyFont="1" applyBorder="1" applyAlignment="1">
      <alignment/>
    </xf>
    <xf numFmtId="166" fontId="7" fillId="0" borderId="3" xfId="0" applyNumberFormat="1" applyFont="1" applyBorder="1" applyAlignment="1">
      <alignment/>
    </xf>
    <xf numFmtId="166" fontId="4" fillId="4" borderId="11" xfId="0" applyNumberFormat="1" applyFont="1" applyFill="1" applyBorder="1" applyAlignment="1">
      <alignment horizontal="left"/>
    </xf>
    <xf numFmtId="166" fontId="4" fillId="10" borderId="5" xfId="0" applyNumberFormat="1" applyFont="1" applyFill="1" applyBorder="1" applyAlignment="1">
      <alignment horizontal="center"/>
    </xf>
    <xf numFmtId="166" fontId="6" fillId="0" borderId="10" xfId="0" applyNumberFormat="1" applyFont="1" applyBorder="1" applyAlignment="1">
      <alignment/>
    </xf>
    <xf numFmtId="165" fontId="4" fillId="0" borderId="3" xfId="0" applyNumberFormat="1" applyFont="1" applyBorder="1" applyAlignment="1">
      <alignment horizontal="center"/>
    </xf>
    <xf numFmtId="166" fontId="4" fillId="0" borderId="5" xfId="0" applyNumberFormat="1" applyFont="1" applyFill="1" applyBorder="1" applyAlignment="1">
      <alignment horizontal="center"/>
    </xf>
    <xf numFmtId="166" fontId="6" fillId="0" borderId="4" xfId="0" applyNumberFormat="1" applyFont="1" applyFill="1" applyBorder="1" applyAlignment="1">
      <alignment/>
    </xf>
    <xf numFmtId="166" fontId="6" fillId="7" borderId="5" xfId="0" applyNumberFormat="1" applyFont="1" applyFill="1" applyBorder="1" applyAlignment="1">
      <alignment/>
    </xf>
    <xf numFmtId="166" fontId="6" fillId="0" borderId="6" xfId="0" applyNumberFormat="1" applyFont="1" applyFill="1" applyBorder="1" applyAlignment="1">
      <alignment/>
    </xf>
    <xf numFmtId="166" fontId="4" fillId="4" borderId="6" xfId="0" applyNumberFormat="1" applyFont="1" applyFill="1" applyBorder="1" applyAlignment="1">
      <alignment horizontal="left"/>
    </xf>
    <xf numFmtId="165" fontId="4" fillId="0" borderId="5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66" fontId="6" fillId="4" borderId="0" xfId="0" applyNumberFormat="1" applyFont="1" applyFill="1" applyAlignment="1">
      <alignment horizontal="center"/>
    </xf>
    <xf numFmtId="165" fontId="9" fillId="5" borderId="1" xfId="0" applyNumberFormat="1" applyFont="1" applyFill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right"/>
    </xf>
    <xf numFmtId="14" fontId="4" fillId="4" borderId="7" xfId="0" applyNumberFormat="1" applyFont="1" applyFill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4" fontId="4" fillId="10" borderId="5" xfId="0" applyNumberFormat="1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1" fillId="9" borderId="5" xfId="0" applyFont="1" applyFill="1" applyBorder="1" applyAlignment="1">
      <alignment/>
    </xf>
    <xf numFmtId="14" fontId="4" fillId="4" borderId="0" xfId="0" applyNumberFormat="1" applyFont="1" applyFill="1" applyBorder="1" applyAlignment="1">
      <alignment horizontal="center"/>
    </xf>
    <xf numFmtId="14" fontId="5" fillId="0" borderId="9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164" fontId="10" fillId="10" borderId="1" xfId="0" applyNumberFormat="1" applyFont="1" applyFill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164" fontId="10" fillId="4" borderId="2" xfId="0" applyNumberFormat="1" applyFont="1" applyFill="1" applyBorder="1" applyAlignment="1">
      <alignment horizontal="center"/>
    </xf>
    <xf numFmtId="164" fontId="10" fillId="4" borderId="0" xfId="0" applyNumberFormat="1" applyFont="1" applyFill="1" applyAlignment="1">
      <alignment horizontal="center"/>
    </xf>
    <xf numFmtId="164" fontId="4" fillId="9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8" borderId="0" xfId="0" applyNumberFormat="1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64" fontId="5" fillId="8" borderId="0" xfId="0" applyNumberFormat="1" applyFont="1" applyFill="1" applyBorder="1" applyAlignment="1">
      <alignment horizontal="center"/>
    </xf>
    <xf numFmtId="14" fontId="4" fillId="7" borderId="0" xfId="0" applyNumberFormat="1" applyFont="1" applyFill="1" applyBorder="1" applyAlignment="1">
      <alignment horizontal="center"/>
    </xf>
    <xf numFmtId="14" fontId="4" fillId="9" borderId="0" xfId="0" applyNumberFormat="1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right"/>
    </xf>
    <xf numFmtId="0" fontId="0" fillId="0" borderId="0" xfId="0" applyFill="1" applyAlignment="1">
      <alignment/>
    </xf>
    <xf numFmtId="164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166" fontId="5" fillId="0" borderId="5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6" fontId="4" fillId="0" borderId="5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6" fontId="5" fillId="0" borderId="0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latin typeface="Arial"/>
                <a:ea typeface="Arial"/>
                <a:cs typeface="Arial"/>
              </a:rPr>
              <a:t>Quad Elevation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445"/>
          <c:w val="0.88475"/>
          <c:h val="0.7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'Tev99 copy4g.xls'!$T$3:$T$226</c:f>
              <c:numCache/>
            </c:numRef>
          </c:val>
          <c:smooth val="0"/>
        </c:ser>
        <c:marker val="1"/>
        <c:axId val="66054656"/>
        <c:axId val="57620993"/>
      </c:lineChart>
      <c:catAx>
        <c:axId val="66054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Quad number (A11 - F49)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57620993"/>
        <c:crosses val="autoZero"/>
        <c:auto val="1"/>
        <c:lblOffset val="100"/>
        <c:tickLblSkip val="37"/>
        <c:tickMarkSkip val="37"/>
        <c:noMultiLvlLbl val="0"/>
      </c:catAx>
      <c:valAx>
        <c:axId val="57620993"/>
        <c:scaling>
          <c:orientation val="minMax"/>
          <c:max val="40.75"/>
          <c:min val="40.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elevation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60546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6"/>
          <c:y val="0.4645"/>
          <c:w val="0.003"/>
          <c:h val="0.05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Quad Horz Offsets from Murphy Line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75"/>
          <c:w val="0.91625"/>
          <c:h val="0.77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'Tev99 copy4g.xls'!$J$3:$J$226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'Tev99 copy4g.xls'!$K$3:$K$226</c:f>
              <c:numCache/>
            </c:numRef>
          </c:yVal>
          <c:smooth val="0"/>
        </c:ser>
        <c:axId val="48826890"/>
        <c:axId val="36788827"/>
      </c:scatterChart>
      <c:valAx>
        <c:axId val="48826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Quad number (A11 - F49)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88827"/>
        <c:crosses val="autoZero"/>
        <c:crossBetween val="midCat"/>
        <c:dispUnits/>
      </c:valAx>
      <c:valAx>
        <c:axId val="36788827"/>
        <c:scaling>
          <c:orientation val="minMax"/>
          <c:max val="26.75"/>
          <c:min val="26.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Dist from line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88268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8"/>
          <c:y val="0.4385"/>
          <c:w val="0.002"/>
          <c:h val="0.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Quad roll pitch and yaw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4325"/>
          <c:w val="0.76375"/>
          <c:h val="0.771"/>
        </c:manualLayout>
      </c:layout>
      <c:scatterChart>
        <c:scatterStyle val="lineMarker"/>
        <c:varyColors val="0"/>
        <c:ser>
          <c:idx val="0"/>
          <c:order val="0"/>
          <c:tx>
            <c:v>Roll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'Tev99 copy4g.xls'!$M$3:$M$226</c:f>
              <c:numCache/>
            </c:numRef>
          </c:yVal>
          <c:smooth val="0"/>
        </c:ser>
        <c:ser>
          <c:idx val="1"/>
          <c:order val="1"/>
          <c:tx>
            <c:v>Pitch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'Tev99 copy4g.xls'!$N$3:$N$226</c:f>
              <c:numCache/>
            </c:numRef>
          </c:yVal>
          <c:smooth val="0"/>
        </c:ser>
        <c:ser>
          <c:idx val="2"/>
          <c:order val="2"/>
          <c:tx>
            <c:v>Yaw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'Tev99 copy4g.xls'!$O$3:$O$226</c:f>
              <c:numCache/>
            </c:numRef>
          </c:yVal>
          <c:smooth val="0"/>
        </c:ser>
        <c:axId val="62663988"/>
        <c:axId val="27104981"/>
      </c:scatterChart>
      <c:valAx>
        <c:axId val="62663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quad number (a11-f49)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04981"/>
        <c:crossesAt val="-2"/>
        <c:crossBetween val="midCat"/>
        <c:dispUnits/>
      </c:valAx>
      <c:valAx>
        <c:axId val="27104981"/>
        <c:scaling>
          <c:orientation val="minMax"/>
          <c:max val="3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angle (mrad)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2663988"/>
        <c:crosses val="autoZero"/>
        <c:crossBetween val="midCat"/>
        <c:dispUnits/>
        <c:majorUnit val="0.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latin typeface="Arial"/>
                <a:ea typeface="Arial"/>
                <a:cs typeface="Arial"/>
              </a:rPr>
              <a:t>Quad elevation minus average of eight nearest neighbours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'Tev99 copy4g.xls'!$U$3:$U$226</c:f>
              <c:numCache/>
            </c:numRef>
          </c:yVal>
          <c:smooth val="0"/>
        </c:ser>
        <c:axId val="42618238"/>
        <c:axId val="48019823"/>
      </c:scatterChart>
      <c:valAx>
        <c:axId val="42618238"/>
        <c:scaling>
          <c:orientation val="minMax"/>
          <c:max val="2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Quad number, A1-F49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19823"/>
        <c:crossesAt val="-0.2"/>
        <c:crossBetween val="midCat"/>
        <c:dispUnits/>
        <c:majorUnit val="38"/>
        <c:minorUnit val="38"/>
      </c:valAx>
      <c:valAx>
        <c:axId val="48019823"/>
        <c:scaling>
          <c:orientation val="minMax"/>
          <c:max val="0.2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Difference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18238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latin typeface="Arial"/>
                <a:ea typeface="Arial"/>
                <a:cs typeface="Arial"/>
              </a:rPr>
              <a:t>Average height of nearest 9 quads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'Tev99 copy4g.xls'!$V$3:$V$226</c:f>
              <c:numCache/>
            </c:numRef>
          </c:yVal>
          <c:smooth val="0"/>
        </c:ser>
        <c:axId val="29525224"/>
        <c:axId val="64400425"/>
      </c:scatterChart>
      <c:valAx>
        <c:axId val="29525224"/>
        <c:scaling>
          <c:orientation val="minMax"/>
          <c:max val="2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Quad number (A - F sector)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400425"/>
        <c:crosses val="autoZero"/>
        <c:crossBetween val="midCat"/>
        <c:dispUnits/>
        <c:majorUnit val="38"/>
        <c:minorUnit val="38"/>
      </c:valAx>
      <c:valAx>
        <c:axId val="64400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Height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252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0.4625</cdr:x>
      <cdr:y>0.777</cdr:y>
    </cdr:from>
    <cdr:to>
      <cdr:x>0.5575</cdr:x>
      <cdr:y>0.8725</cdr:y>
    </cdr:to>
    <cdr:sp>
      <cdr:nvSpPr>
        <cdr:cNvPr id="1" name="TextBox 1"/>
        <cdr:cNvSpPr txBox="1">
          <a:spLocks noChangeArrowheads="1"/>
        </cdr:cNvSpPr>
      </cdr:nvSpPr>
      <cdr:spPr>
        <a:xfrm flipV="1">
          <a:off x="3562350" y="4314825"/>
          <a:ext cx="733425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180975</xdr:colOff>
      <xdr:row>3</xdr:row>
      <xdr:rowOff>85725</xdr:rowOff>
    </xdr:from>
    <xdr:to>
      <xdr:col>34</xdr:col>
      <xdr:colOff>581025</xdr:colOff>
      <xdr:row>41</xdr:row>
      <xdr:rowOff>95250</xdr:rowOff>
    </xdr:to>
    <xdr:graphicFrame>
      <xdr:nvGraphicFramePr>
        <xdr:cNvPr id="1" name="Chart 2"/>
        <xdr:cNvGraphicFramePr/>
      </xdr:nvGraphicFramePr>
      <xdr:xfrm>
        <a:off x="12211050" y="704850"/>
        <a:ext cx="77152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171450</xdr:colOff>
      <xdr:row>83</xdr:row>
      <xdr:rowOff>114300</xdr:rowOff>
    </xdr:from>
    <xdr:to>
      <xdr:col>35</xdr:col>
      <xdr:colOff>95250</xdr:colOff>
      <xdr:row>118</xdr:row>
      <xdr:rowOff>85725</xdr:rowOff>
    </xdr:to>
    <xdr:graphicFrame>
      <xdr:nvGraphicFramePr>
        <xdr:cNvPr id="2" name="Chart 3"/>
        <xdr:cNvGraphicFramePr/>
      </xdr:nvGraphicFramePr>
      <xdr:xfrm>
        <a:off x="12201525" y="12258675"/>
        <a:ext cx="7848600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209550</xdr:colOff>
      <xdr:row>118</xdr:row>
      <xdr:rowOff>123825</xdr:rowOff>
    </xdr:from>
    <xdr:to>
      <xdr:col>34</xdr:col>
      <xdr:colOff>600075</xdr:colOff>
      <xdr:row>151</xdr:row>
      <xdr:rowOff>28575</xdr:rowOff>
    </xdr:to>
    <xdr:graphicFrame>
      <xdr:nvGraphicFramePr>
        <xdr:cNvPr id="3" name="Chart 4"/>
        <xdr:cNvGraphicFramePr/>
      </xdr:nvGraphicFramePr>
      <xdr:xfrm>
        <a:off x="12239625" y="18059400"/>
        <a:ext cx="7705725" cy="5562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171450</xdr:colOff>
      <xdr:row>152</xdr:row>
      <xdr:rowOff>9525</xdr:rowOff>
    </xdr:from>
    <xdr:to>
      <xdr:col>34</xdr:col>
      <xdr:colOff>600075</xdr:colOff>
      <xdr:row>185</xdr:row>
      <xdr:rowOff>85725</xdr:rowOff>
    </xdr:to>
    <xdr:graphicFrame>
      <xdr:nvGraphicFramePr>
        <xdr:cNvPr id="4" name="Chart 6"/>
        <xdr:cNvGraphicFramePr/>
      </xdr:nvGraphicFramePr>
      <xdr:xfrm>
        <a:off x="12201525" y="23774400"/>
        <a:ext cx="7743825" cy="573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190500</xdr:colOff>
      <xdr:row>42</xdr:row>
      <xdr:rowOff>85725</xdr:rowOff>
    </xdr:from>
    <xdr:to>
      <xdr:col>34</xdr:col>
      <xdr:colOff>571500</xdr:colOff>
      <xdr:row>82</xdr:row>
      <xdr:rowOff>133350</xdr:rowOff>
    </xdr:to>
    <xdr:graphicFrame>
      <xdr:nvGraphicFramePr>
        <xdr:cNvPr id="5" name="Chart 7"/>
        <xdr:cNvGraphicFramePr/>
      </xdr:nvGraphicFramePr>
      <xdr:xfrm>
        <a:off x="12220575" y="6334125"/>
        <a:ext cx="7696200" cy="5800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1"/>
  <sheetViews>
    <sheetView tabSelected="1" workbookViewId="0" topLeftCell="W41">
      <selection activeCell="H217" sqref="A217:IV218"/>
    </sheetView>
  </sheetViews>
  <sheetFormatPr defaultColWidth="9.140625" defaultRowHeight="12.75"/>
  <cols>
    <col min="1" max="1" width="9.7109375" style="5" customWidth="1"/>
    <col min="2" max="2" width="6.57421875" style="5" customWidth="1"/>
    <col min="3" max="3" width="2.57421875" style="27" customWidth="1"/>
    <col min="4" max="7" width="7.7109375" style="6" customWidth="1"/>
    <col min="8" max="8" width="7.421875" style="6" customWidth="1"/>
    <col min="9" max="9" width="9.140625" style="5" customWidth="1"/>
    <col min="10" max="10" width="6.7109375" style="6" customWidth="1"/>
    <col min="11" max="12" width="6.7109375" style="5" customWidth="1"/>
    <col min="13" max="13" width="8.7109375" style="5" customWidth="1"/>
    <col min="14" max="14" width="8.421875" style="6" customWidth="1"/>
    <col min="15" max="15" width="8.8515625" style="6" customWidth="1"/>
    <col min="16" max="16" width="5.7109375" style="79" customWidth="1"/>
    <col min="17" max="17" width="13.00390625" style="13" customWidth="1"/>
    <col min="18" max="19" width="8.57421875" style="13" customWidth="1"/>
    <col min="20" max="22" width="10.7109375" style="19" customWidth="1"/>
  </cols>
  <sheetData>
    <row r="1" spans="1:12" ht="12.75">
      <c r="A1" s="351" t="s">
        <v>654</v>
      </c>
      <c r="F1" s="352" t="s">
        <v>655</v>
      </c>
      <c r="I1" s="352" t="s">
        <v>670</v>
      </c>
      <c r="L1" s="352"/>
    </row>
    <row r="2" spans="1:22" ht="22.5" customHeight="1" thickBot="1">
      <c r="A2" s="5" t="s">
        <v>656</v>
      </c>
      <c r="D2" s="6" t="s">
        <v>657</v>
      </c>
      <c r="E2" s="6" t="s">
        <v>658</v>
      </c>
      <c r="F2" s="6" t="s">
        <v>659</v>
      </c>
      <c r="G2" s="6" t="s">
        <v>660</v>
      </c>
      <c r="H2" s="6" t="s">
        <v>656</v>
      </c>
      <c r="J2" s="6" t="s">
        <v>661</v>
      </c>
      <c r="K2" s="5" t="s">
        <v>662</v>
      </c>
      <c r="L2" s="5" t="s">
        <v>663</v>
      </c>
      <c r="M2" s="5" t="s">
        <v>664</v>
      </c>
      <c r="N2" s="6" t="s">
        <v>665</v>
      </c>
      <c r="O2" s="6" t="s">
        <v>666</v>
      </c>
      <c r="T2" s="19" t="s">
        <v>667</v>
      </c>
      <c r="U2" s="19" t="s">
        <v>668</v>
      </c>
      <c r="V2" s="353" t="s">
        <v>669</v>
      </c>
    </row>
    <row r="3" spans="1:22" ht="13.5" thickBot="1">
      <c r="A3" s="203" t="s">
        <v>16</v>
      </c>
      <c r="B3" s="205"/>
      <c r="C3" s="79" t="s">
        <v>650</v>
      </c>
      <c r="D3" s="216">
        <v>40.704</v>
      </c>
      <c r="E3" s="216">
        <v>40.698</v>
      </c>
      <c r="F3" s="216">
        <v>40.697</v>
      </c>
      <c r="G3" s="216">
        <v>40.697</v>
      </c>
      <c r="H3" s="205" t="s">
        <v>19</v>
      </c>
      <c r="I3" s="216">
        <v>85.63</v>
      </c>
      <c r="J3" s="216">
        <v>26.525</v>
      </c>
      <c r="K3" s="216">
        <v>26.523</v>
      </c>
      <c r="L3" s="224">
        <f aca="true" t="shared" si="0" ref="L3:L66">(J3+K3)/2</f>
        <v>26.524</v>
      </c>
      <c r="M3" s="244">
        <f>((E3-D3)+(F3-G3))*1000/2/16</f>
        <v>-0.1875000000000071</v>
      </c>
      <c r="N3" s="244">
        <f>((F3+G3)-(D3+E3))*1000/2/56.5625</f>
        <v>-0.0707182320441597</v>
      </c>
      <c r="O3" s="244">
        <f>(K3-J3)*1000/64.5625</f>
        <v>-0.030977734753129007</v>
      </c>
      <c r="P3" s="270">
        <v>96.7</v>
      </c>
      <c r="Q3" s="303" t="s">
        <v>578</v>
      </c>
      <c r="R3" s="317">
        <v>36613</v>
      </c>
      <c r="S3" s="328" t="s">
        <v>606</v>
      </c>
      <c r="T3" s="211">
        <f aca="true" t="shared" si="1" ref="T3:T35">(D3+E3+F3+G3)/4</f>
        <v>40.699</v>
      </c>
      <c r="U3" s="211">
        <f>T3-(T226+T225+T224+T223+T4+T5+T6+T7)/8</f>
        <v>0.003281249999993463</v>
      </c>
      <c r="V3" s="211">
        <f>(T226+T225+T224+T223+T3+T4+T5+T6+T7)/9</f>
        <v>40.69608333333334</v>
      </c>
    </row>
    <row r="4" spans="1:22" ht="13.5" thickBot="1">
      <c r="A4" s="196" t="s">
        <v>21</v>
      </c>
      <c r="B4" s="196"/>
      <c r="C4" s="79" t="s">
        <v>650</v>
      </c>
      <c r="D4" s="211">
        <v>40.7</v>
      </c>
      <c r="E4" s="211">
        <v>40.705</v>
      </c>
      <c r="F4" s="211">
        <v>40.706</v>
      </c>
      <c r="G4" s="211">
        <v>40.704</v>
      </c>
      <c r="H4" s="196" t="s">
        <v>19</v>
      </c>
      <c r="I4" s="211">
        <v>85.63</v>
      </c>
      <c r="J4" s="211">
        <v>26.525</v>
      </c>
      <c r="K4" s="211">
        <v>26.522</v>
      </c>
      <c r="L4" s="224">
        <f t="shared" si="0"/>
        <v>26.5235</v>
      </c>
      <c r="M4" s="23">
        <f>((E4-D4)+(F4-G4))*1000/2/16</f>
        <v>0.21874999999993427</v>
      </c>
      <c r="N4" s="23">
        <f>((F4+G4)-(D4+E4))*1000/2/56.5625</f>
        <v>0.04419889502758411</v>
      </c>
      <c r="O4" s="251">
        <f>(K4-J4)*1000/64.5625</f>
        <v>-0.04646660212972103</v>
      </c>
      <c r="P4" s="263">
        <v>86.5</v>
      </c>
      <c r="Q4" s="286" t="s">
        <v>20</v>
      </c>
      <c r="R4" s="25">
        <v>35150</v>
      </c>
      <c r="S4" s="322"/>
      <c r="T4" s="211">
        <f t="shared" si="1"/>
        <v>40.70375</v>
      </c>
      <c r="U4" s="211">
        <f>T4-(T226+T225+T224+T3+T5+T6+T7+T8)/8</f>
        <v>0.005281249999995907</v>
      </c>
      <c r="V4" s="211">
        <f>(T226+T225+T224+T3+T4+T5+T6+T7+T8)/9</f>
        <v>40.69905555555556</v>
      </c>
    </row>
    <row r="5" spans="1:22" ht="13.5" thickBot="1">
      <c r="A5" s="3" t="s">
        <v>23</v>
      </c>
      <c r="B5" s="3" t="s">
        <v>24</v>
      </c>
      <c r="C5" s="58" t="s">
        <v>650</v>
      </c>
      <c r="D5" s="4">
        <v>40.724</v>
      </c>
      <c r="E5" s="4">
        <v>40.72</v>
      </c>
      <c r="F5" s="4">
        <v>40.722</v>
      </c>
      <c r="G5" s="4">
        <v>40.727</v>
      </c>
      <c r="H5" s="3" t="s">
        <v>23</v>
      </c>
      <c r="I5" s="4">
        <v>84.956</v>
      </c>
      <c r="J5" s="4">
        <v>26.546999999999997</v>
      </c>
      <c r="K5" s="4">
        <v>26.546999999999997</v>
      </c>
      <c r="L5" s="224">
        <f t="shared" si="0"/>
        <v>26.546999999999997</v>
      </c>
      <c r="M5" s="11">
        <v>-0.28125</v>
      </c>
      <c r="N5" s="11">
        <v>0.1398601</v>
      </c>
      <c r="O5" s="11">
        <v>0</v>
      </c>
      <c r="P5" s="58">
        <v>21.9</v>
      </c>
      <c r="Q5" s="47"/>
      <c r="R5" s="108"/>
      <c r="S5" s="21"/>
      <c r="T5" s="2">
        <f t="shared" si="1"/>
        <v>40.72325</v>
      </c>
      <c r="U5" s="211">
        <f>T5-(T225+T226+T3+T4+T6+T7+T8+T9)/8</f>
        <v>0.02615624999999966</v>
      </c>
      <c r="V5" s="211">
        <f>(T226+T225+T3+T4+T5+T6+T7+T8+T9)/9</f>
        <v>40.7</v>
      </c>
    </row>
    <row r="6" spans="1:22" ht="11.25" customHeight="1" thickBot="1">
      <c r="A6" s="1" t="s">
        <v>25</v>
      </c>
      <c r="B6" s="29"/>
      <c r="C6" s="58" t="s">
        <v>650</v>
      </c>
      <c r="D6" s="2">
        <v>40.683</v>
      </c>
      <c r="E6" s="2">
        <v>40.689</v>
      </c>
      <c r="F6" s="2">
        <v>40.677</v>
      </c>
      <c r="G6" s="2">
        <v>40.689</v>
      </c>
      <c r="H6" s="1" t="s">
        <v>25</v>
      </c>
      <c r="I6" s="2">
        <v>90.25</v>
      </c>
      <c r="J6" s="65">
        <v>26.526999999999997</v>
      </c>
      <c r="K6" s="65">
        <v>26.532999999999998</v>
      </c>
      <c r="L6" s="224">
        <f t="shared" si="0"/>
        <v>26.529999999999998</v>
      </c>
      <c r="M6" s="10">
        <f>((E6-D6)+(F6-G6))*1000/2/16</f>
        <v>-0.1875000000000071</v>
      </c>
      <c r="N6" s="10">
        <f>((F6+G6)-(D6+E6))*1000/2/36.5</f>
        <v>-0.08219178082192093</v>
      </c>
      <c r="O6" s="67">
        <f>(K6-J6)*1000/44.5</f>
        <v>0.1348314606741624</v>
      </c>
      <c r="P6" s="26">
        <v>62.5</v>
      </c>
      <c r="Q6" s="49" t="s">
        <v>28</v>
      </c>
      <c r="R6" s="109">
        <v>35950</v>
      </c>
      <c r="S6" s="24"/>
      <c r="T6" s="2">
        <f t="shared" si="1"/>
        <v>40.6845</v>
      </c>
      <c r="U6" s="211">
        <f>T6-(T226+T3+T4+T5+T7+T8+T9+T10)/8</f>
        <v>-0.01981250000000756</v>
      </c>
      <c r="V6" s="211">
        <f>(T226+T3+T4+T5+T6+T7+T8+T9+T10)/9</f>
        <v>40.702111111111115</v>
      </c>
    </row>
    <row r="7" spans="1:22" ht="11.25" customHeight="1" thickBot="1">
      <c r="A7" s="84" t="s">
        <v>29</v>
      </c>
      <c r="B7" s="94" t="s">
        <v>30</v>
      </c>
      <c r="C7" s="58" t="s">
        <v>650</v>
      </c>
      <c r="D7" s="86">
        <v>40.692</v>
      </c>
      <c r="E7" s="86">
        <v>40.686</v>
      </c>
      <c r="F7" s="86">
        <v>40.695</v>
      </c>
      <c r="G7" s="86">
        <v>40.69</v>
      </c>
      <c r="H7" s="84" t="s">
        <v>29</v>
      </c>
      <c r="I7" s="86">
        <v>91.485</v>
      </c>
      <c r="J7" s="87">
        <v>26.524</v>
      </c>
      <c r="K7" s="87">
        <v>26.513</v>
      </c>
      <c r="L7" s="224">
        <f t="shared" si="0"/>
        <v>26.518500000000003</v>
      </c>
      <c r="M7" s="88">
        <f>((E7-D7)+(F7-G7))*1000/2/16</f>
        <v>-0.03124999999992717</v>
      </c>
      <c r="N7" s="88">
        <f>((F7+G7)-(D7+E7))*1000/2/36.5</f>
        <v>0.09589041095877797</v>
      </c>
      <c r="O7" s="89">
        <f>(K7-J7)*1000/44.5</f>
        <v>-0.2471910112359378</v>
      </c>
      <c r="P7" s="85">
        <v>62.5</v>
      </c>
      <c r="Q7" s="93" t="s">
        <v>579</v>
      </c>
      <c r="R7" s="110">
        <v>36613</v>
      </c>
      <c r="S7" s="118" t="s">
        <v>605</v>
      </c>
      <c r="T7" s="2">
        <f t="shared" si="1"/>
        <v>40.69075</v>
      </c>
      <c r="U7" s="211">
        <f>T7-(T3+T4+T5+T6+T8+T9+T10+T11)/8</f>
        <v>-0.01390624999999801</v>
      </c>
      <c r="V7" s="211">
        <f>(T3+T4+T5+T6+T7+T8+T9+T10+T11)/9</f>
        <v>40.70311111111111</v>
      </c>
    </row>
    <row r="8" spans="1:22" ht="11.25" customHeight="1" thickBot="1">
      <c r="A8" s="3" t="s">
        <v>31</v>
      </c>
      <c r="B8" s="3" t="s">
        <v>32</v>
      </c>
      <c r="C8" s="58" t="s">
        <v>650</v>
      </c>
      <c r="D8" s="4">
        <v>40.686</v>
      </c>
      <c r="E8" s="4">
        <v>40.705</v>
      </c>
      <c r="F8" s="4">
        <v>40.714</v>
      </c>
      <c r="G8" s="4">
        <v>40.692</v>
      </c>
      <c r="H8" s="3" t="s">
        <v>31</v>
      </c>
      <c r="I8" s="4">
        <v>90.844</v>
      </c>
      <c r="J8" s="4">
        <v>26.56</v>
      </c>
      <c r="K8" s="4">
        <v>26.54</v>
      </c>
      <c r="L8" s="224">
        <f t="shared" si="0"/>
        <v>26.549999999999997</v>
      </c>
      <c r="M8" s="11">
        <v>0.7592593</v>
      </c>
      <c r="N8" s="11">
        <v>0.2054795</v>
      </c>
      <c r="O8" s="11">
        <v>-0.4494382</v>
      </c>
      <c r="P8" s="58">
        <v>62.5</v>
      </c>
      <c r="Q8" s="47"/>
      <c r="R8" s="108"/>
      <c r="S8" s="21"/>
      <c r="T8" s="2">
        <f t="shared" si="1"/>
        <v>40.69925</v>
      </c>
      <c r="U8" s="211">
        <f aca="true" t="shared" si="2" ref="U8:U71">T8-(T4+T5+T6+T7+T9+T10+T11+T12)/8</f>
        <v>-0.010093750000002899</v>
      </c>
      <c r="V8" s="211">
        <f aca="true" t="shared" si="3" ref="V8:V71">(T4+T5+T6+T7+T8+T9+T10+T11+T12)/9</f>
        <v>40.70822222222222</v>
      </c>
    </row>
    <row r="9" spans="1:22" ht="11.25" customHeight="1" thickBot="1">
      <c r="A9" s="3" t="s">
        <v>33</v>
      </c>
      <c r="B9" s="3" t="s">
        <v>34</v>
      </c>
      <c r="C9" s="58" t="s">
        <v>650</v>
      </c>
      <c r="D9" s="4">
        <v>40.684</v>
      </c>
      <c r="E9" s="4">
        <v>40.729</v>
      </c>
      <c r="F9" s="4">
        <v>40.709</v>
      </c>
      <c r="G9" s="4">
        <v>40.666</v>
      </c>
      <c r="H9" s="3" t="s">
        <v>33</v>
      </c>
      <c r="I9" s="4">
        <v>91.927</v>
      </c>
      <c r="J9" s="4">
        <v>26.520999999999997</v>
      </c>
      <c r="K9" s="4">
        <v>26.520999999999997</v>
      </c>
      <c r="L9" s="224">
        <f t="shared" si="0"/>
        <v>26.520999999999997</v>
      </c>
      <c r="M9" s="11">
        <v>1.6296296</v>
      </c>
      <c r="N9" s="11">
        <v>-0.5205479</v>
      </c>
      <c r="O9" s="11">
        <v>0</v>
      </c>
      <c r="P9" s="58">
        <v>62.5</v>
      </c>
      <c r="Q9" s="47"/>
      <c r="R9" s="108"/>
      <c r="S9" s="21"/>
      <c r="T9" s="2">
        <f t="shared" si="1"/>
        <v>40.697</v>
      </c>
      <c r="U9" s="211">
        <f t="shared" si="2"/>
        <v>-0.01768749999999386</v>
      </c>
      <c r="V9" s="211">
        <f t="shared" si="3"/>
        <v>40.71272222222222</v>
      </c>
    </row>
    <row r="10" spans="1:22" ht="11.25" customHeight="1" thickBot="1">
      <c r="A10" s="3" t="s">
        <v>35</v>
      </c>
      <c r="B10" s="3" t="s">
        <v>36</v>
      </c>
      <c r="C10" s="58" t="s">
        <v>650</v>
      </c>
      <c r="D10" s="4">
        <v>40.718</v>
      </c>
      <c r="E10" s="4">
        <v>40.725</v>
      </c>
      <c r="F10" s="4">
        <v>40.707</v>
      </c>
      <c r="G10" s="4">
        <v>40.724</v>
      </c>
      <c r="H10" s="3" t="s">
        <v>35</v>
      </c>
      <c r="I10" s="4">
        <v>92.497</v>
      </c>
      <c r="J10" s="4">
        <v>26.531</v>
      </c>
      <c r="K10" s="4">
        <v>26.519</v>
      </c>
      <c r="L10" s="224">
        <f t="shared" si="0"/>
        <v>26.525</v>
      </c>
      <c r="M10" s="11">
        <v>-0.1851852</v>
      </c>
      <c r="N10" s="11">
        <v>-0.1643836</v>
      </c>
      <c r="O10" s="11">
        <v>-0.2696629</v>
      </c>
      <c r="P10" s="58">
        <v>62.5</v>
      </c>
      <c r="Q10" s="47"/>
      <c r="R10" s="108"/>
      <c r="S10" s="21"/>
      <c r="T10" s="2">
        <f t="shared" si="1"/>
        <v>40.7185</v>
      </c>
      <c r="U10" s="211">
        <f t="shared" si="2"/>
        <v>0.004249999999998977</v>
      </c>
      <c r="V10" s="211">
        <f t="shared" si="3"/>
        <v>40.714722222222214</v>
      </c>
    </row>
    <row r="11" spans="1:22" ht="11.25" customHeight="1" thickBot="1">
      <c r="A11" s="3" t="s">
        <v>37</v>
      </c>
      <c r="B11" s="3" t="s">
        <v>38</v>
      </c>
      <c r="C11" s="58" t="s">
        <v>650</v>
      </c>
      <c r="D11" s="4">
        <v>40.714</v>
      </c>
      <c r="E11" s="4">
        <v>40.726</v>
      </c>
      <c r="F11" s="4">
        <v>40.715</v>
      </c>
      <c r="G11" s="4">
        <v>40.693</v>
      </c>
      <c r="H11" s="3" t="s">
        <v>37</v>
      </c>
      <c r="I11" s="4">
        <v>93.757</v>
      </c>
      <c r="J11" s="4">
        <v>26.508</v>
      </c>
      <c r="K11" s="4">
        <v>26.51</v>
      </c>
      <c r="L11" s="224">
        <f t="shared" si="0"/>
        <v>26.509</v>
      </c>
      <c r="M11" s="11">
        <v>0.6296296</v>
      </c>
      <c r="N11" s="11">
        <v>-0.4383562</v>
      </c>
      <c r="O11" s="11">
        <v>0.0449438</v>
      </c>
      <c r="P11" s="58">
        <v>62.5</v>
      </c>
      <c r="Q11" s="47"/>
      <c r="R11" s="108"/>
      <c r="S11" s="21"/>
      <c r="T11" s="2">
        <f t="shared" si="1"/>
        <v>40.712</v>
      </c>
      <c r="U11" s="211">
        <f t="shared" si="2"/>
        <v>-0.0065624999999940314</v>
      </c>
      <c r="V11" s="211">
        <f t="shared" si="3"/>
        <v>40.71783333333333</v>
      </c>
    </row>
    <row r="12" spans="1:22" ht="11.25" customHeight="1" thickBot="1">
      <c r="A12" s="3" t="s">
        <v>39</v>
      </c>
      <c r="B12" s="3" t="s">
        <v>40</v>
      </c>
      <c r="C12" s="58" t="s">
        <v>650</v>
      </c>
      <c r="D12" s="4">
        <v>40.742</v>
      </c>
      <c r="E12" s="4">
        <v>40.745</v>
      </c>
      <c r="F12" s="4">
        <v>40.749</v>
      </c>
      <c r="G12" s="4">
        <v>40.744</v>
      </c>
      <c r="H12" s="3" t="s">
        <v>39</v>
      </c>
      <c r="I12" s="4">
        <v>92.362</v>
      </c>
      <c r="J12" s="4">
        <v>26.522</v>
      </c>
      <c r="K12" s="4">
        <v>26.483999999999998</v>
      </c>
      <c r="L12" s="224">
        <f t="shared" si="0"/>
        <v>26.503</v>
      </c>
      <c r="M12" s="11">
        <v>0.1481481</v>
      </c>
      <c r="N12" s="11">
        <v>0.0821918</v>
      </c>
      <c r="O12" s="11">
        <v>-0.8539326</v>
      </c>
      <c r="P12" s="58">
        <v>62.5</v>
      </c>
      <c r="Q12" s="47"/>
      <c r="R12" s="108"/>
      <c r="S12" s="21"/>
      <c r="T12" s="2">
        <f t="shared" si="1"/>
        <v>40.745</v>
      </c>
      <c r="U12" s="211">
        <f t="shared" si="2"/>
        <v>0.027093749999998806</v>
      </c>
      <c r="V12" s="211">
        <f t="shared" si="3"/>
        <v>40.72091666666667</v>
      </c>
    </row>
    <row r="13" spans="1:22" ht="11.25" customHeight="1" thickBot="1">
      <c r="A13" s="3" t="s">
        <v>41</v>
      </c>
      <c r="B13" s="3" t="s">
        <v>42</v>
      </c>
      <c r="C13" s="58" t="s">
        <v>650</v>
      </c>
      <c r="D13" s="4">
        <v>40.732</v>
      </c>
      <c r="E13" s="4">
        <v>40.73</v>
      </c>
      <c r="F13" s="4">
        <v>40.753</v>
      </c>
      <c r="G13" s="4">
        <v>40.762</v>
      </c>
      <c r="H13" s="3" t="s">
        <v>41</v>
      </c>
      <c r="I13" s="4">
        <v>94.45</v>
      </c>
      <c r="J13" s="4">
        <v>26.55</v>
      </c>
      <c r="K13" s="4">
        <v>26.532999999999998</v>
      </c>
      <c r="L13" s="224">
        <f t="shared" si="0"/>
        <v>26.5415</v>
      </c>
      <c r="M13" s="11">
        <v>-0.2037037</v>
      </c>
      <c r="N13" s="11">
        <v>0.7260274</v>
      </c>
      <c r="O13" s="11">
        <v>-0.3820225</v>
      </c>
      <c r="P13" s="58">
        <v>62.5</v>
      </c>
      <c r="Q13" s="47"/>
      <c r="R13" s="108"/>
      <c r="S13" s="21"/>
      <c r="T13" s="2">
        <f t="shared" si="1"/>
        <v>40.744249999999994</v>
      </c>
      <c r="U13" s="211">
        <f t="shared" si="2"/>
        <v>0.026749999999992724</v>
      </c>
      <c r="V13" s="211">
        <f t="shared" si="3"/>
        <v>40.72047222222222</v>
      </c>
    </row>
    <row r="14" spans="1:22" ht="11.25" customHeight="1" thickBot="1">
      <c r="A14" s="3" t="s">
        <v>43</v>
      </c>
      <c r="B14" s="3" t="s">
        <v>44</v>
      </c>
      <c r="C14" s="58" t="s">
        <v>650</v>
      </c>
      <c r="D14" s="4">
        <v>40.747</v>
      </c>
      <c r="E14" s="4">
        <v>40.751</v>
      </c>
      <c r="F14" s="4">
        <v>40.734</v>
      </c>
      <c r="G14" s="4">
        <v>40.733</v>
      </c>
      <c r="H14" s="3" t="s">
        <v>43</v>
      </c>
      <c r="I14" s="4">
        <v>92.295</v>
      </c>
      <c r="J14" s="4">
        <v>26.528</v>
      </c>
      <c r="K14" s="4">
        <v>26.54</v>
      </c>
      <c r="L14" s="224">
        <f t="shared" si="0"/>
        <v>26.534</v>
      </c>
      <c r="M14" s="11">
        <v>0.0925926</v>
      </c>
      <c r="N14" s="11">
        <v>-0.4246575</v>
      </c>
      <c r="O14" s="11">
        <v>0.2696629</v>
      </c>
      <c r="P14" s="58">
        <v>62.5</v>
      </c>
      <c r="Q14" s="47"/>
      <c r="R14" s="108"/>
      <c r="S14" s="21"/>
      <c r="T14" s="2">
        <f t="shared" si="1"/>
        <v>40.74125</v>
      </c>
      <c r="U14" s="211">
        <f t="shared" si="2"/>
        <v>0.02787500000000165</v>
      </c>
      <c r="V14" s="211">
        <f t="shared" si="3"/>
        <v>40.71647222222222</v>
      </c>
    </row>
    <row r="15" spans="1:22" ht="11.25" customHeight="1" thickBot="1">
      <c r="A15" s="3" t="s">
        <v>45</v>
      </c>
      <c r="B15" s="3" t="s">
        <v>46</v>
      </c>
      <c r="C15" s="58" t="s">
        <v>650</v>
      </c>
      <c r="D15" s="4">
        <v>40.696</v>
      </c>
      <c r="E15" s="4">
        <v>40.732</v>
      </c>
      <c r="F15" s="4">
        <v>40.725</v>
      </c>
      <c r="G15" s="4">
        <v>40.697</v>
      </c>
      <c r="H15" s="3" t="s">
        <v>45</v>
      </c>
      <c r="I15" s="4">
        <v>92.295</v>
      </c>
      <c r="J15" s="4">
        <v>26.517999999999997</v>
      </c>
      <c r="K15" s="4">
        <v>26.522</v>
      </c>
      <c r="L15" s="224">
        <f t="shared" si="0"/>
        <v>26.519999999999996</v>
      </c>
      <c r="M15" s="11">
        <v>1.1851852</v>
      </c>
      <c r="N15" s="11">
        <v>-0.0821918</v>
      </c>
      <c r="O15" s="11">
        <v>0.0898876</v>
      </c>
      <c r="P15" s="58">
        <v>62.5</v>
      </c>
      <c r="Q15" s="47"/>
      <c r="R15" s="108"/>
      <c r="S15" s="21"/>
      <c r="T15" s="2">
        <f t="shared" si="1"/>
        <v>40.7125</v>
      </c>
      <c r="U15" s="211">
        <f t="shared" si="2"/>
        <v>0.0033124999999998295</v>
      </c>
      <c r="V15" s="211">
        <f t="shared" si="3"/>
        <v>40.70955555555555</v>
      </c>
    </row>
    <row r="16" spans="1:22" ht="11.25" customHeight="1" thickBot="1">
      <c r="A16" s="1" t="s">
        <v>47</v>
      </c>
      <c r="B16" s="1"/>
      <c r="C16" s="58" t="s">
        <v>650</v>
      </c>
      <c r="D16" s="2">
        <v>40.686</v>
      </c>
      <c r="E16" s="2">
        <v>40.741</v>
      </c>
      <c r="F16" s="2">
        <v>40.754</v>
      </c>
      <c r="G16" s="2">
        <v>40.693</v>
      </c>
      <c r="H16" s="1" t="s">
        <v>47</v>
      </c>
      <c r="I16" s="2">
        <v>93.148</v>
      </c>
      <c r="J16" s="65">
        <v>26.5</v>
      </c>
      <c r="K16" s="65">
        <v>26.5</v>
      </c>
      <c r="L16" s="224">
        <f t="shared" si="0"/>
        <v>26.5</v>
      </c>
      <c r="M16" s="10">
        <f>((E16-D16)+(F16-G16))*1000/2/27</f>
        <v>2.1481481481481417</v>
      </c>
      <c r="N16" s="10">
        <f>((F16+G16)-(D16+E16))*1000/2/36.5</f>
        <v>0.2739726027398662</v>
      </c>
      <c r="O16" s="67">
        <f>(K16-J16)*1000/44.5</f>
        <v>0</v>
      </c>
      <c r="P16" s="26">
        <v>62.5</v>
      </c>
      <c r="Q16" s="49" t="s">
        <v>28</v>
      </c>
      <c r="R16" s="109">
        <v>35950</v>
      </c>
      <c r="S16" s="24"/>
      <c r="T16" s="2">
        <f t="shared" si="1"/>
        <v>40.71849999999999</v>
      </c>
      <c r="U16" s="211">
        <f t="shared" si="2"/>
        <v>0.018781249999989313</v>
      </c>
      <c r="V16" s="211">
        <f t="shared" si="3"/>
        <v>40.70180555555555</v>
      </c>
    </row>
    <row r="17" spans="1:22" ht="11.25" customHeight="1" thickBot="1">
      <c r="A17" s="3" t="s">
        <v>49</v>
      </c>
      <c r="B17" s="3" t="s">
        <v>50</v>
      </c>
      <c r="C17" s="58" t="s">
        <v>650</v>
      </c>
      <c r="D17" s="4">
        <v>40.676</v>
      </c>
      <c r="E17" s="4">
        <v>40.711</v>
      </c>
      <c r="F17" s="4">
        <v>40.72</v>
      </c>
      <c r="G17" s="4">
        <v>40.674</v>
      </c>
      <c r="H17" s="3" t="s">
        <v>49</v>
      </c>
      <c r="I17" s="4">
        <v>92.086</v>
      </c>
      <c r="J17" s="4">
        <v>26.535999999999998</v>
      </c>
      <c r="K17" s="4">
        <v>26.514</v>
      </c>
      <c r="L17" s="224">
        <f t="shared" si="0"/>
        <v>26.525</v>
      </c>
      <c r="M17" s="11">
        <v>1.5</v>
      </c>
      <c r="N17" s="11">
        <v>0.0958904</v>
      </c>
      <c r="O17" s="11">
        <v>-0.494382</v>
      </c>
      <c r="P17" s="58">
        <v>62.5</v>
      </c>
      <c r="Q17" s="47"/>
      <c r="R17" s="109"/>
      <c r="S17" s="24"/>
      <c r="T17" s="2">
        <f t="shared" si="1"/>
        <v>40.69525</v>
      </c>
      <c r="U17" s="211">
        <f t="shared" si="2"/>
        <v>0.005375000000000796</v>
      </c>
      <c r="V17" s="211">
        <f t="shared" si="3"/>
        <v>40.69047222222222</v>
      </c>
    </row>
    <row r="18" spans="1:22" ht="11.25" customHeight="1" thickBot="1">
      <c r="A18" s="3" t="s">
        <v>51</v>
      </c>
      <c r="B18" s="3" t="s">
        <v>52</v>
      </c>
      <c r="C18" s="58" t="s">
        <v>650</v>
      </c>
      <c r="D18" s="4">
        <v>40.665</v>
      </c>
      <c r="E18" s="4">
        <v>40.662</v>
      </c>
      <c r="F18" s="4">
        <v>40.658</v>
      </c>
      <c r="G18" s="4">
        <v>40.659</v>
      </c>
      <c r="H18" s="3" t="s">
        <v>51</v>
      </c>
      <c r="I18" s="4">
        <v>94.59</v>
      </c>
      <c r="J18" s="4">
        <v>26.528</v>
      </c>
      <c r="K18" s="4">
        <v>26.522</v>
      </c>
      <c r="L18" s="224">
        <f t="shared" si="0"/>
        <v>26.525</v>
      </c>
      <c r="M18" s="11">
        <v>-0.0740741</v>
      </c>
      <c r="N18" s="11">
        <v>-0.1369863</v>
      </c>
      <c r="O18" s="11">
        <v>-0.1348315</v>
      </c>
      <c r="P18" s="58">
        <v>62.5</v>
      </c>
      <c r="Q18" s="47"/>
      <c r="R18" s="108"/>
      <c r="S18" s="21"/>
      <c r="T18" s="2">
        <f t="shared" si="1"/>
        <v>40.661</v>
      </c>
      <c r="U18" s="211">
        <f t="shared" si="2"/>
        <v>-0.01709374999999369</v>
      </c>
      <c r="V18" s="211">
        <f t="shared" si="3"/>
        <v>40.67619444444445</v>
      </c>
    </row>
    <row r="19" spans="1:22" ht="11.25" customHeight="1" thickBot="1">
      <c r="A19" s="3" t="s">
        <v>53</v>
      </c>
      <c r="B19" s="3" t="s">
        <v>54</v>
      </c>
      <c r="C19" s="58" t="s">
        <v>650</v>
      </c>
      <c r="D19" s="4">
        <v>40.649</v>
      </c>
      <c r="E19" s="4">
        <v>40.648</v>
      </c>
      <c r="F19" s="4">
        <v>40.666</v>
      </c>
      <c r="G19" s="4">
        <v>40.662</v>
      </c>
      <c r="H19" s="3" t="s">
        <v>53</v>
      </c>
      <c r="I19" s="4">
        <v>93.266</v>
      </c>
      <c r="J19" s="4">
        <v>26.523</v>
      </c>
      <c r="K19" s="4">
        <v>26.523</v>
      </c>
      <c r="L19" s="224">
        <f t="shared" si="0"/>
        <v>26.523</v>
      </c>
      <c r="M19" s="11">
        <v>0.0555556</v>
      </c>
      <c r="N19" s="11">
        <v>0.4246575</v>
      </c>
      <c r="O19" s="11">
        <v>0</v>
      </c>
      <c r="P19" s="58">
        <v>62.5</v>
      </c>
      <c r="Q19" s="47"/>
      <c r="R19" s="108"/>
      <c r="S19" s="21"/>
      <c r="T19" s="2">
        <f t="shared" si="1"/>
        <v>40.65625</v>
      </c>
      <c r="U19" s="211">
        <f t="shared" si="2"/>
        <v>-0.008562499999996476</v>
      </c>
      <c r="V19" s="211">
        <f t="shared" si="3"/>
        <v>40.66386111111111</v>
      </c>
    </row>
    <row r="20" spans="1:22" ht="11.25" customHeight="1" thickBot="1">
      <c r="A20" s="3" t="s">
        <v>55</v>
      </c>
      <c r="B20" s="3" t="s">
        <v>56</v>
      </c>
      <c r="C20" s="58" t="s">
        <v>650</v>
      </c>
      <c r="D20" s="4">
        <v>40.647</v>
      </c>
      <c r="E20" s="4">
        <v>40.64</v>
      </c>
      <c r="F20" s="4">
        <v>40.638</v>
      </c>
      <c r="G20" s="4">
        <v>40.644</v>
      </c>
      <c r="H20" s="3" t="s">
        <v>55</v>
      </c>
      <c r="I20" s="4">
        <v>93.033</v>
      </c>
      <c r="J20" s="4">
        <v>26.545</v>
      </c>
      <c r="K20" s="4">
        <v>26.532</v>
      </c>
      <c r="L20" s="224">
        <f t="shared" si="0"/>
        <v>26.5385</v>
      </c>
      <c r="M20" s="11">
        <v>-0.2407407</v>
      </c>
      <c r="N20" s="11">
        <v>-0.0684932</v>
      </c>
      <c r="O20" s="11">
        <v>-0.2921348</v>
      </c>
      <c r="P20" s="58">
        <v>62.5</v>
      </c>
      <c r="Q20" s="47"/>
      <c r="R20" s="108"/>
      <c r="S20" s="21"/>
      <c r="T20" s="2">
        <f t="shared" si="1"/>
        <v>40.642250000000004</v>
      </c>
      <c r="U20" s="211">
        <f t="shared" si="2"/>
        <v>-0.013843749999999488</v>
      </c>
      <c r="V20" s="211">
        <f t="shared" si="3"/>
        <v>40.65455555555556</v>
      </c>
    </row>
    <row r="21" spans="1:22" ht="11.25" customHeight="1" thickBot="1">
      <c r="A21" s="1" t="s">
        <v>57</v>
      </c>
      <c r="B21" s="30"/>
      <c r="C21" s="58" t="s">
        <v>650</v>
      </c>
      <c r="D21" s="2">
        <v>40.643</v>
      </c>
      <c r="E21" s="2">
        <v>40.643</v>
      </c>
      <c r="F21" s="2">
        <v>40.641</v>
      </c>
      <c r="G21" s="2">
        <v>40.645</v>
      </c>
      <c r="H21" s="1" t="s">
        <v>57</v>
      </c>
      <c r="I21" s="2">
        <v>93.232</v>
      </c>
      <c r="J21" s="2">
        <v>26.535</v>
      </c>
      <c r="K21" s="2">
        <v>26.53</v>
      </c>
      <c r="L21" s="224">
        <f t="shared" si="0"/>
        <v>26.5325</v>
      </c>
      <c r="M21" s="10">
        <f>((E21-D21)+(F21-G21))*1000/2/27</f>
        <v>-0.07407407407416461</v>
      </c>
      <c r="N21" s="10">
        <f>((F21+G21)-(D21+E21))*1000/2/36.5</f>
        <v>0</v>
      </c>
      <c r="O21" s="57">
        <f>(K21-J21)*1000/44.5</f>
        <v>-0.11235955056177539</v>
      </c>
      <c r="P21" s="26">
        <v>62.5</v>
      </c>
      <c r="Q21" s="48" t="s">
        <v>59</v>
      </c>
      <c r="R21" s="109" t="s">
        <v>60</v>
      </c>
      <c r="S21" s="24"/>
      <c r="T21" s="2">
        <f t="shared" si="1"/>
        <v>40.643</v>
      </c>
      <c r="U21" s="211">
        <f t="shared" si="2"/>
        <v>-0.0015000000000000568</v>
      </c>
      <c r="V21" s="211">
        <f t="shared" si="3"/>
        <v>40.644333333333336</v>
      </c>
    </row>
    <row r="22" spans="1:22" ht="11.25" customHeight="1" thickBot="1">
      <c r="A22" s="3" t="s">
        <v>61</v>
      </c>
      <c r="B22" s="3" t="s">
        <v>62</v>
      </c>
      <c r="C22" s="58" t="s">
        <v>650</v>
      </c>
      <c r="D22" s="4">
        <v>40.608</v>
      </c>
      <c r="E22" s="4">
        <v>40.615</v>
      </c>
      <c r="F22" s="4">
        <v>40.622</v>
      </c>
      <c r="G22" s="4">
        <v>40.618</v>
      </c>
      <c r="H22" s="3" t="s">
        <v>61</v>
      </c>
      <c r="I22" s="4">
        <v>94.372</v>
      </c>
      <c r="J22" s="4">
        <v>26.511</v>
      </c>
      <c r="K22" s="4">
        <v>26.51</v>
      </c>
      <c r="L22" s="224">
        <f t="shared" si="0"/>
        <v>26.5105</v>
      </c>
      <c r="M22" s="11">
        <v>0.2037037</v>
      </c>
      <c r="N22" s="11">
        <v>0.2328767</v>
      </c>
      <c r="O22" s="11">
        <v>-0.0224719</v>
      </c>
      <c r="P22" s="58">
        <v>62.5</v>
      </c>
      <c r="Q22" s="47"/>
      <c r="R22" s="108"/>
      <c r="S22" s="21"/>
      <c r="T22" s="2">
        <f t="shared" si="1"/>
        <v>40.61575</v>
      </c>
      <c r="U22" s="211">
        <f t="shared" si="2"/>
        <v>-0.021968749999999204</v>
      </c>
      <c r="V22" s="211">
        <f t="shared" si="3"/>
        <v>40.63527777777778</v>
      </c>
    </row>
    <row r="23" spans="1:22" ht="11.25" customHeight="1" thickBot="1">
      <c r="A23" s="3" t="s">
        <v>63</v>
      </c>
      <c r="B23" s="3" t="s">
        <v>64</v>
      </c>
      <c r="C23" s="58" t="s">
        <v>650</v>
      </c>
      <c r="D23" s="4">
        <v>40.636</v>
      </c>
      <c r="E23" s="4">
        <v>40.624</v>
      </c>
      <c r="F23" s="4">
        <v>40.626</v>
      </c>
      <c r="G23" s="4">
        <v>40.635</v>
      </c>
      <c r="H23" s="3" t="s">
        <v>63</v>
      </c>
      <c r="I23" s="4">
        <v>92.836</v>
      </c>
      <c r="J23" s="4">
        <v>26.541999999999998</v>
      </c>
      <c r="K23" s="4">
        <v>26.546</v>
      </c>
      <c r="L23" s="224">
        <f t="shared" si="0"/>
        <v>26.543999999999997</v>
      </c>
      <c r="M23" s="11">
        <v>-0.3888889</v>
      </c>
      <c r="N23" s="11">
        <v>0.0136986</v>
      </c>
      <c r="O23" s="11">
        <v>0.0898876</v>
      </c>
      <c r="P23" s="58">
        <v>62.5</v>
      </c>
      <c r="Q23" s="47"/>
      <c r="R23" s="108"/>
      <c r="S23" s="21"/>
      <c r="T23" s="2">
        <f t="shared" si="1"/>
        <v>40.63025</v>
      </c>
      <c r="U23" s="211">
        <f t="shared" si="2"/>
        <v>-0.00037499999999823785</v>
      </c>
      <c r="V23" s="211">
        <f t="shared" si="3"/>
        <v>40.63058333333333</v>
      </c>
    </row>
    <row r="24" spans="1:22" ht="11.25" customHeight="1" thickBot="1">
      <c r="A24" s="3" t="s">
        <v>65</v>
      </c>
      <c r="B24" s="3" t="s">
        <v>66</v>
      </c>
      <c r="C24" s="58" t="s">
        <v>650</v>
      </c>
      <c r="D24" s="4">
        <v>40.633</v>
      </c>
      <c r="E24" s="4">
        <v>40.627</v>
      </c>
      <c r="F24" s="4">
        <v>40.625</v>
      </c>
      <c r="G24" s="4">
        <v>40.63</v>
      </c>
      <c r="H24" s="3" t="s">
        <v>65</v>
      </c>
      <c r="I24" s="4">
        <v>92.267</v>
      </c>
      <c r="J24" s="4">
        <v>26.514</v>
      </c>
      <c r="K24" s="4">
        <v>26.5</v>
      </c>
      <c r="L24" s="224">
        <f t="shared" si="0"/>
        <v>26.506999999999998</v>
      </c>
      <c r="M24" s="11">
        <v>-0.2037037</v>
      </c>
      <c r="N24" s="11">
        <v>-0.0684932</v>
      </c>
      <c r="O24" s="11">
        <v>-0.3146067</v>
      </c>
      <c r="P24" s="58">
        <v>62.5</v>
      </c>
      <c r="Q24" s="47"/>
      <c r="R24" s="108"/>
      <c r="S24" s="21"/>
      <c r="T24" s="2">
        <f t="shared" si="1"/>
        <v>40.628750000000004</v>
      </c>
      <c r="U24" s="211">
        <f t="shared" si="2"/>
        <v>0.003000000000007219</v>
      </c>
      <c r="V24" s="211">
        <f t="shared" si="3"/>
        <v>40.62608333333333</v>
      </c>
    </row>
    <row r="25" spans="1:22" ht="11.25" customHeight="1" thickBot="1">
      <c r="A25" s="3" t="s">
        <v>67</v>
      </c>
      <c r="B25" s="3" t="s">
        <v>68</v>
      </c>
      <c r="C25" s="58" t="s">
        <v>650</v>
      </c>
      <c r="D25" s="4">
        <v>40.628</v>
      </c>
      <c r="E25" s="4">
        <v>40.627</v>
      </c>
      <c r="F25" s="4">
        <v>40.621</v>
      </c>
      <c r="G25" s="4">
        <v>40.63</v>
      </c>
      <c r="H25" s="3" t="s">
        <v>67</v>
      </c>
      <c r="I25" s="4">
        <v>91.358</v>
      </c>
      <c r="J25" s="4">
        <v>26.526</v>
      </c>
      <c r="K25" s="4">
        <v>26.523999999999997</v>
      </c>
      <c r="L25" s="224">
        <f t="shared" si="0"/>
        <v>26.525</v>
      </c>
      <c r="M25" s="11">
        <v>-0.1851852</v>
      </c>
      <c r="N25" s="11">
        <v>-0.0547945</v>
      </c>
      <c r="O25" s="11">
        <v>-0.0449438</v>
      </c>
      <c r="P25" s="58">
        <v>62.5</v>
      </c>
      <c r="Q25" s="47"/>
      <c r="R25" s="108"/>
      <c r="S25" s="21"/>
      <c r="T25" s="2">
        <f t="shared" si="1"/>
        <v>40.6265</v>
      </c>
      <c r="U25" s="211">
        <f t="shared" si="2"/>
        <v>0.004875000000005514</v>
      </c>
      <c r="V25" s="211">
        <f t="shared" si="3"/>
        <v>40.62216666666666</v>
      </c>
    </row>
    <row r="26" spans="1:22" ht="11.25" customHeight="1" thickBot="1">
      <c r="A26" s="3" t="s">
        <v>69</v>
      </c>
      <c r="B26" s="3" t="s">
        <v>70</v>
      </c>
      <c r="C26" s="58" t="s">
        <v>650</v>
      </c>
      <c r="D26" s="4">
        <v>40.612</v>
      </c>
      <c r="E26" s="4">
        <v>40.616</v>
      </c>
      <c r="F26" s="4">
        <v>40.617</v>
      </c>
      <c r="G26" s="4">
        <v>40.61</v>
      </c>
      <c r="H26" s="3" t="s">
        <v>69</v>
      </c>
      <c r="I26" s="4">
        <v>88.806</v>
      </c>
      <c r="J26" s="4">
        <v>26.51</v>
      </c>
      <c r="K26" s="4">
        <v>26.502</v>
      </c>
      <c r="L26" s="224">
        <f t="shared" si="0"/>
        <v>26.506</v>
      </c>
      <c r="M26" s="11">
        <v>0.2037037</v>
      </c>
      <c r="N26" s="11">
        <v>-0.0136986</v>
      </c>
      <c r="O26" s="11">
        <v>-0.1797753</v>
      </c>
      <c r="P26" s="58">
        <v>62.5</v>
      </c>
      <c r="Q26" s="47"/>
      <c r="R26" s="108"/>
      <c r="S26" s="21"/>
      <c r="T26" s="2">
        <f t="shared" si="1"/>
        <v>40.613749999999996</v>
      </c>
      <c r="U26" s="211">
        <f t="shared" si="2"/>
        <v>-0.0036562500000059117</v>
      </c>
      <c r="V26" s="211">
        <f t="shared" si="3"/>
        <v>40.617</v>
      </c>
    </row>
    <row r="27" spans="1:22" ht="11.25" customHeight="1" thickBot="1">
      <c r="A27" s="84" t="s">
        <v>71</v>
      </c>
      <c r="B27" s="84"/>
      <c r="C27" s="58" t="s">
        <v>650</v>
      </c>
      <c r="D27" s="86">
        <v>40.62</v>
      </c>
      <c r="E27" s="86">
        <v>40.622</v>
      </c>
      <c r="F27" s="86">
        <v>40.618</v>
      </c>
      <c r="G27" s="86">
        <v>40.615</v>
      </c>
      <c r="H27" s="84" t="s">
        <v>71</v>
      </c>
      <c r="I27" s="86">
        <v>88.165</v>
      </c>
      <c r="J27" s="86">
        <v>26.525</v>
      </c>
      <c r="K27" s="86">
        <v>26.53</v>
      </c>
      <c r="L27" s="224">
        <f t="shared" si="0"/>
        <v>26.5275</v>
      </c>
      <c r="M27" s="88">
        <f>((E27-D27)+(F27-G27))*1000/2/27</f>
        <v>0.09259259259263997</v>
      </c>
      <c r="N27" s="88">
        <f aca="true" t="shared" si="4" ref="N27:N35">((F27+G27)-(D27+E27))*1000/2/36.5</f>
        <v>-0.12328767123268672</v>
      </c>
      <c r="O27" s="89">
        <f aca="true" t="shared" si="5" ref="O27:O35">(K27-J27)*1000/44.5</f>
        <v>0.11235955056185523</v>
      </c>
      <c r="P27" s="85">
        <v>62.5</v>
      </c>
      <c r="Q27" s="101" t="s">
        <v>591</v>
      </c>
      <c r="R27" s="110">
        <v>36634</v>
      </c>
      <c r="S27" s="118">
        <v>40.615</v>
      </c>
      <c r="T27" s="2">
        <f t="shared" si="1"/>
        <v>40.61875</v>
      </c>
      <c r="U27" s="211">
        <f t="shared" si="2"/>
        <v>0.004624999999997215</v>
      </c>
      <c r="V27" s="211">
        <f t="shared" si="3"/>
        <v>40.61463888888889</v>
      </c>
    </row>
    <row r="28" spans="1:22" ht="11.25" customHeight="1" thickBot="1">
      <c r="A28" s="84" t="s">
        <v>73</v>
      </c>
      <c r="B28" s="84"/>
      <c r="C28" s="58" t="s">
        <v>650</v>
      </c>
      <c r="D28" s="86">
        <v>40.611</v>
      </c>
      <c r="E28" s="86">
        <v>40.615</v>
      </c>
      <c r="F28" s="86">
        <v>40.617</v>
      </c>
      <c r="G28" s="86">
        <v>40.62</v>
      </c>
      <c r="H28" s="84" t="s">
        <v>73</v>
      </c>
      <c r="I28" s="86">
        <v>86.908</v>
      </c>
      <c r="J28" s="86">
        <v>26.519</v>
      </c>
      <c r="K28" s="86">
        <v>26.519</v>
      </c>
      <c r="L28" s="224">
        <f t="shared" si="0"/>
        <v>26.519</v>
      </c>
      <c r="M28" s="88">
        <f>((E28-D28)+(F28-G28))*1000/2/27</f>
        <v>0.018518518518606943</v>
      </c>
      <c r="N28" s="88">
        <f t="shared" si="4"/>
        <v>0.15068493150679013</v>
      </c>
      <c r="O28" s="89">
        <f t="shared" si="5"/>
        <v>0</v>
      </c>
      <c r="P28" s="85">
        <v>62.5</v>
      </c>
      <c r="Q28" s="101" t="s">
        <v>593</v>
      </c>
      <c r="R28" s="110">
        <v>36635</v>
      </c>
      <c r="S28" s="118">
        <v>40.611</v>
      </c>
      <c r="T28" s="2">
        <f t="shared" si="1"/>
        <v>40.61575</v>
      </c>
      <c r="U28" s="211">
        <f t="shared" si="2"/>
        <v>0.005687500000000512</v>
      </c>
      <c r="V28" s="211">
        <f t="shared" si="3"/>
        <v>40.61069444444444</v>
      </c>
    </row>
    <row r="29" spans="1:22" ht="11.25" customHeight="1" thickBot="1">
      <c r="A29" s="84" t="s">
        <v>75</v>
      </c>
      <c r="B29" s="84" t="s">
        <v>76</v>
      </c>
      <c r="C29" s="58" t="s">
        <v>650</v>
      </c>
      <c r="D29" s="86">
        <v>40.605</v>
      </c>
      <c r="E29" s="86">
        <v>40.609</v>
      </c>
      <c r="F29" s="86">
        <v>40.607</v>
      </c>
      <c r="G29" s="86">
        <v>40.607</v>
      </c>
      <c r="H29" s="84" t="s">
        <v>75</v>
      </c>
      <c r="I29" s="86">
        <v>87.224</v>
      </c>
      <c r="J29" s="86">
        <v>26.521</v>
      </c>
      <c r="K29" s="86">
        <v>26.523</v>
      </c>
      <c r="L29" s="224">
        <f t="shared" si="0"/>
        <v>26.522</v>
      </c>
      <c r="M29" s="88">
        <f>(((E29-D29)*1000/2/27)+((G29-F29)*1000/2/16))/2</f>
        <v>0.037037037037082304</v>
      </c>
      <c r="N29" s="88">
        <f t="shared" si="4"/>
        <v>0</v>
      </c>
      <c r="O29" s="89">
        <f t="shared" si="5"/>
        <v>0.04494382022469419</v>
      </c>
      <c r="P29" s="85">
        <v>62.5</v>
      </c>
      <c r="Q29" s="101" t="s">
        <v>567</v>
      </c>
      <c r="R29" s="110">
        <v>36595</v>
      </c>
      <c r="S29" s="118">
        <v>40.606</v>
      </c>
      <c r="T29" s="2">
        <f t="shared" si="1"/>
        <v>40.607</v>
      </c>
      <c r="U29" s="211">
        <f t="shared" si="2"/>
        <v>0.0009375000000062528</v>
      </c>
      <c r="V29" s="211">
        <f t="shared" si="3"/>
        <v>40.60616666666666</v>
      </c>
    </row>
    <row r="30" spans="1:22" ht="11.25" customHeight="1" thickBot="1">
      <c r="A30" s="84" t="s">
        <v>77</v>
      </c>
      <c r="B30" s="84"/>
      <c r="C30" s="58" t="s">
        <v>650</v>
      </c>
      <c r="D30" s="86">
        <v>40.593</v>
      </c>
      <c r="E30" s="86">
        <v>40.598</v>
      </c>
      <c r="F30" s="86">
        <v>40.601</v>
      </c>
      <c r="G30" s="86">
        <v>40.594</v>
      </c>
      <c r="H30" s="84" t="s">
        <v>77</v>
      </c>
      <c r="I30" s="86">
        <v>88.044</v>
      </c>
      <c r="J30" s="86">
        <v>26.52</v>
      </c>
      <c r="K30" s="86">
        <v>26.524</v>
      </c>
      <c r="L30" s="224">
        <f t="shared" si="0"/>
        <v>26.522</v>
      </c>
      <c r="M30" s="88">
        <f>((E30-D30)+(F30-G30))*1000/2/27</f>
        <v>0.22222222222209906</v>
      </c>
      <c r="N30" s="88">
        <f t="shared" si="4"/>
        <v>0.0547945205478175</v>
      </c>
      <c r="O30" s="89">
        <f t="shared" si="5"/>
        <v>0.08988764044946822</v>
      </c>
      <c r="P30" s="85">
        <v>62.5</v>
      </c>
      <c r="Q30" s="101" t="s">
        <v>594</v>
      </c>
      <c r="R30" s="110">
        <v>36635</v>
      </c>
      <c r="S30" s="118" t="s">
        <v>602</v>
      </c>
      <c r="T30" s="2">
        <f t="shared" si="1"/>
        <v>40.5965</v>
      </c>
      <c r="U30" s="211">
        <f t="shared" si="2"/>
        <v>-0.005437499999999318</v>
      </c>
      <c r="V30" s="211">
        <f t="shared" si="3"/>
        <v>40.60133333333333</v>
      </c>
    </row>
    <row r="31" spans="1:22" ht="11.25" customHeight="1" thickBot="1">
      <c r="A31" s="84" t="s">
        <v>79</v>
      </c>
      <c r="B31" s="84"/>
      <c r="C31" s="58" t="s">
        <v>650</v>
      </c>
      <c r="D31" s="86">
        <v>40.596</v>
      </c>
      <c r="E31" s="86">
        <v>40.59</v>
      </c>
      <c r="F31" s="86">
        <v>40.59</v>
      </c>
      <c r="G31" s="86">
        <v>40.602</v>
      </c>
      <c r="H31" s="84" t="s">
        <v>79</v>
      </c>
      <c r="I31" s="86">
        <v>99.302</v>
      </c>
      <c r="J31" s="87">
        <v>26.525</v>
      </c>
      <c r="K31" s="87">
        <v>26.521</v>
      </c>
      <c r="L31" s="224">
        <f t="shared" si="0"/>
        <v>26.523</v>
      </c>
      <c r="M31" s="88">
        <f>((E31-D31)+(F31-G31))*1000/2/27</f>
        <v>-0.3333333333330828</v>
      </c>
      <c r="N31" s="88">
        <f t="shared" si="4"/>
        <v>0.08219178082192093</v>
      </c>
      <c r="O31" s="89">
        <f t="shared" si="5"/>
        <v>-0.08988764044938838</v>
      </c>
      <c r="P31" s="85">
        <v>62.5</v>
      </c>
      <c r="Q31" s="101" t="s">
        <v>598</v>
      </c>
      <c r="R31" s="110">
        <v>36637</v>
      </c>
      <c r="S31" s="118">
        <v>40.597</v>
      </c>
      <c r="T31" s="2">
        <f t="shared" si="1"/>
        <v>40.594500000000004</v>
      </c>
      <c r="U31" s="211">
        <f t="shared" si="2"/>
        <v>-0.0033437499999990905</v>
      </c>
      <c r="V31" s="211">
        <f t="shared" si="3"/>
        <v>40.59747222222222</v>
      </c>
    </row>
    <row r="32" spans="1:22" ht="11.25" customHeight="1" thickBot="1">
      <c r="A32" s="84" t="s">
        <v>81</v>
      </c>
      <c r="B32" s="84"/>
      <c r="C32" s="58" t="s">
        <v>650</v>
      </c>
      <c r="D32" s="86">
        <v>40.597</v>
      </c>
      <c r="E32" s="86">
        <v>40.598</v>
      </c>
      <c r="F32" s="86">
        <v>40.594</v>
      </c>
      <c r="G32" s="86">
        <v>40.59</v>
      </c>
      <c r="H32" s="84" t="s">
        <v>81</v>
      </c>
      <c r="I32" s="86">
        <v>97.587</v>
      </c>
      <c r="J32" s="86">
        <v>26.525</v>
      </c>
      <c r="K32" s="86">
        <v>26.525</v>
      </c>
      <c r="L32" s="224">
        <f t="shared" si="0"/>
        <v>26.525</v>
      </c>
      <c r="M32" s="88">
        <f>(((E32-D32)*1000/2/27)+((G32-F32)*1000/2/16))/2</f>
        <v>-0.05324074074072768</v>
      </c>
      <c r="N32" s="88">
        <f t="shared" si="4"/>
        <v>-0.15068493150679013</v>
      </c>
      <c r="O32" s="89">
        <f t="shared" si="5"/>
        <v>0</v>
      </c>
      <c r="P32" s="85">
        <v>62.5</v>
      </c>
      <c r="Q32" s="101" t="s">
        <v>592</v>
      </c>
      <c r="R32" s="110">
        <v>36633</v>
      </c>
      <c r="S32" s="118">
        <v>40.592</v>
      </c>
      <c r="T32" s="2">
        <f t="shared" si="1"/>
        <v>40.59475</v>
      </c>
      <c r="U32" s="211">
        <f t="shared" si="2"/>
        <v>0.0019895833333336554</v>
      </c>
      <c r="V32" s="211">
        <f t="shared" si="3"/>
        <v>40.59298148148148</v>
      </c>
    </row>
    <row r="33" spans="1:22" ht="11.25" customHeight="1" thickBot="1">
      <c r="A33" s="84" t="s">
        <v>83</v>
      </c>
      <c r="B33" s="84" t="s">
        <v>84</v>
      </c>
      <c r="C33" s="58" t="s">
        <v>650</v>
      </c>
      <c r="D33" s="86">
        <v>40.588</v>
      </c>
      <c r="E33" s="86">
        <v>40.59</v>
      </c>
      <c r="F33" s="86">
        <v>40.588</v>
      </c>
      <c r="G33" s="86">
        <v>40.586</v>
      </c>
      <c r="H33" s="84" t="s">
        <v>83</v>
      </c>
      <c r="I33" s="86">
        <v>95.44</v>
      </c>
      <c r="J33" s="86">
        <v>26.524</v>
      </c>
      <c r="K33" s="86">
        <v>26.525</v>
      </c>
      <c r="L33" s="224">
        <f t="shared" si="0"/>
        <v>26.5245</v>
      </c>
      <c r="M33" s="88">
        <f>((E33-D33)+(F33-G33))*1000/2/27</f>
        <v>0.07407407407416461</v>
      </c>
      <c r="N33" s="88">
        <f t="shared" si="4"/>
        <v>-0.0547945205478175</v>
      </c>
      <c r="O33" s="89">
        <f t="shared" si="5"/>
        <v>0.02247191011230718</v>
      </c>
      <c r="P33" s="85">
        <v>62.5</v>
      </c>
      <c r="Q33" s="119" t="s">
        <v>603</v>
      </c>
      <c r="R33" s="110">
        <v>36595</v>
      </c>
      <c r="S33" s="118">
        <v>40.588</v>
      </c>
      <c r="T33" s="2">
        <f t="shared" si="1"/>
        <v>40.587999999999994</v>
      </c>
      <c r="U33" s="211">
        <f t="shared" si="2"/>
        <v>0.00036458333332944903</v>
      </c>
      <c r="V33" s="211">
        <f t="shared" si="3"/>
        <v>40.58767592592592</v>
      </c>
    </row>
    <row r="34" spans="1:22" ht="11.25" customHeight="1" thickBot="1">
      <c r="A34" s="84" t="s">
        <v>85</v>
      </c>
      <c r="B34" s="84" t="s">
        <v>86</v>
      </c>
      <c r="C34" s="58" t="s">
        <v>650</v>
      </c>
      <c r="D34" s="86">
        <v>40.582</v>
      </c>
      <c r="E34" s="86">
        <v>40.581</v>
      </c>
      <c r="F34" s="86">
        <v>40.584</v>
      </c>
      <c r="G34" s="86">
        <v>40.585</v>
      </c>
      <c r="H34" s="84" t="s">
        <v>568</v>
      </c>
      <c r="I34" s="86">
        <v>98.242</v>
      </c>
      <c r="J34" s="86">
        <v>26.525</v>
      </c>
      <c r="K34" s="86">
        <v>26.522</v>
      </c>
      <c r="L34" s="224">
        <f t="shared" si="0"/>
        <v>26.5235</v>
      </c>
      <c r="M34" s="88">
        <f>((E34-D34)+(F34-G34))*1000/2/27</f>
        <v>-0.03703703703695072</v>
      </c>
      <c r="N34" s="88">
        <f t="shared" si="4"/>
        <v>0.08219178082192093</v>
      </c>
      <c r="O34" s="89">
        <f t="shared" si="5"/>
        <v>-0.0674157303370812</v>
      </c>
      <c r="P34" s="92">
        <v>62.5</v>
      </c>
      <c r="Q34" s="119" t="s">
        <v>569</v>
      </c>
      <c r="R34" s="110">
        <v>36600</v>
      </c>
      <c r="S34" s="118">
        <v>40.583</v>
      </c>
      <c r="T34" s="2">
        <f t="shared" si="1"/>
        <v>40.583000000000006</v>
      </c>
      <c r="U34" s="211">
        <f t="shared" si="2"/>
        <v>-0.0005416666666633319</v>
      </c>
      <c r="V34" s="211">
        <f t="shared" si="3"/>
        <v>40.58348148148148</v>
      </c>
    </row>
    <row r="35" spans="1:22" ht="11.25" customHeight="1" thickBot="1">
      <c r="A35" s="84" t="s">
        <v>87</v>
      </c>
      <c r="B35" s="84"/>
      <c r="C35" s="58" t="s">
        <v>650</v>
      </c>
      <c r="D35" s="86">
        <v>40.58</v>
      </c>
      <c r="E35" s="86">
        <v>40.579</v>
      </c>
      <c r="F35" s="86">
        <v>40.582</v>
      </c>
      <c r="G35" s="86">
        <v>40.575</v>
      </c>
      <c r="H35" s="84" t="s">
        <v>87</v>
      </c>
      <c r="I35" s="86">
        <v>92.286</v>
      </c>
      <c r="J35" s="86">
        <v>26.524</v>
      </c>
      <c r="K35" s="86">
        <v>26.53</v>
      </c>
      <c r="L35" s="224">
        <f t="shared" si="0"/>
        <v>26.527</v>
      </c>
      <c r="M35" s="88">
        <f>(((E35-D35)*1000/2/27)+((G35-F35)*1000/2/16))/2</f>
        <v>-0.11863425925920482</v>
      </c>
      <c r="N35" s="88">
        <f t="shared" si="4"/>
        <v>-0.027397260273714082</v>
      </c>
      <c r="O35" s="89">
        <f t="shared" si="5"/>
        <v>0.1348314606741624</v>
      </c>
      <c r="P35" s="85">
        <v>62.5</v>
      </c>
      <c r="Q35" s="101" t="s">
        <v>604</v>
      </c>
      <c r="R35" s="110">
        <v>36633</v>
      </c>
      <c r="S35" s="118">
        <v>40.579</v>
      </c>
      <c r="T35" s="2">
        <f t="shared" si="1"/>
        <v>40.57899999999999</v>
      </c>
      <c r="U35" s="211">
        <f t="shared" si="2"/>
        <v>-0.0011041666666784522</v>
      </c>
      <c r="V35" s="211">
        <f t="shared" si="3"/>
        <v>40.57998148148149</v>
      </c>
    </row>
    <row r="36" spans="1:22" ht="11.25" customHeight="1" thickBot="1">
      <c r="A36" s="84" t="s">
        <v>91</v>
      </c>
      <c r="B36" s="84" t="s">
        <v>92</v>
      </c>
      <c r="C36" s="58" t="s">
        <v>650</v>
      </c>
      <c r="D36" s="86">
        <v>40.578</v>
      </c>
      <c r="E36" s="72" t="s">
        <v>102</v>
      </c>
      <c r="F36" s="86">
        <v>40.573</v>
      </c>
      <c r="G36" s="86">
        <v>40.584</v>
      </c>
      <c r="H36" s="90" t="s">
        <v>93</v>
      </c>
      <c r="I36" s="84">
        <v>112.486</v>
      </c>
      <c r="J36" s="84">
        <v>26.537</v>
      </c>
      <c r="K36" s="86">
        <v>26.525</v>
      </c>
      <c r="L36" s="224">
        <f t="shared" si="0"/>
        <v>26.531</v>
      </c>
      <c r="M36" s="10">
        <f>(F36-G36)*1000/19.015</f>
        <v>-0.5784906652644115</v>
      </c>
      <c r="N36" s="88"/>
      <c r="O36" s="89"/>
      <c r="P36" s="92">
        <v>24</v>
      </c>
      <c r="Q36" s="101" t="s">
        <v>588</v>
      </c>
      <c r="R36" s="110">
        <v>36630</v>
      </c>
      <c r="S36" s="118">
        <v>40.574</v>
      </c>
      <c r="T36" s="2">
        <f>(D36+F36+G36)/3</f>
        <v>40.57833333333334</v>
      </c>
      <c r="U36" s="211">
        <f t="shared" si="2"/>
        <v>0.0022916666666787933</v>
      </c>
      <c r="V36" s="211">
        <f t="shared" si="3"/>
        <v>40.5762962962963</v>
      </c>
    </row>
    <row r="37" spans="1:22" ht="11.25" customHeight="1" thickBot="1">
      <c r="A37" s="199" t="s">
        <v>100</v>
      </c>
      <c r="B37" s="199" t="s">
        <v>101</v>
      </c>
      <c r="C37" s="58" t="s">
        <v>650</v>
      </c>
      <c r="D37" s="213">
        <v>40.57</v>
      </c>
      <c r="E37" s="213">
        <v>40.566</v>
      </c>
      <c r="F37" s="213" t="s">
        <v>619</v>
      </c>
      <c r="G37" s="213" t="s">
        <v>102</v>
      </c>
      <c r="H37" s="219" t="s">
        <v>103</v>
      </c>
      <c r="I37" s="199">
        <v>67.809</v>
      </c>
      <c r="J37" s="228">
        <v>26.528</v>
      </c>
      <c r="K37" s="233">
        <v>26.523</v>
      </c>
      <c r="L37" s="224">
        <f t="shared" si="0"/>
        <v>26.5255</v>
      </c>
      <c r="M37" s="241">
        <f>(D37-E37)*1000/18.922</f>
        <v>0.21139414438208345</v>
      </c>
      <c r="N37" s="228"/>
      <c r="O37" s="246"/>
      <c r="P37" s="266"/>
      <c r="Q37" s="291" t="s">
        <v>620</v>
      </c>
      <c r="R37" s="312">
        <v>36774</v>
      </c>
      <c r="S37" s="324">
        <v>40.568</v>
      </c>
      <c r="T37" s="116">
        <f>(D37+E37)/2</f>
        <v>40.568</v>
      </c>
      <c r="U37" s="211">
        <f t="shared" si="2"/>
        <v>-0.005239583333334963</v>
      </c>
      <c r="V37" s="211">
        <f t="shared" si="3"/>
        <v>40.572657407407405</v>
      </c>
    </row>
    <row r="38" spans="1:22" ht="11.25" customHeight="1" thickBot="1">
      <c r="A38" s="199" t="s">
        <v>108</v>
      </c>
      <c r="B38" s="199" t="s">
        <v>109</v>
      </c>
      <c r="C38" s="58" t="s">
        <v>650</v>
      </c>
      <c r="D38" s="213">
        <v>40.57</v>
      </c>
      <c r="E38" s="213">
        <v>40.572</v>
      </c>
      <c r="F38" s="213">
        <v>40.566</v>
      </c>
      <c r="G38" s="213">
        <v>40.569</v>
      </c>
      <c r="H38" s="219" t="s">
        <v>103</v>
      </c>
      <c r="I38" s="199">
        <v>67.809</v>
      </c>
      <c r="J38" s="228">
        <v>26.532</v>
      </c>
      <c r="K38" s="233">
        <v>26.532</v>
      </c>
      <c r="L38" s="224">
        <f t="shared" si="0"/>
        <v>26.532</v>
      </c>
      <c r="M38" s="241">
        <f>((E38-D38)*1000/13.011+(F38-G38)*1000/12.919)/2</f>
        <v>-0.039250014704908395</v>
      </c>
      <c r="N38" s="246"/>
      <c r="O38" s="246"/>
      <c r="P38" s="266"/>
      <c r="Q38" s="291" t="s">
        <v>620</v>
      </c>
      <c r="R38" s="312">
        <v>36774</v>
      </c>
      <c r="S38" s="324">
        <v>40.568</v>
      </c>
      <c r="T38" s="116">
        <f>(D38+E38+F38+G38)/4</f>
        <v>40.56925</v>
      </c>
      <c r="U38" s="211">
        <f t="shared" si="2"/>
        <v>-0.00023958333333951032</v>
      </c>
      <c r="V38" s="211">
        <f t="shared" si="3"/>
        <v>40.569462962962966</v>
      </c>
    </row>
    <row r="39" spans="1:22" ht="11.25" customHeight="1" thickBot="1">
      <c r="A39" s="199" t="s">
        <v>110</v>
      </c>
      <c r="B39" s="199" t="s">
        <v>111</v>
      </c>
      <c r="C39" s="58" t="s">
        <v>650</v>
      </c>
      <c r="D39" s="213">
        <v>40.57</v>
      </c>
      <c r="E39" s="213">
        <v>40.566</v>
      </c>
      <c r="F39" s="213">
        <v>40.56</v>
      </c>
      <c r="G39" s="213">
        <v>40.564</v>
      </c>
      <c r="H39" s="219" t="s">
        <v>103</v>
      </c>
      <c r="I39" s="199">
        <v>67.809</v>
      </c>
      <c r="J39" s="228">
        <v>26.532</v>
      </c>
      <c r="K39" s="233">
        <v>26.523</v>
      </c>
      <c r="L39" s="224">
        <f t="shared" si="0"/>
        <v>26.5275</v>
      </c>
      <c r="M39" s="243">
        <f>((E39-D39)*1000/14.026+(F39-G39)*1000/14.99)/2</f>
        <v>-0.27601461005358596</v>
      </c>
      <c r="N39" s="246"/>
      <c r="O39" s="246"/>
      <c r="P39" s="266"/>
      <c r="Q39" s="291" t="s">
        <v>620</v>
      </c>
      <c r="R39" s="312">
        <v>36774</v>
      </c>
      <c r="S39" s="324">
        <v>40.568</v>
      </c>
      <c r="T39" s="116">
        <f>(D39+E39+F39+G39)/4</f>
        <v>40.565</v>
      </c>
      <c r="U39" s="211">
        <f t="shared" si="2"/>
        <v>-0.0008958333333382029</v>
      </c>
      <c r="V39" s="211">
        <f t="shared" si="3"/>
        <v>40.5657962962963</v>
      </c>
    </row>
    <row r="40" spans="1:22" ht="11.25" customHeight="1" thickBot="1">
      <c r="A40" s="84" t="s">
        <v>112</v>
      </c>
      <c r="B40" s="84" t="s">
        <v>113</v>
      </c>
      <c r="C40" s="58" t="s">
        <v>650</v>
      </c>
      <c r="D40" s="86">
        <v>40.564</v>
      </c>
      <c r="E40" s="86">
        <v>40.564</v>
      </c>
      <c r="F40" s="72" t="s">
        <v>102</v>
      </c>
      <c r="G40" s="86">
        <v>40.556</v>
      </c>
      <c r="H40" s="90" t="s">
        <v>114</v>
      </c>
      <c r="I40" s="188">
        <v>72.023</v>
      </c>
      <c r="J40" s="146">
        <v>26.528</v>
      </c>
      <c r="K40" s="94">
        <v>26.527</v>
      </c>
      <c r="L40" s="224">
        <f t="shared" si="0"/>
        <v>26.5275</v>
      </c>
      <c r="M40" s="88">
        <f>(D40-E40)*1000/14.04</f>
        <v>0</v>
      </c>
      <c r="N40" s="146"/>
      <c r="O40" s="245"/>
      <c r="P40" s="92"/>
      <c r="Q40" s="119" t="s">
        <v>615</v>
      </c>
      <c r="R40" s="110">
        <v>36620</v>
      </c>
      <c r="S40" s="118">
        <v>40.563</v>
      </c>
      <c r="T40" s="86">
        <f>(D40+E40+G40)/3</f>
        <v>40.56133333333333</v>
      </c>
      <c r="U40" s="211">
        <f t="shared" si="2"/>
        <v>-0.0007395833333418977</v>
      </c>
      <c r="V40" s="211">
        <f t="shared" si="3"/>
        <v>40.56199074074075</v>
      </c>
    </row>
    <row r="41" spans="1:22" ht="11.25" customHeight="1" thickBot="1">
      <c r="A41" s="84" t="s">
        <v>116</v>
      </c>
      <c r="B41" s="84" t="s">
        <v>117</v>
      </c>
      <c r="C41" s="58" t="s">
        <v>650</v>
      </c>
      <c r="D41" s="146">
        <v>40.56</v>
      </c>
      <c r="E41" s="146">
        <v>40.562</v>
      </c>
      <c r="F41" s="146">
        <v>40.565</v>
      </c>
      <c r="G41" s="146">
        <v>40.561</v>
      </c>
      <c r="H41" s="90" t="s">
        <v>114</v>
      </c>
      <c r="I41" s="188">
        <v>72.023</v>
      </c>
      <c r="J41" s="146">
        <v>26.523</v>
      </c>
      <c r="K41" s="94">
        <v>26.527</v>
      </c>
      <c r="L41" s="224">
        <f t="shared" si="0"/>
        <v>26.525</v>
      </c>
      <c r="M41" s="88">
        <f>((E41-D41)*1000/14.016+(F41-G41)*1000/14.028)/2</f>
        <v>0.21391903082264901</v>
      </c>
      <c r="N41" s="245"/>
      <c r="O41" s="245"/>
      <c r="P41" s="92"/>
      <c r="Q41" s="119" t="s">
        <v>615</v>
      </c>
      <c r="R41" s="110">
        <v>36620</v>
      </c>
      <c r="S41" s="118">
        <v>40.562</v>
      </c>
      <c r="T41" s="86">
        <f aca="true" t="shared" si="6" ref="T41:T47">(D41+E41+F41+G41)/4</f>
        <v>40.562</v>
      </c>
      <c r="U41" s="211">
        <f t="shared" si="2"/>
        <v>0.003645833333322912</v>
      </c>
      <c r="V41" s="211">
        <f t="shared" si="3"/>
        <v>40.55875925925927</v>
      </c>
    </row>
    <row r="42" spans="1:22" ht="11.25" customHeight="1" thickBot="1">
      <c r="A42" s="188" t="s">
        <v>119</v>
      </c>
      <c r="B42" s="84" t="s">
        <v>120</v>
      </c>
      <c r="C42" s="58" t="s">
        <v>650</v>
      </c>
      <c r="D42" s="206">
        <v>40.557</v>
      </c>
      <c r="E42" s="206">
        <v>40.558</v>
      </c>
      <c r="F42" s="206">
        <v>40.561</v>
      </c>
      <c r="G42" s="206">
        <v>40.561</v>
      </c>
      <c r="H42" s="90" t="s">
        <v>114</v>
      </c>
      <c r="I42" s="188">
        <v>72.023</v>
      </c>
      <c r="J42" s="146">
        <v>26.521</v>
      </c>
      <c r="K42" s="94">
        <v>26.527</v>
      </c>
      <c r="L42" s="224">
        <f t="shared" si="0"/>
        <v>26.524</v>
      </c>
      <c r="M42" s="88">
        <f>((E42-D42)*1000/18.929+(F42-G42)*1000/19.023)/2</f>
        <v>0.026414496275494467</v>
      </c>
      <c r="N42" s="146"/>
      <c r="O42" s="89"/>
      <c r="P42" s="257"/>
      <c r="Q42" s="119" t="s">
        <v>615</v>
      </c>
      <c r="R42" s="110">
        <v>36620</v>
      </c>
      <c r="S42" s="118">
        <v>40.561</v>
      </c>
      <c r="T42" s="86">
        <f t="shared" si="6"/>
        <v>40.559250000000006</v>
      </c>
      <c r="U42" s="211">
        <f t="shared" si="2"/>
        <v>0.0042708333333365545</v>
      </c>
      <c r="V42" s="211">
        <f t="shared" si="3"/>
        <v>40.55545370370371</v>
      </c>
    </row>
    <row r="43" spans="1:22" ht="11.25" customHeight="1" thickBot="1">
      <c r="A43" s="54" t="s">
        <v>129</v>
      </c>
      <c r="B43" s="54" t="s">
        <v>130</v>
      </c>
      <c r="C43" s="58" t="s">
        <v>650</v>
      </c>
      <c r="D43" s="7">
        <v>40.539</v>
      </c>
      <c r="E43" s="7">
        <v>40.543</v>
      </c>
      <c r="F43" s="7">
        <v>40.56</v>
      </c>
      <c r="G43" s="7">
        <v>40.558</v>
      </c>
      <c r="H43" s="54" t="s">
        <v>131</v>
      </c>
      <c r="I43" s="7">
        <v>88.025</v>
      </c>
      <c r="J43" s="65">
        <v>26.529</v>
      </c>
      <c r="K43" s="68">
        <v>26.536</v>
      </c>
      <c r="L43" s="224">
        <f t="shared" si="0"/>
        <v>26.5325</v>
      </c>
      <c r="M43" s="10">
        <f>((E43-D43)+(F43-G43))*1000/2/19.015</f>
        <v>0.1577701814357146</v>
      </c>
      <c r="N43" s="10">
        <f>((F43+G43)-(D43+E43))*1000/2/P43</f>
        <v>0.7500000000000284</v>
      </c>
      <c r="O43" s="69">
        <f>(K43-J43)*1000/P43</f>
        <v>0.2916666666667271</v>
      </c>
      <c r="P43" s="58">
        <v>24</v>
      </c>
      <c r="Q43" s="71" t="s">
        <v>124</v>
      </c>
      <c r="R43" s="111">
        <v>36306</v>
      </c>
      <c r="S43" s="56"/>
      <c r="T43" s="2">
        <f t="shared" si="6"/>
        <v>40.55</v>
      </c>
      <c r="U43" s="211">
        <f t="shared" si="2"/>
        <v>-0.002604166666664298</v>
      </c>
      <c r="V43" s="211">
        <f t="shared" si="3"/>
        <v>40.552314814814814</v>
      </c>
    </row>
    <row r="44" spans="1:22" ht="11.25" customHeight="1" thickBot="1">
      <c r="A44" s="1" t="s">
        <v>133</v>
      </c>
      <c r="B44" s="1"/>
      <c r="C44" s="58" t="s">
        <v>650</v>
      </c>
      <c r="D44" s="2">
        <v>40.528</v>
      </c>
      <c r="E44" s="2">
        <v>40.562</v>
      </c>
      <c r="F44" s="2">
        <v>40.566</v>
      </c>
      <c r="G44" s="2">
        <v>40.523</v>
      </c>
      <c r="H44" s="1" t="s">
        <v>136</v>
      </c>
      <c r="I44" s="2">
        <v>97.067</v>
      </c>
      <c r="J44" s="65">
        <v>26.514</v>
      </c>
      <c r="K44" s="65">
        <v>26.526999999999997</v>
      </c>
      <c r="L44" s="224">
        <f t="shared" si="0"/>
        <v>26.5205</v>
      </c>
      <c r="M44" s="10">
        <f>((E44-D44)+(F44-G44))*1000/2/16</f>
        <v>2.406249999999943</v>
      </c>
      <c r="N44" s="10">
        <f>((F44+G44)-(D44+E44))*1000/2/36.5</f>
        <v>-0.01369863013705171</v>
      </c>
      <c r="O44" s="67">
        <f aca="true" t="shared" si="7" ref="O44:O55">(K44-J44)*1000/44.5</f>
        <v>0.292134831460632</v>
      </c>
      <c r="P44" s="26">
        <v>62.5</v>
      </c>
      <c r="Q44" s="49" t="s">
        <v>137</v>
      </c>
      <c r="R44" s="109">
        <v>36306</v>
      </c>
      <c r="S44" s="24"/>
      <c r="T44" s="2">
        <f t="shared" si="6"/>
        <v>40.54475</v>
      </c>
      <c r="U44" s="211">
        <f t="shared" si="2"/>
        <v>-0.00438541666666481</v>
      </c>
      <c r="V44" s="211">
        <f t="shared" si="3"/>
        <v>40.548648148148146</v>
      </c>
    </row>
    <row r="45" spans="1:22" ht="11.25" customHeight="1" thickBot="1">
      <c r="A45" s="84" t="s">
        <v>138</v>
      </c>
      <c r="B45" s="84"/>
      <c r="C45" s="58" t="s">
        <v>650</v>
      </c>
      <c r="D45" s="86">
        <v>40.552</v>
      </c>
      <c r="E45" s="86">
        <v>40.548</v>
      </c>
      <c r="F45" s="86">
        <v>40.549</v>
      </c>
      <c r="G45" s="86">
        <v>40.548</v>
      </c>
      <c r="H45" s="84" t="s">
        <v>138</v>
      </c>
      <c r="I45" s="86">
        <v>96.403</v>
      </c>
      <c r="J45" s="87">
        <v>26.516</v>
      </c>
      <c r="K45" s="87">
        <v>26.525</v>
      </c>
      <c r="L45" s="224">
        <f t="shared" si="0"/>
        <v>26.5205</v>
      </c>
      <c r="M45" s="88">
        <f>((E45-D45)+(F45-G45))*1000/2/27</f>
        <v>-0.05555555555555766</v>
      </c>
      <c r="N45" s="88">
        <f>((F45+G45)-(D45+E45))*1000/2/36.5</f>
        <v>-0.04109589041076579</v>
      </c>
      <c r="O45" s="89">
        <f t="shared" si="7"/>
        <v>0.2022471910112436</v>
      </c>
      <c r="P45" s="85">
        <v>62.5</v>
      </c>
      <c r="Q45" s="91" t="s">
        <v>595</v>
      </c>
      <c r="R45" s="110">
        <v>36636</v>
      </c>
      <c r="S45" s="118">
        <v>40.546</v>
      </c>
      <c r="T45" s="2">
        <f t="shared" si="6"/>
        <v>40.54925</v>
      </c>
      <c r="U45" s="211">
        <f t="shared" si="2"/>
        <v>0.005093750000000341</v>
      </c>
      <c r="V45" s="211">
        <f t="shared" si="3"/>
        <v>40.54472222222223</v>
      </c>
    </row>
    <row r="46" spans="1:22" ht="11.25" customHeight="1" thickBot="1">
      <c r="A46" s="84" t="s">
        <v>142</v>
      </c>
      <c r="B46" s="84"/>
      <c r="C46" s="58" t="s">
        <v>650</v>
      </c>
      <c r="D46" s="86">
        <v>40.537</v>
      </c>
      <c r="E46" s="86">
        <v>40.537</v>
      </c>
      <c r="F46" s="86">
        <v>40.541</v>
      </c>
      <c r="G46" s="86">
        <v>40.538</v>
      </c>
      <c r="H46" s="84" t="s">
        <v>142</v>
      </c>
      <c r="I46" s="86">
        <v>98.993</v>
      </c>
      <c r="J46" s="87">
        <v>26.516</v>
      </c>
      <c r="K46" s="87">
        <v>26.523</v>
      </c>
      <c r="L46" s="224">
        <f t="shared" si="0"/>
        <v>26.5195</v>
      </c>
      <c r="M46" s="88">
        <f>((E46-D46)+(F46-G46))*1000/2/27</f>
        <v>0.05555555555555766</v>
      </c>
      <c r="N46" s="88">
        <f>((F46+G46)-(D46+E46))*1000/2/36.5</f>
        <v>0.06849315068486922</v>
      </c>
      <c r="O46" s="89">
        <f t="shared" si="7"/>
        <v>0.15730337078654943</v>
      </c>
      <c r="P46" s="85">
        <v>62.5</v>
      </c>
      <c r="Q46" s="91" t="s">
        <v>596</v>
      </c>
      <c r="R46" s="110">
        <v>36636</v>
      </c>
      <c r="S46" s="118">
        <v>40.542</v>
      </c>
      <c r="T46" s="2">
        <f t="shared" si="6"/>
        <v>40.53825</v>
      </c>
      <c r="U46" s="211">
        <f t="shared" si="2"/>
        <v>-0.003062500000005741</v>
      </c>
      <c r="V46" s="211">
        <f t="shared" si="3"/>
        <v>40.54097222222222</v>
      </c>
    </row>
    <row r="47" spans="1:22" ht="11.25" customHeight="1" thickBot="1">
      <c r="A47" s="84" t="s">
        <v>144</v>
      </c>
      <c r="B47" s="84" t="s">
        <v>145</v>
      </c>
      <c r="C47" s="58" t="s">
        <v>650</v>
      </c>
      <c r="D47" s="86">
        <v>40.54</v>
      </c>
      <c r="E47" s="86">
        <v>40.537</v>
      </c>
      <c r="F47" s="86">
        <v>40.544</v>
      </c>
      <c r="G47" s="86">
        <v>40.543</v>
      </c>
      <c r="H47" s="84" t="s">
        <v>144</v>
      </c>
      <c r="I47" s="86">
        <v>96.009</v>
      </c>
      <c r="J47" s="87">
        <v>26.525</v>
      </c>
      <c r="K47" s="87">
        <v>26.523</v>
      </c>
      <c r="L47" s="224">
        <f t="shared" si="0"/>
        <v>26.524</v>
      </c>
      <c r="M47" s="88">
        <f>((E47-D47)+(F47-G47))*1000/2/27</f>
        <v>-0.037037037037082304</v>
      </c>
      <c r="N47" s="88">
        <f>((F47+G47)-(D47+E47))*1000/2/36.5</f>
        <v>0.13698630136973844</v>
      </c>
      <c r="O47" s="89">
        <f t="shared" si="7"/>
        <v>-0.04494382022469419</v>
      </c>
      <c r="P47" s="85">
        <v>62.5</v>
      </c>
      <c r="Q47" s="119" t="s">
        <v>571</v>
      </c>
      <c r="R47" s="110">
        <v>36600</v>
      </c>
      <c r="S47" s="118">
        <v>40.538</v>
      </c>
      <c r="T47" s="2">
        <f t="shared" si="6"/>
        <v>40.541</v>
      </c>
      <c r="U47" s="211">
        <f t="shared" si="2"/>
        <v>0.005218749999997385</v>
      </c>
      <c r="V47" s="211">
        <f t="shared" si="3"/>
        <v>40.53636111111111</v>
      </c>
    </row>
    <row r="48" spans="1:22" ht="11.25" customHeight="1" thickBot="1">
      <c r="A48" s="1" t="s">
        <v>146</v>
      </c>
      <c r="B48" s="1"/>
      <c r="C48" s="58" t="s">
        <v>650</v>
      </c>
      <c r="D48" s="2">
        <v>40.533</v>
      </c>
      <c r="E48" s="73"/>
      <c r="F48" s="2">
        <v>40.538</v>
      </c>
      <c r="G48" s="2">
        <v>40.525</v>
      </c>
      <c r="H48" s="1" t="s">
        <v>148</v>
      </c>
      <c r="I48" s="2">
        <v>90.508</v>
      </c>
      <c r="J48" s="65">
        <v>26.5</v>
      </c>
      <c r="K48" s="65">
        <v>26.51</v>
      </c>
      <c r="L48" s="224">
        <f t="shared" si="0"/>
        <v>26.505000000000003</v>
      </c>
      <c r="M48" s="74"/>
      <c r="N48" s="74"/>
      <c r="O48" s="67">
        <f t="shared" si="7"/>
        <v>0.22471910112363064</v>
      </c>
      <c r="P48" s="26">
        <v>62.5</v>
      </c>
      <c r="Q48" s="49" t="s">
        <v>137</v>
      </c>
      <c r="R48" s="109">
        <v>36306</v>
      </c>
      <c r="S48" s="24"/>
      <c r="T48" s="2">
        <f>(D48+E48+F48+G48)/3</f>
        <v>40.532000000000004</v>
      </c>
      <c r="U48" s="211">
        <f t="shared" si="2"/>
        <v>0.0001562500000034106</v>
      </c>
      <c r="V48" s="211">
        <f t="shared" si="3"/>
        <v>40.53186111111111</v>
      </c>
    </row>
    <row r="49" spans="1:22" ht="11.25" customHeight="1" thickBot="1">
      <c r="A49" s="84" t="s">
        <v>148</v>
      </c>
      <c r="B49" s="84"/>
      <c r="C49" s="58" t="s">
        <v>650</v>
      </c>
      <c r="D49" s="86">
        <v>40.525</v>
      </c>
      <c r="E49" s="86">
        <v>40.523</v>
      </c>
      <c r="F49" s="86">
        <v>40.531</v>
      </c>
      <c r="G49" s="86">
        <v>40.525</v>
      </c>
      <c r="H49" s="84" t="s">
        <v>148</v>
      </c>
      <c r="I49" s="86">
        <v>90.502</v>
      </c>
      <c r="J49" s="87">
        <v>26.525</v>
      </c>
      <c r="K49" s="87">
        <v>26.542</v>
      </c>
      <c r="L49" s="224">
        <f t="shared" si="0"/>
        <v>26.5335</v>
      </c>
      <c r="M49" s="88">
        <f>((E49-D49)+(F49-G49))*1000/2/27</f>
        <v>0.07407407407416461</v>
      </c>
      <c r="N49" s="88">
        <f aca="true" t="shared" si="8" ref="N49:N55">((F49+G49)-(D49+E49))*1000/2/36.5</f>
        <v>0.10958904109582968</v>
      </c>
      <c r="O49" s="89">
        <f t="shared" si="7"/>
        <v>0.3820224719101801</v>
      </c>
      <c r="P49" s="85">
        <v>62.5</v>
      </c>
      <c r="Q49" s="91" t="s">
        <v>597</v>
      </c>
      <c r="R49" s="110">
        <v>36635</v>
      </c>
      <c r="S49" s="118">
        <v>40.528</v>
      </c>
      <c r="T49" s="2">
        <f aca="true" t="shared" si="9" ref="T49:T68">(D49+E49+F49+G49)/4</f>
        <v>40.526</v>
      </c>
      <c r="U49" s="211">
        <f t="shared" si="2"/>
        <v>-0.0022812499999957936</v>
      </c>
      <c r="V49" s="211">
        <f t="shared" si="3"/>
        <v>40.52802777777778</v>
      </c>
    </row>
    <row r="50" spans="1:22" ht="11.25" customHeight="1" thickBot="1">
      <c r="A50" s="84" t="s">
        <v>150</v>
      </c>
      <c r="B50" s="84"/>
      <c r="C50" s="58" t="s">
        <v>650</v>
      </c>
      <c r="D50" s="86">
        <v>40.528</v>
      </c>
      <c r="E50" s="86">
        <v>40.534</v>
      </c>
      <c r="F50" s="86">
        <v>40.523</v>
      </c>
      <c r="G50" s="86">
        <v>40.528</v>
      </c>
      <c r="H50" s="84" t="s">
        <v>150</v>
      </c>
      <c r="I50" s="86">
        <v>87.686</v>
      </c>
      <c r="J50" s="87">
        <v>26.54</v>
      </c>
      <c r="K50" s="87">
        <v>26.51</v>
      </c>
      <c r="L50" s="224">
        <f t="shared" si="0"/>
        <v>26.525</v>
      </c>
      <c r="M50" s="88">
        <f>((E50-D50)+(F50-G50))*1000/2/27</f>
        <v>0.018518518518606943</v>
      </c>
      <c r="N50" s="88">
        <f t="shared" si="8"/>
        <v>-0.15068493150679013</v>
      </c>
      <c r="O50" s="89">
        <f t="shared" si="7"/>
        <v>-0.6741573033707322</v>
      </c>
      <c r="P50" s="85">
        <v>62.5</v>
      </c>
      <c r="Q50" s="91" t="s">
        <v>599</v>
      </c>
      <c r="R50" s="110">
        <v>36635</v>
      </c>
      <c r="S50" s="118">
        <v>40.524</v>
      </c>
      <c r="T50" s="2">
        <f t="shared" si="9"/>
        <v>40.52825</v>
      </c>
      <c r="U50" s="211">
        <f t="shared" si="2"/>
        <v>0.005187499999998124</v>
      </c>
      <c r="V50" s="211">
        <f t="shared" si="3"/>
        <v>40.52363888888888</v>
      </c>
    </row>
    <row r="51" spans="1:22" ht="11.25" customHeight="1" thickBot="1">
      <c r="A51" s="84" t="s">
        <v>152</v>
      </c>
      <c r="B51" s="84"/>
      <c r="C51" s="58" t="s">
        <v>650</v>
      </c>
      <c r="D51" s="86">
        <v>40.513</v>
      </c>
      <c r="E51" s="86">
        <v>40.523</v>
      </c>
      <c r="F51" s="86">
        <v>40.524</v>
      </c>
      <c r="G51" s="86">
        <v>40.511</v>
      </c>
      <c r="H51" s="84" t="s">
        <v>152</v>
      </c>
      <c r="I51" s="86">
        <v>89.135</v>
      </c>
      <c r="J51" s="87">
        <v>26.515</v>
      </c>
      <c r="K51" s="87">
        <v>26.505</v>
      </c>
      <c r="L51" s="224">
        <f t="shared" si="0"/>
        <v>26.509999999999998</v>
      </c>
      <c r="M51" s="88">
        <f>((E51-D51)+(F51-G51))*1000/2/27</f>
        <v>0.42592592592598594</v>
      </c>
      <c r="N51" s="88">
        <f t="shared" si="8"/>
        <v>-0.01369863013705171</v>
      </c>
      <c r="O51" s="89">
        <f t="shared" si="7"/>
        <v>-0.22471910112363064</v>
      </c>
      <c r="P51" s="85">
        <v>62.5</v>
      </c>
      <c r="Q51" s="91" t="s">
        <v>599</v>
      </c>
      <c r="R51" s="110">
        <v>36633</v>
      </c>
      <c r="S51" s="118">
        <v>40.519</v>
      </c>
      <c r="T51" s="2">
        <f t="shared" si="9"/>
        <v>40.51775</v>
      </c>
      <c r="U51" s="211">
        <f t="shared" si="2"/>
        <v>-0.0020000000000024443</v>
      </c>
      <c r="V51" s="211">
        <f t="shared" si="3"/>
        <v>40.519527777777775</v>
      </c>
    </row>
    <row r="52" spans="1:22" ht="11.25" customHeight="1" thickBot="1">
      <c r="A52" s="84" t="s">
        <v>154</v>
      </c>
      <c r="B52" s="84"/>
      <c r="C52" s="58" t="s">
        <v>650</v>
      </c>
      <c r="D52" s="86">
        <v>40.514</v>
      </c>
      <c r="E52" s="86">
        <v>40.507</v>
      </c>
      <c r="F52" s="86">
        <v>40.507</v>
      </c>
      <c r="G52" s="86">
        <v>40.51</v>
      </c>
      <c r="H52" s="84" t="s">
        <v>154</v>
      </c>
      <c r="I52" s="86">
        <v>88.368</v>
      </c>
      <c r="J52" s="87">
        <v>26.525</v>
      </c>
      <c r="K52" s="87">
        <v>26.525</v>
      </c>
      <c r="L52" s="224">
        <f t="shared" si="0"/>
        <v>26.525</v>
      </c>
      <c r="M52" s="88">
        <f>((E52-D52)+(F52-G52))*1000/2/27</f>
        <v>-0.18518518518527993</v>
      </c>
      <c r="N52" s="88">
        <f t="shared" si="8"/>
        <v>-0.05479452054801217</v>
      </c>
      <c r="O52" s="89">
        <f t="shared" si="7"/>
        <v>0</v>
      </c>
      <c r="P52" s="85">
        <v>62.5</v>
      </c>
      <c r="Q52" s="91" t="s">
        <v>590</v>
      </c>
      <c r="R52" s="110">
        <v>36633</v>
      </c>
      <c r="S52" s="118">
        <v>40.515</v>
      </c>
      <c r="T52" s="2">
        <f t="shared" si="9"/>
        <v>40.509499999999996</v>
      </c>
      <c r="U52" s="211">
        <f t="shared" si="2"/>
        <v>-0.004687500000009948</v>
      </c>
      <c r="V52" s="211">
        <f t="shared" si="3"/>
        <v>40.51366666666667</v>
      </c>
    </row>
    <row r="53" spans="1:22" ht="11.25" customHeight="1" thickBot="1">
      <c r="A53" s="84" t="s">
        <v>156</v>
      </c>
      <c r="B53" s="84"/>
      <c r="C53" s="58" t="s">
        <v>650</v>
      </c>
      <c r="D53" s="86">
        <v>40.509</v>
      </c>
      <c r="E53" s="86">
        <v>40.509</v>
      </c>
      <c r="F53" s="86">
        <v>40.514</v>
      </c>
      <c r="G53" s="86">
        <v>40.509</v>
      </c>
      <c r="H53" s="84" t="s">
        <v>156</v>
      </c>
      <c r="I53" s="86">
        <v>89.035</v>
      </c>
      <c r="J53" s="87">
        <v>26.477</v>
      </c>
      <c r="K53" s="87">
        <v>26.477</v>
      </c>
      <c r="L53" s="224">
        <f t="shared" si="0"/>
        <v>26.477</v>
      </c>
      <c r="M53" s="88">
        <f>((E53-D53)+(F53-G53))*1000/2/27</f>
        <v>0.09259259259263997</v>
      </c>
      <c r="N53" s="88">
        <f t="shared" si="8"/>
        <v>0.06849315068486922</v>
      </c>
      <c r="O53" s="89">
        <f t="shared" si="7"/>
        <v>0</v>
      </c>
      <c r="P53" s="85">
        <v>62.5</v>
      </c>
      <c r="Q53" s="91" t="s">
        <v>589</v>
      </c>
      <c r="R53" s="110">
        <v>36633</v>
      </c>
      <c r="S53" s="118">
        <v>40.51</v>
      </c>
      <c r="T53" s="2">
        <f t="shared" si="9"/>
        <v>40.51025</v>
      </c>
      <c r="U53" s="211">
        <f t="shared" si="2"/>
        <v>0.004124999999994827</v>
      </c>
      <c r="V53" s="211">
        <f t="shared" si="3"/>
        <v>40.50658333333334</v>
      </c>
    </row>
    <row r="54" spans="1:22" ht="11.25" customHeight="1" thickBot="1">
      <c r="A54" s="102" t="s">
        <v>158</v>
      </c>
      <c r="B54" s="102"/>
      <c r="C54" s="58" t="s">
        <v>650</v>
      </c>
      <c r="D54" s="104">
        <v>40.508</v>
      </c>
      <c r="E54" s="104">
        <v>40.508</v>
      </c>
      <c r="F54" s="104">
        <v>40.512</v>
      </c>
      <c r="G54" s="104">
        <v>40.511</v>
      </c>
      <c r="H54" s="102" t="s">
        <v>158</v>
      </c>
      <c r="I54" s="104">
        <v>89.086</v>
      </c>
      <c r="J54" s="231">
        <v>26.508</v>
      </c>
      <c r="K54" s="231">
        <v>26.511</v>
      </c>
      <c r="L54" s="224">
        <f t="shared" si="0"/>
        <v>26.5095</v>
      </c>
      <c r="M54" s="105">
        <f>((E54-D54)+(F54-G54))*1000/2/16</f>
        <v>0.03124999999992717</v>
      </c>
      <c r="N54" s="105">
        <f t="shared" si="8"/>
        <v>0.09589041095877797</v>
      </c>
      <c r="O54" s="255">
        <f t="shared" si="7"/>
        <v>0.0674157303370812</v>
      </c>
      <c r="P54" s="103">
        <v>62.5</v>
      </c>
      <c r="Q54" s="298" t="s">
        <v>586</v>
      </c>
      <c r="R54" s="110">
        <v>36630</v>
      </c>
      <c r="S54" s="118">
        <v>40.506</v>
      </c>
      <c r="T54" s="2">
        <f t="shared" si="9"/>
        <v>40.509750000000004</v>
      </c>
      <c r="U54" s="211">
        <f t="shared" si="2"/>
        <v>0.011031250000009152</v>
      </c>
      <c r="V54" s="211">
        <f t="shared" si="3"/>
        <v>40.499944444444445</v>
      </c>
    </row>
    <row r="55" spans="1:22" ht="11.25" customHeight="1" thickBot="1">
      <c r="A55" s="14" t="s">
        <v>160</v>
      </c>
      <c r="B55" s="14"/>
      <c r="C55" s="58" t="s">
        <v>650</v>
      </c>
      <c r="D55" s="15">
        <v>40.497</v>
      </c>
      <c r="E55" s="15">
        <v>40.512</v>
      </c>
      <c r="F55" s="15">
        <v>40.505</v>
      </c>
      <c r="G55" s="15">
        <v>40.491</v>
      </c>
      <c r="H55" s="14" t="s">
        <v>160</v>
      </c>
      <c r="I55" s="15">
        <v>89.719</v>
      </c>
      <c r="J55" s="161">
        <v>26.53</v>
      </c>
      <c r="K55" s="161">
        <v>26.54</v>
      </c>
      <c r="L55" s="224">
        <f t="shared" si="0"/>
        <v>26.535</v>
      </c>
      <c r="M55" s="10">
        <f>((E55-D55)+(F55-G55))*1000/2/16</f>
        <v>0.9062500000001084</v>
      </c>
      <c r="N55" s="10">
        <f t="shared" si="8"/>
        <v>-0.1780821917806989</v>
      </c>
      <c r="O55" s="67">
        <f t="shared" si="7"/>
        <v>0.22471910112355079</v>
      </c>
      <c r="P55" s="28">
        <v>62.5</v>
      </c>
      <c r="Q55" s="49" t="s">
        <v>137</v>
      </c>
      <c r="R55" s="109">
        <v>36306</v>
      </c>
      <c r="S55" s="24"/>
      <c r="T55" s="2">
        <f t="shared" si="9"/>
        <v>40.50125</v>
      </c>
      <c r="U55" s="211">
        <f t="shared" si="2"/>
        <v>0.009000000000000341</v>
      </c>
      <c r="V55" s="211">
        <f t="shared" si="3"/>
        <v>40.49325</v>
      </c>
    </row>
    <row r="56" spans="1:22" ht="10.5" customHeight="1" thickBot="1">
      <c r="A56" s="8" t="s">
        <v>162</v>
      </c>
      <c r="B56" s="8" t="s">
        <v>163</v>
      </c>
      <c r="C56" s="58" t="s">
        <v>650</v>
      </c>
      <c r="D56" s="9">
        <v>40.476</v>
      </c>
      <c r="E56" s="9">
        <v>40.526</v>
      </c>
      <c r="F56" s="9">
        <v>40.491</v>
      </c>
      <c r="G56" s="9">
        <v>40.46</v>
      </c>
      <c r="H56" s="8" t="s">
        <v>162</v>
      </c>
      <c r="I56" s="9">
        <v>91.899</v>
      </c>
      <c r="J56" s="9">
        <v>26.511999999999997</v>
      </c>
      <c r="K56" s="9">
        <v>26.52</v>
      </c>
      <c r="L56" s="224">
        <f t="shared" si="0"/>
        <v>26.516</v>
      </c>
      <c r="M56" s="12">
        <v>1.5</v>
      </c>
      <c r="N56" s="12">
        <v>-0.6986301</v>
      </c>
      <c r="O56" s="12">
        <v>0.1797753</v>
      </c>
      <c r="P56" s="59">
        <v>62.5</v>
      </c>
      <c r="Q56" s="64"/>
      <c r="R56" s="108"/>
      <c r="S56" s="21"/>
      <c r="T56" s="2">
        <f t="shared" si="9"/>
        <v>40.48825</v>
      </c>
      <c r="U56" s="211">
        <f t="shared" si="2"/>
        <v>-0.0030312499999993747</v>
      </c>
      <c r="V56" s="211">
        <f t="shared" si="3"/>
        <v>40.490944444444445</v>
      </c>
    </row>
    <row r="57" spans="1:22" ht="10.5" customHeight="1" thickBot="1">
      <c r="A57" s="8" t="s">
        <v>164</v>
      </c>
      <c r="B57" s="8" t="s">
        <v>165</v>
      </c>
      <c r="C57" s="58" t="s">
        <v>650</v>
      </c>
      <c r="D57" s="9">
        <v>40.463</v>
      </c>
      <c r="E57" s="9">
        <v>40.477</v>
      </c>
      <c r="F57" s="9">
        <v>40.468</v>
      </c>
      <c r="G57" s="9">
        <v>40.465</v>
      </c>
      <c r="H57" s="8" t="s">
        <v>164</v>
      </c>
      <c r="I57" s="9">
        <v>91.734</v>
      </c>
      <c r="J57" s="9">
        <v>26.522</v>
      </c>
      <c r="K57" s="9">
        <v>26.53</v>
      </c>
      <c r="L57" s="224">
        <f t="shared" si="0"/>
        <v>26.526</v>
      </c>
      <c r="M57" s="11">
        <v>0.3148148</v>
      </c>
      <c r="N57" s="11">
        <v>-0.0958904</v>
      </c>
      <c r="O57" s="11">
        <v>0.1797753</v>
      </c>
      <c r="P57" s="58">
        <v>62.5</v>
      </c>
      <c r="Q57" s="47"/>
      <c r="R57" s="108"/>
      <c r="S57" s="21"/>
      <c r="T57" s="2">
        <f t="shared" si="9"/>
        <v>40.46825</v>
      </c>
      <c r="U57" s="211">
        <f t="shared" si="2"/>
        <v>-0.021093750000005684</v>
      </c>
      <c r="V57" s="211">
        <f t="shared" si="3"/>
        <v>40.487</v>
      </c>
    </row>
    <row r="58" spans="1:22" ht="15" customHeight="1" thickBot="1">
      <c r="A58" s="8" t="s">
        <v>166</v>
      </c>
      <c r="B58" s="8" t="s">
        <v>167</v>
      </c>
      <c r="C58" s="58" t="s">
        <v>650</v>
      </c>
      <c r="D58" s="9">
        <v>40.462</v>
      </c>
      <c r="E58" s="9">
        <v>40.465</v>
      </c>
      <c r="F58" s="9">
        <v>40.468</v>
      </c>
      <c r="G58" s="9">
        <v>40.47</v>
      </c>
      <c r="H58" s="8" t="s">
        <v>166</v>
      </c>
      <c r="I58" s="9">
        <v>92.211</v>
      </c>
      <c r="J58" s="9">
        <v>26.523999999999997</v>
      </c>
      <c r="K58" s="9">
        <v>26.555</v>
      </c>
      <c r="L58" s="224">
        <f t="shared" si="0"/>
        <v>26.539499999999997</v>
      </c>
      <c r="M58" s="12">
        <v>0.0185185</v>
      </c>
      <c r="N58" s="12">
        <v>0.1506849</v>
      </c>
      <c r="O58" s="12">
        <v>0.6966292</v>
      </c>
      <c r="P58" s="59">
        <v>62.5</v>
      </c>
      <c r="Q58" s="50"/>
      <c r="R58" s="108"/>
      <c r="S58" s="21"/>
      <c r="T58" s="2">
        <f t="shared" si="9"/>
        <v>40.46625</v>
      </c>
      <c r="U58" s="211">
        <f t="shared" si="2"/>
        <v>-0.02153124999999534</v>
      </c>
      <c r="V58" s="211">
        <f t="shared" si="3"/>
        <v>40.485388888888885</v>
      </c>
    </row>
    <row r="59" spans="1:22" ht="10.5" customHeight="1" thickBot="1">
      <c r="A59" s="8" t="s">
        <v>168</v>
      </c>
      <c r="B59" s="8" t="s">
        <v>169</v>
      </c>
      <c r="C59" s="58" t="s">
        <v>650</v>
      </c>
      <c r="D59" s="9">
        <v>40.468</v>
      </c>
      <c r="E59" s="9">
        <v>40.473</v>
      </c>
      <c r="F59" s="9">
        <v>40.471</v>
      </c>
      <c r="G59" s="9">
        <v>40.46</v>
      </c>
      <c r="H59" s="8" t="s">
        <v>168</v>
      </c>
      <c r="I59" s="9">
        <v>91.641</v>
      </c>
      <c r="J59" s="9">
        <v>26.495</v>
      </c>
      <c r="K59" s="9">
        <v>26.5</v>
      </c>
      <c r="L59" s="224">
        <f t="shared" si="0"/>
        <v>26.497500000000002</v>
      </c>
      <c r="M59" s="12">
        <v>0.2962963</v>
      </c>
      <c r="N59" s="12">
        <v>-0.1369863</v>
      </c>
      <c r="O59" s="12">
        <v>0.1123596</v>
      </c>
      <c r="P59" s="59">
        <v>62.5</v>
      </c>
      <c r="Q59" s="50"/>
      <c r="R59" s="108"/>
      <c r="S59" s="21"/>
      <c r="T59" s="2">
        <f t="shared" si="9"/>
        <v>40.468</v>
      </c>
      <c r="U59" s="211">
        <f t="shared" si="2"/>
        <v>-0.010249999999992099</v>
      </c>
      <c r="V59" s="211">
        <f t="shared" si="3"/>
        <v>40.47711111111111</v>
      </c>
    </row>
    <row r="60" spans="1:22" ht="11.25" customHeight="1" thickBot="1">
      <c r="A60" s="3" t="s">
        <v>170</v>
      </c>
      <c r="B60" s="8" t="s">
        <v>171</v>
      </c>
      <c r="C60" s="58" t="s">
        <v>650</v>
      </c>
      <c r="D60" s="9">
        <v>40.503</v>
      </c>
      <c r="E60" s="9">
        <v>40.521</v>
      </c>
      <c r="F60" s="9">
        <v>40.487</v>
      </c>
      <c r="G60" s="9">
        <v>40.477</v>
      </c>
      <c r="H60" s="8" t="s">
        <v>170</v>
      </c>
      <c r="I60" s="9">
        <v>92.063</v>
      </c>
      <c r="J60" s="9">
        <v>26.505</v>
      </c>
      <c r="K60" s="9">
        <v>26.52</v>
      </c>
      <c r="L60" s="224">
        <f t="shared" si="0"/>
        <v>26.5125</v>
      </c>
      <c r="M60" s="12">
        <v>0.5185185</v>
      </c>
      <c r="N60" s="12">
        <v>-0.8219178</v>
      </c>
      <c r="O60" s="12">
        <v>0.3370787</v>
      </c>
      <c r="P60" s="59">
        <v>62.5</v>
      </c>
      <c r="Q60" s="50"/>
      <c r="R60" s="108"/>
      <c r="S60" s="21"/>
      <c r="T60" s="2">
        <f t="shared" si="9"/>
        <v>40.497</v>
      </c>
      <c r="U60" s="211">
        <f t="shared" si="2"/>
        <v>0.027000000000001023</v>
      </c>
      <c r="V60" s="211">
        <f t="shared" si="3"/>
        <v>40.473</v>
      </c>
    </row>
    <row r="61" spans="1:22" ht="11.25" customHeight="1" thickBot="1">
      <c r="A61" s="3" t="s">
        <v>172</v>
      </c>
      <c r="B61" s="3" t="s">
        <v>173</v>
      </c>
      <c r="C61" s="58" t="s">
        <v>650</v>
      </c>
      <c r="D61" s="4">
        <v>40.473</v>
      </c>
      <c r="E61" s="4">
        <v>40.479</v>
      </c>
      <c r="F61" s="4">
        <v>40.474</v>
      </c>
      <c r="G61" s="4">
        <v>40.47</v>
      </c>
      <c r="H61" s="3" t="s">
        <v>172</v>
      </c>
      <c r="I61" s="4">
        <v>92.075</v>
      </c>
      <c r="J61" s="4">
        <v>26.52</v>
      </c>
      <c r="K61" s="4">
        <v>26.517</v>
      </c>
      <c r="L61" s="224">
        <f t="shared" si="0"/>
        <v>26.5185</v>
      </c>
      <c r="M61" s="11">
        <v>0.1851852</v>
      </c>
      <c r="N61" s="11">
        <v>-0.109589</v>
      </c>
      <c r="O61" s="11">
        <v>-0.0674157</v>
      </c>
      <c r="P61" s="58">
        <v>62.5</v>
      </c>
      <c r="Q61" s="47"/>
      <c r="R61" s="108"/>
      <c r="S61" s="21"/>
      <c r="T61" s="2">
        <f t="shared" si="9"/>
        <v>40.474</v>
      </c>
      <c r="U61" s="211">
        <f t="shared" si="2"/>
        <v>0.004187500000000455</v>
      </c>
      <c r="V61" s="211">
        <f t="shared" si="3"/>
        <v>40.470277777777774</v>
      </c>
    </row>
    <row r="62" spans="1:22" ht="11.25" customHeight="1" thickBot="1">
      <c r="A62" s="3" t="s">
        <v>174</v>
      </c>
      <c r="B62" s="3" t="s">
        <v>175</v>
      </c>
      <c r="C62" s="58" t="s">
        <v>650</v>
      </c>
      <c r="D62" s="4">
        <v>40.497</v>
      </c>
      <c r="E62" s="4">
        <v>40.508</v>
      </c>
      <c r="F62" s="4">
        <v>40.494</v>
      </c>
      <c r="G62" s="4">
        <v>40.484</v>
      </c>
      <c r="H62" s="3" t="s">
        <v>174</v>
      </c>
      <c r="I62" s="4">
        <v>92.375</v>
      </c>
      <c r="J62" s="4">
        <v>26.51</v>
      </c>
      <c r="K62" s="4">
        <v>26.517</v>
      </c>
      <c r="L62" s="224">
        <f t="shared" si="0"/>
        <v>26.5135</v>
      </c>
      <c r="M62" s="11">
        <v>0.3888889</v>
      </c>
      <c r="N62" s="11">
        <v>-0.369863</v>
      </c>
      <c r="O62" s="11">
        <v>0.1573034</v>
      </c>
      <c r="P62" s="58">
        <v>62.5</v>
      </c>
      <c r="Q62" s="47"/>
      <c r="R62" s="108"/>
      <c r="S62" s="21"/>
      <c r="T62" s="2">
        <f t="shared" si="9"/>
        <v>40.49575</v>
      </c>
      <c r="U62" s="211">
        <f t="shared" si="2"/>
        <v>0.02981250000000557</v>
      </c>
      <c r="V62" s="211">
        <f t="shared" si="3"/>
        <v>40.46925</v>
      </c>
    </row>
    <row r="63" spans="1:22" ht="11.25" customHeight="1" thickBot="1">
      <c r="A63" s="3" t="s">
        <v>176</v>
      </c>
      <c r="B63" s="3" t="s">
        <v>177</v>
      </c>
      <c r="C63" s="58" t="s">
        <v>650</v>
      </c>
      <c r="D63" s="4">
        <v>40.443</v>
      </c>
      <c r="E63" s="4">
        <v>40.434</v>
      </c>
      <c r="F63" s="4">
        <v>40.427</v>
      </c>
      <c r="G63" s="4">
        <v>40.437</v>
      </c>
      <c r="H63" s="3" t="s">
        <v>176</v>
      </c>
      <c r="I63" s="4">
        <v>91.984</v>
      </c>
      <c r="J63" s="4">
        <v>26.51</v>
      </c>
      <c r="K63" s="4">
        <v>26.506</v>
      </c>
      <c r="L63" s="224">
        <f t="shared" si="0"/>
        <v>26.508000000000003</v>
      </c>
      <c r="M63" s="11">
        <v>-0.3518519</v>
      </c>
      <c r="N63" s="11">
        <v>-0.1780822</v>
      </c>
      <c r="O63" s="11">
        <v>-0.0898876</v>
      </c>
      <c r="P63" s="58">
        <v>62.5</v>
      </c>
      <c r="Q63" s="47"/>
      <c r="R63" s="108"/>
      <c r="S63" s="21"/>
      <c r="T63" s="2">
        <f t="shared" si="9"/>
        <v>40.435249999999996</v>
      </c>
      <c r="U63" s="211">
        <f t="shared" si="2"/>
        <v>-0.03390625000000114</v>
      </c>
      <c r="V63" s="211">
        <f t="shared" si="3"/>
        <v>40.46538888888889</v>
      </c>
    </row>
    <row r="64" spans="1:22" ht="11.25" customHeight="1" thickBot="1">
      <c r="A64" s="84" t="s">
        <v>178</v>
      </c>
      <c r="B64" s="84" t="s">
        <v>179</v>
      </c>
      <c r="C64" s="58" t="s">
        <v>650</v>
      </c>
      <c r="D64" s="104">
        <v>40.464</v>
      </c>
      <c r="E64" s="86">
        <v>40.464</v>
      </c>
      <c r="F64" s="86">
        <v>40.463</v>
      </c>
      <c r="G64" s="86">
        <v>40.466</v>
      </c>
      <c r="H64" s="84" t="s">
        <v>178</v>
      </c>
      <c r="I64" s="86">
        <v>91.113</v>
      </c>
      <c r="J64" s="86">
        <v>26.545</v>
      </c>
      <c r="K64" s="86">
        <v>26.558</v>
      </c>
      <c r="L64" s="224">
        <f t="shared" si="0"/>
        <v>26.5515</v>
      </c>
      <c r="M64" s="88">
        <f>((E64-D64)+(F64-G64))*1000/2/16</f>
        <v>-0.09375000000000355</v>
      </c>
      <c r="N64" s="88">
        <f>((F64+G64)-(D64+E64))*1000/2/36.5</f>
        <v>0.01369863013705171</v>
      </c>
      <c r="O64" s="89">
        <f>(K64-J64)*1000/44.5</f>
        <v>0.292134831460632</v>
      </c>
      <c r="P64" s="85">
        <v>62.5</v>
      </c>
      <c r="Q64" s="91" t="s">
        <v>607</v>
      </c>
      <c r="R64" s="110" t="s">
        <v>587</v>
      </c>
      <c r="S64" s="118">
        <v>40.464</v>
      </c>
      <c r="T64" s="2">
        <f t="shared" si="9"/>
        <v>40.46425</v>
      </c>
      <c r="U64" s="211">
        <f t="shared" si="2"/>
        <v>0.000499999999995282</v>
      </c>
      <c r="V64" s="211">
        <f t="shared" si="3"/>
        <v>40.46380555555556</v>
      </c>
    </row>
    <row r="65" spans="1:22" ht="11.25" customHeight="1" thickBot="1">
      <c r="A65" s="84" t="s">
        <v>180</v>
      </c>
      <c r="B65" s="84" t="s">
        <v>181</v>
      </c>
      <c r="C65" s="58" t="s">
        <v>650</v>
      </c>
      <c r="D65" s="173">
        <v>40.464</v>
      </c>
      <c r="E65" s="86">
        <v>40.468</v>
      </c>
      <c r="F65" s="86">
        <v>40.46</v>
      </c>
      <c r="G65" s="86">
        <v>40.463</v>
      </c>
      <c r="H65" s="84" t="s">
        <v>180</v>
      </c>
      <c r="I65" s="86">
        <v>92.261</v>
      </c>
      <c r="J65" s="86">
        <v>26.52</v>
      </c>
      <c r="K65" s="86">
        <v>26.527</v>
      </c>
      <c r="L65" s="224">
        <f t="shared" si="0"/>
        <v>26.5235</v>
      </c>
      <c r="M65" s="88">
        <f>((E65-D65)+(F65-G65))*1000/2/27</f>
        <v>0.018518518518606943</v>
      </c>
      <c r="N65" s="88">
        <f>((F65+G65)-(D65+E65))*1000/2/36.5</f>
        <v>-0.12328767123288138</v>
      </c>
      <c r="O65" s="89">
        <f>(K65-J65)*1000/44.5</f>
        <v>0.15730337078654943</v>
      </c>
      <c r="P65" s="85">
        <v>62.5</v>
      </c>
      <c r="Q65" s="91" t="s">
        <v>585</v>
      </c>
      <c r="R65" s="110">
        <v>36629</v>
      </c>
      <c r="S65" s="118">
        <v>40.461</v>
      </c>
      <c r="T65" s="2">
        <f t="shared" si="9"/>
        <v>40.46375</v>
      </c>
      <c r="U65" s="211">
        <f t="shared" si="2"/>
        <v>0.003281249999993463</v>
      </c>
      <c r="V65" s="211">
        <f t="shared" si="3"/>
        <v>40.46083333333334</v>
      </c>
    </row>
    <row r="66" spans="1:22" ht="11.25" customHeight="1" thickBot="1">
      <c r="A66" s="102" t="s">
        <v>182</v>
      </c>
      <c r="B66" s="102" t="s">
        <v>183</v>
      </c>
      <c r="C66" s="58" t="s">
        <v>650</v>
      </c>
      <c r="D66" s="156">
        <v>40.46</v>
      </c>
      <c r="E66" s="104">
        <v>40.458</v>
      </c>
      <c r="F66" s="104">
        <v>40.458</v>
      </c>
      <c r="G66" s="104">
        <v>40.46</v>
      </c>
      <c r="H66" s="102" t="s">
        <v>182</v>
      </c>
      <c r="I66" s="104">
        <v>91.421</v>
      </c>
      <c r="J66" s="104">
        <v>26.53</v>
      </c>
      <c r="K66" s="104">
        <v>26.545</v>
      </c>
      <c r="L66" s="224">
        <f t="shared" si="0"/>
        <v>26.5375</v>
      </c>
      <c r="M66" s="160">
        <f>((E66-D66)+(F66-G66))*1000/2/27</f>
        <v>-0.07407407407416461</v>
      </c>
      <c r="N66" s="105">
        <f>((F66+G66)-(D66+E66))*1000/2/36.5</f>
        <v>0</v>
      </c>
      <c r="O66" s="255">
        <f>(K66-J66)*1000/44.5</f>
        <v>0.337078651685406</v>
      </c>
      <c r="P66" s="103">
        <v>62.5</v>
      </c>
      <c r="Q66" s="298" t="s">
        <v>582</v>
      </c>
      <c r="R66" s="152">
        <v>36628</v>
      </c>
      <c r="S66" s="327">
        <v>40.458</v>
      </c>
      <c r="T66" s="15">
        <f t="shared" si="9"/>
        <v>40.459</v>
      </c>
      <c r="U66" s="211">
        <f t="shared" si="2"/>
        <v>-0.0002500000000011937</v>
      </c>
      <c r="V66" s="211">
        <f t="shared" si="3"/>
        <v>40.45922222222222</v>
      </c>
    </row>
    <row r="67" spans="1:22" ht="11.25" customHeight="1" thickBot="1">
      <c r="A67" s="187" t="s">
        <v>184</v>
      </c>
      <c r="B67" s="187" t="s">
        <v>185</v>
      </c>
      <c r="C67" s="58" t="s">
        <v>650</v>
      </c>
      <c r="D67" s="159">
        <v>40.437</v>
      </c>
      <c r="E67" s="159">
        <v>40.427</v>
      </c>
      <c r="F67" s="159">
        <v>40.427</v>
      </c>
      <c r="G67" s="159">
        <v>40.435</v>
      </c>
      <c r="H67" s="187" t="s">
        <v>184</v>
      </c>
      <c r="I67" s="159">
        <v>92.363</v>
      </c>
      <c r="J67" s="159">
        <v>26.505</v>
      </c>
      <c r="K67" s="159">
        <v>26.5</v>
      </c>
      <c r="L67" s="224">
        <f aca="true" t="shared" si="10" ref="L67:L128">(J67+K67)/2</f>
        <v>26.502499999999998</v>
      </c>
      <c r="M67" s="234">
        <v>-0.3333333</v>
      </c>
      <c r="N67" s="234">
        <v>-0.0273973</v>
      </c>
      <c r="O67" s="234">
        <v>-0.1123596</v>
      </c>
      <c r="P67" s="256">
        <v>62.5</v>
      </c>
      <c r="Q67" s="272"/>
      <c r="R67" s="305"/>
      <c r="S67" s="318"/>
      <c r="T67" s="209">
        <f t="shared" si="9"/>
        <v>40.4315</v>
      </c>
      <c r="U67" s="211">
        <f t="shared" si="2"/>
        <v>-0.029781249999999204</v>
      </c>
      <c r="V67" s="211">
        <f t="shared" si="3"/>
        <v>40.457972222222224</v>
      </c>
    </row>
    <row r="68" spans="1:22" ht="11.25" customHeight="1" thickBot="1">
      <c r="A68" s="191" t="s">
        <v>186</v>
      </c>
      <c r="B68" s="191" t="s">
        <v>187</v>
      </c>
      <c r="C68" s="58" t="s">
        <v>650</v>
      </c>
      <c r="D68" s="208">
        <v>40.457</v>
      </c>
      <c r="E68" s="208">
        <v>40.45</v>
      </c>
      <c r="F68" s="208">
        <v>40.452</v>
      </c>
      <c r="G68" s="208">
        <v>40.456</v>
      </c>
      <c r="H68" s="191" t="s">
        <v>186</v>
      </c>
      <c r="I68" s="208">
        <v>92.765</v>
      </c>
      <c r="J68" s="223"/>
      <c r="K68" s="223"/>
      <c r="L68" s="224" t="s">
        <v>652</v>
      </c>
      <c r="M68" s="157"/>
      <c r="N68" s="157"/>
      <c r="O68" s="157"/>
      <c r="P68" s="260"/>
      <c r="Q68" s="278" t="s">
        <v>575</v>
      </c>
      <c r="R68" s="307">
        <v>36606</v>
      </c>
      <c r="S68" s="319" t="s">
        <v>572</v>
      </c>
      <c r="T68" s="155">
        <f t="shared" si="9"/>
        <v>40.45375</v>
      </c>
      <c r="U68" s="211">
        <f t="shared" si="2"/>
        <v>-0.008468750000005798</v>
      </c>
      <c r="V68" s="211">
        <f t="shared" si="3"/>
        <v>40.46127777777778</v>
      </c>
    </row>
    <row r="69" spans="1:22" ht="11.25" customHeight="1" thickBot="1">
      <c r="A69" s="124" t="s">
        <v>188</v>
      </c>
      <c r="B69" s="124" t="s">
        <v>189</v>
      </c>
      <c r="C69" s="58" t="s">
        <v>650</v>
      </c>
      <c r="D69" s="125">
        <v>40.473</v>
      </c>
      <c r="E69" s="125">
        <v>40.47</v>
      </c>
      <c r="F69" s="125">
        <v>40.468</v>
      </c>
      <c r="G69" s="125">
        <v>40.47</v>
      </c>
      <c r="H69" s="124" t="s">
        <v>188</v>
      </c>
      <c r="I69" s="125">
        <v>93.187</v>
      </c>
      <c r="J69" s="83"/>
      <c r="K69" s="83"/>
      <c r="L69" s="224" t="s">
        <v>652</v>
      </c>
      <c r="M69" s="98"/>
      <c r="N69" s="98"/>
      <c r="O69" s="98"/>
      <c r="P69" s="97"/>
      <c r="Q69" s="91" t="s">
        <v>575</v>
      </c>
      <c r="R69" s="110">
        <v>36606</v>
      </c>
      <c r="S69" s="123" t="s">
        <v>572</v>
      </c>
      <c r="T69" s="2">
        <f aca="true" t="shared" si="11" ref="T69:T90">(D69+E69+F69+G69)/4</f>
        <v>40.47025</v>
      </c>
      <c r="U69" s="211">
        <f t="shared" si="2"/>
        <v>0.009718750000004661</v>
      </c>
      <c r="V69" s="211">
        <f t="shared" si="3"/>
        <v>40.461611111111104</v>
      </c>
    </row>
    <row r="70" spans="1:22" ht="11.25" customHeight="1" thickBot="1">
      <c r="A70" s="201" t="s">
        <v>190</v>
      </c>
      <c r="B70" s="201"/>
      <c r="C70" s="58" t="s">
        <v>650</v>
      </c>
      <c r="D70" s="215">
        <v>40.468</v>
      </c>
      <c r="E70" s="215">
        <v>40.454</v>
      </c>
      <c r="F70" s="215">
        <v>40.455</v>
      </c>
      <c r="G70" s="215">
        <v>40.461</v>
      </c>
      <c r="H70" s="201" t="s">
        <v>190</v>
      </c>
      <c r="I70" s="215">
        <v>92.822</v>
      </c>
      <c r="J70" s="230"/>
      <c r="K70" s="230"/>
      <c r="L70" s="224" t="s">
        <v>652</v>
      </c>
      <c r="M70" s="141"/>
      <c r="N70" s="141"/>
      <c r="O70" s="142"/>
      <c r="P70" s="139"/>
      <c r="Q70" s="298" t="s">
        <v>576</v>
      </c>
      <c r="R70" s="152">
        <v>36606</v>
      </c>
      <c r="S70" s="326" t="s">
        <v>572</v>
      </c>
      <c r="T70" s="15">
        <f t="shared" si="11"/>
        <v>40.4595</v>
      </c>
      <c r="U70" s="211">
        <f t="shared" si="2"/>
        <v>-0.0022499999999965326</v>
      </c>
      <c r="V70" s="211">
        <f t="shared" si="3"/>
        <v>40.4615</v>
      </c>
    </row>
    <row r="71" spans="1:22" ht="11.25" customHeight="1" thickBot="1">
      <c r="A71" s="198" t="s">
        <v>193</v>
      </c>
      <c r="B71" s="198"/>
      <c r="C71" s="58" t="s">
        <v>650</v>
      </c>
      <c r="D71" s="212">
        <v>40.477</v>
      </c>
      <c r="E71" s="212">
        <v>40.49</v>
      </c>
      <c r="F71" s="212">
        <v>40.495</v>
      </c>
      <c r="G71" s="212">
        <v>40.476</v>
      </c>
      <c r="H71" s="198" t="s">
        <v>193</v>
      </c>
      <c r="I71" s="212">
        <v>93.013</v>
      </c>
      <c r="J71" s="227"/>
      <c r="K71" s="227"/>
      <c r="L71" s="224" t="s">
        <v>652</v>
      </c>
      <c r="M71" s="185"/>
      <c r="N71" s="185"/>
      <c r="O71" s="248"/>
      <c r="P71" s="265"/>
      <c r="Q71" s="290" t="s">
        <v>576</v>
      </c>
      <c r="R71" s="174">
        <v>36606</v>
      </c>
      <c r="S71" s="323" t="s">
        <v>572</v>
      </c>
      <c r="T71" s="209">
        <f t="shared" si="11"/>
        <v>40.4845</v>
      </c>
      <c r="U71" s="211">
        <f t="shared" si="2"/>
        <v>0.022468749999994486</v>
      </c>
      <c r="V71" s="211">
        <f t="shared" si="3"/>
        <v>40.46452777777777</v>
      </c>
    </row>
    <row r="72" spans="1:22" ht="11.25" customHeight="1" thickBot="1">
      <c r="A72" s="191" t="s">
        <v>196</v>
      </c>
      <c r="B72" s="191"/>
      <c r="C72" s="58" t="s">
        <v>650</v>
      </c>
      <c r="D72" s="208">
        <v>40.47</v>
      </c>
      <c r="E72" s="208">
        <v>40.47</v>
      </c>
      <c r="F72" s="208">
        <v>40.46</v>
      </c>
      <c r="G72" s="208">
        <v>40.46</v>
      </c>
      <c r="H72" s="191" t="s">
        <v>196</v>
      </c>
      <c r="I72" s="208">
        <v>93.195</v>
      </c>
      <c r="J72" s="232"/>
      <c r="K72" s="232"/>
      <c r="L72" s="224" t="s">
        <v>652</v>
      </c>
      <c r="M72" s="169"/>
      <c r="N72" s="169"/>
      <c r="O72" s="247"/>
      <c r="P72" s="158"/>
      <c r="Q72" s="278" t="s">
        <v>574</v>
      </c>
      <c r="R72" s="307">
        <v>36606</v>
      </c>
      <c r="S72" s="319" t="s">
        <v>572</v>
      </c>
      <c r="T72" s="155">
        <f t="shared" si="11"/>
        <v>40.465</v>
      </c>
      <c r="U72" s="211">
        <f aca="true" t="shared" si="12" ref="U72:U135">T72-(T68+T69+T70+T71+T73+T74+T75+T76)/8</f>
        <v>-0.006281249999993577</v>
      </c>
      <c r="V72" s="211">
        <f aca="true" t="shared" si="13" ref="V72:V135">(T68+T69+T70+T71+T72+T73+T74+T75+T76)/9</f>
        <v>40.47058333333334</v>
      </c>
    </row>
    <row r="73" spans="1:22" ht="11.25" customHeight="1" thickBot="1">
      <c r="A73" s="102" t="s">
        <v>199</v>
      </c>
      <c r="B73" s="102" t="s">
        <v>200</v>
      </c>
      <c r="C73" s="58" t="s">
        <v>650</v>
      </c>
      <c r="D73" s="104">
        <v>40.468</v>
      </c>
      <c r="E73" s="104">
        <v>40.467</v>
      </c>
      <c r="F73" s="104">
        <v>40.468</v>
      </c>
      <c r="G73" s="104">
        <v>40.466</v>
      </c>
      <c r="H73" s="102" t="s">
        <v>199</v>
      </c>
      <c r="I73" s="104">
        <v>92.449</v>
      </c>
      <c r="J73" s="104">
        <v>26.523</v>
      </c>
      <c r="K73" s="104">
        <v>26.525</v>
      </c>
      <c r="L73" s="224">
        <f t="shared" si="10"/>
        <v>26.524</v>
      </c>
      <c r="M73" s="160">
        <f>((E73-D73)+(F73-G73))*1000/2/27</f>
        <v>0.01851851851847536</v>
      </c>
      <c r="N73" s="105">
        <f>((F73+G73)-(D73+E73))*1000/2/36.5</f>
        <v>-0.01369863013705171</v>
      </c>
      <c r="O73" s="255">
        <f>(K73-J73)*1000/44.5</f>
        <v>0.04494382022469419</v>
      </c>
      <c r="P73" s="103">
        <v>62.5</v>
      </c>
      <c r="Q73" s="298" t="s">
        <v>573</v>
      </c>
      <c r="R73" s="152">
        <v>36606</v>
      </c>
      <c r="S73" s="327">
        <v>40.458</v>
      </c>
      <c r="T73" s="15">
        <f t="shared" si="11"/>
        <v>40.46725</v>
      </c>
      <c r="U73" s="211">
        <f t="shared" si="12"/>
        <v>-0.008437499999999432</v>
      </c>
      <c r="V73" s="211">
        <f t="shared" si="13"/>
        <v>40.47475</v>
      </c>
    </row>
    <row r="74" spans="1:22" ht="11.25" customHeight="1" thickBot="1">
      <c r="A74" s="195" t="s">
        <v>201</v>
      </c>
      <c r="B74" s="195"/>
      <c r="C74" s="58" t="s">
        <v>650</v>
      </c>
      <c r="D74" s="209">
        <v>40.462</v>
      </c>
      <c r="E74" s="209">
        <v>40.458</v>
      </c>
      <c r="F74" s="209">
        <v>40.462</v>
      </c>
      <c r="G74" s="209">
        <v>40.469</v>
      </c>
      <c r="H74" s="195" t="s">
        <v>201</v>
      </c>
      <c r="I74" s="209">
        <v>93.495</v>
      </c>
      <c r="J74" s="224">
        <v>26.541999999999998</v>
      </c>
      <c r="K74" s="224">
        <v>26.529</v>
      </c>
      <c r="L74" s="224">
        <f t="shared" si="10"/>
        <v>26.5355</v>
      </c>
      <c r="M74" s="237">
        <f>((E74-D74)+(F74-G74))*1000/2/16</f>
        <v>-0.34375000000008704</v>
      </c>
      <c r="N74" s="237">
        <f>((F74+G74)-(D74+E74))*1000/2/17.875</f>
        <v>0.3076923076925844</v>
      </c>
      <c r="O74" s="248">
        <f>(K74-J74)*1000/25.75</f>
        <v>-0.504854368931966</v>
      </c>
      <c r="P74" s="261">
        <v>28.5</v>
      </c>
      <c r="Q74" s="285" t="s">
        <v>203</v>
      </c>
      <c r="R74" s="308">
        <v>35696</v>
      </c>
      <c r="S74" s="320"/>
      <c r="T74" s="209">
        <f t="shared" si="11"/>
        <v>40.46275</v>
      </c>
      <c r="U74" s="211">
        <f t="shared" si="12"/>
        <v>-0.015562500000001478</v>
      </c>
      <c r="V74" s="211">
        <f t="shared" si="13"/>
        <v>40.47658333333332</v>
      </c>
    </row>
    <row r="75" spans="1:22" ht="11.25" customHeight="1" thickBot="1">
      <c r="A75" s="31" t="s">
        <v>204</v>
      </c>
      <c r="B75" s="31" t="s">
        <v>208</v>
      </c>
      <c r="C75" s="58" t="s">
        <v>650</v>
      </c>
      <c r="D75" s="155">
        <v>40.485</v>
      </c>
      <c r="E75" s="155">
        <v>40.483</v>
      </c>
      <c r="F75" s="155">
        <v>40.492</v>
      </c>
      <c r="G75" s="155">
        <v>40.485</v>
      </c>
      <c r="H75" s="31" t="s">
        <v>209</v>
      </c>
      <c r="I75" s="221">
        <v>114.156</v>
      </c>
      <c r="J75" s="222">
        <v>26.521</v>
      </c>
      <c r="K75" s="222">
        <v>26.531</v>
      </c>
      <c r="L75" s="224">
        <f t="shared" si="10"/>
        <v>26.526</v>
      </c>
      <c r="M75" s="170">
        <f>((E75-D75)+(F75-G75))*1000/2/27</f>
        <v>0.09259259259250838</v>
      </c>
      <c r="N75" s="170">
        <f>((F75+G75)-(D75+E75))*1000/2/56.5625</f>
        <v>0.0795580110498524</v>
      </c>
      <c r="O75" s="247">
        <f>(K75-J75)*1000/64.5625</f>
        <v>0.15488867376570006</v>
      </c>
      <c r="P75" s="167">
        <v>79</v>
      </c>
      <c r="Q75" s="275" t="s">
        <v>210</v>
      </c>
      <c r="R75" s="171">
        <v>36151</v>
      </c>
      <c r="S75" s="168"/>
      <c r="T75" s="155">
        <f>(D75+E75+F75+G75)/4</f>
        <v>40.48625</v>
      </c>
      <c r="U75" s="211">
        <f t="shared" si="12"/>
        <v>0.011520833333335645</v>
      </c>
      <c r="V75" s="211">
        <f t="shared" si="13"/>
        <v>40.47600925925926</v>
      </c>
    </row>
    <row r="76" spans="1:22" ht="11.25" customHeight="1" thickBot="1">
      <c r="A76" s="14" t="s">
        <v>211</v>
      </c>
      <c r="B76" s="14" t="s">
        <v>214</v>
      </c>
      <c r="C76" s="58" t="s">
        <v>650</v>
      </c>
      <c r="D76" s="15">
        <v>40.486</v>
      </c>
      <c r="E76" s="15">
        <v>40.488</v>
      </c>
      <c r="F76" s="15">
        <v>40.485</v>
      </c>
      <c r="G76" s="15">
        <v>40.485</v>
      </c>
      <c r="H76" s="14" t="s">
        <v>209</v>
      </c>
      <c r="I76" s="140">
        <v>114.156</v>
      </c>
      <c r="J76" s="161">
        <v>26.526</v>
      </c>
      <c r="K76" s="161">
        <v>26.523</v>
      </c>
      <c r="L76" s="224">
        <f t="shared" si="10"/>
        <v>26.5245</v>
      </c>
      <c r="M76" s="16">
        <f>((E76-D76)+(F76-G76))*1000/2/27</f>
        <v>0.037037037037082304</v>
      </c>
      <c r="N76" s="16">
        <f>((F76+G76)-(D76+E76))*1000/2/56.5625</f>
        <v>-0.03535911602201704</v>
      </c>
      <c r="O76" s="142">
        <f>(K76-J76)*1000/64.5625</f>
        <v>-0.04646660212972103</v>
      </c>
      <c r="P76" s="28">
        <v>96</v>
      </c>
      <c r="Q76" s="52" t="s">
        <v>215</v>
      </c>
      <c r="R76" s="309">
        <v>36152</v>
      </c>
      <c r="S76" s="321"/>
      <c r="T76" s="15">
        <f>(D76+E76+F76+G76)/4</f>
        <v>40.486</v>
      </c>
      <c r="U76" s="211">
        <f t="shared" si="12"/>
        <v>0.018677083333329847</v>
      </c>
      <c r="V76" s="211">
        <f t="shared" si="13"/>
        <v>40.469398148148144</v>
      </c>
    </row>
    <row r="77" spans="1:22" ht="11.25" customHeight="1" thickBot="1">
      <c r="A77" s="195" t="s">
        <v>216</v>
      </c>
      <c r="B77" s="195"/>
      <c r="C77" s="58" t="s">
        <v>650</v>
      </c>
      <c r="D77" s="209">
        <v>40.486</v>
      </c>
      <c r="E77" s="209">
        <v>40.506</v>
      </c>
      <c r="F77" s="209">
        <v>40.476</v>
      </c>
      <c r="G77" s="209">
        <v>40.497</v>
      </c>
      <c r="H77" s="195" t="s">
        <v>219</v>
      </c>
      <c r="I77" s="209">
        <v>105.737</v>
      </c>
      <c r="J77" s="224">
        <v>26.555</v>
      </c>
      <c r="K77" s="224">
        <v>26.545</v>
      </c>
      <c r="L77" s="224">
        <f t="shared" si="10"/>
        <v>26.55</v>
      </c>
      <c r="M77" s="237">
        <f>((E77-D77)+(F77-G77))*1000/2/27</f>
        <v>-0.01851851851847536</v>
      </c>
      <c r="N77" s="237">
        <f>((F77+G77)-(D77+E77))*1000/2/56.5625</f>
        <v>-0.167955801104895</v>
      </c>
      <c r="O77" s="248">
        <f>(K77-J77)*1000/64.5625</f>
        <v>-0.15488867376570006</v>
      </c>
      <c r="P77" s="261"/>
      <c r="Q77" s="285" t="s">
        <v>220</v>
      </c>
      <c r="R77" s="308">
        <v>36151</v>
      </c>
      <c r="S77" s="320"/>
      <c r="T77" s="209">
        <f>(D77+E77+F77+G77)/4</f>
        <v>40.491249999999994</v>
      </c>
      <c r="U77" s="211">
        <f t="shared" si="12"/>
        <v>0.02689583333332024</v>
      </c>
      <c r="V77" s="211">
        <f t="shared" si="13"/>
        <v>40.467342592592594</v>
      </c>
    </row>
    <row r="78" spans="1:22" ht="12.75" customHeight="1" thickBot="1">
      <c r="A78" s="194" t="s">
        <v>221</v>
      </c>
      <c r="B78" s="194"/>
      <c r="C78" s="58" t="s">
        <v>650</v>
      </c>
      <c r="D78" s="166">
        <v>40.485</v>
      </c>
      <c r="E78" s="166">
        <v>40.489</v>
      </c>
      <c r="F78" s="166">
        <v>40.485</v>
      </c>
      <c r="G78" s="166">
        <v>40.488</v>
      </c>
      <c r="H78" s="194" t="s">
        <v>219</v>
      </c>
      <c r="I78" s="166">
        <v>105.737</v>
      </c>
      <c r="J78" s="166">
        <v>26.525</v>
      </c>
      <c r="K78" s="166">
        <v>26.529</v>
      </c>
      <c r="L78" s="224">
        <f t="shared" si="10"/>
        <v>26.527</v>
      </c>
      <c r="M78" s="239">
        <f>((E78-D78)+(F78-G78))*1000/2/16</f>
        <v>0.03124999999992717</v>
      </c>
      <c r="N78" s="239">
        <f>((F78+G78)-(D78+E78))*1000/2/56.5625</f>
        <v>-0.00883977900544145</v>
      </c>
      <c r="O78" s="253">
        <f>(K78-J78)*1000/64.5625</f>
        <v>0.061955469506313046</v>
      </c>
      <c r="P78" s="267"/>
      <c r="Q78" s="292" t="s">
        <v>223</v>
      </c>
      <c r="R78" s="313" t="s">
        <v>224</v>
      </c>
      <c r="S78" s="325"/>
      <c r="T78" s="166">
        <f t="shared" si="11"/>
        <v>40.48675</v>
      </c>
      <c r="U78" s="211">
        <f t="shared" si="12"/>
        <v>0.028208333333331836</v>
      </c>
      <c r="V78" s="211">
        <f t="shared" si="13"/>
        <v>40.461675925925924</v>
      </c>
    </row>
    <row r="79" spans="1:22" ht="11.25" customHeight="1" thickBot="1">
      <c r="A79" s="195" t="s">
        <v>225</v>
      </c>
      <c r="B79" s="195"/>
      <c r="C79" s="58" t="s">
        <v>650</v>
      </c>
      <c r="D79" s="209">
        <v>40.453</v>
      </c>
      <c r="E79" s="209">
        <v>40.454</v>
      </c>
      <c r="F79" s="217"/>
      <c r="G79" s="209">
        <v>40.456</v>
      </c>
      <c r="H79" s="195" t="s">
        <v>225</v>
      </c>
      <c r="I79" s="209">
        <v>92.996</v>
      </c>
      <c r="J79" s="209">
        <v>26.544</v>
      </c>
      <c r="K79" s="209">
        <v>26.536</v>
      </c>
      <c r="L79" s="224">
        <f t="shared" si="10"/>
        <v>26.54</v>
      </c>
      <c r="M79" s="240"/>
      <c r="N79" s="240"/>
      <c r="O79" s="185">
        <f>(K79-J79)*1000/25.75</f>
        <v>-0.3106796116504512</v>
      </c>
      <c r="P79" s="261">
        <v>28.5</v>
      </c>
      <c r="Q79" s="285" t="s">
        <v>227</v>
      </c>
      <c r="R79" s="308">
        <v>35698</v>
      </c>
      <c r="S79" s="320"/>
      <c r="T79" s="209">
        <f>(D79+E79+F79+G79)/3</f>
        <v>40.45433333333334</v>
      </c>
      <c r="U79" s="211">
        <f t="shared" si="12"/>
        <v>-0.004729166666663787</v>
      </c>
      <c r="V79" s="211">
        <f t="shared" si="13"/>
        <v>40.45853703703704</v>
      </c>
    </row>
    <row r="80" spans="1:22" ht="11.25" customHeight="1" thickBot="1">
      <c r="A80" s="31" t="s">
        <v>228</v>
      </c>
      <c r="B80" s="31"/>
      <c r="C80" s="58" t="s">
        <v>650</v>
      </c>
      <c r="D80" s="155">
        <v>40.424</v>
      </c>
      <c r="E80" s="155">
        <v>40.411</v>
      </c>
      <c r="F80" s="155">
        <v>40.423</v>
      </c>
      <c r="G80" s="155">
        <v>40.442</v>
      </c>
      <c r="H80" s="31" t="s">
        <v>228</v>
      </c>
      <c r="I80" s="155">
        <v>93.368</v>
      </c>
      <c r="J80" s="222">
        <v>26.526</v>
      </c>
      <c r="K80" s="222">
        <v>26.520999999999997</v>
      </c>
      <c r="L80" s="224">
        <f t="shared" si="10"/>
        <v>26.5235</v>
      </c>
      <c r="M80" s="170">
        <f>((E80-D80)+(F80-G80))*1000/2/27</f>
        <v>-0.5925925925925273</v>
      </c>
      <c r="N80" s="170">
        <f>((F80+G80)-(D80+E80))*1000/2/36.5</f>
        <v>0.4109589041096046</v>
      </c>
      <c r="O80" s="247">
        <f>(K80-J80)*1000/44.5</f>
        <v>-0.11235955056185523</v>
      </c>
      <c r="P80" s="167">
        <v>62.5</v>
      </c>
      <c r="Q80" s="275" t="s">
        <v>230</v>
      </c>
      <c r="R80" s="171">
        <v>35698</v>
      </c>
      <c r="S80" s="168"/>
      <c r="T80" s="155">
        <f>(D80+E80+F80+G80)/4</f>
        <v>40.425000000000004</v>
      </c>
      <c r="U80" s="211">
        <f t="shared" si="12"/>
        <v>-0.033010416666662934</v>
      </c>
      <c r="V80" s="211">
        <f t="shared" si="13"/>
        <v>40.4543425925926</v>
      </c>
    </row>
    <row r="81" spans="1:22" ht="11.25" customHeight="1" thickBot="1">
      <c r="A81" s="1" t="s">
        <v>231</v>
      </c>
      <c r="B81" s="1"/>
      <c r="C81" s="58" t="s">
        <v>650</v>
      </c>
      <c r="D81" s="2">
        <v>40.45</v>
      </c>
      <c r="E81" s="2">
        <v>40.438</v>
      </c>
      <c r="F81" s="2">
        <v>40.442</v>
      </c>
      <c r="G81" s="2">
        <v>40.456</v>
      </c>
      <c r="H81" s="1" t="s">
        <v>231</v>
      </c>
      <c r="I81" s="2">
        <v>92.448</v>
      </c>
      <c r="J81" s="65">
        <v>26.526</v>
      </c>
      <c r="K81" s="65">
        <v>26.52</v>
      </c>
      <c r="L81" s="224">
        <f t="shared" si="10"/>
        <v>26.523</v>
      </c>
      <c r="M81" s="10">
        <f>((E81-D81)+(F81-G81))*1000/2/27</f>
        <v>-0.48148148148154357</v>
      </c>
      <c r="N81" s="10">
        <f>((F81+G81)-(D81+E81))*1000/2/36.5</f>
        <v>0.13698630136973844</v>
      </c>
      <c r="O81" s="67">
        <f>(K81-J81)*1000/44.5</f>
        <v>-0.1348314606741624</v>
      </c>
      <c r="P81" s="26">
        <v>62.5</v>
      </c>
      <c r="Q81" s="51" t="s">
        <v>233</v>
      </c>
      <c r="R81" s="109">
        <v>35698</v>
      </c>
      <c r="S81" s="24"/>
      <c r="T81" s="2">
        <f t="shared" si="11"/>
        <v>40.4465</v>
      </c>
      <c r="U81" s="211">
        <f t="shared" si="12"/>
        <v>-0.0023854166666765764</v>
      </c>
      <c r="V81" s="211">
        <f t="shared" si="13"/>
        <v>40.44862037037037</v>
      </c>
    </row>
    <row r="82" spans="1:22" ht="11.25" customHeight="1" thickBot="1">
      <c r="A82" s="14" t="s">
        <v>234</v>
      </c>
      <c r="B82" s="14"/>
      <c r="C82" s="58" t="s">
        <v>650</v>
      </c>
      <c r="D82" s="15">
        <v>40.421</v>
      </c>
      <c r="E82" s="15">
        <v>40.408</v>
      </c>
      <c r="F82" s="15">
        <v>40.42</v>
      </c>
      <c r="G82" s="15">
        <v>40.416</v>
      </c>
      <c r="H82" s="14" t="s">
        <v>234</v>
      </c>
      <c r="I82" s="15">
        <v>92.086</v>
      </c>
      <c r="J82" s="161">
        <v>26.534</v>
      </c>
      <c r="K82" s="161">
        <v>26.512999999999998</v>
      </c>
      <c r="L82" s="224">
        <f t="shared" si="10"/>
        <v>26.5235</v>
      </c>
      <c r="M82" s="16">
        <f>((E82-D82)+(F82-G82))*1000/2/27</f>
        <v>-0.1666666666665414</v>
      </c>
      <c r="N82" s="16">
        <f>((F82+G82)-(D82+E82))*1000/2/36.5</f>
        <v>0.09589041095877797</v>
      </c>
      <c r="O82" s="142">
        <f>(K82-J82)*1000/44.5</f>
        <v>-0.4719101123595684</v>
      </c>
      <c r="P82" s="28">
        <v>62.5</v>
      </c>
      <c r="Q82" s="297" t="s">
        <v>28</v>
      </c>
      <c r="R82" s="309">
        <v>36019</v>
      </c>
      <c r="S82" s="321"/>
      <c r="T82" s="15">
        <f>(D82+E82+F82+G82)/4</f>
        <v>40.416250000000005</v>
      </c>
      <c r="U82" s="211">
        <f t="shared" si="12"/>
        <v>-0.02957291666666606</v>
      </c>
      <c r="V82" s="211">
        <f t="shared" si="13"/>
        <v>40.44253703703705</v>
      </c>
    </row>
    <row r="83" spans="1:22" ht="11.25" customHeight="1" thickBot="1">
      <c r="A83" s="187" t="s">
        <v>236</v>
      </c>
      <c r="B83" s="187" t="s">
        <v>237</v>
      </c>
      <c r="C83" s="58" t="s">
        <v>650</v>
      </c>
      <c r="D83" s="159">
        <v>40.427</v>
      </c>
      <c r="E83" s="159">
        <v>40.445</v>
      </c>
      <c r="F83" s="159">
        <v>40.446</v>
      </c>
      <c r="G83" s="159">
        <v>40.42</v>
      </c>
      <c r="H83" s="187" t="s">
        <v>236</v>
      </c>
      <c r="I83" s="159">
        <v>92.357</v>
      </c>
      <c r="J83" s="159">
        <v>26.494</v>
      </c>
      <c r="K83" s="159">
        <v>26.51</v>
      </c>
      <c r="L83" s="224">
        <f t="shared" si="10"/>
        <v>26.502000000000002</v>
      </c>
      <c r="M83" s="234">
        <v>0.8148148</v>
      </c>
      <c r="N83" s="234">
        <v>-0.0821918</v>
      </c>
      <c r="O83" s="234">
        <v>0.3595506</v>
      </c>
      <c r="P83" s="256">
        <v>62.5</v>
      </c>
      <c r="Q83" s="272"/>
      <c r="R83" s="305"/>
      <c r="S83" s="318"/>
      <c r="T83" s="209">
        <f t="shared" si="11"/>
        <v>40.4345</v>
      </c>
      <c r="U83" s="211">
        <f t="shared" si="12"/>
        <v>-0.006791666666671858</v>
      </c>
      <c r="V83" s="211">
        <f t="shared" si="13"/>
        <v>40.44053703703704</v>
      </c>
    </row>
    <row r="84" spans="1:22" ht="11.25" customHeight="1" thickBot="1">
      <c r="A84" s="172" t="s">
        <v>238</v>
      </c>
      <c r="B84" s="5" t="s">
        <v>239</v>
      </c>
      <c r="C84" s="58" t="s">
        <v>650</v>
      </c>
      <c r="D84" s="44">
        <v>40.455</v>
      </c>
      <c r="E84" s="44">
        <v>40.452</v>
      </c>
      <c r="F84" s="44">
        <v>40.442</v>
      </c>
      <c r="G84" s="44">
        <v>40.445</v>
      </c>
      <c r="H84" s="43" t="s">
        <v>238</v>
      </c>
      <c r="I84" s="44">
        <v>92.71</v>
      </c>
      <c r="J84" s="44">
        <v>26.514</v>
      </c>
      <c r="K84" s="44">
        <v>26.517999999999997</v>
      </c>
      <c r="L84" s="224">
        <f t="shared" si="10"/>
        <v>26.516</v>
      </c>
      <c r="M84" s="45">
        <v>-0.1111111</v>
      </c>
      <c r="N84" s="45">
        <v>-0.2739726</v>
      </c>
      <c r="O84" s="45">
        <v>0.0898876</v>
      </c>
      <c r="P84" s="62">
        <v>62.5</v>
      </c>
      <c r="Q84" s="53"/>
      <c r="R84" s="154"/>
      <c r="S84" s="153"/>
      <c r="T84" s="155">
        <f>(D84+E84+F84+G84)/4</f>
        <v>40.448499999999996</v>
      </c>
      <c r="U84" s="211">
        <f t="shared" si="12"/>
        <v>0.008812499999990564</v>
      </c>
      <c r="V84" s="211">
        <f t="shared" si="13"/>
        <v>40.440666666666665</v>
      </c>
    </row>
    <row r="85" spans="1:22" ht="11.25" customHeight="1" thickBot="1">
      <c r="A85" s="3" t="s">
        <v>240</v>
      </c>
      <c r="B85" s="3" t="s">
        <v>241</v>
      </c>
      <c r="C85" s="58" t="s">
        <v>650</v>
      </c>
      <c r="D85" s="4">
        <v>40.44</v>
      </c>
      <c r="E85" s="4">
        <v>40.43</v>
      </c>
      <c r="F85" s="4">
        <v>40.434</v>
      </c>
      <c r="G85" s="4">
        <v>40.434</v>
      </c>
      <c r="H85" s="3" t="s">
        <v>240</v>
      </c>
      <c r="I85" s="4">
        <v>93.767</v>
      </c>
      <c r="J85" s="4">
        <v>26.532999999999998</v>
      </c>
      <c r="K85" s="4">
        <v>26.534</v>
      </c>
      <c r="L85" s="224">
        <f t="shared" si="10"/>
        <v>26.533499999999997</v>
      </c>
      <c r="M85" s="11">
        <v>-0.1851852</v>
      </c>
      <c r="N85" s="11">
        <v>-0.0273973</v>
      </c>
      <c r="O85" s="11">
        <v>0.0224719</v>
      </c>
      <c r="P85" s="58">
        <v>62.5</v>
      </c>
      <c r="Q85" s="47"/>
      <c r="R85" s="108"/>
      <c r="S85" s="21"/>
      <c r="T85" s="2">
        <f t="shared" si="11"/>
        <v>40.4345</v>
      </c>
      <c r="U85" s="211">
        <f t="shared" si="12"/>
        <v>-0.005906249999995339</v>
      </c>
      <c r="V85" s="211">
        <f t="shared" si="13"/>
        <v>40.439750000000004</v>
      </c>
    </row>
    <row r="86" spans="1:22" ht="11.25" customHeight="1" thickBot="1">
      <c r="A86" s="3" t="s">
        <v>242</v>
      </c>
      <c r="B86" s="3" t="s">
        <v>243</v>
      </c>
      <c r="C86" s="58" t="s">
        <v>650</v>
      </c>
      <c r="D86" s="4">
        <v>40.45</v>
      </c>
      <c r="E86" s="4">
        <v>40.438</v>
      </c>
      <c r="F86" s="4">
        <v>40.419</v>
      </c>
      <c r="G86" s="4">
        <v>40.439</v>
      </c>
      <c r="H86" s="3" t="s">
        <v>242</v>
      </c>
      <c r="I86" s="4">
        <v>93.947</v>
      </c>
      <c r="J86" s="4">
        <v>26.523</v>
      </c>
      <c r="K86" s="4">
        <v>26.520999999999997</v>
      </c>
      <c r="L86" s="224">
        <f t="shared" si="10"/>
        <v>26.522</v>
      </c>
      <c r="M86" s="11">
        <v>-0.5925926</v>
      </c>
      <c r="N86" s="11">
        <v>-0.4109589</v>
      </c>
      <c r="O86" s="11">
        <v>-0.0449438</v>
      </c>
      <c r="P86" s="58">
        <v>62.5</v>
      </c>
      <c r="Q86" s="47"/>
      <c r="R86" s="108"/>
      <c r="S86" s="21"/>
      <c r="T86" s="2">
        <f t="shared" si="11"/>
        <v>40.4365</v>
      </c>
      <c r="U86" s="211">
        <f t="shared" si="12"/>
        <v>0.001218749999999602</v>
      </c>
      <c r="V86" s="211">
        <f t="shared" si="13"/>
        <v>40.43541666666666</v>
      </c>
    </row>
    <row r="87" spans="1:22" ht="11.25" customHeight="1" thickBot="1">
      <c r="A87" s="1" t="s">
        <v>244</v>
      </c>
      <c r="B87" s="1"/>
      <c r="C87" s="58" t="s">
        <v>650</v>
      </c>
      <c r="D87" s="2">
        <v>40.452</v>
      </c>
      <c r="E87" s="2">
        <v>40.454</v>
      </c>
      <c r="F87" s="2">
        <v>40.484</v>
      </c>
      <c r="G87" s="2">
        <v>40.485</v>
      </c>
      <c r="H87" s="1" t="s">
        <v>244</v>
      </c>
      <c r="I87" s="2">
        <v>94.963</v>
      </c>
      <c r="J87" s="65">
        <v>26.515</v>
      </c>
      <c r="K87" s="65">
        <v>26.520999999999997</v>
      </c>
      <c r="L87" s="224">
        <f t="shared" si="10"/>
        <v>26.518</v>
      </c>
      <c r="M87" s="10">
        <f>((E87-D87)+(F87-G87))*1000/2/27</f>
        <v>0.018518518518606943</v>
      </c>
      <c r="N87" s="10">
        <f>((F87+G87)-(D87+E87))*1000/2/36.5</f>
        <v>0.863013698629975</v>
      </c>
      <c r="O87" s="67">
        <f>(K87-J87)*1000/44.5</f>
        <v>0.13483146067408258</v>
      </c>
      <c r="P87" s="26">
        <v>62.5</v>
      </c>
      <c r="Q87" s="281" t="s">
        <v>28</v>
      </c>
      <c r="R87" s="24">
        <v>36019</v>
      </c>
      <c r="S87" s="24"/>
      <c r="T87" s="2">
        <f t="shared" si="11"/>
        <v>40.46875</v>
      </c>
      <c r="U87" s="211">
        <f t="shared" si="12"/>
        <v>0.04015625000000966</v>
      </c>
      <c r="V87" s="211">
        <f t="shared" si="13"/>
        <v>40.43305555555555</v>
      </c>
    </row>
    <row r="88" spans="1:22" ht="11.25" customHeight="1" thickBot="1">
      <c r="A88" s="3" t="s">
        <v>246</v>
      </c>
      <c r="B88" s="43" t="s">
        <v>247</v>
      </c>
      <c r="C88" s="58" t="s">
        <v>650</v>
      </c>
      <c r="D88" s="44">
        <v>40.462</v>
      </c>
      <c r="E88" s="44">
        <v>40.453</v>
      </c>
      <c r="F88" s="44">
        <v>40.455</v>
      </c>
      <c r="G88" s="44">
        <v>40.452</v>
      </c>
      <c r="H88" s="43" t="s">
        <v>246</v>
      </c>
      <c r="I88" s="44">
        <v>92.999</v>
      </c>
      <c r="J88" s="44">
        <v>26.532</v>
      </c>
      <c r="K88" s="44">
        <v>26.52</v>
      </c>
      <c r="L88" s="224">
        <f t="shared" si="10"/>
        <v>26.526</v>
      </c>
      <c r="M88" s="45">
        <v>-0.1111111</v>
      </c>
      <c r="N88" s="45">
        <v>-0.109589</v>
      </c>
      <c r="O88" s="45">
        <v>-0.2696629</v>
      </c>
      <c r="P88" s="62">
        <v>62.5</v>
      </c>
      <c r="Q88" s="53"/>
      <c r="R88" s="154"/>
      <c r="S88" s="21"/>
      <c r="T88" s="2">
        <f>(D88+E88+F88+G88)/4</f>
        <v>40.4555</v>
      </c>
      <c r="U88" s="211">
        <f t="shared" si="12"/>
        <v>0.03396874999999966</v>
      </c>
      <c r="V88" s="211">
        <f t="shared" si="13"/>
        <v>40.42530555555555</v>
      </c>
    </row>
    <row r="89" spans="1:22" ht="15" customHeight="1" thickBot="1">
      <c r="A89" s="3" t="s">
        <v>248</v>
      </c>
      <c r="B89" s="3" t="s">
        <v>249</v>
      </c>
      <c r="C89" s="58" t="s">
        <v>650</v>
      </c>
      <c r="D89" s="4">
        <v>40.422</v>
      </c>
      <c r="E89" s="4">
        <v>40.413</v>
      </c>
      <c r="F89" s="4">
        <v>40.41</v>
      </c>
      <c r="G89" s="4">
        <v>40.422</v>
      </c>
      <c r="H89" s="3" t="s">
        <v>248</v>
      </c>
      <c r="I89" s="4">
        <v>94.843</v>
      </c>
      <c r="J89" s="4">
        <v>26.522</v>
      </c>
      <c r="K89" s="4">
        <v>26.523999999999997</v>
      </c>
      <c r="L89" s="224">
        <f t="shared" si="10"/>
        <v>26.522999999999996</v>
      </c>
      <c r="M89" s="11">
        <v>-0.3888889</v>
      </c>
      <c r="N89" s="11">
        <v>-0.0410959</v>
      </c>
      <c r="O89" s="11">
        <v>0.0449438</v>
      </c>
      <c r="P89" s="58">
        <v>62.5</v>
      </c>
      <c r="Q89" s="47"/>
      <c r="R89" s="108"/>
      <c r="S89" s="21"/>
      <c r="T89" s="2">
        <f t="shared" si="11"/>
        <v>40.41674999999999</v>
      </c>
      <c r="U89" s="211">
        <f t="shared" si="12"/>
        <v>-0.001187500000014552</v>
      </c>
      <c r="V89" s="211">
        <f t="shared" si="13"/>
        <v>40.41780555555556</v>
      </c>
    </row>
    <row r="90" spans="1:22" ht="11.25" customHeight="1" thickBot="1">
      <c r="A90" s="1" t="s">
        <v>250</v>
      </c>
      <c r="B90" s="1"/>
      <c r="C90" s="58" t="s">
        <v>650</v>
      </c>
      <c r="D90" s="2">
        <v>40.406</v>
      </c>
      <c r="E90" s="2">
        <v>40.432</v>
      </c>
      <c r="F90" s="2">
        <v>40.406</v>
      </c>
      <c r="G90" s="2">
        <v>40.386</v>
      </c>
      <c r="H90" s="1" t="s">
        <v>250</v>
      </c>
      <c r="I90" s="2">
        <v>93.508</v>
      </c>
      <c r="J90" s="65">
        <v>26.515</v>
      </c>
      <c r="K90" s="65">
        <v>26.497</v>
      </c>
      <c r="L90" s="224">
        <f t="shared" si="10"/>
        <v>26.506</v>
      </c>
      <c r="M90" s="10">
        <f>((E90-D90)+(F90-G90))*1000/2/16</f>
        <v>1.4374999999999805</v>
      </c>
      <c r="N90" s="10">
        <f>((F90+G90)-(D90+E90))*1000/2/36.5</f>
        <v>-0.6301369863012639</v>
      </c>
      <c r="O90" s="67">
        <f>(K90-J90)*1000/44.5</f>
        <v>-0.4044943820224872</v>
      </c>
      <c r="P90" s="26">
        <v>62.5</v>
      </c>
      <c r="Q90" s="51" t="s">
        <v>252</v>
      </c>
      <c r="R90" s="109">
        <v>35923</v>
      </c>
      <c r="S90" s="24"/>
      <c r="T90" s="2">
        <f t="shared" si="11"/>
        <v>40.4075</v>
      </c>
      <c r="U90" s="211">
        <f t="shared" si="12"/>
        <v>-0.004093749999995566</v>
      </c>
      <c r="V90" s="211">
        <f t="shared" si="13"/>
        <v>40.411138888888885</v>
      </c>
    </row>
    <row r="91" spans="1:22" ht="11.25" customHeight="1" thickBot="1">
      <c r="A91" s="200" t="s">
        <v>253</v>
      </c>
      <c r="B91" s="204"/>
      <c r="C91" s="58" t="s">
        <v>650</v>
      </c>
      <c r="D91" s="214">
        <v>40.397</v>
      </c>
      <c r="E91" s="214">
        <v>40.407</v>
      </c>
      <c r="F91" s="214">
        <v>40.39</v>
      </c>
      <c r="G91" s="214">
        <v>40.386</v>
      </c>
      <c r="H91" s="204" t="s">
        <v>253</v>
      </c>
      <c r="I91" s="214">
        <v>92.751</v>
      </c>
      <c r="J91" s="229">
        <v>26.517</v>
      </c>
      <c r="K91" s="229">
        <v>26.525</v>
      </c>
      <c r="L91" s="224">
        <f t="shared" si="10"/>
        <v>26.521</v>
      </c>
      <c r="M91" s="242">
        <f>((E91-D91)+(F91-G91))*1000/2/27</f>
        <v>0.25925925925918136</v>
      </c>
      <c r="N91" s="242">
        <f>((F91+G91)-(D91+E91))*1000/2/36.5</f>
        <v>-0.3835616438355012</v>
      </c>
      <c r="O91" s="254">
        <f>(K91-J91)*1000/44.5</f>
        <v>0.1797752808988566</v>
      </c>
      <c r="P91" s="27">
        <v>62.5</v>
      </c>
      <c r="Q91" s="295" t="s">
        <v>28</v>
      </c>
      <c r="R91" s="311">
        <v>36019</v>
      </c>
      <c r="S91" s="24"/>
      <c r="T91" s="2">
        <f aca="true" t="shared" si="14" ref="T91:T111">(D91+E91+F91+G91)/4</f>
        <v>40.395</v>
      </c>
      <c r="U91" s="211">
        <f t="shared" si="12"/>
        <v>-0.011812499999997783</v>
      </c>
      <c r="V91" s="211">
        <f t="shared" si="13"/>
        <v>40.405499999999996</v>
      </c>
    </row>
    <row r="92" spans="1:22" ht="11.25" customHeight="1" thickBot="1">
      <c r="A92" s="5" t="s">
        <v>255</v>
      </c>
      <c r="B92" s="5" t="s">
        <v>256</v>
      </c>
      <c r="C92" s="58" t="s">
        <v>650</v>
      </c>
      <c r="D92" s="6">
        <v>40.372</v>
      </c>
      <c r="E92" s="6">
        <v>40.364</v>
      </c>
      <c r="F92" s="6">
        <v>40.358</v>
      </c>
      <c r="G92" s="6">
        <v>40.365</v>
      </c>
      <c r="H92" s="5" t="s">
        <v>255</v>
      </c>
      <c r="I92" s="6">
        <v>94.809</v>
      </c>
      <c r="J92" s="6">
        <v>26.526</v>
      </c>
      <c r="K92" s="6">
        <v>26.523999999999997</v>
      </c>
      <c r="L92" s="224">
        <f t="shared" si="10"/>
        <v>26.525</v>
      </c>
      <c r="M92" s="13">
        <v>-0.2777778</v>
      </c>
      <c r="N92" s="13">
        <v>-0.1780822</v>
      </c>
      <c r="O92" s="13">
        <v>-0.0449438</v>
      </c>
      <c r="P92" s="61">
        <v>62.5</v>
      </c>
      <c r="Q92" s="37"/>
      <c r="R92" s="35"/>
      <c r="S92" s="21"/>
      <c r="T92" s="2">
        <f t="shared" si="14"/>
        <v>40.36475</v>
      </c>
      <c r="U92" s="211">
        <f t="shared" si="12"/>
        <v>-0.03968749999999943</v>
      </c>
      <c r="V92" s="211">
        <f t="shared" si="13"/>
        <v>40.40002777777777</v>
      </c>
    </row>
    <row r="93" spans="1:22" ht="13.5" thickBot="1">
      <c r="A93" s="3" t="s">
        <v>257</v>
      </c>
      <c r="B93" s="3" t="s">
        <v>258</v>
      </c>
      <c r="C93" s="58" t="s">
        <v>650</v>
      </c>
      <c r="D93" s="4">
        <v>40.387</v>
      </c>
      <c r="E93" s="4">
        <v>40.377</v>
      </c>
      <c r="F93" s="4">
        <v>40.378</v>
      </c>
      <c r="G93" s="4">
        <v>40.382</v>
      </c>
      <c r="H93" s="3" t="s">
        <v>257</v>
      </c>
      <c r="I93" s="4">
        <v>95.056</v>
      </c>
      <c r="J93" s="4">
        <v>26.525</v>
      </c>
      <c r="K93" s="4">
        <v>26.55</v>
      </c>
      <c r="L93" s="224">
        <f t="shared" si="10"/>
        <v>26.5375</v>
      </c>
      <c r="M93" s="11">
        <v>-0.2592593</v>
      </c>
      <c r="N93" s="11">
        <v>-0.0547945</v>
      </c>
      <c r="O93" s="11">
        <v>0.5617978</v>
      </c>
      <c r="P93" s="58">
        <v>62.5</v>
      </c>
      <c r="Q93" s="47"/>
      <c r="R93" s="108"/>
      <c r="S93" s="21"/>
      <c r="T93" s="2">
        <f t="shared" si="14"/>
        <v>40.381</v>
      </c>
      <c r="U93" s="211">
        <f t="shared" si="12"/>
        <v>-0.014843750000004263</v>
      </c>
      <c r="V93" s="211">
        <f t="shared" si="13"/>
        <v>40.39419444444445</v>
      </c>
    </row>
    <row r="94" spans="1:22" ht="13.5" thickBot="1">
      <c r="A94" s="3" t="s">
        <v>259</v>
      </c>
      <c r="B94" s="3" t="s">
        <v>260</v>
      </c>
      <c r="C94" s="58" t="s">
        <v>650</v>
      </c>
      <c r="D94" s="4">
        <v>40.371</v>
      </c>
      <c r="E94" s="4">
        <v>40.369</v>
      </c>
      <c r="F94" s="4">
        <v>40.382</v>
      </c>
      <c r="G94" s="4">
        <v>40.376</v>
      </c>
      <c r="H94" s="3" t="s">
        <v>259</v>
      </c>
      <c r="I94" s="4">
        <v>93.338</v>
      </c>
      <c r="J94" s="4">
        <v>26.543</v>
      </c>
      <c r="K94" s="4">
        <v>26.535</v>
      </c>
      <c r="L94" s="224">
        <f t="shared" si="10"/>
        <v>26.539</v>
      </c>
      <c r="M94" s="11">
        <v>0.0740741</v>
      </c>
      <c r="N94" s="11">
        <v>0.2465753</v>
      </c>
      <c r="O94" s="11">
        <v>-0.1797753</v>
      </c>
      <c r="P94" s="58">
        <v>62.5</v>
      </c>
      <c r="Q94" s="47"/>
      <c r="R94" s="108"/>
      <c r="S94" s="21"/>
      <c r="T94" s="2">
        <f t="shared" si="14"/>
        <v>40.374500000000005</v>
      </c>
      <c r="U94" s="211">
        <f t="shared" si="12"/>
        <v>-0.01953125</v>
      </c>
      <c r="V94" s="211">
        <f t="shared" si="13"/>
        <v>40.39186111111112</v>
      </c>
    </row>
    <row r="95" spans="1:22" ht="13.5" thickBot="1">
      <c r="A95" s="3" t="s">
        <v>261</v>
      </c>
      <c r="B95" s="3" t="s">
        <v>262</v>
      </c>
      <c r="C95" s="58" t="s">
        <v>650</v>
      </c>
      <c r="D95" s="4">
        <v>40.383</v>
      </c>
      <c r="E95" s="4">
        <v>40.386</v>
      </c>
      <c r="F95" s="4">
        <v>40.386</v>
      </c>
      <c r="G95" s="4">
        <v>40.388</v>
      </c>
      <c r="H95" s="3" t="s">
        <v>261</v>
      </c>
      <c r="I95" s="4">
        <v>93.293</v>
      </c>
      <c r="J95" s="4">
        <v>26.541999999999998</v>
      </c>
      <c r="K95" s="4">
        <v>26.526999999999997</v>
      </c>
      <c r="L95" s="224">
        <f t="shared" si="10"/>
        <v>26.534499999999998</v>
      </c>
      <c r="M95" s="11">
        <v>0.0185185</v>
      </c>
      <c r="N95" s="11">
        <v>0.0684932</v>
      </c>
      <c r="O95" s="11">
        <v>-0.3370787</v>
      </c>
      <c r="P95" s="58">
        <v>62.5</v>
      </c>
      <c r="Q95" s="47"/>
      <c r="R95" s="108"/>
      <c r="S95" s="21"/>
      <c r="T95" s="2">
        <f t="shared" si="14"/>
        <v>40.38575</v>
      </c>
      <c r="U95" s="211">
        <f t="shared" si="12"/>
        <v>-0.0025625000000033538</v>
      </c>
      <c r="V95" s="211">
        <f t="shared" si="13"/>
        <v>40.38802777777778</v>
      </c>
    </row>
    <row r="96" spans="1:22" ht="13.5" thickBot="1">
      <c r="A96" s="3" t="s">
        <v>263</v>
      </c>
      <c r="B96" s="3" t="s">
        <v>264</v>
      </c>
      <c r="C96" s="58" t="s">
        <v>650</v>
      </c>
      <c r="D96" s="4">
        <v>40.412</v>
      </c>
      <c r="E96" s="4">
        <v>40.404</v>
      </c>
      <c r="F96" s="4">
        <v>40.436</v>
      </c>
      <c r="G96" s="4">
        <v>40.426</v>
      </c>
      <c r="H96" s="3" t="s">
        <v>263</v>
      </c>
      <c r="I96" s="4">
        <v>93.886</v>
      </c>
      <c r="J96" s="4">
        <v>26.526</v>
      </c>
      <c r="K96" s="4">
        <v>26.522</v>
      </c>
      <c r="L96" s="224">
        <f t="shared" si="10"/>
        <v>26.524</v>
      </c>
      <c r="M96" s="11">
        <v>0.037037</v>
      </c>
      <c r="N96" s="11">
        <v>0.630137</v>
      </c>
      <c r="O96" s="11">
        <v>-0.0898876</v>
      </c>
      <c r="P96" s="58">
        <v>62.5</v>
      </c>
      <c r="Q96" s="47"/>
      <c r="R96" s="108"/>
      <c r="S96" s="21"/>
      <c r="T96" s="2">
        <f t="shared" si="14"/>
        <v>40.4195</v>
      </c>
      <c r="U96" s="211">
        <f t="shared" si="12"/>
        <v>0.03890624999999659</v>
      </c>
      <c r="V96" s="211">
        <f t="shared" si="13"/>
        <v>40.38491666666667</v>
      </c>
    </row>
    <row r="97" spans="1:22" ht="13.5" thickBot="1">
      <c r="A97" s="3" t="s">
        <v>265</v>
      </c>
      <c r="B97" s="3" t="s">
        <v>266</v>
      </c>
      <c r="C97" s="58" t="s">
        <v>650</v>
      </c>
      <c r="D97" s="4">
        <v>40.397</v>
      </c>
      <c r="E97" s="4">
        <v>40.39</v>
      </c>
      <c r="F97" s="4">
        <v>40.406</v>
      </c>
      <c r="G97" s="4">
        <v>40.419</v>
      </c>
      <c r="H97" s="3" t="s">
        <v>265</v>
      </c>
      <c r="I97" s="4">
        <v>93.156</v>
      </c>
      <c r="J97" s="4">
        <v>26.535999999999998</v>
      </c>
      <c r="K97" s="4">
        <v>26.543</v>
      </c>
      <c r="L97" s="224">
        <f t="shared" si="10"/>
        <v>26.539499999999997</v>
      </c>
      <c r="M97" s="11">
        <v>-0.3703704</v>
      </c>
      <c r="N97" s="11">
        <v>0.5205479</v>
      </c>
      <c r="O97" s="11">
        <v>0.1573034</v>
      </c>
      <c r="P97" s="58">
        <v>62.5</v>
      </c>
      <c r="Q97" s="47"/>
      <c r="R97" s="108"/>
      <c r="S97" s="21"/>
      <c r="T97" s="2">
        <f t="shared" si="14"/>
        <v>40.403000000000006</v>
      </c>
      <c r="U97" s="211">
        <f t="shared" si="12"/>
        <v>0.020000000000003126</v>
      </c>
      <c r="V97" s="211">
        <f t="shared" si="13"/>
        <v>40.385222222222225</v>
      </c>
    </row>
    <row r="98" spans="1:22" ht="13.5" thickBot="1">
      <c r="A98" s="3" t="s">
        <v>267</v>
      </c>
      <c r="B98" s="3" t="s">
        <v>268</v>
      </c>
      <c r="C98" s="58" t="s">
        <v>650</v>
      </c>
      <c r="D98" s="4">
        <v>40.395</v>
      </c>
      <c r="E98" s="4">
        <v>40.397</v>
      </c>
      <c r="F98" s="4">
        <v>40.396</v>
      </c>
      <c r="G98" s="4">
        <v>40.395</v>
      </c>
      <c r="H98" s="3" t="s">
        <v>267</v>
      </c>
      <c r="I98" s="4">
        <v>93.848</v>
      </c>
      <c r="J98" s="4">
        <v>26.509</v>
      </c>
      <c r="K98" s="4">
        <v>26.506999999999998</v>
      </c>
      <c r="L98" s="224">
        <f t="shared" si="10"/>
        <v>26.508</v>
      </c>
      <c r="M98" s="11">
        <v>0.0555556</v>
      </c>
      <c r="N98" s="11">
        <v>-0.0136986</v>
      </c>
      <c r="O98" s="11">
        <v>-0.0449438</v>
      </c>
      <c r="P98" s="58">
        <v>62.5</v>
      </c>
      <c r="Q98" s="47"/>
      <c r="R98" s="108"/>
      <c r="S98" s="21"/>
      <c r="T98" s="2">
        <f t="shared" si="14"/>
        <v>40.39575</v>
      </c>
      <c r="U98" s="211">
        <f t="shared" si="12"/>
        <v>0.013281249999998579</v>
      </c>
      <c r="V98" s="211">
        <f t="shared" si="13"/>
        <v>40.38394444444445</v>
      </c>
    </row>
    <row r="99" spans="1:22" ht="13.5" thickBot="1">
      <c r="A99" s="3" t="s">
        <v>269</v>
      </c>
      <c r="B99" s="3" t="s">
        <v>270</v>
      </c>
      <c r="C99" s="58" t="s">
        <v>650</v>
      </c>
      <c r="D99" s="4">
        <v>40.377</v>
      </c>
      <c r="E99" s="4">
        <v>40.386</v>
      </c>
      <c r="F99" s="4">
        <v>40.369</v>
      </c>
      <c r="G99" s="4">
        <v>40.36</v>
      </c>
      <c r="H99" s="3" t="s">
        <v>269</v>
      </c>
      <c r="I99" s="4">
        <v>93.99</v>
      </c>
      <c r="J99" s="4">
        <v>26.520999999999997</v>
      </c>
      <c r="K99" s="4">
        <v>26.516</v>
      </c>
      <c r="L99" s="224">
        <f t="shared" si="10"/>
        <v>26.518499999999996</v>
      </c>
      <c r="M99" s="11">
        <v>0.3333333</v>
      </c>
      <c r="N99" s="11">
        <v>-0.4657534</v>
      </c>
      <c r="O99" s="11">
        <v>-0.1123596</v>
      </c>
      <c r="P99" s="58">
        <v>62.5</v>
      </c>
      <c r="Q99" s="47"/>
      <c r="R99" s="108"/>
      <c r="S99" s="21"/>
      <c r="T99" s="2">
        <f t="shared" si="14"/>
        <v>40.373000000000005</v>
      </c>
      <c r="U99" s="211">
        <f t="shared" si="12"/>
        <v>-0.012781249999996191</v>
      </c>
      <c r="V99" s="211">
        <f t="shared" si="13"/>
        <v>40.38436111111111</v>
      </c>
    </row>
    <row r="100" spans="1:22" ht="13.5" thickBot="1">
      <c r="A100" s="3" t="s">
        <v>271</v>
      </c>
      <c r="B100" s="3" t="s">
        <v>272</v>
      </c>
      <c r="C100" s="58" t="s">
        <v>650</v>
      </c>
      <c r="D100" s="4">
        <v>40.364</v>
      </c>
      <c r="E100" s="4">
        <v>40.364</v>
      </c>
      <c r="F100" s="4">
        <v>40.373</v>
      </c>
      <c r="G100" s="4">
        <v>40.367</v>
      </c>
      <c r="H100" s="3" t="s">
        <v>271</v>
      </c>
      <c r="I100" s="4">
        <v>93.44</v>
      </c>
      <c r="J100" s="4">
        <v>26.520999999999997</v>
      </c>
      <c r="K100" s="4">
        <v>26.497999999999998</v>
      </c>
      <c r="L100" s="224">
        <f t="shared" si="10"/>
        <v>26.509499999999996</v>
      </c>
      <c r="M100" s="11">
        <v>0.1111111</v>
      </c>
      <c r="N100" s="11">
        <v>0.1643836</v>
      </c>
      <c r="O100" s="11">
        <v>-0.5168539</v>
      </c>
      <c r="P100" s="58">
        <v>62.5</v>
      </c>
      <c r="Q100" s="47"/>
      <c r="R100" s="108"/>
      <c r="S100" s="21"/>
      <c r="T100" s="2">
        <f t="shared" si="14"/>
        <v>40.367</v>
      </c>
      <c r="U100" s="211">
        <f t="shared" si="12"/>
        <v>-0.022906250000005457</v>
      </c>
      <c r="V100" s="211">
        <f t="shared" si="13"/>
        <v>40.38736111111111</v>
      </c>
    </row>
    <row r="101" spans="1:22" ht="13.5" thickBot="1">
      <c r="A101" s="3" t="s">
        <v>273</v>
      </c>
      <c r="B101" s="3" t="s">
        <v>274</v>
      </c>
      <c r="C101" s="58" t="s">
        <v>650</v>
      </c>
      <c r="D101" s="4">
        <v>40.37</v>
      </c>
      <c r="E101" s="4">
        <v>40.366</v>
      </c>
      <c r="F101" s="4">
        <v>40.366</v>
      </c>
      <c r="G101" s="4">
        <v>40.368</v>
      </c>
      <c r="H101" s="3" t="s">
        <v>273</v>
      </c>
      <c r="I101" s="4">
        <v>93.523</v>
      </c>
      <c r="J101" s="4">
        <v>26.532999999999998</v>
      </c>
      <c r="K101" s="4">
        <v>26.522</v>
      </c>
      <c r="L101" s="224">
        <f t="shared" si="10"/>
        <v>26.527499999999996</v>
      </c>
      <c r="M101" s="11">
        <v>-0.1111111</v>
      </c>
      <c r="N101" s="11">
        <v>-0.0273973</v>
      </c>
      <c r="O101" s="11">
        <v>-0.247191</v>
      </c>
      <c r="P101" s="58">
        <v>62.5</v>
      </c>
      <c r="Q101" s="47"/>
      <c r="R101" s="108"/>
      <c r="S101" s="21"/>
      <c r="T101" s="2">
        <f t="shared" si="14"/>
        <v>40.3675</v>
      </c>
      <c r="U101" s="211">
        <f t="shared" si="12"/>
        <v>-0.020375000000001364</v>
      </c>
      <c r="V101" s="211">
        <f t="shared" si="13"/>
        <v>40.38561111111111</v>
      </c>
    </row>
    <row r="102" spans="1:22" ht="13.5" thickBot="1">
      <c r="A102" s="3" t="s">
        <v>275</v>
      </c>
      <c r="B102" s="3" t="s">
        <v>276</v>
      </c>
      <c r="C102" s="58" t="s">
        <v>650</v>
      </c>
      <c r="D102" s="4">
        <v>40.366</v>
      </c>
      <c r="E102" s="4">
        <v>40.366</v>
      </c>
      <c r="F102" s="4">
        <v>40.37</v>
      </c>
      <c r="G102" s="4">
        <v>40.376</v>
      </c>
      <c r="H102" s="3" t="s">
        <v>275</v>
      </c>
      <c r="I102" s="4">
        <v>93.75</v>
      </c>
      <c r="J102" s="4">
        <v>26.515</v>
      </c>
      <c r="K102" s="4">
        <v>26.515</v>
      </c>
      <c r="L102" s="224">
        <f t="shared" si="10"/>
        <v>26.515</v>
      </c>
      <c r="M102" s="11">
        <v>-0.1111111</v>
      </c>
      <c r="N102" s="11">
        <v>0.1917808</v>
      </c>
      <c r="O102" s="11">
        <v>0</v>
      </c>
      <c r="P102" s="58">
        <v>62.5</v>
      </c>
      <c r="Q102" s="47"/>
      <c r="R102" s="108"/>
      <c r="S102" s="21"/>
      <c r="T102" s="2">
        <f t="shared" si="14"/>
        <v>40.3695</v>
      </c>
      <c r="U102" s="211">
        <f t="shared" si="12"/>
        <v>-0.018281250000001137</v>
      </c>
      <c r="V102" s="211">
        <f t="shared" si="13"/>
        <v>40.38575</v>
      </c>
    </row>
    <row r="103" spans="1:22" ht="13.5" thickBot="1">
      <c r="A103" s="3" t="s">
        <v>277</v>
      </c>
      <c r="B103" s="3" t="s">
        <v>278</v>
      </c>
      <c r="C103" s="58" t="s">
        <v>650</v>
      </c>
      <c r="D103" s="4">
        <v>40.373</v>
      </c>
      <c r="E103" s="4">
        <v>40.378</v>
      </c>
      <c r="F103" s="4">
        <v>40.381</v>
      </c>
      <c r="G103" s="4">
        <v>40.381</v>
      </c>
      <c r="H103" s="3" t="s">
        <v>277</v>
      </c>
      <c r="I103" s="4">
        <v>93.94</v>
      </c>
      <c r="J103" s="4">
        <v>26.528</v>
      </c>
      <c r="K103" s="4">
        <v>26.523</v>
      </c>
      <c r="L103" s="224">
        <f t="shared" si="10"/>
        <v>26.5255</v>
      </c>
      <c r="M103" s="11">
        <v>0.0925926</v>
      </c>
      <c r="N103" s="11">
        <v>0.1506849</v>
      </c>
      <c r="O103" s="11">
        <v>-0.1123596</v>
      </c>
      <c r="P103" s="58">
        <v>62.5</v>
      </c>
      <c r="Q103" s="47"/>
      <c r="R103" s="108"/>
      <c r="S103" s="21"/>
      <c r="T103" s="2">
        <f t="shared" si="14"/>
        <v>40.37825</v>
      </c>
      <c r="U103" s="211">
        <f t="shared" si="12"/>
        <v>-0.01184375000000415</v>
      </c>
      <c r="V103" s="211">
        <f t="shared" si="13"/>
        <v>40.38877777777778</v>
      </c>
    </row>
    <row r="104" spans="1:22" ht="13.5" thickBot="1">
      <c r="A104" s="3" t="s">
        <v>279</v>
      </c>
      <c r="B104" s="3" t="s">
        <v>280</v>
      </c>
      <c r="C104" s="58" t="s">
        <v>650</v>
      </c>
      <c r="D104" s="4">
        <v>40.409</v>
      </c>
      <c r="E104" s="4">
        <v>40.419</v>
      </c>
      <c r="F104" s="4">
        <v>40.415</v>
      </c>
      <c r="G104" s="4">
        <v>40.408</v>
      </c>
      <c r="H104" s="3" t="s">
        <v>279</v>
      </c>
      <c r="I104" s="4">
        <v>94.157</v>
      </c>
      <c r="J104" s="4">
        <v>26.522</v>
      </c>
      <c r="K104" s="4">
        <v>26.509</v>
      </c>
      <c r="L104" s="224">
        <f t="shared" si="10"/>
        <v>26.5155</v>
      </c>
      <c r="M104" s="11">
        <v>0.3148148</v>
      </c>
      <c r="N104" s="11">
        <v>-0.0684932</v>
      </c>
      <c r="O104" s="11">
        <v>-0.2921348</v>
      </c>
      <c r="P104" s="58">
        <v>62.5</v>
      </c>
      <c r="Q104" s="47"/>
      <c r="R104" s="108"/>
      <c r="S104" s="21"/>
      <c r="T104" s="2">
        <f t="shared" si="14"/>
        <v>40.41275</v>
      </c>
      <c r="U104" s="211">
        <f t="shared" si="12"/>
        <v>0.019187500000001023</v>
      </c>
      <c r="V104" s="211">
        <f t="shared" si="13"/>
        <v>40.395694444444445</v>
      </c>
    </row>
    <row r="105" spans="1:22" ht="13.5" thickBot="1">
      <c r="A105" s="3" t="s">
        <v>281</v>
      </c>
      <c r="B105" s="3" t="s">
        <v>282</v>
      </c>
      <c r="C105" s="58" t="s">
        <v>650</v>
      </c>
      <c r="D105" s="4">
        <v>40.414</v>
      </c>
      <c r="E105" s="4">
        <v>40.401</v>
      </c>
      <c r="F105" s="4">
        <v>40.389</v>
      </c>
      <c r="G105" s="4">
        <v>40.411</v>
      </c>
      <c r="H105" s="3" t="s">
        <v>281</v>
      </c>
      <c r="I105" s="4">
        <v>93.443</v>
      </c>
      <c r="J105" s="4">
        <v>26.531</v>
      </c>
      <c r="K105" s="4">
        <v>26.526999999999997</v>
      </c>
      <c r="L105" s="224">
        <f t="shared" si="10"/>
        <v>26.528999999999996</v>
      </c>
      <c r="M105" s="11">
        <v>-0.6481481</v>
      </c>
      <c r="N105" s="11">
        <v>-0.2054795</v>
      </c>
      <c r="O105" s="11">
        <v>-0.0898876</v>
      </c>
      <c r="P105" s="58">
        <v>62.5</v>
      </c>
      <c r="Q105" s="47"/>
      <c r="R105" s="108"/>
      <c r="S105" s="21"/>
      <c r="T105" s="2">
        <f t="shared" si="14"/>
        <v>40.40375</v>
      </c>
      <c r="U105" s="211">
        <f t="shared" si="12"/>
        <v>0.00274999999999892</v>
      </c>
      <c r="V105" s="211">
        <f t="shared" si="13"/>
        <v>40.40130555555556</v>
      </c>
    </row>
    <row r="106" spans="1:22" ht="13.5" thickBot="1">
      <c r="A106" s="3" t="s">
        <v>283</v>
      </c>
      <c r="B106" s="3" t="s">
        <v>284</v>
      </c>
      <c r="C106" s="58" t="s">
        <v>650</v>
      </c>
      <c r="D106" s="4">
        <v>40.406</v>
      </c>
      <c r="E106" s="4">
        <v>40.4</v>
      </c>
      <c r="F106" s="4">
        <v>40.398</v>
      </c>
      <c r="G106" s="4">
        <v>40.413</v>
      </c>
      <c r="H106" s="3" t="s">
        <v>283</v>
      </c>
      <c r="I106" s="4">
        <v>94.209</v>
      </c>
      <c r="J106" s="4">
        <v>26.517999999999997</v>
      </c>
      <c r="K106" s="4">
        <v>26.51</v>
      </c>
      <c r="L106" s="224">
        <f t="shared" si="10"/>
        <v>26.514</v>
      </c>
      <c r="M106" s="11">
        <v>-0.3888889</v>
      </c>
      <c r="N106" s="11">
        <v>0.0684932</v>
      </c>
      <c r="O106" s="11">
        <v>-0.1797753</v>
      </c>
      <c r="P106" s="58">
        <v>62.5</v>
      </c>
      <c r="Q106" s="47"/>
      <c r="R106" s="108"/>
      <c r="S106" s="21"/>
      <c r="T106" s="2">
        <f t="shared" si="14"/>
        <v>40.404250000000005</v>
      </c>
      <c r="U106" s="211">
        <f t="shared" si="12"/>
        <v>-0.003124999999997158</v>
      </c>
      <c r="V106" s="211">
        <f t="shared" si="13"/>
        <v>40.40702777777778</v>
      </c>
    </row>
    <row r="107" spans="1:22" ht="13.5" thickBot="1">
      <c r="A107" s="84" t="s">
        <v>285</v>
      </c>
      <c r="B107" s="84" t="s">
        <v>286</v>
      </c>
      <c r="C107" s="58" t="s">
        <v>650</v>
      </c>
      <c r="D107" s="86">
        <v>40.421</v>
      </c>
      <c r="E107" s="86">
        <v>40.426</v>
      </c>
      <c r="F107" s="86">
        <v>40.427</v>
      </c>
      <c r="G107" s="86">
        <v>40.418</v>
      </c>
      <c r="H107" s="84" t="s">
        <v>285</v>
      </c>
      <c r="I107" s="86">
        <v>93.111</v>
      </c>
      <c r="J107" s="87">
        <v>26.525</v>
      </c>
      <c r="K107" s="87">
        <v>26.53</v>
      </c>
      <c r="L107" s="224">
        <f t="shared" si="10"/>
        <v>26.5275</v>
      </c>
      <c r="M107" s="88">
        <f>((E107-D107)+(F107-G107))*1000/2/27</f>
        <v>0.2592592592593129</v>
      </c>
      <c r="N107" s="88">
        <f>((F107+G107)-(D107+E107))*1000/2/36.5</f>
        <v>-0.02739726027410342</v>
      </c>
      <c r="O107" s="89">
        <f>(K107-J107)*1000/44.5</f>
        <v>0.11235955056185523</v>
      </c>
      <c r="P107" s="85">
        <v>62.5</v>
      </c>
      <c r="Q107" s="95" t="s">
        <v>580</v>
      </c>
      <c r="R107" s="110">
        <v>36627</v>
      </c>
      <c r="S107" s="118">
        <v>40.416</v>
      </c>
      <c r="T107" s="2">
        <f t="shared" si="14"/>
        <v>40.423</v>
      </c>
      <c r="U107" s="211">
        <f t="shared" si="12"/>
        <v>0.013843750000006594</v>
      </c>
      <c r="V107" s="211">
        <f t="shared" si="13"/>
        <v>40.41069444444444</v>
      </c>
    </row>
    <row r="108" spans="1:22" ht="13.5" thickBot="1">
      <c r="A108" s="1" t="s">
        <v>287</v>
      </c>
      <c r="B108" s="1"/>
      <c r="C108" s="58" t="s">
        <v>650</v>
      </c>
      <c r="D108" s="2">
        <v>40.435</v>
      </c>
      <c r="E108" s="2">
        <v>40.431</v>
      </c>
      <c r="F108" s="2">
        <v>40.436</v>
      </c>
      <c r="G108" s="2">
        <v>40.439</v>
      </c>
      <c r="H108" s="1" t="s">
        <v>287</v>
      </c>
      <c r="I108" s="2">
        <v>95.147</v>
      </c>
      <c r="J108" s="65">
        <v>26.523</v>
      </c>
      <c r="K108" s="65">
        <v>26.52</v>
      </c>
      <c r="L108" s="224">
        <f t="shared" si="10"/>
        <v>26.5215</v>
      </c>
      <c r="M108" s="10">
        <f>((E108-D108)+(F108-G108))*1000/2/16</f>
        <v>-0.21875000000015632</v>
      </c>
      <c r="N108" s="10">
        <f>((F108+G108)-(D108+E108))*1000/2/36.5</f>
        <v>0.12328767123288138</v>
      </c>
      <c r="O108" s="67">
        <f>(K108-J108)*1000/44.5</f>
        <v>-0.0674157303370812</v>
      </c>
      <c r="P108" s="26">
        <v>62.5</v>
      </c>
      <c r="Q108" s="51" t="s">
        <v>289</v>
      </c>
      <c r="R108" s="109">
        <v>35948</v>
      </c>
      <c r="S108" s="24"/>
      <c r="T108" s="2">
        <f t="shared" si="14"/>
        <v>40.435249999999996</v>
      </c>
      <c r="U108" s="211">
        <f t="shared" si="12"/>
        <v>0.02507291666666589</v>
      </c>
      <c r="V108" s="211">
        <f t="shared" si="13"/>
        <v>40.41296296296296</v>
      </c>
    </row>
    <row r="109" spans="1:22" ht="13.5" thickBot="1">
      <c r="A109" s="3" t="s">
        <v>290</v>
      </c>
      <c r="B109" s="3" t="s">
        <v>291</v>
      </c>
      <c r="C109" s="58" t="s">
        <v>650</v>
      </c>
      <c r="D109" s="4">
        <v>40.426</v>
      </c>
      <c r="E109" s="4">
        <v>40.415</v>
      </c>
      <c r="F109" s="4">
        <v>40.409</v>
      </c>
      <c r="G109" s="4">
        <v>40.42</v>
      </c>
      <c r="H109" s="3" t="s">
        <v>292</v>
      </c>
      <c r="I109" s="4">
        <v>95.752</v>
      </c>
      <c r="J109" s="4">
        <v>26.554</v>
      </c>
      <c r="K109" s="4">
        <v>26.532999999999998</v>
      </c>
      <c r="L109" s="224">
        <f t="shared" si="10"/>
        <v>26.543499999999998</v>
      </c>
      <c r="M109" s="11">
        <v>-0.4074074</v>
      </c>
      <c r="N109" s="11">
        <v>-0.1643836</v>
      </c>
      <c r="O109" s="11">
        <v>-0.4719101</v>
      </c>
      <c r="P109" s="58">
        <v>62.5</v>
      </c>
      <c r="Q109" s="47"/>
      <c r="R109" s="113"/>
      <c r="S109" s="4"/>
      <c r="T109" s="2">
        <f t="shared" si="14"/>
        <v>40.417500000000004</v>
      </c>
      <c r="U109" s="211">
        <f t="shared" si="12"/>
        <v>0.005604166666671517</v>
      </c>
      <c r="V109" s="211">
        <f t="shared" si="13"/>
        <v>40.41251851851852</v>
      </c>
    </row>
    <row r="110" spans="1:22" ht="13.5" thickBot="1">
      <c r="A110" s="1" t="s">
        <v>647</v>
      </c>
      <c r="B110" s="1" t="s">
        <v>293</v>
      </c>
      <c r="C110" s="58" t="s">
        <v>650</v>
      </c>
      <c r="D110" s="2">
        <v>40.422</v>
      </c>
      <c r="E110" s="2">
        <v>40.42</v>
      </c>
      <c r="F110" s="2">
        <v>40.414</v>
      </c>
      <c r="G110" s="2">
        <v>40.42</v>
      </c>
      <c r="H110" s="1" t="s">
        <v>294</v>
      </c>
      <c r="I110" s="2">
        <v>97.566</v>
      </c>
      <c r="J110" s="2">
        <v>26.506</v>
      </c>
      <c r="K110" s="2">
        <v>26.532</v>
      </c>
      <c r="L110" s="224">
        <f t="shared" si="10"/>
        <v>26.519</v>
      </c>
      <c r="M110" s="10">
        <f>((E110-D110)+(F110-G110))*1000/2/19.001</f>
        <v>-0.21051523604009173</v>
      </c>
      <c r="N110" s="10">
        <f>((F110+G110)-(D110+E110))*1000/2/24</f>
        <v>-0.1666666666665743</v>
      </c>
      <c r="O110" s="69">
        <f>(K110-J110)*1000/P110</f>
        <v>1.083333333333325</v>
      </c>
      <c r="P110" s="26">
        <v>24</v>
      </c>
      <c r="Q110" s="51" t="s">
        <v>295</v>
      </c>
      <c r="R110" s="109">
        <v>35146</v>
      </c>
      <c r="S110" s="24"/>
      <c r="T110" s="2">
        <f t="shared" si="14"/>
        <v>40.419</v>
      </c>
      <c r="U110" s="211">
        <f t="shared" si="12"/>
        <v>0.00617708333333411</v>
      </c>
      <c r="V110" s="211">
        <f t="shared" si="13"/>
        <v>40.41350925925926</v>
      </c>
    </row>
    <row r="111" spans="1:22" ht="13.5" thickBot="1">
      <c r="A111" s="1" t="s">
        <v>296</v>
      </c>
      <c r="B111" s="1" t="s">
        <v>297</v>
      </c>
      <c r="C111" s="58" t="s">
        <v>650</v>
      </c>
      <c r="D111" s="2">
        <v>40.404</v>
      </c>
      <c r="E111" s="2">
        <v>40.398</v>
      </c>
      <c r="F111" s="2">
        <v>40.404</v>
      </c>
      <c r="G111" s="2">
        <v>40.404</v>
      </c>
      <c r="H111" s="1" t="s">
        <v>298</v>
      </c>
      <c r="I111" s="2">
        <v>71.167</v>
      </c>
      <c r="J111" s="2">
        <v>26.535</v>
      </c>
      <c r="K111" s="2">
        <v>26.507</v>
      </c>
      <c r="L111" s="224">
        <f t="shared" si="10"/>
        <v>26.521</v>
      </c>
      <c r="M111" s="10">
        <f>((E111-D111)+(F111-G111))*1000/2/16</f>
        <v>-0.1875000000000071</v>
      </c>
      <c r="N111" s="10">
        <f>((F111+G111)-(D111+E111))*1000/2/56.5625</f>
        <v>0.053038674033151184</v>
      </c>
      <c r="O111" s="57">
        <f>(K111-J111)*1000/64.5625</f>
        <v>-0.4336882865440262</v>
      </c>
      <c r="P111" s="76">
        <v>79</v>
      </c>
      <c r="Q111" s="51" t="s">
        <v>299</v>
      </c>
      <c r="R111" s="109">
        <v>35433</v>
      </c>
      <c r="S111" s="24"/>
      <c r="T111" s="2">
        <f t="shared" si="14"/>
        <v>40.4025</v>
      </c>
      <c r="U111" s="211">
        <f t="shared" si="12"/>
        <v>-0.013166666666663218</v>
      </c>
      <c r="V111" s="211">
        <f t="shared" si="13"/>
        <v>40.414203703703706</v>
      </c>
    </row>
    <row r="112" spans="1:22" ht="13.5" thickBot="1">
      <c r="A112" s="1" t="s">
        <v>300</v>
      </c>
      <c r="B112" s="1" t="s">
        <v>301</v>
      </c>
      <c r="C112" s="58" t="s">
        <v>650</v>
      </c>
      <c r="D112" s="2">
        <v>40.393</v>
      </c>
      <c r="E112" s="73"/>
      <c r="F112" s="2">
        <v>40.392</v>
      </c>
      <c r="G112" s="2">
        <v>40.411</v>
      </c>
      <c r="H112" s="1" t="s">
        <v>298</v>
      </c>
      <c r="I112" s="2">
        <v>71.167</v>
      </c>
      <c r="J112" s="2">
        <v>26.535</v>
      </c>
      <c r="K112" s="2">
        <v>26.567</v>
      </c>
      <c r="L112" s="224">
        <f t="shared" si="10"/>
        <v>26.551000000000002</v>
      </c>
      <c r="M112" s="74"/>
      <c r="N112" s="74"/>
      <c r="O112" s="81">
        <f>(K112-J112)*1000/64.5625</f>
        <v>0.4956437560503393</v>
      </c>
      <c r="P112" s="76">
        <v>96</v>
      </c>
      <c r="Q112" s="51" t="s">
        <v>299</v>
      </c>
      <c r="R112" s="109">
        <v>35433</v>
      </c>
      <c r="S112" s="24"/>
      <c r="T112" s="147">
        <f>(D112+E112+F112+G112)/3</f>
        <v>40.398666666666664</v>
      </c>
      <c r="U112" s="211">
        <f t="shared" si="12"/>
        <v>-0.016541666666668675</v>
      </c>
      <c r="V112" s="211">
        <f t="shared" si="13"/>
        <v>40.413370370370366</v>
      </c>
    </row>
    <row r="113" spans="1:22" ht="13.5" thickBot="1">
      <c r="A113" s="148" t="s">
        <v>623</v>
      </c>
      <c r="B113" s="148" t="s">
        <v>122</v>
      </c>
      <c r="C113" s="58" t="s">
        <v>650</v>
      </c>
      <c r="D113" s="147">
        <v>40.409</v>
      </c>
      <c r="E113" s="147">
        <v>40.41</v>
      </c>
      <c r="F113" s="147">
        <v>40.408</v>
      </c>
      <c r="G113" s="147">
        <v>40.408</v>
      </c>
      <c r="H113" s="150" t="s">
        <v>616</v>
      </c>
      <c r="I113" s="148">
        <v>71.176</v>
      </c>
      <c r="J113" s="147">
        <v>26.527</v>
      </c>
      <c r="K113" s="147">
        <v>26.529</v>
      </c>
      <c r="L113" s="224">
        <f t="shared" si="10"/>
        <v>26.528</v>
      </c>
      <c r="M113" s="151">
        <f>((D113-E113)*1000/18.937+(F111-G111)*1000/19.033)</f>
        <v>-0.052806674763567055</v>
      </c>
      <c r="N113" s="151"/>
      <c r="O113" s="151"/>
      <c r="P113" s="184">
        <v>76</v>
      </c>
      <c r="Q113" s="271" t="s">
        <v>618</v>
      </c>
      <c r="R113" s="176">
        <v>36668</v>
      </c>
      <c r="S113" s="178">
        <v>40.41</v>
      </c>
      <c r="T113" s="147">
        <f>(D113+E113+F113+G113)/4</f>
        <v>40.40875</v>
      </c>
      <c r="U113" s="211">
        <f t="shared" si="12"/>
        <v>-0.0023541666666631045</v>
      </c>
      <c r="V113" s="211">
        <f t="shared" si="13"/>
        <v>40.410842592592594</v>
      </c>
    </row>
    <row r="114" spans="1:22" ht="13.5" thickBot="1">
      <c r="A114" s="148" t="s">
        <v>624</v>
      </c>
      <c r="B114" s="148" t="s">
        <v>622</v>
      </c>
      <c r="C114" s="58" t="s">
        <v>650</v>
      </c>
      <c r="D114" s="147">
        <v>40.414</v>
      </c>
      <c r="E114" s="147">
        <v>40.41</v>
      </c>
      <c r="F114" s="147" t="s">
        <v>102</v>
      </c>
      <c r="G114" s="147">
        <v>40.414</v>
      </c>
      <c r="H114" s="150" t="s">
        <v>616</v>
      </c>
      <c r="I114" s="148">
        <v>71.176</v>
      </c>
      <c r="J114" s="147">
        <v>26.525</v>
      </c>
      <c r="K114" s="147">
        <v>26.525</v>
      </c>
      <c r="L114" s="224">
        <f t="shared" si="10"/>
        <v>26.525</v>
      </c>
      <c r="M114" s="151">
        <f>(E114-D114)*1000/13.996</f>
        <v>-0.2857959416979772</v>
      </c>
      <c r="N114" s="151"/>
      <c r="O114" s="151"/>
      <c r="P114" s="184">
        <v>195</v>
      </c>
      <c r="Q114" s="271" t="s">
        <v>639</v>
      </c>
      <c r="R114" s="176">
        <v>36615</v>
      </c>
      <c r="S114" s="178">
        <v>40.41</v>
      </c>
      <c r="T114" s="147">
        <f>(D114+E114+G114)/3</f>
        <v>40.41266666666667</v>
      </c>
      <c r="U114" s="211">
        <f t="shared" si="12"/>
        <v>0.0022395833333277437</v>
      </c>
      <c r="V114" s="211">
        <f t="shared" si="13"/>
        <v>40.41067592592592</v>
      </c>
    </row>
    <row r="115" spans="1:22" ht="13.5" thickBot="1">
      <c r="A115" s="148" t="s">
        <v>625</v>
      </c>
      <c r="B115" s="148" t="s">
        <v>633</v>
      </c>
      <c r="C115" s="58" t="s">
        <v>650</v>
      </c>
      <c r="D115" s="147">
        <v>40.409</v>
      </c>
      <c r="E115" s="147">
        <v>40.409</v>
      </c>
      <c r="F115" s="147">
        <v>40.413</v>
      </c>
      <c r="G115" s="147">
        <v>40.411</v>
      </c>
      <c r="H115" s="150" t="s">
        <v>616</v>
      </c>
      <c r="I115" s="148">
        <v>71.176</v>
      </c>
      <c r="J115" s="147">
        <v>26.527</v>
      </c>
      <c r="K115" s="147">
        <v>26.521</v>
      </c>
      <c r="L115" s="224">
        <f t="shared" si="10"/>
        <v>26.524</v>
      </c>
      <c r="M115" s="151">
        <f>((E115-D115)*1000/12.08+(F115-G115)*1000/12.29)/2</f>
        <v>0.08136696501201542</v>
      </c>
      <c r="N115" s="151"/>
      <c r="O115" s="151"/>
      <c r="P115" s="264">
        <v>128</v>
      </c>
      <c r="Q115" s="271" t="s">
        <v>640</v>
      </c>
      <c r="R115" s="176">
        <v>36615</v>
      </c>
      <c r="S115" s="178">
        <v>40.412</v>
      </c>
      <c r="T115" s="147">
        <f aca="true" t="shared" si="15" ref="T115:T156">(D115+E115+F115+G115)/4</f>
        <v>40.4105</v>
      </c>
      <c r="U115" s="211">
        <f t="shared" si="12"/>
        <v>0.001020833333335247</v>
      </c>
      <c r="V115" s="211">
        <f t="shared" si="13"/>
        <v>40.40959259259259</v>
      </c>
    </row>
    <row r="116" spans="1:22" ht="13.5" thickBot="1">
      <c r="A116" s="148" t="s">
        <v>631</v>
      </c>
      <c r="B116" s="148" t="s">
        <v>632</v>
      </c>
      <c r="C116" s="58" t="s">
        <v>650</v>
      </c>
      <c r="D116" s="147">
        <v>40.414</v>
      </c>
      <c r="E116" s="147">
        <v>40.413</v>
      </c>
      <c r="F116" s="147">
        <v>40.42</v>
      </c>
      <c r="G116" s="147">
        <v>40.415</v>
      </c>
      <c r="H116" s="150" t="s">
        <v>635</v>
      </c>
      <c r="I116" s="148">
        <v>72.908</v>
      </c>
      <c r="J116" s="147">
        <v>26.522</v>
      </c>
      <c r="K116" s="147">
        <v>26.524</v>
      </c>
      <c r="L116" s="224">
        <f t="shared" si="10"/>
        <v>26.523</v>
      </c>
      <c r="M116" s="151">
        <f>((E116-D116)*1000/11.983+(F116-G116)*1000/12.431)/2</f>
        <v>0.15938434972018184</v>
      </c>
      <c r="N116" s="151"/>
      <c r="O116" s="151"/>
      <c r="P116" s="184">
        <v>128</v>
      </c>
      <c r="Q116" s="271" t="s">
        <v>641</v>
      </c>
      <c r="R116" s="176">
        <v>36620</v>
      </c>
      <c r="S116" s="178">
        <v>40.414</v>
      </c>
      <c r="T116" s="147">
        <f t="shared" si="15"/>
        <v>40.4155</v>
      </c>
      <c r="U116" s="211">
        <f t="shared" si="12"/>
        <v>0.004677083333334053</v>
      </c>
      <c r="V116" s="211">
        <f t="shared" si="13"/>
        <v>40.4113425925926</v>
      </c>
    </row>
    <row r="117" spans="1:22" ht="13.5" thickBot="1">
      <c r="A117" s="180" t="s">
        <v>621</v>
      </c>
      <c r="B117" s="180" t="s">
        <v>634</v>
      </c>
      <c r="C117" s="58" t="s">
        <v>650</v>
      </c>
      <c r="D117" s="182">
        <v>40.413</v>
      </c>
      <c r="E117" s="182">
        <v>40.412</v>
      </c>
      <c r="F117" s="182">
        <v>40.413</v>
      </c>
      <c r="G117" s="182">
        <v>40.412</v>
      </c>
      <c r="H117" s="181" t="s">
        <v>635</v>
      </c>
      <c r="I117" s="180">
        <v>72.908</v>
      </c>
      <c r="J117" s="147">
        <v>26.521</v>
      </c>
      <c r="K117" s="147">
        <v>26.528</v>
      </c>
      <c r="L117" s="224">
        <f t="shared" si="10"/>
        <v>26.5245</v>
      </c>
      <c r="M117" s="141"/>
      <c r="N117" s="141"/>
      <c r="O117" s="57"/>
      <c r="P117" s="268">
        <v>195</v>
      </c>
      <c r="Q117" s="300" t="s">
        <v>642</v>
      </c>
      <c r="R117" s="122">
        <v>36620</v>
      </c>
      <c r="S117" s="143">
        <v>40.415</v>
      </c>
      <c r="T117" s="147">
        <f t="shared" si="15"/>
        <v>40.412499999999994</v>
      </c>
      <c r="U117" s="211">
        <f t="shared" si="12"/>
        <v>0.00038541666665992125</v>
      </c>
      <c r="V117" s="211">
        <f t="shared" si="13"/>
        <v>40.412157407407406</v>
      </c>
    </row>
    <row r="118" spans="1:22" ht="13.5" thickBot="1">
      <c r="A118" s="180" t="s">
        <v>617</v>
      </c>
      <c r="B118" s="180" t="s">
        <v>626</v>
      </c>
      <c r="C118" s="58" t="s">
        <v>650</v>
      </c>
      <c r="D118" s="182">
        <v>40.419</v>
      </c>
      <c r="E118" s="182">
        <v>40.415</v>
      </c>
      <c r="F118" s="182">
        <v>40.415</v>
      </c>
      <c r="G118" s="182">
        <v>40.415</v>
      </c>
      <c r="H118" s="181" t="s">
        <v>616</v>
      </c>
      <c r="I118" s="180">
        <v>72.908</v>
      </c>
      <c r="J118" s="147">
        <v>26.527</v>
      </c>
      <c r="K118" s="147">
        <v>26.523</v>
      </c>
      <c r="L118" s="224">
        <f t="shared" si="10"/>
        <v>26.525</v>
      </c>
      <c r="M118" s="183">
        <f>((D118-E118)*1000/19.027+(F116-G116)*1000/19.285)</f>
        <v>0.4694964331556948</v>
      </c>
      <c r="N118" s="183"/>
      <c r="O118" s="151"/>
      <c r="P118" s="264">
        <v>76</v>
      </c>
      <c r="Q118" s="271" t="s">
        <v>643</v>
      </c>
      <c r="R118" s="176">
        <v>36616</v>
      </c>
      <c r="S118" s="178">
        <v>40.416</v>
      </c>
      <c r="T118" s="147">
        <f t="shared" si="15"/>
        <v>40.416</v>
      </c>
      <c r="U118" s="211">
        <f t="shared" si="12"/>
        <v>0.005010416666664241</v>
      </c>
      <c r="V118" s="211">
        <f t="shared" si="13"/>
        <v>40.411546296296294</v>
      </c>
    </row>
    <row r="119" spans="1:22" ht="13.5" thickBot="1">
      <c r="A119" s="1" t="s">
        <v>307</v>
      </c>
      <c r="B119" s="1" t="s">
        <v>308</v>
      </c>
      <c r="C119" s="58" t="s">
        <v>650</v>
      </c>
      <c r="D119" s="2">
        <v>40.412</v>
      </c>
      <c r="E119" s="2">
        <v>40.406</v>
      </c>
      <c r="F119" s="2">
        <v>40.408</v>
      </c>
      <c r="G119" s="2">
        <v>40.411</v>
      </c>
      <c r="H119" s="1" t="s">
        <v>300</v>
      </c>
      <c r="I119" s="2">
        <v>77.733</v>
      </c>
      <c r="J119" s="2">
        <v>26.51</v>
      </c>
      <c r="K119" s="2">
        <v>26.512</v>
      </c>
      <c r="L119" s="224">
        <f t="shared" si="10"/>
        <v>26.511000000000003</v>
      </c>
      <c r="M119" s="80">
        <f>((E119-D119)+(F119-G119))*1000/2/27</f>
        <v>-0.16666666666667299</v>
      </c>
      <c r="N119" s="80">
        <f>((F119+G119)-(D119+E119))*1000/2/56.5625</f>
        <v>0.00883977900556707</v>
      </c>
      <c r="O119" s="81">
        <f>(K119-J119)*1000/64.5625</f>
        <v>0.030977734753129007</v>
      </c>
      <c r="P119" s="76">
        <v>96</v>
      </c>
      <c r="Q119" s="51" t="s">
        <v>309</v>
      </c>
      <c r="R119" s="109">
        <v>35432</v>
      </c>
      <c r="S119" s="24"/>
      <c r="T119" s="2">
        <f t="shared" si="15"/>
        <v>40.40925</v>
      </c>
      <c r="U119" s="211">
        <f t="shared" si="12"/>
        <v>0.0006562499999986926</v>
      </c>
      <c r="V119" s="211">
        <f t="shared" si="13"/>
        <v>40.40866666666667</v>
      </c>
    </row>
    <row r="120" spans="1:22" ht="13.5" thickBot="1">
      <c r="A120" s="1" t="s">
        <v>310</v>
      </c>
      <c r="B120" s="1" t="s">
        <v>311</v>
      </c>
      <c r="C120" s="58" t="s">
        <v>650</v>
      </c>
      <c r="D120" s="2">
        <v>40.416</v>
      </c>
      <c r="E120" s="2">
        <v>40.422</v>
      </c>
      <c r="F120" s="2">
        <v>40.417</v>
      </c>
      <c r="G120" s="2">
        <v>40.418</v>
      </c>
      <c r="H120" s="1" t="s">
        <v>300</v>
      </c>
      <c r="I120" s="2">
        <v>77.733</v>
      </c>
      <c r="J120" s="2">
        <v>26.518</v>
      </c>
      <c r="K120" s="2">
        <v>26.513</v>
      </c>
      <c r="L120" s="224">
        <f t="shared" si="10"/>
        <v>26.515500000000003</v>
      </c>
      <c r="M120" s="10">
        <f>((E120-D120)+(F120-G120))*1000/2/16</f>
        <v>0.15625000000007994</v>
      </c>
      <c r="N120" s="10">
        <f>((F120+G120)-(D120+E120))*1000/2/56.5625</f>
        <v>-0.02651933701644997</v>
      </c>
      <c r="O120" s="57">
        <f>(K120-J120)*1000/64.5625</f>
        <v>-0.07744433688285003</v>
      </c>
      <c r="P120" s="76">
        <v>79</v>
      </c>
      <c r="Q120" s="51" t="s">
        <v>309</v>
      </c>
      <c r="R120" s="109">
        <v>35432</v>
      </c>
      <c r="S120" s="24"/>
      <c r="T120" s="2">
        <f t="shared" si="15"/>
        <v>40.41825</v>
      </c>
      <c r="U120" s="211">
        <f t="shared" si="12"/>
        <v>0.015156249999996874</v>
      </c>
      <c r="V120" s="211">
        <f t="shared" si="13"/>
        <v>40.40477777777778</v>
      </c>
    </row>
    <row r="121" spans="1:22" ht="13.5" thickBot="1">
      <c r="A121" s="1" t="s">
        <v>312</v>
      </c>
      <c r="B121" s="1" t="s">
        <v>313</v>
      </c>
      <c r="C121" s="58" t="s">
        <v>650</v>
      </c>
      <c r="D121" s="2">
        <v>40.406</v>
      </c>
      <c r="E121" s="2">
        <v>40.403</v>
      </c>
      <c r="F121" s="2">
        <v>40.404</v>
      </c>
      <c r="G121" s="2">
        <v>40.411</v>
      </c>
      <c r="H121" s="1" t="s">
        <v>314</v>
      </c>
      <c r="I121" s="2">
        <v>95.63</v>
      </c>
      <c r="J121" s="65">
        <v>26.535</v>
      </c>
      <c r="K121" s="65">
        <v>26.526</v>
      </c>
      <c r="L121" s="224">
        <f t="shared" si="10"/>
        <v>26.5305</v>
      </c>
      <c r="M121" s="10">
        <f>((E121-D121)+(F121-G121))*1000/2/19.001</f>
        <v>-0.26314404505020816</v>
      </c>
      <c r="N121" s="10">
        <f>((F121+G121)-(D121+E121))*1000/2/24</f>
        <v>0.12500000000000475</v>
      </c>
      <c r="O121" s="69">
        <f>(K121-J121)*1000/P121</f>
        <v>-0.3750000000000142</v>
      </c>
      <c r="P121" s="76">
        <v>24</v>
      </c>
      <c r="Q121" s="49" t="s">
        <v>315</v>
      </c>
      <c r="R121" s="109">
        <v>36014</v>
      </c>
      <c r="S121" s="24"/>
      <c r="T121" s="2">
        <f t="shared" si="15"/>
        <v>40.406</v>
      </c>
      <c r="U121" s="211">
        <f t="shared" si="12"/>
        <v>0.007468749999993918</v>
      </c>
      <c r="V121" s="211">
        <f t="shared" si="13"/>
        <v>40.39936111111111</v>
      </c>
    </row>
    <row r="122" spans="1:22" ht="13.5" thickBot="1">
      <c r="A122" s="3" t="s">
        <v>316</v>
      </c>
      <c r="B122" s="3" t="s">
        <v>317</v>
      </c>
      <c r="C122" s="58" t="s">
        <v>650</v>
      </c>
      <c r="D122" s="4">
        <v>40.417</v>
      </c>
      <c r="E122" s="4">
        <v>40.41</v>
      </c>
      <c r="F122" s="4">
        <v>40.414</v>
      </c>
      <c r="G122" s="4">
        <v>40.372</v>
      </c>
      <c r="H122" s="3" t="s">
        <v>318</v>
      </c>
      <c r="I122" s="4">
        <v>96.918</v>
      </c>
      <c r="J122" s="4">
        <v>26.51</v>
      </c>
      <c r="K122" s="4">
        <v>26.509</v>
      </c>
      <c r="L122" s="224">
        <f t="shared" si="10"/>
        <v>26.509500000000003</v>
      </c>
      <c r="M122" s="11">
        <v>1.09375</v>
      </c>
      <c r="N122" s="11">
        <v>-0.5616438</v>
      </c>
      <c r="O122" s="11">
        <v>-0.0224719</v>
      </c>
      <c r="P122" s="58">
        <v>62.5</v>
      </c>
      <c r="Q122" s="47"/>
      <c r="R122" s="108"/>
      <c r="S122" s="21"/>
      <c r="T122" s="2">
        <f t="shared" si="15"/>
        <v>40.40325</v>
      </c>
      <c r="U122" s="211">
        <f t="shared" si="12"/>
        <v>0.009187499999995907</v>
      </c>
      <c r="V122" s="211">
        <f t="shared" si="13"/>
        <v>40.39508333333333</v>
      </c>
    </row>
    <row r="123" spans="1:22" ht="13.5" thickBot="1">
      <c r="A123" s="3" t="s">
        <v>319</v>
      </c>
      <c r="B123" s="3" t="s">
        <v>320</v>
      </c>
      <c r="C123" s="58" t="s">
        <v>650</v>
      </c>
      <c r="D123" s="4">
        <v>40.394</v>
      </c>
      <c r="E123" s="4">
        <v>40.376</v>
      </c>
      <c r="F123" s="4">
        <v>40.39</v>
      </c>
      <c r="G123" s="4">
        <v>40.387</v>
      </c>
      <c r="H123" s="3" t="s">
        <v>319</v>
      </c>
      <c r="I123" s="4">
        <v>94.108</v>
      </c>
      <c r="J123" s="4">
        <v>26.519</v>
      </c>
      <c r="K123" s="4">
        <v>26.503999999999998</v>
      </c>
      <c r="L123" s="224">
        <f t="shared" si="10"/>
        <v>26.511499999999998</v>
      </c>
      <c r="M123" s="11">
        <v>-0.2777778</v>
      </c>
      <c r="N123" s="11">
        <v>0.0958904</v>
      </c>
      <c r="O123" s="11">
        <v>-0.3370787</v>
      </c>
      <c r="P123" s="58">
        <v>62.5</v>
      </c>
      <c r="Q123" s="284"/>
      <c r="R123" s="108"/>
      <c r="S123" s="21"/>
      <c r="T123" s="2">
        <f t="shared" si="15"/>
        <v>40.38675</v>
      </c>
      <c r="U123" s="211">
        <f t="shared" si="12"/>
        <v>-0.003156249999996419</v>
      </c>
      <c r="V123" s="211">
        <f t="shared" si="13"/>
        <v>40.38955555555556</v>
      </c>
    </row>
    <row r="124" spans="1:22" ht="13.5" thickBot="1">
      <c r="A124" s="3" t="s">
        <v>321</v>
      </c>
      <c r="B124" s="3" t="s">
        <v>322</v>
      </c>
      <c r="C124" s="58" t="s">
        <v>650</v>
      </c>
      <c r="D124" s="4">
        <v>40.38</v>
      </c>
      <c r="E124" s="4">
        <v>40.368</v>
      </c>
      <c r="F124" s="4">
        <v>40.381</v>
      </c>
      <c r="G124" s="4">
        <v>40.373</v>
      </c>
      <c r="H124" s="3" t="s">
        <v>321</v>
      </c>
      <c r="I124" s="4">
        <v>93.026</v>
      </c>
      <c r="J124" s="4">
        <v>26.523</v>
      </c>
      <c r="K124" s="4">
        <v>26.531</v>
      </c>
      <c r="L124" s="224">
        <f t="shared" si="10"/>
        <v>26.527</v>
      </c>
      <c r="M124" s="11">
        <v>-0.0740741</v>
      </c>
      <c r="N124" s="11">
        <v>0.0821918</v>
      </c>
      <c r="O124" s="11">
        <v>0.1797753</v>
      </c>
      <c r="P124" s="58">
        <v>62.5</v>
      </c>
      <c r="Q124" s="47"/>
      <c r="R124" s="108"/>
      <c r="S124" s="21"/>
      <c r="T124" s="2">
        <f t="shared" si="15"/>
        <v>40.3755</v>
      </c>
      <c r="U124" s="211">
        <f t="shared" si="12"/>
        <v>-0.011937499999994827</v>
      </c>
      <c r="V124" s="211">
        <f t="shared" si="13"/>
        <v>40.386111111111106</v>
      </c>
    </row>
    <row r="125" spans="1:22" ht="13.5" thickBot="1">
      <c r="A125" s="3" t="s">
        <v>323</v>
      </c>
      <c r="B125" s="3" t="s">
        <v>324</v>
      </c>
      <c r="C125" s="58" t="s">
        <v>650</v>
      </c>
      <c r="D125" s="4">
        <v>40.36</v>
      </c>
      <c r="E125" s="4">
        <v>40.37</v>
      </c>
      <c r="F125" s="4">
        <v>40.37</v>
      </c>
      <c r="G125" s="4">
        <v>40.367</v>
      </c>
      <c r="H125" s="3" t="s">
        <v>323</v>
      </c>
      <c r="I125" s="4">
        <v>93.119</v>
      </c>
      <c r="J125" s="4">
        <v>26.526</v>
      </c>
      <c r="K125" s="4">
        <v>26.506</v>
      </c>
      <c r="L125" s="224">
        <f t="shared" si="10"/>
        <v>26.516</v>
      </c>
      <c r="M125" s="11">
        <v>0.2407407</v>
      </c>
      <c r="N125" s="11">
        <v>0.0958904</v>
      </c>
      <c r="O125" s="11">
        <v>-0.4494382</v>
      </c>
      <c r="P125" s="58">
        <v>62.5</v>
      </c>
      <c r="Q125" s="47"/>
      <c r="R125" s="108"/>
      <c r="S125" s="21"/>
      <c r="T125" s="2">
        <f t="shared" si="15"/>
        <v>40.366749999999996</v>
      </c>
      <c r="U125" s="211">
        <f t="shared" si="12"/>
        <v>-0.019000000000005457</v>
      </c>
      <c r="V125" s="211">
        <f t="shared" si="13"/>
        <v>40.38363888888889</v>
      </c>
    </row>
    <row r="126" spans="1:22" ht="13.5" thickBot="1">
      <c r="A126" s="3" t="s">
        <v>325</v>
      </c>
      <c r="B126" s="3" t="s">
        <v>326</v>
      </c>
      <c r="C126" s="58" t="s">
        <v>650</v>
      </c>
      <c r="D126" s="4">
        <v>40.375</v>
      </c>
      <c r="E126" s="4">
        <v>40.376</v>
      </c>
      <c r="F126" s="4">
        <v>40.373</v>
      </c>
      <c r="G126" s="4">
        <v>40.372</v>
      </c>
      <c r="H126" s="3" t="s">
        <v>325</v>
      </c>
      <c r="I126" s="4">
        <v>91.867</v>
      </c>
      <c r="J126" s="4">
        <v>26.535999999999998</v>
      </c>
      <c r="K126" s="4">
        <v>26.53</v>
      </c>
      <c r="L126" s="224">
        <f t="shared" si="10"/>
        <v>26.533</v>
      </c>
      <c r="M126" s="11">
        <v>0.037037</v>
      </c>
      <c r="N126" s="11">
        <v>-0.0821918</v>
      </c>
      <c r="O126" s="11">
        <v>-0.1348315</v>
      </c>
      <c r="P126" s="58">
        <v>62.5</v>
      </c>
      <c r="Q126" s="47"/>
      <c r="R126" s="108"/>
      <c r="S126" s="21"/>
      <c r="T126" s="2">
        <f t="shared" si="15"/>
        <v>40.373999999999995</v>
      </c>
      <c r="U126" s="211">
        <f t="shared" si="12"/>
        <v>-0.011031250000002046</v>
      </c>
      <c r="V126" s="211">
        <f t="shared" si="13"/>
        <v>40.383805555555554</v>
      </c>
    </row>
    <row r="127" spans="1:22" ht="13.5" thickBot="1">
      <c r="A127" s="3" t="s">
        <v>327</v>
      </c>
      <c r="B127" s="3" t="s">
        <v>328</v>
      </c>
      <c r="C127" s="58" t="s">
        <v>650</v>
      </c>
      <c r="D127" s="4">
        <v>40.37</v>
      </c>
      <c r="E127" s="4">
        <v>40.368</v>
      </c>
      <c r="F127" s="4">
        <v>40.363</v>
      </c>
      <c r="G127" s="4">
        <v>40.364</v>
      </c>
      <c r="H127" s="3" t="s">
        <v>327</v>
      </c>
      <c r="I127" s="4">
        <v>92.691</v>
      </c>
      <c r="J127" s="4">
        <v>26.515</v>
      </c>
      <c r="K127" s="4">
        <v>26.502</v>
      </c>
      <c r="L127" s="224">
        <f t="shared" si="10"/>
        <v>26.508499999999998</v>
      </c>
      <c r="M127" s="11">
        <v>-0.0555556</v>
      </c>
      <c r="N127" s="11">
        <v>-0.1506849</v>
      </c>
      <c r="O127" s="11">
        <v>-0.2921348</v>
      </c>
      <c r="P127" s="58">
        <v>62.5</v>
      </c>
      <c r="Q127" s="47"/>
      <c r="R127" s="108"/>
      <c r="S127" s="21"/>
      <c r="T127" s="2">
        <f t="shared" si="15"/>
        <v>40.36625</v>
      </c>
      <c r="U127" s="211">
        <f t="shared" si="12"/>
        <v>-0.020781249999998863</v>
      </c>
      <c r="V127" s="211">
        <f t="shared" si="13"/>
        <v>40.38472222222222</v>
      </c>
    </row>
    <row r="128" spans="1:22" ht="13.5" thickBot="1">
      <c r="A128" s="3" t="s">
        <v>329</v>
      </c>
      <c r="B128" s="3" t="s">
        <v>330</v>
      </c>
      <c r="C128" s="58" t="s">
        <v>650</v>
      </c>
      <c r="D128" s="4">
        <v>40.376</v>
      </c>
      <c r="E128" s="4">
        <v>40.386</v>
      </c>
      <c r="F128" s="4">
        <v>40.371</v>
      </c>
      <c r="G128" s="4">
        <v>40.38</v>
      </c>
      <c r="H128" s="3" t="s">
        <v>329</v>
      </c>
      <c r="I128" s="4">
        <v>90.652</v>
      </c>
      <c r="J128" s="4">
        <v>26.534</v>
      </c>
      <c r="K128" s="4">
        <v>26.532</v>
      </c>
      <c r="L128" s="224">
        <f t="shared" si="10"/>
        <v>26.533</v>
      </c>
      <c r="M128" s="11">
        <v>0.0185185</v>
      </c>
      <c r="N128" s="11">
        <v>-0.1506849</v>
      </c>
      <c r="O128" s="11">
        <v>-0.0449438</v>
      </c>
      <c r="P128" s="58">
        <v>62.5</v>
      </c>
      <c r="Q128" s="47"/>
      <c r="R128" s="108"/>
      <c r="S128" s="21"/>
      <c r="T128" s="2">
        <f t="shared" si="15"/>
        <v>40.37825</v>
      </c>
      <c r="U128" s="211">
        <f t="shared" si="12"/>
        <v>-0.012531249999994998</v>
      </c>
      <c r="V128" s="211">
        <f t="shared" si="13"/>
        <v>40.38938888888889</v>
      </c>
    </row>
    <row r="129" spans="1:22" ht="13.5" thickBot="1">
      <c r="A129" s="84" t="s">
        <v>331</v>
      </c>
      <c r="B129" s="84"/>
      <c r="C129" s="58" t="s">
        <v>650</v>
      </c>
      <c r="D129" s="86">
        <v>40.394</v>
      </c>
      <c r="E129" s="86">
        <v>40.408</v>
      </c>
      <c r="F129" s="86">
        <v>40.394</v>
      </c>
      <c r="G129" s="86">
        <v>40.388</v>
      </c>
      <c r="H129" s="84" t="s">
        <v>331</v>
      </c>
      <c r="I129" s="86">
        <v>90.749</v>
      </c>
      <c r="J129" s="65"/>
      <c r="K129" s="65"/>
      <c r="L129" s="224" t="s">
        <v>652</v>
      </c>
      <c r="M129" s="10"/>
      <c r="N129" s="10"/>
      <c r="O129" s="67"/>
      <c r="P129" s="26"/>
      <c r="Q129" s="91" t="s">
        <v>577</v>
      </c>
      <c r="R129" s="110">
        <v>36608</v>
      </c>
      <c r="S129" s="90"/>
      <c r="T129" s="2">
        <f t="shared" si="15"/>
        <v>40.396</v>
      </c>
      <c r="U129" s="211">
        <f t="shared" si="12"/>
        <v>3.1249999999261036E-05</v>
      </c>
      <c r="V129" s="211">
        <f t="shared" si="13"/>
        <v>40.39597222222223</v>
      </c>
    </row>
    <row r="130" spans="1:22" ht="13.5" thickBot="1">
      <c r="A130" s="84" t="s">
        <v>333</v>
      </c>
      <c r="B130" s="84" t="s">
        <v>334</v>
      </c>
      <c r="C130" s="58" t="s">
        <v>650</v>
      </c>
      <c r="D130" s="86">
        <v>40.401</v>
      </c>
      <c r="E130" s="86">
        <v>40.42</v>
      </c>
      <c r="F130" s="86">
        <v>40.411</v>
      </c>
      <c r="G130" s="86">
        <v>40.398</v>
      </c>
      <c r="H130" s="84" t="s">
        <v>333</v>
      </c>
      <c r="I130" s="86">
        <v>90.681</v>
      </c>
      <c r="J130" s="4"/>
      <c r="K130" s="4"/>
      <c r="L130" s="224" t="s">
        <v>652</v>
      </c>
      <c r="M130" s="11"/>
      <c r="N130" s="11"/>
      <c r="O130" s="11"/>
      <c r="P130" s="58"/>
      <c r="Q130" s="91" t="s">
        <v>577</v>
      </c>
      <c r="R130" s="110">
        <v>36608</v>
      </c>
      <c r="S130" s="90"/>
      <c r="T130" s="2">
        <f t="shared" si="15"/>
        <v>40.4075</v>
      </c>
      <c r="U130" s="211">
        <f t="shared" si="12"/>
        <v>-0.00021875000000193268</v>
      </c>
      <c r="V130" s="211">
        <f t="shared" si="13"/>
        <v>40.407694444444445</v>
      </c>
    </row>
    <row r="131" spans="1:22" ht="13.5" thickBot="1">
      <c r="A131" s="84" t="s">
        <v>335</v>
      </c>
      <c r="B131" s="84"/>
      <c r="C131" s="58" t="s">
        <v>650</v>
      </c>
      <c r="D131" s="86">
        <v>40.412</v>
      </c>
      <c r="E131" s="86">
        <v>40.412</v>
      </c>
      <c r="F131" s="86">
        <v>40.41</v>
      </c>
      <c r="G131" s="86">
        <v>40.412</v>
      </c>
      <c r="H131" s="84" t="s">
        <v>335</v>
      </c>
      <c r="I131" s="86">
        <v>92.241</v>
      </c>
      <c r="J131" s="86">
        <v>26.52</v>
      </c>
      <c r="K131" s="86">
        <v>26.531</v>
      </c>
      <c r="L131" s="224">
        <f aca="true" t="shared" si="16" ref="L131:L194">(J131+K131)/2</f>
        <v>26.5255</v>
      </c>
      <c r="M131" s="88">
        <v>-0.2407407</v>
      </c>
      <c r="N131" s="88">
        <v>-0.4246575</v>
      </c>
      <c r="O131" s="88">
        <v>-0.494382</v>
      </c>
      <c r="P131" s="85">
        <v>62.5</v>
      </c>
      <c r="Q131" s="95" t="s">
        <v>584</v>
      </c>
      <c r="R131" s="110">
        <v>36629</v>
      </c>
      <c r="S131" s="118">
        <v>40.412</v>
      </c>
      <c r="T131" s="2">
        <f t="shared" si="15"/>
        <v>40.4115</v>
      </c>
      <c r="U131" s="211">
        <f t="shared" si="12"/>
        <v>-0.008500000000005059</v>
      </c>
      <c r="V131" s="211">
        <f t="shared" si="13"/>
        <v>40.41905555555556</v>
      </c>
    </row>
    <row r="132" spans="1:22" ht="13.5" thickBot="1">
      <c r="A132" s="3" t="s">
        <v>337</v>
      </c>
      <c r="B132" s="3" t="s">
        <v>338</v>
      </c>
      <c r="C132" s="58" t="s">
        <v>650</v>
      </c>
      <c r="D132" s="4">
        <v>40.433</v>
      </c>
      <c r="E132" s="4">
        <v>40.431</v>
      </c>
      <c r="F132" s="4">
        <v>40.427</v>
      </c>
      <c r="G132" s="4">
        <v>40.424</v>
      </c>
      <c r="H132" s="3" t="s">
        <v>337</v>
      </c>
      <c r="I132" s="4">
        <v>91.233</v>
      </c>
      <c r="J132" s="4">
        <v>26.52</v>
      </c>
      <c r="K132" s="4">
        <v>26.537</v>
      </c>
      <c r="L132" s="224">
        <f t="shared" si="16"/>
        <v>26.5285</v>
      </c>
      <c r="M132" s="11">
        <v>0.0185185</v>
      </c>
      <c r="N132" s="11">
        <v>-0.1780822</v>
      </c>
      <c r="O132" s="11">
        <v>0.3820225</v>
      </c>
      <c r="P132" s="58">
        <v>62.5</v>
      </c>
      <c r="Q132" s="47"/>
      <c r="R132" s="108"/>
      <c r="S132" s="21"/>
      <c r="T132" s="2">
        <f t="shared" si="15"/>
        <v>40.42875</v>
      </c>
      <c r="U132" s="211">
        <f t="shared" si="12"/>
        <v>-0.0033437499999990905</v>
      </c>
      <c r="V132" s="211">
        <f t="shared" si="13"/>
        <v>40.43172222222222</v>
      </c>
    </row>
    <row r="133" spans="1:22" ht="13.5" thickBot="1">
      <c r="A133" s="3" t="s">
        <v>339</v>
      </c>
      <c r="B133" s="3" t="s">
        <v>340</v>
      </c>
      <c r="C133" s="58" t="s">
        <v>650</v>
      </c>
      <c r="D133" s="4">
        <v>40.435</v>
      </c>
      <c r="E133" s="4">
        <v>40.436</v>
      </c>
      <c r="F133" s="4">
        <v>40.43</v>
      </c>
      <c r="G133" s="4">
        <v>40.438</v>
      </c>
      <c r="H133" s="3" t="s">
        <v>339</v>
      </c>
      <c r="I133" s="4">
        <v>90.643</v>
      </c>
      <c r="J133" s="4">
        <v>26.532</v>
      </c>
      <c r="K133" s="4">
        <v>26.535999999999998</v>
      </c>
      <c r="L133" s="224">
        <f t="shared" si="16"/>
        <v>26.534</v>
      </c>
      <c r="M133" s="11">
        <v>-0.1296296</v>
      </c>
      <c r="N133" s="11">
        <v>-0.0410959</v>
      </c>
      <c r="O133" s="11">
        <v>0.0898876</v>
      </c>
      <c r="P133" s="58">
        <v>62.5</v>
      </c>
      <c r="Q133" s="47"/>
      <c r="R133" s="108"/>
      <c r="S133" s="21"/>
      <c r="T133" s="2">
        <f t="shared" si="15"/>
        <v>40.43475000000001</v>
      </c>
      <c r="U133" s="211">
        <f t="shared" si="12"/>
        <v>-0.009531249999994884</v>
      </c>
      <c r="V133" s="211">
        <f t="shared" si="13"/>
        <v>40.443222222222225</v>
      </c>
    </row>
    <row r="134" spans="1:22" ht="13.5" thickBot="1">
      <c r="A134" s="84" t="s">
        <v>341</v>
      </c>
      <c r="B134" s="84" t="s">
        <v>342</v>
      </c>
      <c r="C134" s="58" t="s">
        <v>650</v>
      </c>
      <c r="D134" s="86">
        <v>40.478</v>
      </c>
      <c r="E134" s="86">
        <v>40.472</v>
      </c>
      <c r="F134" s="86">
        <v>40.469</v>
      </c>
      <c r="G134" s="86">
        <v>40.47</v>
      </c>
      <c r="H134" s="84" t="s">
        <v>341</v>
      </c>
      <c r="I134" s="86">
        <v>92.516</v>
      </c>
      <c r="J134" s="4"/>
      <c r="K134" s="4"/>
      <c r="L134" s="224" t="s">
        <v>652</v>
      </c>
      <c r="M134" s="11"/>
      <c r="N134" s="11"/>
      <c r="O134" s="11"/>
      <c r="P134" s="58"/>
      <c r="Q134" s="91" t="s">
        <v>577</v>
      </c>
      <c r="R134" s="110">
        <v>36608</v>
      </c>
      <c r="S134" s="90"/>
      <c r="T134" s="2">
        <f t="shared" si="15"/>
        <v>40.47225</v>
      </c>
      <c r="U134" s="211">
        <f t="shared" si="12"/>
        <v>0.021281249999994145</v>
      </c>
      <c r="V134" s="211">
        <f t="shared" si="13"/>
        <v>40.45333333333333</v>
      </c>
    </row>
    <row r="135" spans="1:22" ht="13.5" thickBot="1">
      <c r="A135" s="84" t="s">
        <v>343</v>
      </c>
      <c r="B135" s="84"/>
      <c r="C135" s="58" t="s">
        <v>650</v>
      </c>
      <c r="D135" s="86">
        <v>40.474</v>
      </c>
      <c r="E135" s="86">
        <v>40.478</v>
      </c>
      <c r="F135" s="86">
        <v>40.474</v>
      </c>
      <c r="G135" s="86">
        <v>40.479</v>
      </c>
      <c r="H135" s="84" t="s">
        <v>343</v>
      </c>
      <c r="I135" s="86">
        <v>91.8</v>
      </c>
      <c r="J135" s="87">
        <v>26.52</v>
      </c>
      <c r="K135" s="87">
        <v>26.52</v>
      </c>
      <c r="L135" s="224">
        <f t="shared" si="16"/>
        <v>26.52</v>
      </c>
      <c r="M135" s="88">
        <f>((E135-D135)+(F135-G135))*1000/2/27</f>
        <v>-0.01851851851847536</v>
      </c>
      <c r="N135" s="88">
        <f>((F135+G135)-(D135+E135))*1000/2/36.5</f>
        <v>0.01369863013705171</v>
      </c>
      <c r="O135" s="89">
        <f>(K135-J135)*1000/44.5</f>
        <v>0</v>
      </c>
      <c r="P135" s="85">
        <v>62.5</v>
      </c>
      <c r="Q135" s="95" t="s">
        <v>581</v>
      </c>
      <c r="R135" s="110">
        <v>36609</v>
      </c>
      <c r="S135" s="118">
        <v>40.478</v>
      </c>
      <c r="T135" s="2">
        <f t="shared" si="15"/>
        <v>40.47624999999999</v>
      </c>
      <c r="U135" s="211">
        <f t="shared" si="12"/>
        <v>0.01421874999999062</v>
      </c>
      <c r="V135" s="211">
        <f t="shared" si="13"/>
        <v>40.46361111111112</v>
      </c>
    </row>
    <row r="136" spans="1:22" ht="13.5" thickBot="1">
      <c r="A136" s="84" t="s">
        <v>345</v>
      </c>
      <c r="B136" s="84" t="s">
        <v>346</v>
      </c>
      <c r="C136" s="58" t="s">
        <v>650</v>
      </c>
      <c r="D136" s="86">
        <v>40.47</v>
      </c>
      <c r="E136" s="86">
        <v>40.488</v>
      </c>
      <c r="F136" s="86">
        <v>40.487</v>
      </c>
      <c r="G136" s="86">
        <v>40.476</v>
      </c>
      <c r="H136" s="84" t="s">
        <v>345</v>
      </c>
      <c r="I136" s="86">
        <v>92.565</v>
      </c>
      <c r="J136" s="4"/>
      <c r="K136" s="4"/>
      <c r="L136" s="224">
        <f t="shared" si="16"/>
        <v>0</v>
      </c>
      <c r="M136" s="11"/>
      <c r="N136" s="11"/>
      <c r="O136" s="11"/>
      <c r="P136" s="58"/>
      <c r="Q136" s="91" t="s">
        <v>577</v>
      </c>
      <c r="R136" s="110">
        <v>36608</v>
      </c>
      <c r="S136" s="90"/>
      <c r="T136" s="2">
        <f t="shared" si="15"/>
        <v>40.48025</v>
      </c>
      <c r="U136" s="211">
        <f aca="true" t="shared" si="17" ref="U136:U199">T136-(T132+T133+T134+T135+T137+T138+T139+T140)/8</f>
        <v>0.007968749999996305</v>
      </c>
      <c r="V136" s="211">
        <f aca="true" t="shared" si="18" ref="V136:V199">(T132+T133+T134+T135+T136+T137+T138+T139+T140)/9</f>
        <v>40.47316666666667</v>
      </c>
    </row>
    <row r="137" spans="1:22" ht="13.5" thickBot="1">
      <c r="A137" s="3" t="s">
        <v>347</v>
      </c>
      <c r="B137" s="3" t="s">
        <v>348</v>
      </c>
      <c r="C137" s="58" t="s">
        <v>650</v>
      </c>
      <c r="D137" s="4">
        <v>40.478</v>
      </c>
      <c r="E137" s="4">
        <v>40.476</v>
      </c>
      <c r="F137" s="4">
        <v>40.484</v>
      </c>
      <c r="G137" s="4">
        <v>40.489</v>
      </c>
      <c r="H137" s="3" t="s">
        <v>347</v>
      </c>
      <c r="I137" s="4">
        <v>92.429</v>
      </c>
      <c r="J137" s="4">
        <v>26.495</v>
      </c>
      <c r="K137" s="4">
        <v>26.485</v>
      </c>
      <c r="L137" s="224">
        <f t="shared" si="16"/>
        <v>26.490000000000002</v>
      </c>
      <c r="M137" s="11">
        <v>-0.1296296</v>
      </c>
      <c r="N137" s="11">
        <v>0.260274</v>
      </c>
      <c r="O137" s="11">
        <v>-0.2247191</v>
      </c>
      <c r="P137" s="58">
        <v>62.5</v>
      </c>
      <c r="Q137" s="47"/>
      <c r="R137" s="108"/>
      <c r="S137" s="21"/>
      <c r="T137" s="2">
        <f t="shared" si="15"/>
        <v>40.481750000000005</v>
      </c>
      <c r="U137" s="211">
        <f t="shared" si="17"/>
        <v>0.0024062500000070486</v>
      </c>
      <c r="V137" s="211">
        <f t="shared" si="18"/>
        <v>40.47961111111111</v>
      </c>
    </row>
    <row r="138" spans="1:22" ht="13.5" thickBot="1">
      <c r="A138" s="3" t="s">
        <v>349</v>
      </c>
      <c r="B138" s="3" t="s">
        <v>350</v>
      </c>
      <c r="C138" s="58" t="s">
        <v>650</v>
      </c>
      <c r="D138" s="4">
        <v>40.482</v>
      </c>
      <c r="E138" s="4">
        <v>40.477</v>
      </c>
      <c r="F138" s="4">
        <v>40.494</v>
      </c>
      <c r="G138" s="4">
        <v>40.495</v>
      </c>
      <c r="H138" s="3" t="s">
        <v>349</v>
      </c>
      <c r="I138" s="4">
        <v>96.235</v>
      </c>
      <c r="J138" s="4">
        <v>26.515</v>
      </c>
      <c r="K138" s="4">
        <v>26.52</v>
      </c>
      <c r="L138" s="224">
        <f t="shared" si="16"/>
        <v>26.5175</v>
      </c>
      <c r="M138" s="11">
        <v>-0.1111111</v>
      </c>
      <c r="N138" s="11">
        <v>0.4109589</v>
      </c>
      <c r="O138" s="11">
        <v>0.1123596</v>
      </c>
      <c r="P138" s="58">
        <v>62.5</v>
      </c>
      <c r="Q138" s="47"/>
      <c r="R138" s="108"/>
      <c r="S138" s="21"/>
      <c r="T138" s="2">
        <f t="shared" si="15"/>
        <v>40.487</v>
      </c>
      <c r="U138" s="211">
        <f t="shared" si="17"/>
        <v>0.001562499999998579</v>
      </c>
      <c r="V138" s="211">
        <f t="shared" si="18"/>
        <v>40.48561111111111</v>
      </c>
    </row>
    <row r="139" spans="1:22" ht="13.5" thickBot="1">
      <c r="A139" s="3" t="s">
        <v>351</v>
      </c>
      <c r="B139" s="3" t="s">
        <v>352</v>
      </c>
      <c r="C139" s="58" t="s">
        <v>650</v>
      </c>
      <c r="D139" s="4">
        <v>40.504</v>
      </c>
      <c r="E139" s="4">
        <v>40.499</v>
      </c>
      <c r="F139" s="4">
        <v>40.496</v>
      </c>
      <c r="G139" s="4">
        <v>40.501</v>
      </c>
      <c r="H139" s="3" t="s">
        <v>351</v>
      </c>
      <c r="I139" s="4">
        <v>96.58</v>
      </c>
      <c r="J139" s="4">
        <v>26.525</v>
      </c>
      <c r="K139" s="4">
        <v>26.514</v>
      </c>
      <c r="L139" s="224">
        <f t="shared" si="16"/>
        <v>26.5195</v>
      </c>
      <c r="M139" s="11">
        <v>-0.1851852</v>
      </c>
      <c r="N139" s="11">
        <v>-0.0821918</v>
      </c>
      <c r="O139" s="11">
        <v>-0.247191</v>
      </c>
      <c r="P139" s="58">
        <v>62.5</v>
      </c>
      <c r="Q139" s="47"/>
      <c r="R139" s="108"/>
      <c r="S139" s="21"/>
      <c r="T139" s="2">
        <f t="shared" si="15"/>
        <v>40.5</v>
      </c>
      <c r="U139" s="211">
        <f t="shared" si="17"/>
        <v>0.014749999999999375</v>
      </c>
      <c r="V139" s="211">
        <f t="shared" si="18"/>
        <v>40.486888888888885</v>
      </c>
    </row>
    <row r="140" spans="1:22" ht="13.5" thickBot="1">
      <c r="A140" s="3" t="s">
        <v>353</v>
      </c>
      <c r="B140" s="3" t="s">
        <v>354</v>
      </c>
      <c r="C140" s="58" t="s">
        <v>650</v>
      </c>
      <c r="D140" s="4">
        <v>40.494</v>
      </c>
      <c r="E140" s="4">
        <v>40.496</v>
      </c>
      <c r="F140" s="4">
        <v>40.494</v>
      </c>
      <c r="G140" s="4">
        <v>40.506</v>
      </c>
      <c r="H140" s="3" t="s">
        <v>353</v>
      </c>
      <c r="I140" s="4">
        <v>98.006</v>
      </c>
      <c r="J140" s="4">
        <v>26.523</v>
      </c>
      <c r="K140" s="4">
        <v>26.512999999999998</v>
      </c>
      <c r="L140" s="224">
        <f t="shared" si="16"/>
        <v>26.518</v>
      </c>
      <c r="M140" s="11">
        <v>-0.1851852</v>
      </c>
      <c r="N140" s="11">
        <v>0.1369863</v>
      </c>
      <c r="O140" s="11">
        <v>-0.2247191</v>
      </c>
      <c r="P140" s="58">
        <v>62.5</v>
      </c>
      <c r="Q140" s="47"/>
      <c r="R140" s="108"/>
      <c r="S140" s="21"/>
      <c r="T140" s="2">
        <f t="shared" si="15"/>
        <v>40.4975</v>
      </c>
      <c r="U140" s="211">
        <f t="shared" si="17"/>
        <v>0.009218750000002274</v>
      </c>
      <c r="V140" s="211">
        <f t="shared" si="18"/>
        <v>40.48930555555555</v>
      </c>
    </row>
    <row r="141" spans="1:22" ht="13.5" thickBot="1">
      <c r="A141" s="3" t="s">
        <v>355</v>
      </c>
      <c r="B141" s="3" t="s">
        <v>356</v>
      </c>
      <c r="C141" s="58" t="s">
        <v>650</v>
      </c>
      <c r="D141" s="4">
        <v>40.493</v>
      </c>
      <c r="E141" s="4">
        <v>40.489</v>
      </c>
      <c r="F141" s="4">
        <v>40.479</v>
      </c>
      <c r="G141" s="4">
        <v>40.486</v>
      </c>
      <c r="H141" s="3" t="s">
        <v>355</v>
      </c>
      <c r="I141" s="4">
        <v>97.001</v>
      </c>
      <c r="J141" s="4">
        <v>26.503</v>
      </c>
      <c r="K141" s="4">
        <v>26.497</v>
      </c>
      <c r="L141" s="224">
        <f t="shared" si="16"/>
        <v>26.5</v>
      </c>
      <c r="M141" s="11">
        <v>-0.2037037</v>
      </c>
      <c r="N141" s="11">
        <v>-0.2328767</v>
      </c>
      <c r="O141" s="11">
        <v>-0.1348315</v>
      </c>
      <c r="P141" s="58">
        <v>62.5</v>
      </c>
      <c r="Q141" s="47"/>
      <c r="R141" s="108"/>
      <c r="S141" s="21"/>
      <c r="T141" s="2">
        <f t="shared" si="15"/>
        <v>40.48675</v>
      </c>
      <c r="U141" s="211">
        <f t="shared" si="17"/>
        <v>-0.006437499999996987</v>
      </c>
      <c r="V141" s="211">
        <f t="shared" si="18"/>
        <v>40.492472222222226</v>
      </c>
    </row>
    <row r="142" spans="1:22" ht="13.5" thickBot="1">
      <c r="A142" s="3" t="s">
        <v>357</v>
      </c>
      <c r="B142" s="3" t="s">
        <v>358</v>
      </c>
      <c r="C142" s="58" t="s">
        <v>650</v>
      </c>
      <c r="D142" s="4">
        <v>40.492</v>
      </c>
      <c r="E142" s="4">
        <v>40.484</v>
      </c>
      <c r="F142" s="4">
        <v>40.482</v>
      </c>
      <c r="G142" s="4">
        <v>40.497</v>
      </c>
      <c r="H142" s="3" t="s">
        <v>357</v>
      </c>
      <c r="I142" s="4">
        <v>98.072</v>
      </c>
      <c r="J142" s="4">
        <v>26.523999999999997</v>
      </c>
      <c r="K142" s="4">
        <v>26.528</v>
      </c>
      <c r="L142" s="224">
        <f t="shared" si="16"/>
        <v>26.525999999999996</v>
      </c>
      <c r="M142" s="11">
        <v>-0.4259259</v>
      </c>
      <c r="N142" s="11">
        <v>0.0410959</v>
      </c>
      <c r="O142" s="11">
        <v>0.0898876</v>
      </c>
      <c r="P142" s="58">
        <v>62.5</v>
      </c>
      <c r="Q142" s="47"/>
      <c r="R142" s="108"/>
      <c r="S142" s="21"/>
      <c r="T142" s="2">
        <f t="shared" si="15"/>
        <v>40.488749999999996</v>
      </c>
      <c r="U142" s="211">
        <f t="shared" si="17"/>
        <v>-0.007406250000002501</v>
      </c>
      <c r="V142" s="211">
        <f t="shared" si="18"/>
        <v>40.49533333333333</v>
      </c>
    </row>
    <row r="143" spans="1:22" ht="13.5" thickBot="1">
      <c r="A143" s="3" t="s">
        <v>359</v>
      </c>
      <c r="B143" s="3" t="s">
        <v>360</v>
      </c>
      <c r="C143" s="58" t="s">
        <v>650</v>
      </c>
      <c r="D143" s="4">
        <v>40.487</v>
      </c>
      <c r="E143" s="4">
        <v>40.481</v>
      </c>
      <c r="F143" s="4">
        <v>40.482</v>
      </c>
      <c r="G143" s="4">
        <v>40.485</v>
      </c>
      <c r="H143" s="3" t="s">
        <v>359</v>
      </c>
      <c r="I143" s="4">
        <v>98.177</v>
      </c>
      <c r="J143" s="4">
        <v>26.499</v>
      </c>
      <c r="K143" s="4">
        <v>26.506</v>
      </c>
      <c r="L143" s="224">
        <f t="shared" si="16"/>
        <v>26.502499999999998</v>
      </c>
      <c r="M143" s="11">
        <v>-0.1666667</v>
      </c>
      <c r="N143" s="11">
        <v>-0.0136986</v>
      </c>
      <c r="O143" s="11">
        <v>0.1573034</v>
      </c>
      <c r="P143" s="58">
        <v>62.5</v>
      </c>
      <c r="Q143" s="47"/>
      <c r="R143" s="108"/>
      <c r="S143" s="21"/>
      <c r="T143" s="2">
        <f t="shared" si="15"/>
        <v>40.48375</v>
      </c>
      <c r="U143" s="211">
        <f t="shared" si="17"/>
        <v>-0.01659374999999841</v>
      </c>
      <c r="V143" s="211">
        <f t="shared" si="18"/>
        <v>40.4985</v>
      </c>
    </row>
    <row r="144" spans="1:22" ht="13.5" thickBot="1">
      <c r="A144" s="84" t="s">
        <v>361</v>
      </c>
      <c r="B144" s="84"/>
      <c r="C144" s="58" t="s">
        <v>650</v>
      </c>
      <c r="D144" s="86">
        <v>40.498</v>
      </c>
      <c r="E144" s="86">
        <v>40.5</v>
      </c>
      <c r="F144" s="86">
        <v>40.498</v>
      </c>
      <c r="G144" s="86">
        <v>40.496</v>
      </c>
      <c r="H144" s="84" t="s">
        <v>361</v>
      </c>
      <c r="I144" s="86">
        <v>98.394</v>
      </c>
      <c r="J144" s="86">
        <v>26.522</v>
      </c>
      <c r="K144" s="86">
        <v>26.527</v>
      </c>
      <c r="L144" s="224">
        <f t="shared" si="16"/>
        <v>26.5245</v>
      </c>
      <c r="M144" s="88">
        <v>-0.1851852</v>
      </c>
      <c r="N144" s="88">
        <v>0.2465753</v>
      </c>
      <c r="O144" s="88">
        <v>-0.0674157</v>
      </c>
      <c r="P144" s="85"/>
      <c r="Q144" s="95" t="s">
        <v>583</v>
      </c>
      <c r="R144" s="110">
        <v>36629</v>
      </c>
      <c r="S144" s="118">
        <v>40.497</v>
      </c>
      <c r="T144" s="2">
        <f t="shared" si="15"/>
        <v>40.498</v>
      </c>
      <c r="U144" s="211">
        <f t="shared" si="17"/>
        <v>-0.0025312499999969873</v>
      </c>
      <c r="V144" s="211">
        <f t="shared" si="18"/>
        <v>40.50025</v>
      </c>
    </row>
    <row r="145" spans="1:22" ht="13.5" thickBot="1">
      <c r="A145" s="3" t="s">
        <v>363</v>
      </c>
      <c r="B145" s="3" t="s">
        <v>364</v>
      </c>
      <c r="C145" s="58" t="s">
        <v>650</v>
      </c>
      <c r="D145" s="4">
        <v>40.503</v>
      </c>
      <c r="E145" s="4">
        <v>40.508</v>
      </c>
      <c r="F145" s="4">
        <v>40.512</v>
      </c>
      <c r="G145" s="4">
        <v>40.512</v>
      </c>
      <c r="H145" s="3" t="s">
        <v>363</v>
      </c>
      <c r="I145" s="4">
        <v>99.962</v>
      </c>
      <c r="J145" s="4">
        <v>26.5</v>
      </c>
      <c r="K145" s="4">
        <v>26.488999999999997</v>
      </c>
      <c r="L145" s="224">
        <f t="shared" si="16"/>
        <v>26.4945</v>
      </c>
      <c r="M145" s="11">
        <v>0.0925926</v>
      </c>
      <c r="N145" s="11">
        <v>0.1780822</v>
      </c>
      <c r="O145" s="11">
        <v>-0.247191</v>
      </c>
      <c r="P145" s="58">
        <v>62.5</v>
      </c>
      <c r="Q145" s="47"/>
      <c r="R145" s="108"/>
      <c r="S145" s="21"/>
      <c r="T145" s="2">
        <f t="shared" si="15"/>
        <v>40.50875</v>
      </c>
      <c r="U145" s="211">
        <f t="shared" si="17"/>
        <v>0.0072499999999990905</v>
      </c>
      <c r="V145" s="211">
        <f t="shared" si="18"/>
        <v>40.50230555555555</v>
      </c>
    </row>
    <row r="146" spans="1:22" ht="13.5" thickBot="1">
      <c r="A146" s="3" t="s">
        <v>365</v>
      </c>
      <c r="B146" s="3" t="s">
        <v>366</v>
      </c>
      <c r="C146" s="58" t="s">
        <v>650</v>
      </c>
      <c r="D146" s="4">
        <v>40.503</v>
      </c>
      <c r="E146" s="4">
        <v>40.502</v>
      </c>
      <c r="F146" s="4">
        <v>40.511</v>
      </c>
      <c r="G146" s="4">
        <v>40.514</v>
      </c>
      <c r="H146" s="3" t="s">
        <v>365</v>
      </c>
      <c r="I146" s="4">
        <v>96.6</v>
      </c>
      <c r="J146" s="4">
        <v>26.532</v>
      </c>
      <c r="K146" s="4">
        <v>26.528</v>
      </c>
      <c r="L146" s="224">
        <f t="shared" si="16"/>
        <v>26.53</v>
      </c>
      <c r="M146" s="11">
        <v>-0.0740741</v>
      </c>
      <c r="N146" s="11">
        <v>0.2739726</v>
      </c>
      <c r="O146" s="11">
        <v>-0.0898876</v>
      </c>
      <c r="P146" s="58">
        <v>62.5</v>
      </c>
      <c r="Q146" s="47"/>
      <c r="R146" s="108"/>
      <c r="S146" s="21"/>
      <c r="T146" s="2">
        <f t="shared" si="15"/>
        <v>40.5075</v>
      </c>
      <c r="U146" s="211">
        <f t="shared" si="17"/>
        <v>0.002593750000002615</v>
      </c>
      <c r="V146" s="211">
        <f t="shared" si="18"/>
        <v>40.50519444444444</v>
      </c>
    </row>
    <row r="147" spans="1:22" ht="13.5" thickBot="1">
      <c r="A147" s="1" t="s">
        <v>367</v>
      </c>
      <c r="B147" s="1"/>
      <c r="C147" s="58" t="s">
        <v>650</v>
      </c>
      <c r="D147" s="2">
        <v>40.517</v>
      </c>
      <c r="E147" s="2">
        <v>40.512</v>
      </c>
      <c r="F147" s="2">
        <v>40.516</v>
      </c>
      <c r="G147" s="2">
        <v>40.517</v>
      </c>
      <c r="H147" s="3" t="s">
        <v>367</v>
      </c>
      <c r="I147" s="4">
        <v>95.095</v>
      </c>
      <c r="J147" s="2">
        <v>26.532</v>
      </c>
      <c r="K147" s="2">
        <v>26.522</v>
      </c>
      <c r="L147" s="224">
        <f t="shared" si="16"/>
        <v>26.527</v>
      </c>
      <c r="M147" s="10">
        <f>((E147-D147)+(F147-G147))*1000/2/16</f>
        <v>-0.18750000000022915</v>
      </c>
      <c r="N147" s="10">
        <f>((F147+G147)-(D147+E147))*1000/2/36.5</f>
        <v>0.05479452054801217</v>
      </c>
      <c r="O147" s="57">
        <f>(K147-J147)*1000/44.5</f>
        <v>-0.22471910112363064</v>
      </c>
      <c r="P147" s="26">
        <v>62.5</v>
      </c>
      <c r="Q147" s="51" t="s">
        <v>369</v>
      </c>
      <c r="R147" s="109">
        <v>35573</v>
      </c>
      <c r="S147" s="24"/>
      <c r="T147" s="2">
        <f t="shared" si="15"/>
        <v>40.515499999999996</v>
      </c>
      <c r="U147" s="211">
        <f t="shared" si="17"/>
        <v>0.005781249999998295</v>
      </c>
      <c r="V147" s="211">
        <f t="shared" si="18"/>
        <v>40.51036111111111</v>
      </c>
    </row>
    <row r="148" spans="1:22" ht="13.5" thickBot="1">
      <c r="A148" s="3" t="s">
        <v>370</v>
      </c>
      <c r="B148" s="3" t="s">
        <v>371</v>
      </c>
      <c r="C148" s="58" t="s">
        <v>650</v>
      </c>
      <c r="D148" s="4">
        <v>40.514</v>
      </c>
      <c r="E148" s="4">
        <v>40.508</v>
      </c>
      <c r="F148" s="4">
        <v>40.514</v>
      </c>
      <c r="G148" s="4">
        <v>40.527</v>
      </c>
      <c r="H148" s="3" t="s">
        <v>370</v>
      </c>
      <c r="I148" s="4">
        <v>95.749</v>
      </c>
      <c r="J148" s="4">
        <v>26.55</v>
      </c>
      <c r="K148" s="4">
        <v>26.535999999999998</v>
      </c>
      <c r="L148" s="224">
        <f t="shared" si="16"/>
        <v>26.543</v>
      </c>
      <c r="M148" s="11">
        <v>-0.3518519</v>
      </c>
      <c r="N148" s="11">
        <v>0.260274</v>
      </c>
      <c r="O148" s="11">
        <v>-0.3146067</v>
      </c>
      <c r="P148" s="58">
        <v>62.5</v>
      </c>
      <c r="Q148" s="47"/>
      <c r="R148" s="108"/>
      <c r="S148" s="21"/>
      <c r="T148" s="2">
        <f t="shared" si="15"/>
        <v>40.51575</v>
      </c>
      <c r="U148" s="211">
        <f t="shared" si="17"/>
        <v>-0.002125000000006594</v>
      </c>
      <c r="V148" s="211">
        <f t="shared" si="18"/>
        <v>40.5176388888889</v>
      </c>
    </row>
    <row r="149" spans="1:22" ht="13.5" thickBot="1">
      <c r="A149" s="1" t="s">
        <v>372</v>
      </c>
      <c r="B149" s="1"/>
      <c r="C149" s="58" t="s">
        <v>650</v>
      </c>
      <c r="D149" s="2">
        <v>40.505</v>
      </c>
      <c r="E149" s="2">
        <v>40.521</v>
      </c>
      <c r="F149" s="2">
        <v>40.524</v>
      </c>
      <c r="G149" s="2">
        <v>40.514</v>
      </c>
      <c r="H149" s="1" t="s">
        <v>372</v>
      </c>
      <c r="I149" s="2">
        <v>93.923</v>
      </c>
      <c r="J149" s="65">
        <v>26.496</v>
      </c>
      <c r="K149" s="65">
        <v>26.520999999999997</v>
      </c>
      <c r="L149" s="224">
        <f t="shared" si="16"/>
        <v>26.508499999999998</v>
      </c>
      <c r="M149" s="10">
        <f>((E149-D149)+(F149-G149))*1000/2/27</f>
        <v>0.481481481481412</v>
      </c>
      <c r="N149" s="10">
        <f>((F149+G149)-(D149+E149))*1000/2/36.5</f>
        <v>0.16438356164384185</v>
      </c>
      <c r="O149" s="67">
        <f>(K149-J149)*1000/44.5</f>
        <v>0.5617977528089568</v>
      </c>
      <c r="P149" s="26">
        <v>62.5</v>
      </c>
      <c r="Q149" s="49" t="s">
        <v>28</v>
      </c>
      <c r="R149" s="109">
        <v>36011</v>
      </c>
      <c r="S149" s="24"/>
      <c r="T149" s="2">
        <f t="shared" si="15"/>
        <v>40.516000000000005</v>
      </c>
      <c r="U149" s="211">
        <f t="shared" si="17"/>
        <v>-0.009312500000000057</v>
      </c>
      <c r="V149" s="211">
        <f t="shared" si="18"/>
        <v>40.524277777777776</v>
      </c>
    </row>
    <row r="150" spans="1:22" ht="13.5" thickBot="1">
      <c r="A150" s="3" t="s">
        <v>374</v>
      </c>
      <c r="B150" s="3" t="s">
        <v>375</v>
      </c>
      <c r="C150" s="58" t="s">
        <v>650</v>
      </c>
      <c r="D150" s="4">
        <v>40.512</v>
      </c>
      <c r="E150" s="4">
        <v>40.51</v>
      </c>
      <c r="F150" s="4">
        <v>40.515</v>
      </c>
      <c r="G150" s="4">
        <v>40.514</v>
      </c>
      <c r="H150" s="3" t="s">
        <v>374</v>
      </c>
      <c r="I150" s="4">
        <v>94.215</v>
      </c>
      <c r="J150" s="4">
        <v>26.546</v>
      </c>
      <c r="K150" s="4">
        <v>26.540999999999997</v>
      </c>
      <c r="L150" s="224">
        <f t="shared" si="16"/>
        <v>26.543499999999998</v>
      </c>
      <c r="M150" s="11">
        <v>-0.0185185</v>
      </c>
      <c r="N150" s="11">
        <v>0.0958904</v>
      </c>
      <c r="O150" s="11">
        <v>-0.1123596</v>
      </c>
      <c r="P150" s="58">
        <v>62.5</v>
      </c>
      <c r="Q150" s="47"/>
      <c r="R150" s="108"/>
      <c r="S150" s="21"/>
      <c r="T150" s="2">
        <f t="shared" si="15"/>
        <v>40.51275</v>
      </c>
      <c r="U150" s="211">
        <f t="shared" si="17"/>
        <v>-0.018781250000003524</v>
      </c>
      <c r="V150" s="211">
        <f t="shared" si="18"/>
        <v>40.52944444444445</v>
      </c>
    </row>
    <row r="151" spans="1:22" ht="13.5" thickBot="1">
      <c r="A151" s="3" t="s">
        <v>376</v>
      </c>
      <c r="B151" s="3" t="s">
        <v>377</v>
      </c>
      <c r="C151" s="58" t="s">
        <v>650</v>
      </c>
      <c r="D151" s="4">
        <v>40.526</v>
      </c>
      <c r="E151" s="4">
        <v>40.548</v>
      </c>
      <c r="F151" s="4">
        <v>40.54</v>
      </c>
      <c r="G151" s="4">
        <v>40.527</v>
      </c>
      <c r="H151" s="3" t="s">
        <v>376</v>
      </c>
      <c r="I151" s="4">
        <v>92.443</v>
      </c>
      <c r="J151" s="4">
        <v>26.532999999999998</v>
      </c>
      <c r="K151" s="4">
        <v>26.53</v>
      </c>
      <c r="L151" s="224">
        <f t="shared" si="16"/>
        <v>26.5315</v>
      </c>
      <c r="M151" s="11">
        <v>1.09375</v>
      </c>
      <c r="N151" s="11">
        <v>-0.0958904</v>
      </c>
      <c r="O151" s="11">
        <v>-0.0674157</v>
      </c>
      <c r="P151" s="58">
        <v>62.5</v>
      </c>
      <c r="Q151" s="47"/>
      <c r="R151" s="108"/>
      <c r="S151" s="21"/>
      <c r="T151" s="2">
        <f t="shared" si="15"/>
        <v>40.535250000000005</v>
      </c>
      <c r="U151" s="211">
        <f t="shared" si="17"/>
        <v>0.0002500000000011937</v>
      </c>
      <c r="V151" s="211">
        <f t="shared" si="18"/>
        <v>40.535027777777785</v>
      </c>
    </row>
    <row r="152" spans="1:22" ht="13.5" thickBot="1">
      <c r="A152" s="3" t="s">
        <v>378</v>
      </c>
      <c r="B152" s="3" t="s">
        <v>379</v>
      </c>
      <c r="C152" s="58" t="s">
        <v>650</v>
      </c>
      <c r="D152" s="4">
        <v>40.529</v>
      </c>
      <c r="E152" s="4">
        <v>40.553</v>
      </c>
      <c r="F152" s="4">
        <v>40.551</v>
      </c>
      <c r="G152" s="4">
        <v>40.564</v>
      </c>
      <c r="H152" s="3" t="s">
        <v>378</v>
      </c>
      <c r="I152" s="4">
        <v>95.234</v>
      </c>
      <c r="J152" s="4">
        <v>26.522</v>
      </c>
      <c r="K152" s="4">
        <v>26.522</v>
      </c>
      <c r="L152" s="224">
        <f t="shared" si="16"/>
        <v>26.522</v>
      </c>
      <c r="M152" s="11">
        <v>0.2037037</v>
      </c>
      <c r="N152" s="11">
        <v>0.9230769</v>
      </c>
      <c r="O152" s="11">
        <v>0</v>
      </c>
      <c r="P152" s="58">
        <v>28.5</v>
      </c>
      <c r="Q152" s="47"/>
      <c r="R152" s="108"/>
      <c r="S152" s="21"/>
      <c r="T152" s="2">
        <f t="shared" si="15"/>
        <v>40.54925</v>
      </c>
      <c r="U152" s="211">
        <f t="shared" si="17"/>
        <v>0.009624999999999773</v>
      </c>
      <c r="V152" s="211">
        <f t="shared" si="18"/>
        <v>40.54069444444444</v>
      </c>
    </row>
    <row r="153" spans="1:22" ht="13.5" thickBot="1">
      <c r="A153" s="3" t="s">
        <v>380</v>
      </c>
      <c r="B153" s="3" t="s">
        <v>381</v>
      </c>
      <c r="C153" s="58" t="s">
        <v>650</v>
      </c>
      <c r="D153" s="4">
        <v>40.555</v>
      </c>
      <c r="E153" s="4">
        <v>40.562</v>
      </c>
      <c r="F153" s="4">
        <v>40.566</v>
      </c>
      <c r="G153" s="4">
        <v>40.548</v>
      </c>
      <c r="H153" s="3" t="s">
        <v>382</v>
      </c>
      <c r="I153" s="4">
        <v>92.15</v>
      </c>
      <c r="J153" s="4">
        <v>26.53</v>
      </c>
      <c r="K153" s="4">
        <v>26.526999999999997</v>
      </c>
      <c r="L153" s="224">
        <f t="shared" si="16"/>
        <v>26.5285</v>
      </c>
      <c r="M153" s="11">
        <v>0.462963</v>
      </c>
      <c r="N153" s="11">
        <v>-0.0265193</v>
      </c>
      <c r="O153" s="11">
        <v>-0.0464666</v>
      </c>
      <c r="P153" s="58">
        <v>79</v>
      </c>
      <c r="Q153" s="47"/>
      <c r="R153" s="108"/>
      <c r="S153" s="21"/>
      <c r="T153" s="2">
        <f t="shared" si="15"/>
        <v>40.55775</v>
      </c>
      <c r="U153" s="211">
        <f t="shared" si="17"/>
        <v>0.013072916666665435</v>
      </c>
      <c r="V153" s="211">
        <f t="shared" si="18"/>
        <v>40.54612962962963</v>
      </c>
    </row>
    <row r="154" spans="1:22" ht="13.5" thickBot="1">
      <c r="A154" s="3" t="s">
        <v>383</v>
      </c>
      <c r="B154" s="3" t="s">
        <v>384</v>
      </c>
      <c r="C154" s="58" t="s">
        <v>650</v>
      </c>
      <c r="D154" s="4">
        <v>40.558</v>
      </c>
      <c r="E154" s="4">
        <v>40.553</v>
      </c>
      <c r="F154" s="4">
        <v>40.553</v>
      </c>
      <c r="G154" s="4">
        <v>40.557</v>
      </c>
      <c r="H154" s="3" t="s">
        <v>382</v>
      </c>
      <c r="I154" s="4">
        <v>92.15</v>
      </c>
      <c r="J154" s="4">
        <v>26.526999999999997</v>
      </c>
      <c r="K154" s="4">
        <v>26.511999999999997</v>
      </c>
      <c r="L154" s="224">
        <f t="shared" si="16"/>
        <v>26.519499999999997</v>
      </c>
      <c r="M154" s="11">
        <v>-0.28125</v>
      </c>
      <c r="N154" s="11">
        <v>-0.0088398</v>
      </c>
      <c r="O154" s="11">
        <v>-0.232333</v>
      </c>
      <c r="P154" s="58">
        <v>96</v>
      </c>
      <c r="Q154" s="47"/>
      <c r="R154" s="108"/>
      <c r="S154" s="21"/>
      <c r="T154" s="2">
        <f t="shared" si="15"/>
        <v>40.55525</v>
      </c>
      <c r="U154" s="211">
        <f t="shared" si="17"/>
        <v>0.0017291666666707783</v>
      </c>
      <c r="V154" s="211">
        <f t="shared" si="18"/>
        <v>40.55371296296296</v>
      </c>
    </row>
    <row r="155" spans="1:22" ht="13.5" thickBot="1">
      <c r="A155" s="1" t="s">
        <v>385</v>
      </c>
      <c r="B155" s="1" t="s">
        <v>388</v>
      </c>
      <c r="C155" s="58" t="s">
        <v>650</v>
      </c>
      <c r="D155" s="2">
        <v>40.564</v>
      </c>
      <c r="E155" s="2">
        <v>40.551</v>
      </c>
      <c r="F155" s="2">
        <v>40.56</v>
      </c>
      <c r="G155" s="2">
        <v>40.556</v>
      </c>
      <c r="H155" s="1" t="s">
        <v>387</v>
      </c>
      <c r="I155" s="2">
        <v>91.692</v>
      </c>
      <c r="J155" s="2">
        <v>26.52</v>
      </c>
      <c r="K155" s="2">
        <v>26.52</v>
      </c>
      <c r="L155" s="224">
        <f t="shared" si="16"/>
        <v>26.52</v>
      </c>
      <c r="M155" s="10">
        <f>((E155-D155)+(F155-G155))*1000/2/27</f>
        <v>-0.1666666666665414</v>
      </c>
      <c r="N155" s="10">
        <f>((F155+G155)-(D155+E155))*1000/2/56.5625</f>
        <v>0.00883977900544145</v>
      </c>
      <c r="O155" s="57">
        <f>(K155-J155)*1000/64.5625</f>
        <v>0</v>
      </c>
      <c r="P155" s="77">
        <v>96</v>
      </c>
      <c r="Q155" s="51" t="s">
        <v>389</v>
      </c>
      <c r="R155" s="109" t="s">
        <v>390</v>
      </c>
      <c r="S155" s="24"/>
      <c r="T155" s="2">
        <f t="shared" si="15"/>
        <v>40.55775</v>
      </c>
      <c r="U155" s="211">
        <f t="shared" si="17"/>
        <v>-0.004927083333335247</v>
      </c>
      <c r="V155" s="211">
        <f t="shared" si="18"/>
        <v>40.56212962962963</v>
      </c>
    </row>
    <row r="156" spans="1:22" ht="13.5" thickBot="1">
      <c r="A156" s="1" t="s">
        <v>391</v>
      </c>
      <c r="B156" s="1" t="s">
        <v>393</v>
      </c>
      <c r="C156" s="58" t="s">
        <v>650</v>
      </c>
      <c r="D156" s="2">
        <v>40.567</v>
      </c>
      <c r="E156" s="2">
        <v>40.567</v>
      </c>
      <c r="F156" s="2">
        <v>40.57</v>
      </c>
      <c r="G156" s="2">
        <v>40.562</v>
      </c>
      <c r="H156" s="1" t="s">
        <v>387</v>
      </c>
      <c r="I156" s="2">
        <v>91.692</v>
      </c>
      <c r="J156" s="2">
        <v>26.522</v>
      </c>
      <c r="K156" s="2">
        <v>26.521</v>
      </c>
      <c r="L156" s="224">
        <f t="shared" si="16"/>
        <v>26.5215</v>
      </c>
      <c r="M156" s="10">
        <f>((E156-D156)+(F156-G156))*1000/2/27</f>
        <v>0.14814814814819763</v>
      </c>
      <c r="N156" s="10">
        <f>((F156+G156)-(D156+E156))*1000/2/56.5625</f>
        <v>-0.01767955801100852</v>
      </c>
      <c r="O156" s="57">
        <f>(K156-J156)*1000/64.5625</f>
        <v>-0.01548886737653699</v>
      </c>
      <c r="P156" s="77">
        <v>79</v>
      </c>
      <c r="Q156" s="51" t="s">
        <v>389</v>
      </c>
      <c r="R156" s="109" t="s">
        <v>390</v>
      </c>
      <c r="S156" s="24"/>
      <c r="T156" s="2">
        <f t="shared" si="15"/>
        <v>40.566500000000005</v>
      </c>
      <c r="U156" s="211">
        <f t="shared" si="17"/>
        <v>0.00010416666666657193</v>
      </c>
      <c r="V156" s="211">
        <f t="shared" si="18"/>
        <v>40.56640740740741</v>
      </c>
    </row>
    <row r="157" spans="1:22" ht="13.5" thickBot="1">
      <c r="A157" s="1" t="s">
        <v>394</v>
      </c>
      <c r="B157" s="1" t="s">
        <v>395</v>
      </c>
      <c r="C157" s="58" t="s">
        <v>650</v>
      </c>
      <c r="D157" s="2">
        <v>40.564</v>
      </c>
      <c r="E157" s="2">
        <v>40.563</v>
      </c>
      <c r="F157" s="73"/>
      <c r="G157" s="2">
        <v>40.567</v>
      </c>
      <c r="H157" s="1" t="s">
        <v>394</v>
      </c>
      <c r="I157" s="2">
        <v>91.535</v>
      </c>
      <c r="J157" s="2">
        <v>26.519</v>
      </c>
      <c r="K157" s="2">
        <v>26.534</v>
      </c>
      <c r="L157" s="224">
        <f t="shared" si="16"/>
        <v>26.5265</v>
      </c>
      <c r="M157" s="74"/>
      <c r="N157" s="74"/>
      <c r="O157" s="57">
        <f>(K157-J157)*1000/25.75</f>
        <v>0.5825242718446823</v>
      </c>
      <c r="P157" s="26">
        <v>28.5</v>
      </c>
      <c r="Q157" s="51" t="s">
        <v>396</v>
      </c>
      <c r="R157" s="109">
        <v>36217</v>
      </c>
      <c r="S157" s="24"/>
      <c r="T157" s="2">
        <f>(D157+E157+F157+G157)/3</f>
        <v>40.564666666666675</v>
      </c>
      <c r="U157" s="211">
        <f t="shared" si="17"/>
        <v>-0.005208333333328596</v>
      </c>
      <c r="V157" s="211">
        <f t="shared" si="18"/>
        <v>40.5692962962963</v>
      </c>
    </row>
    <row r="158" spans="1:22" ht="13.5" thickBot="1">
      <c r="A158" s="3" t="s">
        <v>397</v>
      </c>
      <c r="B158" s="3" t="s">
        <v>398</v>
      </c>
      <c r="C158" s="58" t="s">
        <v>650</v>
      </c>
      <c r="D158" s="4">
        <v>40.595</v>
      </c>
      <c r="E158" s="4">
        <v>40.579</v>
      </c>
      <c r="F158" s="4">
        <v>40.582</v>
      </c>
      <c r="G158" s="4">
        <v>40.581</v>
      </c>
      <c r="H158" s="3" t="s">
        <v>397</v>
      </c>
      <c r="I158" s="4">
        <v>89.083</v>
      </c>
      <c r="J158" s="4">
        <v>26.496</v>
      </c>
      <c r="K158" s="4">
        <v>26.483999999999998</v>
      </c>
      <c r="L158" s="224">
        <f t="shared" si="16"/>
        <v>26.49</v>
      </c>
      <c r="M158" s="11">
        <v>-0.2777778</v>
      </c>
      <c r="N158" s="11">
        <v>-0.1506849</v>
      </c>
      <c r="O158" s="11">
        <v>-0.2696629</v>
      </c>
      <c r="P158" s="58">
        <v>62.5</v>
      </c>
      <c r="Q158" s="47"/>
      <c r="R158" s="108"/>
      <c r="S158" s="21"/>
      <c r="T158" s="2">
        <f aca="true" t="shared" si="19" ref="T158:T219">(D158+E158+F158+G158)/4</f>
        <v>40.58425</v>
      </c>
      <c r="U158" s="211">
        <f t="shared" si="17"/>
        <v>0.012916666666662024</v>
      </c>
      <c r="V158" s="211">
        <f t="shared" si="18"/>
        <v>40.57276851851852</v>
      </c>
    </row>
    <row r="159" spans="1:22" ht="13.5" thickBot="1">
      <c r="A159" s="3" t="s">
        <v>399</v>
      </c>
      <c r="B159" s="3" t="s">
        <v>400</v>
      </c>
      <c r="C159" s="58" t="s">
        <v>650</v>
      </c>
      <c r="D159" s="4">
        <v>40.593</v>
      </c>
      <c r="E159" s="4">
        <v>40.582</v>
      </c>
      <c r="F159" s="4">
        <v>40.588</v>
      </c>
      <c r="G159" s="4">
        <v>40.591</v>
      </c>
      <c r="H159" s="3" t="s">
        <v>399</v>
      </c>
      <c r="I159" s="4">
        <v>88.578</v>
      </c>
      <c r="J159" s="4">
        <v>26.532999999999998</v>
      </c>
      <c r="K159" s="4">
        <v>26.52</v>
      </c>
      <c r="L159" s="224">
        <f t="shared" si="16"/>
        <v>26.5265</v>
      </c>
      <c r="M159" s="11">
        <v>-0.2592593</v>
      </c>
      <c r="N159" s="11">
        <v>0.0547945</v>
      </c>
      <c r="O159" s="11">
        <v>-0.2921348</v>
      </c>
      <c r="P159" s="58">
        <v>62.5</v>
      </c>
      <c r="Q159" s="47"/>
      <c r="R159" s="108"/>
      <c r="S159" s="21"/>
      <c r="T159" s="2">
        <f t="shared" si="19"/>
        <v>40.5885</v>
      </c>
      <c r="U159" s="211">
        <f t="shared" si="17"/>
        <v>0.01451041666666697</v>
      </c>
      <c r="V159" s="211">
        <f t="shared" si="18"/>
        <v>40.57560185185186</v>
      </c>
    </row>
    <row r="160" spans="1:22" ht="13.5" thickBot="1">
      <c r="A160" s="3" t="s">
        <v>401</v>
      </c>
      <c r="B160" s="3" t="s">
        <v>402</v>
      </c>
      <c r="C160" s="58" t="s">
        <v>650</v>
      </c>
      <c r="D160" s="4">
        <v>40.572</v>
      </c>
      <c r="E160" s="4">
        <v>40.572</v>
      </c>
      <c r="F160" s="4">
        <v>40.574</v>
      </c>
      <c r="G160" s="4">
        <v>40.577</v>
      </c>
      <c r="H160" s="3" t="s">
        <v>401</v>
      </c>
      <c r="I160" s="4">
        <v>89.348</v>
      </c>
      <c r="J160" s="4">
        <v>26.519</v>
      </c>
      <c r="K160" s="4">
        <v>26.506999999999998</v>
      </c>
      <c r="L160" s="224">
        <f t="shared" si="16"/>
        <v>26.512999999999998</v>
      </c>
      <c r="M160" s="11">
        <v>-0.0555556</v>
      </c>
      <c r="N160" s="11">
        <v>0.0958904</v>
      </c>
      <c r="O160" s="11">
        <v>-0.2696629</v>
      </c>
      <c r="P160" s="58">
        <v>62.5</v>
      </c>
      <c r="Q160" s="47"/>
      <c r="R160" s="108"/>
      <c r="S160" s="21"/>
      <c r="T160" s="2">
        <f t="shared" si="19"/>
        <v>40.573750000000004</v>
      </c>
      <c r="U160" s="211">
        <f t="shared" si="17"/>
        <v>-0.0037083333333285395</v>
      </c>
      <c r="V160" s="211">
        <f t="shared" si="18"/>
        <v>40.577046296296295</v>
      </c>
    </row>
    <row r="161" spans="1:22" ht="13.5" thickBot="1">
      <c r="A161" s="3" t="s">
        <v>403</v>
      </c>
      <c r="B161" s="3" t="s">
        <v>404</v>
      </c>
      <c r="C161" s="58" t="s">
        <v>650</v>
      </c>
      <c r="D161" s="4">
        <v>40.576</v>
      </c>
      <c r="E161" s="4">
        <v>40.573</v>
      </c>
      <c r="F161" s="4">
        <v>40.572</v>
      </c>
      <c r="G161" s="4">
        <v>40.58</v>
      </c>
      <c r="H161" s="3" t="s">
        <v>403</v>
      </c>
      <c r="I161" s="4">
        <v>91.191</v>
      </c>
      <c r="J161" s="4">
        <v>26.523</v>
      </c>
      <c r="K161" s="4">
        <v>26.526999999999997</v>
      </c>
      <c r="L161" s="224">
        <f t="shared" si="16"/>
        <v>26.525</v>
      </c>
      <c r="M161" s="11">
        <v>-0.2037037</v>
      </c>
      <c r="N161" s="11">
        <v>0.0410959</v>
      </c>
      <c r="O161" s="11">
        <v>0.0898876</v>
      </c>
      <c r="P161" s="58">
        <v>62.5</v>
      </c>
      <c r="Q161" s="47"/>
      <c r="R161" s="108"/>
      <c r="S161" s="21"/>
      <c r="T161" s="2">
        <f t="shared" si="19"/>
        <v>40.57525</v>
      </c>
      <c r="U161" s="211">
        <f t="shared" si="17"/>
        <v>-0.0014583333333391124</v>
      </c>
      <c r="V161" s="211">
        <f t="shared" si="18"/>
        <v>40.5765462962963</v>
      </c>
    </row>
    <row r="162" spans="1:22" ht="13.5" thickBot="1">
      <c r="A162" s="3" t="s">
        <v>405</v>
      </c>
      <c r="B162" s="3" t="s">
        <v>406</v>
      </c>
      <c r="C162" s="58" t="s">
        <v>650</v>
      </c>
      <c r="D162" s="4">
        <v>40.588</v>
      </c>
      <c r="E162" s="4">
        <v>40.58</v>
      </c>
      <c r="F162" s="4">
        <v>40.588</v>
      </c>
      <c r="G162" s="4">
        <v>40.6</v>
      </c>
      <c r="H162" s="3" t="s">
        <v>405</v>
      </c>
      <c r="I162" s="4">
        <v>92.517</v>
      </c>
      <c r="J162" s="4">
        <v>26.514</v>
      </c>
      <c r="K162" s="4">
        <v>26.506</v>
      </c>
      <c r="L162" s="224">
        <f t="shared" si="16"/>
        <v>26.509999999999998</v>
      </c>
      <c r="M162" s="11">
        <v>-0.3703704</v>
      </c>
      <c r="N162" s="11">
        <v>0.2739726</v>
      </c>
      <c r="O162" s="11">
        <v>-0.1797753</v>
      </c>
      <c r="P162" s="58">
        <v>62.5</v>
      </c>
      <c r="Q162" s="47"/>
      <c r="R162" s="108"/>
      <c r="S162" s="21"/>
      <c r="T162" s="2">
        <f t="shared" si="19"/>
        <v>40.589</v>
      </c>
      <c r="U162" s="211">
        <f t="shared" si="17"/>
        <v>0.013499999999993406</v>
      </c>
      <c r="V162" s="211">
        <f t="shared" si="18"/>
        <v>40.577000000000005</v>
      </c>
    </row>
    <row r="163" spans="1:22" ht="13.5" thickBot="1">
      <c r="A163" s="3" t="s">
        <v>407</v>
      </c>
      <c r="B163" s="3" t="s">
        <v>408</v>
      </c>
      <c r="C163" s="58" t="s">
        <v>650</v>
      </c>
      <c r="D163" s="4">
        <v>40.586</v>
      </c>
      <c r="E163" s="4">
        <v>40.58</v>
      </c>
      <c r="F163" s="4">
        <v>40.572</v>
      </c>
      <c r="G163" s="4">
        <v>40.585</v>
      </c>
      <c r="H163" s="3" t="s">
        <v>407</v>
      </c>
      <c r="I163" s="4">
        <v>91.962</v>
      </c>
      <c r="J163" s="4">
        <v>26.543</v>
      </c>
      <c r="K163" s="4">
        <v>26.508</v>
      </c>
      <c r="L163" s="224">
        <f t="shared" si="16"/>
        <v>26.5255</v>
      </c>
      <c r="M163" s="11">
        <v>-0.3518519</v>
      </c>
      <c r="N163" s="11">
        <v>-0.1232877</v>
      </c>
      <c r="O163" s="11">
        <v>-0.7865169</v>
      </c>
      <c r="P163" s="58">
        <v>62.5</v>
      </c>
      <c r="Q163" s="47"/>
      <c r="R163" s="108"/>
      <c r="S163" s="21"/>
      <c r="T163" s="2">
        <f t="shared" si="19"/>
        <v>40.58075</v>
      </c>
      <c r="U163" s="211">
        <f t="shared" si="17"/>
        <v>0.00346875000000324</v>
      </c>
      <c r="V163" s="211">
        <f t="shared" si="18"/>
        <v>40.57766666666667</v>
      </c>
    </row>
    <row r="164" spans="1:22" ht="13.5" thickBot="1">
      <c r="A164" s="3" t="s">
        <v>409</v>
      </c>
      <c r="B164" s="3" t="s">
        <v>410</v>
      </c>
      <c r="C164" s="58" t="s">
        <v>650</v>
      </c>
      <c r="D164" s="4">
        <v>40.571</v>
      </c>
      <c r="E164" s="4">
        <v>40.568</v>
      </c>
      <c r="F164" s="4">
        <v>40.565</v>
      </c>
      <c r="G164" s="4">
        <v>40.579</v>
      </c>
      <c r="H164" s="3" t="s">
        <v>409</v>
      </c>
      <c r="I164" s="4">
        <v>93.685</v>
      </c>
      <c r="J164" s="4">
        <v>26.532</v>
      </c>
      <c r="K164" s="4">
        <v>26.545</v>
      </c>
      <c r="L164" s="224">
        <f t="shared" si="16"/>
        <v>26.5385</v>
      </c>
      <c r="M164" s="11">
        <v>-0.3148148</v>
      </c>
      <c r="N164" s="11">
        <v>0.0684932</v>
      </c>
      <c r="O164" s="11">
        <v>0.2921348</v>
      </c>
      <c r="P164" s="58">
        <v>62.5</v>
      </c>
      <c r="Q164" s="47"/>
      <c r="R164" s="108"/>
      <c r="S164" s="21"/>
      <c r="T164" s="2">
        <f t="shared" si="19"/>
        <v>40.57075</v>
      </c>
      <c r="U164" s="211">
        <f t="shared" si="17"/>
        <v>-0.00881249999999767</v>
      </c>
      <c r="V164" s="211">
        <f t="shared" si="18"/>
        <v>40.578583333333334</v>
      </c>
    </row>
    <row r="165" spans="1:22" ht="13.5" thickBot="1">
      <c r="A165" s="14" t="s">
        <v>411</v>
      </c>
      <c r="B165" s="14"/>
      <c r="C165" s="58" t="s">
        <v>650</v>
      </c>
      <c r="D165" s="15">
        <v>40.56</v>
      </c>
      <c r="E165" s="15">
        <v>40.556</v>
      </c>
      <c r="F165" s="15">
        <v>40.56</v>
      </c>
      <c r="G165" s="15">
        <v>40.572</v>
      </c>
      <c r="H165" s="14" t="s">
        <v>411</v>
      </c>
      <c r="I165" s="15">
        <v>92.424</v>
      </c>
      <c r="J165" s="65">
        <v>26.519</v>
      </c>
      <c r="K165" s="65">
        <v>26.516</v>
      </c>
      <c r="L165" s="224">
        <f t="shared" si="16"/>
        <v>26.5175</v>
      </c>
      <c r="M165" s="16">
        <f>((E165-D165)+(F165-G165))*1000/2/27</f>
        <v>-0.29629629629639526</v>
      </c>
      <c r="N165" s="16">
        <f>((F165+G165)-(D165+E165))*1000/2/36.5</f>
        <v>0.21917808219185403</v>
      </c>
      <c r="O165" s="67">
        <f>(K165-J165)*1000/44.5</f>
        <v>-0.0674157303370812</v>
      </c>
      <c r="P165" s="28">
        <v>62.5</v>
      </c>
      <c r="Q165" s="297" t="s">
        <v>28</v>
      </c>
      <c r="R165" s="109">
        <v>36010</v>
      </c>
      <c r="S165" s="24"/>
      <c r="T165" s="2">
        <f t="shared" si="19"/>
        <v>40.562</v>
      </c>
      <c r="U165" s="211">
        <f t="shared" si="17"/>
        <v>-0.02743750000000489</v>
      </c>
      <c r="V165" s="211">
        <f t="shared" si="18"/>
        <v>40.586388888888884</v>
      </c>
    </row>
    <row r="166" spans="1:22" ht="13.5" thickBot="1">
      <c r="A166" s="8" t="s">
        <v>413</v>
      </c>
      <c r="B166" s="32" t="s">
        <v>414</v>
      </c>
      <c r="C166" s="58" t="s">
        <v>650</v>
      </c>
      <c r="D166" s="9">
        <v>40.575</v>
      </c>
      <c r="E166" s="9">
        <v>40.564</v>
      </c>
      <c r="F166" s="9">
        <v>40.562</v>
      </c>
      <c r="G166" s="9">
        <v>40.574</v>
      </c>
      <c r="H166" s="3" t="s">
        <v>413</v>
      </c>
      <c r="I166" s="4">
        <v>92.789</v>
      </c>
      <c r="J166" s="4">
        <v>26.552</v>
      </c>
      <c r="K166" s="4">
        <v>26.535</v>
      </c>
      <c r="L166" s="224">
        <f t="shared" si="16"/>
        <v>26.5435</v>
      </c>
      <c r="M166" s="12">
        <v>-0.4259259</v>
      </c>
      <c r="N166" s="12">
        <v>-0.0410959</v>
      </c>
      <c r="O166" s="11">
        <v>-0.3820225</v>
      </c>
      <c r="P166" s="59">
        <v>62.5</v>
      </c>
      <c r="Q166" s="47"/>
      <c r="R166" s="108"/>
      <c r="S166" s="21"/>
      <c r="T166" s="2">
        <f t="shared" si="19"/>
        <v>40.56875</v>
      </c>
      <c r="U166" s="211">
        <f t="shared" si="17"/>
        <v>-0.029718750000000682</v>
      </c>
      <c r="V166" s="211">
        <f t="shared" si="18"/>
        <v>40.595166666666664</v>
      </c>
    </row>
    <row r="167" spans="1:22" ht="13.5" thickBot="1">
      <c r="A167" s="32" t="s">
        <v>415</v>
      </c>
      <c r="B167" s="32" t="s">
        <v>416</v>
      </c>
      <c r="C167" s="58" t="s">
        <v>650</v>
      </c>
      <c r="D167" s="34">
        <v>40.592</v>
      </c>
      <c r="E167" s="34">
        <v>40.592</v>
      </c>
      <c r="F167" s="34">
        <v>40.587</v>
      </c>
      <c r="G167" s="34">
        <v>40.59</v>
      </c>
      <c r="H167" s="32" t="s">
        <v>415</v>
      </c>
      <c r="I167" s="34">
        <v>92.365</v>
      </c>
      <c r="J167" s="34">
        <v>26.502</v>
      </c>
      <c r="K167" s="34">
        <v>26.511</v>
      </c>
      <c r="L167" s="224">
        <f t="shared" si="16"/>
        <v>26.5065</v>
      </c>
      <c r="M167" s="36">
        <v>-0.0555556</v>
      </c>
      <c r="N167" s="36">
        <v>-0.0958904</v>
      </c>
      <c r="O167" s="36">
        <v>0.2022472</v>
      </c>
      <c r="P167" s="60">
        <v>62.5</v>
      </c>
      <c r="Q167" s="37"/>
      <c r="R167" s="315"/>
      <c r="S167" s="21"/>
      <c r="T167" s="2">
        <f>(D167+E167+F167+G167)/4</f>
        <v>40.59025</v>
      </c>
      <c r="U167" s="211">
        <f t="shared" si="17"/>
        <v>-0.01581250000000267</v>
      </c>
      <c r="V167" s="211">
        <f t="shared" si="18"/>
        <v>40.604305555555555</v>
      </c>
    </row>
    <row r="168" spans="1:22" ht="13.5" thickBot="1">
      <c r="A168" s="3" t="s">
        <v>417</v>
      </c>
      <c r="B168" s="3" t="s">
        <v>418</v>
      </c>
      <c r="C168" s="58" t="s">
        <v>650</v>
      </c>
      <c r="D168" s="4">
        <v>40.602</v>
      </c>
      <c r="E168" s="4">
        <v>40.59</v>
      </c>
      <c r="F168" s="4">
        <v>40.592</v>
      </c>
      <c r="G168" s="4">
        <v>40.603</v>
      </c>
      <c r="H168" s="3" t="s">
        <v>417</v>
      </c>
      <c r="I168" s="4">
        <v>92.428</v>
      </c>
      <c r="J168" s="4">
        <v>26.529</v>
      </c>
      <c r="K168" s="4">
        <v>26.514</v>
      </c>
      <c r="L168" s="224">
        <f t="shared" si="16"/>
        <v>26.5215</v>
      </c>
      <c r="M168" s="11">
        <v>-0.4259259</v>
      </c>
      <c r="N168" s="11">
        <v>0.0410959</v>
      </c>
      <c r="O168" s="11">
        <v>-0.3370787</v>
      </c>
      <c r="P168" s="58">
        <v>62.5</v>
      </c>
      <c r="Q168" s="47"/>
      <c r="R168" s="108"/>
      <c r="S168" s="21"/>
      <c r="T168" s="2">
        <f>(D168+E168+F168+G168)/4</f>
        <v>40.59675</v>
      </c>
      <c r="U168" s="211">
        <f t="shared" si="17"/>
        <v>-0.017281249999996362</v>
      </c>
      <c r="V168" s="211">
        <f t="shared" si="18"/>
        <v>40.612111111111105</v>
      </c>
    </row>
    <row r="169" spans="1:22" ht="13.5" thickBot="1">
      <c r="A169" s="1" t="s">
        <v>419</v>
      </c>
      <c r="B169" s="1"/>
      <c r="C169" s="58" t="s">
        <v>650</v>
      </c>
      <c r="D169" s="2">
        <v>40.644</v>
      </c>
      <c r="E169" s="2">
        <v>40.642</v>
      </c>
      <c r="F169" s="2">
        <v>40.644</v>
      </c>
      <c r="G169" s="2">
        <v>40.646</v>
      </c>
      <c r="H169" s="1" t="s">
        <v>419</v>
      </c>
      <c r="I169" s="2">
        <v>92.541</v>
      </c>
      <c r="J169" s="2">
        <v>26.523</v>
      </c>
      <c r="K169" s="2">
        <v>26.51</v>
      </c>
      <c r="L169" s="224">
        <f t="shared" si="16"/>
        <v>26.5165</v>
      </c>
      <c r="M169" s="10">
        <f>((E169-D169)+(F169-G169))*1000/2/27</f>
        <v>-0.07407407407403302</v>
      </c>
      <c r="N169" s="10">
        <f>((F169+G169)-(D169+E169))*1000/2/36.5</f>
        <v>0.0547945205478175</v>
      </c>
      <c r="O169" s="57">
        <f>(K169-J169)*1000/44.5</f>
        <v>-0.292134831460632</v>
      </c>
      <c r="P169" s="26">
        <v>62.5</v>
      </c>
      <c r="Q169" s="51" t="s">
        <v>421</v>
      </c>
      <c r="R169" s="109" t="s">
        <v>422</v>
      </c>
      <c r="S169" s="24"/>
      <c r="T169" s="2">
        <f t="shared" si="19"/>
        <v>40.644000000000005</v>
      </c>
      <c r="U169" s="211">
        <f t="shared" si="17"/>
        <v>0.027968750000006537</v>
      </c>
      <c r="V169" s="211">
        <f t="shared" si="18"/>
        <v>40.61913888888889</v>
      </c>
    </row>
    <row r="170" spans="1:22" ht="13.5" thickBot="1">
      <c r="A170" s="3" t="s">
        <v>423</v>
      </c>
      <c r="B170" s="3" t="s">
        <v>424</v>
      </c>
      <c r="C170" s="58" t="s">
        <v>650</v>
      </c>
      <c r="D170" s="4">
        <v>40.65</v>
      </c>
      <c r="E170" s="4">
        <v>40.658</v>
      </c>
      <c r="F170" s="4">
        <v>40.66</v>
      </c>
      <c r="G170" s="4">
        <v>40.649</v>
      </c>
      <c r="H170" s="3" t="s">
        <v>423</v>
      </c>
      <c r="I170" s="4">
        <v>93.386</v>
      </c>
      <c r="J170" s="4">
        <v>26.523999999999997</v>
      </c>
      <c r="K170" s="4">
        <v>26.516</v>
      </c>
      <c r="L170" s="224">
        <f t="shared" si="16"/>
        <v>26.519999999999996</v>
      </c>
      <c r="M170" s="11">
        <v>0.3518519</v>
      </c>
      <c r="N170" s="12">
        <v>0.0136986</v>
      </c>
      <c r="O170" s="11">
        <v>-0.1797753</v>
      </c>
      <c r="P170" s="58">
        <v>62.5</v>
      </c>
      <c r="Q170" s="47"/>
      <c r="R170" s="108"/>
      <c r="S170" s="21"/>
      <c r="T170" s="2">
        <f t="shared" si="19"/>
        <v>40.65425</v>
      </c>
      <c r="U170" s="211">
        <f t="shared" si="17"/>
        <v>0.028718749999995907</v>
      </c>
      <c r="V170" s="211">
        <f t="shared" si="18"/>
        <v>40.62872222222222</v>
      </c>
    </row>
    <row r="171" spans="1:22" ht="13.5" thickBot="1">
      <c r="A171" s="3" t="s">
        <v>425</v>
      </c>
      <c r="B171" s="3" t="s">
        <v>426</v>
      </c>
      <c r="C171" s="58" t="s">
        <v>650</v>
      </c>
      <c r="D171" s="4">
        <v>40.662</v>
      </c>
      <c r="E171" s="4">
        <v>40.674</v>
      </c>
      <c r="F171" s="4">
        <v>40.677</v>
      </c>
      <c r="G171" s="4">
        <v>40.672</v>
      </c>
      <c r="H171" s="3" t="s">
        <v>425</v>
      </c>
      <c r="I171" s="4">
        <v>91.656</v>
      </c>
      <c r="J171" s="4">
        <v>26.493</v>
      </c>
      <c r="K171" s="4">
        <v>26.506999999999998</v>
      </c>
      <c r="L171" s="224">
        <f t="shared" si="16"/>
        <v>26.5</v>
      </c>
      <c r="M171" s="11">
        <v>0.3148148</v>
      </c>
      <c r="N171" s="11">
        <v>0.1780822</v>
      </c>
      <c r="O171" s="11">
        <v>0.3146067</v>
      </c>
      <c r="P171" s="58">
        <v>62.5</v>
      </c>
      <c r="Q171" s="47"/>
      <c r="R171" s="108"/>
      <c r="S171" s="21"/>
      <c r="T171" s="2">
        <f t="shared" si="19"/>
        <v>40.67125</v>
      </c>
      <c r="U171" s="211">
        <f t="shared" si="17"/>
        <v>0.04596874999999301</v>
      </c>
      <c r="V171" s="211">
        <f t="shared" si="18"/>
        <v>40.630388888888895</v>
      </c>
    </row>
    <row r="172" spans="1:22" ht="13.5" thickBot="1">
      <c r="A172" s="3" t="s">
        <v>427</v>
      </c>
      <c r="B172" s="3" t="s">
        <v>428</v>
      </c>
      <c r="C172" s="58" t="s">
        <v>650</v>
      </c>
      <c r="D172" s="4">
        <v>40.668</v>
      </c>
      <c r="E172" s="4">
        <v>40.648</v>
      </c>
      <c r="F172" s="4">
        <v>40.644</v>
      </c>
      <c r="G172" s="4">
        <v>40.644</v>
      </c>
      <c r="H172" s="3" t="s">
        <v>427</v>
      </c>
      <c r="I172" s="4">
        <v>92.572</v>
      </c>
      <c r="J172" s="4">
        <v>26.543</v>
      </c>
      <c r="K172" s="4">
        <v>26.541999999999998</v>
      </c>
      <c r="L172" s="224">
        <f t="shared" si="16"/>
        <v>26.542499999999997</v>
      </c>
      <c r="M172" s="11">
        <v>-0.3703704</v>
      </c>
      <c r="N172" s="11">
        <v>-0.3835616</v>
      </c>
      <c r="O172" s="11">
        <v>-0.0224719</v>
      </c>
      <c r="P172" s="58">
        <v>62.5</v>
      </c>
      <c r="Q172" s="47"/>
      <c r="R172" s="108"/>
      <c r="S172" s="21"/>
      <c r="T172" s="2">
        <f t="shared" si="19"/>
        <v>40.651</v>
      </c>
      <c r="U172" s="211">
        <f t="shared" si="17"/>
        <v>0.024156249999997215</v>
      </c>
      <c r="V172" s="211">
        <f t="shared" si="18"/>
        <v>40.62952777777778</v>
      </c>
    </row>
    <row r="173" spans="1:22" ht="13.5" thickBot="1">
      <c r="A173" s="3" t="s">
        <v>429</v>
      </c>
      <c r="B173" s="3" t="s">
        <v>430</v>
      </c>
      <c r="C173" s="58" t="s">
        <v>650</v>
      </c>
      <c r="D173" s="4">
        <v>40.634</v>
      </c>
      <c r="E173" s="4">
        <v>40.637</v>
      </c>
      <c r="F173" s="4">
        <v>40.64</v>
      </c>
      <c r="G173" s="4">
        <v>40.625</v>
      </c>
      <c r="H173" s="3" t="s">
        <v>429</v>
      </c>
      <c r="I173" s="4">
        <v>91.034</v>
      </c>
      <c r="J173" s="4">
        <v>26.5</v>
      </c>
      <c r="K173" s="4">
        <v>26.505</v>
      </c>
      <c r="L173" s="224">
        <f t="shared" si="16"/>
        <v>26.502499999999998</v>
      </c>
      <c r="M173" s="11">
        <v>0.3333333</v>
      </c>
      <c r="N173" s="11">
        <v>-0.0821918</v>
      </c>
      <c r="O173" s="11">
        <v>0.1123596</v>
      </c>
      <c r="P173" s="58">
        <v>62.5</v>
      </c>
      <c r="Q173" s="47"/>
      <c r="R173" s="108"/>
      <c r="S173" s="21"/>
      <c r="T173" s="2">
        <f t="shared" si="19"/>
        <v>40.634</v>
      </c>
      <c r="U173" s="211">
        <f t="shared" si="17"/>
        <v>-0.00021875000000193268</v>
      </c>
      <c r="V173" s="211">
        <f t="shared" si="18"/>
        <v>40.63419444444445</v>
      </c>
    </row>
    <row r="174" spans="1:22" ht="13.5" thickBot="1">
      <c r="A174" s="3" t="s">
        <v>431</v>
      </c>
      <c r="B174" s="3" t="s">
        <v>432</v>
      </c>
      <c r="C174" s="58" t="s">
        <v>650</v>
      </c>
      <c r="D174" s="4">
        <v>40.618</v>
      </c>
      <c r="E174" s="4">
        <v>40.694</v>
      </c>
      <c r="F174" s="4">
        <v>40.681</v>
      </c>
      <c r="G174" s="4">
        <v>40.6</v>
      </c>
      <c r="H174" s="3" t="s">
        <v>431</v>
      </c>
      <c r="I174" s="4">
        <v>91.65</v>
      </c>
      <c r="J174" s="4">
        <v>26.505</v>
      </c>
      <c r="K174" s="72"/>
      <c r="L174" s="224" t="s">
        <v>652</v>
      </c>
      <c r="M174" s="11">
        <v>2.9074074</v>
      </c>
      <c r="N174" s="11">
        <v>-0.4246575</v>
      </c>
      <c r="O174" s="75"/>
      <c r="P174" s="58">
        <v>62.5</v>
      </c>
      <c r="Q174" s="47"/>
      <c r="R174" s="108"/>
      <c r="S174" s="21"/>
      <c r="T174" s="2">
        <f t="shared" si="19"/>
        <v>40.648250000000004</v>
      </c>
      <c r="U174" s="211">
        <f t="shared" si="17"/>
        <v>0.022656250000004263</v>
      </c>
      <c r="V174" s="211">
        <f t="shared" si="18"/>
        <v>40.62811111111111</v>
      </c>
    </row>
    <row r="175" spans="1:22" ht="13.5" thickBot="1">
      <c r="A175" s="3" t="s">
        <v>433</v>
      </c>
      <c r="B175" s="3" t="s">
        <v>434</v>
      </c>
      <c r="C175" s="58" t="s">
        <v>650</v>
      </c>
      <c r="D175" s="4">
        <v>40.588</v>
      </c>
      <c r="E175" s="4">
        <v>40.574</v>
      </c>
      <c r="F175" s="4">
        <v>40.582</v>
      </c>
      <c r="G175" s="4">
        <v>40.591</v>
      </c>
      <c r="H175" s="3" t="s">
        <v>433</v>
      </c>
      <c r="I175" s="4">
        <v>92.513</v>
      </c>
      <c r="J175" s="4">
        <v>26.508</v>
      </c>
      <c r="K175" s="4">
        <v>26.51</v>
      </c>
      <c r="L175" s="224">
        <f t="shared" si="16"/>
        <v>26.509</v>
      </c>
      <c r="M175" s="11">
        <v>-0.4259259</v>
      </c>
      <c r="N175" s="11">
        <v>0.1506849</v>
      </c>
      <c r="O175" s="11">
        <v>0.0449438</v>
      </c>
      <c r="P175" s="58">
        <v>62.5</v>
      </c>
      <c r="Q175" s="47"/>
      <c r="R175" s="108"/>
      <c r="S175" s="21"/>
      <c r="T175" s="2">
        <f t="shared" si="19"/>
        <v>40.58375</v>
      </c>
      <c r="U175" s="211">
        <f t="shared" si="17"/>
        <v>-0.04415625000000034</v>
      </c>
      <c r="V175" s="211">
        <f t="shared" si="18"/>
        <v>40.623000000000005</v>
      </c>
    </row>
    <row r="176" spans="1:22" ht="13.5" thickBot="1">
      <c r="A176" s="84" t="s">
        <v>435</v>
      </c>
      <c r="B176" s="84" t="s">
        <v>436</v>
      </c>
      <c r="C176" s="58" t="s">
        <v>650</v>
      </c>
      <c r="D176" s="86">
        <v>40.587</v>
      </c>
      <c r="E176" s="86">
        <v>40.6</v>
      </c>
      <c r="F176" s="86">
        <v>40.575</v>
      </c>
      <c r="G176" s="86">
        <v>40.568</v>
      </c>
      <c r="H176" s="84" t="s">
        <v>437</v>
      </c>
      <c r="I176" s="86">
        <v>92.9</v>
      </c>
      <c r="J176" s="4"/>
      <c r="K176" s="4"/>
      <c r="L176" s="224" t="s">
        <v>652</v>
      </c>
      <c r="M176" s="88">
        <v>0.37037</v>
      </c>
      <c r="N176" s="11"/>
      <c r="O176" s="11"/>
      <c r="P176" s="58"/>
      <c r="Q176" s="95" t="s">
        <v>565</v>
      </c>
      <c r="R176" s="110" t="s">
        <v>609</v>
      </c>
      <c r="S176" s="21"/>
      <c r="T176" s="2">
        <f t="shared" si="19"/>
        <v>40.5825</v>
      </c>
      <c r="U176" s="211">
        <f t="shared" si="17"/>
        <v>-0.03599999999999426</v>
      </c>
      <c r="V176" s="211">
        <f t="shared" si="18"/>
        <v>40.61449999999999</v>
      </c>
    </row>
    <row r="177" spans="1:22" ht="13.5" thickBot="1">
      <c r="A177" s="127" t="s">
        <v>437</v>
      </c>
      <c r="B177" s="127" t="s">
        <v>438</v>
      </c>
      <c r="C177" s="58" t="s">
        <v>650</v>
      </c>
      <c r="D177" s="129">
        <v>40.642</v>
      </c>
      <c r="E177" s="129">
        <v>40.67</v>
      </c>
      <c r="F177" s="129">
        <v>40.646</v>
      </c>
      <c r="G177" s="129">
        <v>40.597</v>
      </c>
      <c r="H177" s="127" t="s">
        <v>437</v>
      </c>
      <c r="I177" s="129">
        <v>92.9</v>
      </c>
      <c r="J177" s="129">
        <v>26.525</v>
      </c>
      <c r="K177" s="129">
        <v>26.525</v>
      </c>
      <c r="L177" s="224">
        <f t="shared" si="16"/>
        <v>26.525</v>
      </c>
      <c r="M177" s="130">
        <v>1.240741</v>
      </c>
      <c r="N177" s="130">
        <v>-0.589041</v>
      </c>
      <c r="O177" s="130">
        <v>0.269663</v>
      </c>
      <c r="P177" s="128">
        <v>62.5</v>
      </c>
      <c r="Q177" s="296" t="s">
        <v>565</v>
      </c>
      <c r="R177" s="132" t="s">
        <v>566</v>
      </c>
      <c r="S177" s="106"/>
      <c r="T177" s="2">
        <f t="shared" si="19"/>
        <v>40.63875</v>
      </c>
      <c r="U177" s="211">
        <f t="shared" si="17"/>
        <v>0.031718750000003126</v>
      </c>
      <c r="V177" s="211">
        <f t="shared" si="18"/>
        <v>40.61055555555556</v>
      </c>
    </row>
    <row r="178" spans="1:22" ht="13.5" thickBot="1">
      <c r="A178" s="84" t="s">
        <v>439</v>
      </c>
      <c r="B178" s="84" t="s">
        <v>440</v>
      </c>
      <c r="C178" s="58" t="s">
        <v>650</v>
      </c>
      <c r="D178" s="86">
        <v>40.596</v>
      </c>
      <c r="E178" s="86">
        <v>40.614</v>
      </c>
      <c r="F178" s="86">
        <v>40.578</v>
      </c>
      <c r="G178" s="86">
        <v>40.569</v>
      </c>
      <c r="H178" s="84" t="s">
        <v>437</v>
      </c>
      <c r="I178" s="86">
        <v>92.9</v>
      </c>
      <c r="J178" s="4"/>
      <c r="K178" s="4"/>
      <c r="L178" s="224" t="s">
        <v>652</v>
      </c>
      <c r="M178" s="88">
        <v>0.5</v>
      </c>
      <c r="N178" s="134"/>
      <c r="O178" s="11"/>
      <c r="P178" s="58"/>
      <c r="Q178" s="95" t="s">
        <v>565</v>
      </c>
      <c r="R178" s="110" t="s">
        <v>609</v>
      </c>
      <c r="S178" s="21"/>
      <c r="T178" s="2">
        <f t="shared" si="19"/>
        <v>40.58925</v>
      </c>
      <c r="U178" s="211">
        <f t="shared" si="17"/>
        <v>-0.017437500000006878</v>
      </c>
      <c r="V178" s="211">
        <f t="shared" si="18"/>
        <v>40.604749999999996</v>
      </c>
    </row>
    <row r="179" spans="1:22" ht="13.5" thickBot="1">
      <c r="A179" s="1" t="s">
        <v>441</v>
      </c>
      <c r="B179" s="68" t="s">
        <v>442</v>
      </c>
      <c r="C179" s="58" t="s">
        <v>650</v>
      </c>
      <c r="D179" s="2">
        <v>40.614</v>
      </c>
      <c r="E179" s="2">
        <v>40.622</v>
      </c>
      <c r="F179" s="2">
        <v>40.602</v>
      </c>
      <c r="G179" s="2">
        <v>40.595</v>
      </c>
      <c r="H179" s="1" t="s">
        <v>441</v>
      </c>
      <c r="I179" s="2">
        <v>92.97</v>
      </c>
      <c r="J179" s="65">
        <v>26.54</v>
      </c>
      <c r="K179" s="65">
        <v>26.53</v>
      </c>
      <c r="L179" s="224">
        <f t="shared" si="16"/>
        <v>26.535</v>
      </c>
      <c r="M179" s="10">
        <v>0.277778</v>
      </c>
      <c r="N179" s="10">
        <v>-0.534247</v>
      </c>
      <c r="O179" s="67">
        <v>-0.224719</v>
      </c>
      <c r="P179" s="26">
        <v>62.5</v>
      </c>
      <c r="Q179" s="49" t="s">
        <v>28</v>
      </c>
      <c r="R179" s="109">
        <v>36010</v>
      </c>
      <c r="S179" s="24"/>
      <c r="T179" s="2">
        <f t="shared" si="19"/>
        <v>40.60825</v>
      </c>
      <c r="U179" s="211">
        <f t="shared" si="17"/>
        <v>0.01243750000000432</v>
      </c>
      <c r="V179" s="211">
        <f t="shared" si="18"/>
        <v>40.59719444444445</v>
      </c>
    </row>
    <row r="180" spans="1:22" ht="13.5" thickBot="1">
      <c r="A180" s="1" t="s">
        <v>443</v>
      </c>
      <c r="B180" s="1"/>
      <c r="C180" s="58" t="s">
        <v>650</v>
      </c>
      <c r="D180" s="2">
        <v>40.598</v>
      </c>
      <c r="E180" s="2">
        <v>40.61</v>
      </c>
      <c r="F180" s="2">
        <v>40.592</v>
      </c>
      <c r="G180" s="2">
        <v>40.579</v>
      </c>
      <c r="H180" s="1" t="s">
        <v>443</v>
      </c>
      <c r="I180" s="2">
        <v>94.174</v>
      </c>
      <c r="J180" s="2">
        <v>26.511</v>
      </c>
      <c r="K180" s="2">
        <v>26.5</v>
      </c>
      <c r="L180" s="224">
        <f t="shared" si="16"/>
        <v>26.505499999999998</v>
      </c>
      <c r="M180" s="10">
        <v>0.462963</v>
      </c>
      <c r="N180" s="10">
        <v>-0.506849</v>
      </c>
      <c r="O180" s="57">
        <v>-0.247191</v>
      </c>
      <c r="P180" s="26">
        <v>62.5</v>
      </c>
      <c r="Q180" s="51" t="s">
        <v>445</v>
      </c>
      <c r="R180" s="109">
        <v>35514</v>
      </c>
      <c r="S180" s="24"/>
      <c r="T180" s="2">
        <f t="shared" si="19"/>
        <v>40.59475</v>
      </c>
      <c r="U180" s="211">
        <f t="shared" si="17"/>
        <v>-0.004187500000000455</v>
      </c>
      <c r="V180" s="211">
        <f t="shared" si="18"/>
        <v>40.59847222222222</v>
      </c>
    </row>
    <row r="181" spans="1:22" ht="13.5" thickBot="1">
      <c r="A181" s="1" t="s">
        <v>446</v>
      </c>
      <c r="B181" s="1"/>
      <c r="C181" s="58" t="s">
        <v>650</v>
      </c>
      <c r="D181" s="2">
        <v>40.581</v>
      </c>
      <c r="E181" s="2">
        <v>40.649</v>
      </c>
      <c r="F181" s="2">
        <v>40.647</v>
      </c>
      <c r="G181" s="2">
        <v>40.585</v>
      </c>
      <c r="H181" s="1" t="s">
        <v>446</v>
      </c>
      <c r="I181" s="2">
        <v>92.718</v>
      </c>
      <c r="J181" s="65">
        <v>26.53</v>
      </c>
      <c r="K181" s="65">
        <v>26.523</v>
      </c>
      <c r="L181" s="224">
        <f t="shared" si="16"/>
        <v>26.5265</v>
      </c>
      <c r="M181" s="10">
        <v>2.407407</v>
      </c>
      <c r="N181" s="10">
        <v>0.027397</v>
      </c>
      <c r="O181" s="67">
        <v>-0.157303</v>
      </c>
      <c r="P181" s="26">
        <v>62.5</v>
      </c>
      <c r="Q181" s="49" t="s">
        <v>28</v>
      </c>
      <c r="R181" s="109">
        <v>36010</v>
      </c>
      <c r="S181" s="24"/>
      <c r="T181" s="2">
        <f t="shared" si="19"/>
        <v>40.615500000000004</v>
      </c>
      <c r="U181" s="211">
        <f t="shared" si="17"/>
        <v>0.011249999999996874</v>
      </c>
      <c r="V181" s="211">
        <f t="shared" si="18"/>
        <v>40.605500000000006</v>
      </c>
    </row>
    <row r="182" spans="1:22" ht="13.5" thickBot="1">
      <c r="A182" s="3" t="s">
        <v>448</v>
      </c>
      <c r="B182" s="3" t="s">
        <v>449</v>
      </c>
      <c r="C182" s="58" t="s">
        <v>650</v>
      </c>
      <c r="D182" s="4">
        <v>40.583</v>
      </c>
      <c r="E182" s="4">
        <v>40.543</v>
      </c>
      <c r="F182" s="4">
        <v>40.608</v>
      </c>
      <c r="G182" s="4">
        <v>40.593</v>
      </c>
      <c r="H182" s="3" t="s">
        <v>448</v>
      </c>
      <c r="I182" s="4">
        <v>92.638</v>
      </c>
      <c r="J182" s="4">
        <v>26.519</v>
      </c>
      <c r="K182" s="4">
        <v>26.511</v>
      </c>
      <c r="L182" s="224">
        <f t="shared" si="16"/>
        <v>26.515</v>
      </c>
      <c r="M182" s="11">
        <v>-0.462963</v>
      </c>
      <c r="N182" s="11">
        <v>1.027397</v>
      </c>
      <c r="O182" s="11">
        <v>-0.179775</v>
      </c>
      <c r="P182" s="58">
        <v>62.5</v>
      </c>
      <c r="Q182" s="47"/>
      <c r="R182" s="108"/>
      <c r="S182" s="21"/>
      <c r="T182" s="2">
        <f t="shared" si="19"/>
        <v>40.58175</v>
      </c>
      <c r="U182" s="211">
        <f t="shared" si="17"/>
        <v>-0.028249999999999886</v>
      </c>
      <c r="V182" s="211">
        <f t="shared" si="18"/>
        <v>40.606861111111115</v>
      </c>
    </row>
    <row r="183" spans="1:22" ht="13.5" thickBot="1">
      <c r="A183" s="1" t="s">
        <v>450</v>
      </c>
      <c r="B183" s="1"/>
      <c r="C183" s="58" t="s">
        <v>650</v>
      </c>
      <c r="D183" s="2">
        <v>40.562</v>
      </c>
      <c r="E183" s="2">
        <v>40.596</v>
      </c>
      <c r="F183" s="2">
        <v>40.598</v>
      </c>
      <c r="G183" s="2">
        <v>40.565</v>
      </c>
      <c r="H183" s="1" t="s">
        <v>450</v>
      </c>
      <c r="I183" s="2">
        <v>90.487</v>
      </c>
      <c r="J183" s="65">
        <v>26.518</v>
      </c>
      <c r="K183" s="65">
        <v>26.515</v>
      </c>
      <c r="L183" s="224">
        <f t="shared" si="16"/>
        <v>26.5165</v>
      </c>
      <c r="M183" s="10">
        <v>2.09375</v>
      </c>
      <c r="N183" s="10">
        <v>0.068493</v>
      </c>
      <c r="O183" s="67">
        <v>-0.067416</v>
      </c>
      <c r="P183" s="26">
        <v>62.5</v>
      </c>
      <c r="Q183" s="51" t="s">
        <v>452</v>
      </c>
      <c r="R183" s="109">
        <v>36063</v>
      </c>
      <c r="S183" s="24"/>
      <c r="T183" s="2">
        <f t="shared" si="19"/>
        <v>40.58024999999999</v>
      </c>
      <c r="U183" s="211">
        <f t="shared" si="17"/>
        <v>-0.03693750000000051</v>
      </c>
      <c r="V183" s="211">
        <f t="shared" si="18"/>
        <v>40.61308333333333</v>
      </c>
    </row>
    <row r="184" spans="1:22" ht="13.5" thickBot="1">
      <c r="A184" s="3" t="s">
        <v>453</v>
      </c>
      <c r="B184" s="3" t="s">
        <v>454</v>
      </c>
      <c r="C184" s="58" t="s">
        <v>650</v>
      </c>
      <c r="D184" s="4">
        <v>40.595</v>
      </c>
      <c r="E184" s="4">
        <v>40.587</v>
      </c>
      <c r="F184" s="4">
        <v>40.589</v>
      </c>
      <c r="G184" s="4">
        <v>40.61</v>
      </c>
      <c r="H184" s="3" t="s">
        <v>453</v>
      </c>
      <c r="I184" s="4">
        <v>92.377</v>
      </c>
      <c r="J184" s="4">
        <v>26.52</v>
      </c>
      <c r="K184" s="4">
        <v>26.522</v>
      </c>
      <c r="L184" s="224">
        <f t="shared" si="16"/>
        <v>26.521</v>
      </c>
      <c r="M184" s="11">
        <v>-0.537037</v>
      </c>
      <c r="N184" s="11">
        <v>0.232877</v>
      </c>
      <c r="O184" s="11">
        <v>0.044944</v>
      </c>
      <c r="P184" s="58">
        <v>62.5</v>
      </c>
      <c r="Q184" s="47"/>
      <c r="R184" s="108"/>
      <c r="S184" s="21"/>
      <c r="T184" s="2">
        <f t="shared" si="19"/>
        <v>40.59525</v>
      </c>
      <c r="U184" s="211">
        <f t="shared" si="17"/>
        <v>-0.024812500000003013</v>
      </c>
      <c r="V184" s="211">
        <f t="shared" si="18"/>
        <v>40.617305555555554</v>
      </c>
    </row>
    <row r="185" spans="1:22" ht="13.5" thickBot="1">
      <c r="A185" s="3" t="s">
        <v>455</v>
      </c>
      <c r="B185" s="3" t="s">
        <v>456</v>
      </c>
      <c r="C185" s="58" t="s">
        <v>650</v>
      </c>
      <c r="D185" s="4">
        <v>40.674</v>
      </c>
      <c r="E185" s="4">
        <v>40.676</v>
      </c>
      <c r="F185" s="4">
        <v>40.615</v>
      </c>
      <c r="G185" s="4">
        <v>40.618</v>
      </c>
      <c r="H185" s="3" t="s">
        <v>455</v>
      </c>
      <c r="I185" s="4">
        <v>93.512</v>
      </c>
      <c r="J185" s="4">
        <v>26.535</v>
      </c>
      <c r="K185" s="4">
        <v>26.53</v>
      </c>
      <c r="L185" s="224">
        <f t="shared" si="16"/>
        <v>26.5325</v>
      </c>
      <c r="M185" s="11">
        <v>-0.018519</v>
      </c>
      <c r="N185" s="11">
        <v>-1.60274</v>
      </c>
      <c r="O185" s="11">
        <v>-0.11236</v>
      </c>
      <c r="P185" s="58">
        <v>62.5</v>
      </c>
      <c r="Q185" s="47"/>
      <c r="R185" s="108"/>
      <c r="S185" s="21"/>
      <c r="T185" s="2">
        <f t="shared" si="19"/>
        <v>40.64575</v>
      </c>
      <c r="U185" s="211">
        <f t="shared" si="17"/>
        <v>0.025343749999997556</v>
      </c>
      <c r="V185" s="211">
        <f t="shared" si="18"/>
        <v>40.623222222222225</v>
      </c>
    </row>
    <row r="186" spans="1:22" ht="13.5" thickBot="1">
      <c r="A186" s="1" t="s">
        <v>457</v>
      </c>
      <c r="B186" s="1"/>
      <c r="C186" s="58" t="s">
        <v>650</v>
      </c>
      <c r="D186" s="2">
        <v>40.648</v>
      </c>
      <c r="E186" s="2">
        <v>40.654</v>
      </c>
      <c r="F186" s="2">
        <v>40.651</v>
      </c>
      <c r="G186" s="2">
        <v>40.651</v>
      </c>
      <c r="H186" s="1" t="s">
        <v>457</v>
      </c>
      <c r="I186" s="2">
        <v>91.965</v>
      </c>
      <c r="J186" s="2">
        <v>26.539</v>
      </c>
      <c r="K186" s="2">
        <v>26.541</v>
      </c>
      <c r="L186" s="224">
        <f t="shared" si="16"/>
        <v>26.54</v>
      </c>
      <c r="M186" s="10">
        <v>0.111111</v>
      </c>
      <c r="N186" s="10">
        <v>0</v>
      </c>
      <c r="O186" s="57">
        <v>0.044944</v>
      </c>
      <c r="P186" s="26">
        <v>62.5</v>
      </c>
      <c r="Q186" s="51" t="s">
        <v>459</v>
      </c>
      <c r="R186" s="109" t="s">
        <v>460</v>
      </c>
      <c r="S186" s="24"/>
      <c r="T186" s="2">
        <f t="shared" si="19"/>
        <v>40.651</v>
      </c>
      <c r="U186" s="211">
        <f t="shared" si="17"/>
        <v>0.026656250000002046</v>
      </c>
      <c r="V186" s="211">
        <f t="shared" si="18"/>
        <v>40.62730555555556</v>
      </c>
    </row>
    <row r="187" spans="1:22" ht="13.5" thickBot="1">
      <c r="A187" s="1" t="s">
        <v>461</v>
      </c>
      <c r="B187" s="1"/>
      <c r="C187" s="58" t="s">
        <v>650</v>
      </c>
      <c r="D187" s="2">
        <v>40.65</v>
      </c>
      <c r="E187" s="2">
        <v>40.648</v>
      </c>
      <c r="F187" s="2">
        <v>40.641</v>
      </c>
      <c r="G187" s="2">
        <v>40.642</v>
      </c>
      <c r="H187" s="1" t="s">
        <v>461</v>
      </c>
      <c r="I187" s="2">
        <v>93.906</v>
      </c>
      <c r="J187" s="2">
        <v>26.525</v>
      </c>
      <c r="K187" s="2">
        <v>26.522</v>
      </c>
      <c r="L187" s="224">
        <f t="shared" si="16"/>
        <v>26.5235</v>
      </c>
      <c r="M187" s="10">
        <v>-0.055556</v>
      </c>
      <c r="N187" s="10">
        <v>-0.205479</v>
      </c>
      <c r="O187" s="57">
        <v>-0.067416</v>
      </c>
      <c r="P187" s="26">
        <v>62.5</v>
      </c>
      <c r="Q187" s="51" t="s">
        <v>463</v>
      </c>
      <c r="R187" s="109" t="s">
        <v>460</v>
      </c>
      <c r="S187" s="24"/>
      <c r="T187" s="2">
        <f t="shared" si="19"/>
        <v>40.64525</v>
      </c>
      <c r="U187" s="211">
        <f t="shared" si="17"/>
        <v>0.011531249999997328</v>
      </c>
      <c r="V187" s="211">
        <f t="shared" si="18"/>
        <v>40.635000000000005</v>
      </c>
    </row>
    <row r="188" spans="1:22" ht="13.5" thickBot="1">
      <c r="A188" s="84" t="s">
        <v>464</v>
      </c>
      <c r="B188" s="84" t="s">
        <v>563</v>
      </c>
      <c r="C188" s="58" t="s">
        <v>650</v>
      </c>
      <c r="D188" s="86">
        <v>40.648</v>
      </c>
      <c r="E188" s="86">
        <v>40.644</v>
      </c>
      <c r="F188" s="86">
        <v>40.645</v>
      </c>
      <c r="G188" s="86">
        <v>40.648</v>
      </c>
      <c r="H188" s="84" t="s">
        <v>464</v>
      </c>
      <c r="I188" s="86">
        <v>101.889</v>
      </c>
      <c r="J188" s="86">
        <v>26.525</v>
      </c>
      <c r="K188" s="86">
        <v>26.52</v>
      </c>
      <c r="L188" s="224">
        <f t="shared" si="16"/>
        <v>26.5225</v>
      </c>
      <c r="M188" s="88">
        <v>-0.21875</v>
      </c>
      <c r="N188" s="88">
        <v>0.00884</v>
      </c>
      <c r="O188" s="88">
        <v>-0.077444</v>
      </c>
      <c r="P188" s="85">
        <v>79</v>
      </c>
      <c r="Q188" s="95" t="s">
        <v>564</v>
      </c>
      <c r="R188" s="110" t="s">
        <v>562</v>
      </c>
      <c r="S188" s="106"/>
      <c r="T188" s="2">
        <f t="shared" si="19"/>
        <v>40.64625</v>
      </c>
      <c r="U188" s="211">
        <f t="shared" si="17"/>
        <v>0.0036250000000066507</v>
      </c>
      <c r="V188" s="211">
        <f t="shared" si="18"/>
        <v>40.643027777777775</v>
      </c>
    </row>
    <row r="189" spans="1:22" ht="13.5" thickBot="1">
      <c r="A189" s="84" t="s">
        <v>468</v>
      </c>
      <c r="B189" s="84"/>
      <c r="C189" s="58" t="s">
        <v>650</v>
      </c>
      <c r="D189" s="86">
        <v>40.653</v>
      </c>
      <c r="E189" s="86">
        <v>40.651</v>
      </c>
      <c r="F189" s="86">
        <v>40.644</v>
      </c>
      <c r="G189" s="86">
        <v>40.644</v>
      </c>
      <c r="H189" s="84" t="s">
        <v>470</v>
      </c>
      <c r="I189" s="86">
        <v>99.833</v>
      </c>
      <c r="J189" s="2"/>
      <c r="K189" s="2"/>
      <c r="L189" s="224" t="s">
        <v>652</v>
      </c>
      <c r="M189" s="88">
        <v>-0.0625</v>
      </c>
      <c r="N189" s="10"/>
      <c r="O189" s="57"/>
      <c r="P189" s="85">
        <v>79</v>
      </c>
      <c r="Q189" s="95" t="s">
        <v>560</v>
      </c>
      <c r="R189" s="110" t="s">
        <v>610</v>
      </c>
      <c r="S189" s="106"/>
      <c r="T189" s="2">
        <f t="shared" si="19"/>
        <v>40.648</v>
      </c>
      <c r="U189" s="211">
        <f t="shared" si="17"/>
        <v>-0.0013749999999959073</v>
      </c>
      <c r="V189" s="211">
        <f t="shared" si="18"/>
        <v>40.64922222222222</v>
      </c>
    </row>
    <row r="190" spans="1:22" ht="13.5" thickBot="1">
      <c r="A190" s="84" t="s">
        <v>472</v>
      </c>
      <c r="B190" s="84"/>
      <c r="C190" s="58" t="s">
        <v>650</v>
      </c>
      <c r="D190" s="86">
        <v>40.656</v>
      </c>
      <c r="E190" s="86">
        <v>40.648</v>
      </c>
      <c r="F190" s="86">
        <v>40.652</v>
      </c>
      <c r="G190" s="86">
        <v>40.653</v>
      </c>
      <c r="H190" s="84" t="s">
        <v>470</v>
      </c>
      <c r="I190" s="86">
        <v>99.833</v>
      </c>
      <c r="J190" s="86">
        <v>26.519</v>
      </c>
      <c r="K190" s="86">
        <v>26.53</v>
      </c>
      <c r="L190" s="224">
        <f t="shared" si="16"/>
        <v>26.5245</v>
      </c>
      <c r="M190" s="88">
        <v>-0.166667</v>
      </c>
      <c r="N190" s="88">
        <v>0.00884</v>
      </c>
      <c r="O190" s="88">
        <v>0.170378</v>
      </c>
      <c r="P190" s="85">
        <v>96</v>
      </c>
      <c r="Q190" s="95" t="s">
        <v>560</v>
      </c>
      <c r="R190" s="110" t="s">
        <v>561</v>
      </c>
      <c r="S190" s="106"/>
      <c r="T190" s="2">
        <f t="shared" si="19"/>
        <v>40.65225</v>
      </c>
      <c r="U190" s="211">
        <f t="shared" si="17"/>
        <v>0.003343750000006196</v>
      </c>
      <c r="V190" s="211">
        <f t="shared" si="18"/>
        <v>40.649277777777776</v>
      </c>
    </row>
    <row r="191" spans="1:22" ht="13.5" thickBot="1">
      <c r="A191" s="1" t="s">
        <v>475</v>
      </c>
      <c r="B191" s="1"/>
      <c r="C191" s="58" t="s">
        <v>650</v>
      </c>
      <c r="D191" s="2">
        <v>40.65</v>
      </c>
      <c r="E191" s="2">
        <v>40.656</v>
      </c>
      <c r="F191" s="2">
        <v>40.649</v>
      </c>
      <c r="G191" s="2">
        <v>40.649</v>
      </c>
      <c r="H191" s="1" t="s">
        <v>477</v>
      </c>
      <c r="I191" s="2">
        <v>101.384</v>
      </c>
      <c r="J191" s="2">
        <v>26.526</v>
      </c>
      <c r="K191" s="2">
        <v>26.526</v>
      </c>
      <c r="L191" s="224">
        <f t="shared" si="16"/>
        <v>26.526</v>
      </c>
      <c r="M191" s="10">
        <f>((E191-D191)+(F191-G191))*1000/2/27</f>
        <v>0.11111111111111532</v>
      </c>
      <c r="N191" s="10">
        <f>((F191+G191)-(D191+E191))*1000/2/56.5625</f>
        <v>-0.0707182320441597</v>
      </c>
      <c r="O191" s="57">
        <f>(K191-J191)*1000/64.5625</f>
        <v>0</v>
      </c>
      <c r="P191" s="77">
        <v>96</v>
      </c>
      <c r="Q191" s="51" t="s">
        <v>478</v>
      </c>
      <c r="R191" s="109" t="s">
        <v>467</v>
      </c>
      <c r="S191" s="24"/>
      <c r="T191" s="2">
        <f t="shared" si="19"/>
        <v>40.650999999999996</v>
      </c>
      <c r="U191" s="211">
        <f t="shared" si="17"/>
        <v>0.002218749999990166</v>
      </c>
      <c r="V191" s="211">
        <f t="shared" si="18"/>
        <v>40.649027777777775</v>
      </c>
    </row>
    <row r="192" spans="1:22" ht="13.5" thickBot="1">
      <c r="A192" s="1" t="s">
        <v>479</v>
      </c>
      <c r="B192" s="1"/>
      <c r="C192" s="58" t="s">
        <v>650</v>
      </c>
      <c r="D192" s="2">
        <v>40.648</v>
      </c>
      <c r="E192" s="2">
        <v>40.654</v>
      </c>
      <c r="F192" s="2">
        <v>40.66</v>
      </c>
      <c r="G192" s="2">
        <v>40.648</v>
      </c>
      <c r="H192" s="1" t="s">
        <v>477</v>
      </c>
      <c r="I192" s="2">
        <v>101.384</v>
      </c>
      <c r="J192" s="2">
        <v>26.526</v>
      </c>
      <c r="K192" s="2">
        <v>26.519</v>
      </c>
      <c r="L192" s="224">
        <f t="shared" si="16"/>
        <v>26.5225</v>
      </c>
      <c r="M192" s="10">
        <f>((E192-D192)+(F192-G192))*1000/2/27</f>
        <v>0.3333333333332144</v>
      </c>
      <c r="N192" s="10">
        <f>((F192+G192)-(D192+E192))*1000/2/56.5625</f>
        <v>0.05303867403302556</v>
      </c>
      <c r="O192" s="57">
        <f>(K192-J192)*1000/64.5625</f>
        <v>-0.10842207163603407</v>
      </c>
      <c r="P192" s="77">
        <v>79</v>
      </c>
      <c r="Q192" s="51" t="s">
        <v>481</v>
      </c>
      <c r="R192" s="109" t="s">
        <v>467</v>
      </c>
      <c r="S192" s="24"/>
      <c r="T192" s="2">
        <f t="shared" si="19"/>
        <v>40.6525</v>
      </c>
      <c r="U192" s="211">
        <f t="shared" si="17"/>
        <v>0.0050312499999947136</v>
      </c>
      <c r="V192" s="211">
        <f t="shared" si="18"/>
        <v>40.648027777777784</v>
      </c>
    </row>
    <row r="193" spans="1:22" ht="13.5" thickBot="1">
      <c r="A193" s="1" t="s">
        <v>482</v>
      </c>
      <c r="B193" s="1"/>
      <c r="C193" s="58" t="s">
        <v>650</v>
      </c>
      <c r="D193" s="2">
        <v>40.652</v>
      </c>
      <c r="E193" s="2">
        <v>40.65</v>
      </c>
      <c r="F193" s="2">
        <v>40.649</v>
      </c>
      <c r="G193" s="2">
        <v>40.653</v>
      </c>
      <c r="H193" s="1" t="s">
        <v>482</v>
      </c>
      <c r="I193" s="2">
        <v>101.587</v>
      </c>
      <c r="J193" s="2">
        <v>26.525</v>
      </c>
      <c r="K193" s="2">
        <v>26.525</v>
      </c>
      <c r="L193" s="224">
        <f t="shared" si="16"/>
        <v>26.525</v>
      </c>
      <c r="M193" s="10">
        <f>((E193-D193)+(F193-G193))*1000/2/27</f>
        <v>-0.11111111111111532</v>
      </c>
      <c r="N193" s="57">
        <f>((F193+G193)-(D193+E193))*1000/2/17.875</f>
        <v>0</v>
      </c>
      <c r="O193" s="57">
        <f>(K193-J193)*1000/25.75</f>
        <v>0</v>
      </c>
      <c r="P193" s="26">
        <v>28.5</v>
      </c>
      <c r="Q193" s="51" t="s">
        <v>484</v>
      </c>
      <c r="R193" s="109" t="s">
        <v>485</v>
      </c>
      <c r="S193" s="24"/>
      <c r="T193" s="2">
        <f t="shared" si="19"/>
        <v>40.650999999999996</v>
      </c>
      <c r="U193" s="211">
        <f t="shared" si="17"/>
        <v>0.007874999999991417</v>
      </c>
      <c r="V193" s="211">
        <f t="shared" si="18"/>
        <v>40.644000000000005</v>
      </c>
    </row>
    <row r="194" spans="1:22" ht="13.5" thickBot="1">
      <c r="A194" s="1" t="s">
        <v>486</v>
      </c>
      <c r="B194" s="1"/>
      <c r="C194" s="58" t="s">
        <v>650</v>
      </c>
      <c r="D194" s="2">
        <v>40.646</v>
      </c>
      <c r="E194" s="2">
        <v>40.65</v>
      </c>
      <c r="F194" s="2">
        <v>40.646</v>
      </c>
      <c r="G194" s="2">
        <v>40.643</v>
      </c>
      <c r="H194" s="1" t="s">
        <v>486</v>
      </c>
      <c r="I194" s="2">
        <v>101.372</v>
      </c>
      <c r="J194" s="2">
        <v>26.525</v>
      </c>
      <c r="K194" s="2">
        <v>26.527</v>
      </c>
      <c r="L194" s="224">
        <f t="shared" si="16"/>
        <v>26.526</v>
      </c>
      <c r="M194" s="10">
        <f>((E194-D194)+(F194-G194))*1000/2/16</f>
        <v>0.21874999999993427</v>
      </c>
      <c r="N194" s="10">
        <f>((F194+G194)-(D194+E194))*1000/2/36.5</f>
        <v>-0.09589041095877797</v>
      </c>
      <c r="O194" s="57">
        <f>(K194-J194)*1000/44.5</f>
        <v>0.04494382022477403</v>
      </c>
      <c r="P194" s="26">
        <v>62.5</v>
      </c>
      <c r="Q194" s="51" t="s">
        <v>488</v>
      </c>
      <c r="R194" s="109" t="s">
        <v>485</v>
      </c>
      <c r="S194" s="24"/>
      <c r="T194" s="2">
        <f t="shared" si="19"/>
        <v>40.646249999999995</v>
      </c>
      <c r="U194" s="211">
        <f t="shared" si="17"/>
        <v>0.004156249999994088</v>
      </c>
      <c r="V194" s="211">
        <f t="shared" si="18"/>
        <v>40.64255555555556</v>
      </c>
    </row>
    <row r="195" spans="1:22" ht="13.5" thickBot="1">
      <c r="A195" s="1" t="s">
        <v>489</v>
      </c>
      <c r="B195" s="1"/>
      <c r="C195" s="58" t="s">
        <v>650</v>
      </c>
      <c r="D195" s="2">
        <v>40.648</v>
      </c>
      <c r="E195" s="2">
        <v>40.649</v>
      </c>
      <c r="F195" s="2">
        <v>40.644</v>
      </c>
      <c r="G195" s="2">
        <v>40.654</v>
      </c>
      <c r="H195" s="1" t="s">
        <v>489</v>
      </c>
      <c r="I195" s="2">
        <v>92.966</v>
      </c>
      <c r="J195" s="2">
        <v>26.54</v>
      </c>
      <c r="K195" s="2">
        <v>26.54</v>
      </c>
      <c r="L195" s="224">
        <f aca="true" t="shared" si="20" ref="L195:L225">(J195+K195)/2</f>
        <v>26.54</v>
      </c>
      <c r="M195" s="10">
        <f>((E195-D195)+(F195-G195))*1000/2/27</f>
        <v>-0.16666666666680457</v>
      </c>
      <c r="N195" s="10">
        <f>((F195+G195)-(D195+E195))*1000/2/36.5</f>
        <v>0.01369863013705171</v>
      </c>
      <c r="O195" s="57">
        <f>(K195-J195)*1000/44.5</f>
        <v>0</v>
      </c>
      <c r="P195" s="26">
        <v>62.5</v>
      </c>
      <c r="Q195" s="51" t="s">
        <v>491</v>
      </c>
      <c r="R195" s="109" t="s">
        <v>492</v>
      </c>
      <c r="S195" s="24"/>
      <c r="T195" s="2">
        <f t="shared" si="19"/>
        <v>40.64875</v>
      </c>
      <c r="U195" s="211">
        <f t="shared" si="17"/>
        <v>0.01274999999999693</v>
      </c>
      <c r="V195" s="211">
        <f t="shared" si="18"/>
        <v>40.63741666666667</v>
      </c>
    </row>
    <row r="196" spans="1:22" ht="13.5" thickBot="1">
      <c r="A196" s="1" t="s">
        <v>493</v>
      </c>
      <c r="B196" s="1"/>
      <c r="C196" s="58" t="s">
        <v>650</v>
      </c>
      <c r="D196" s="2">
        <v>40.624</v>
      </c>
      <c r="E196" s="2">
        <v>40.652</v>
      </c>
      <c r="F196" s="2">
        <v>40.646</v>
      </c>
      <c r="G196" s="2">
        <v>40.623</v>
      </c>
      <c r="H196" s="1" t="s">
        <v>493</v>
      </c>
      <c r="I196" s="2">
        <v>94.129</v>
      </c>
      <c r="J196" s="65">
        <v>26.495</v>
      </c>
      <c r="K196" s="65">
        <v>26.485</v>
      </c>
      <c r="L196" s="224">
        <f t="shared" si="20"/>
        <v>26.490000000000002</v>
      </c>
      <c r="M196" s="10">
        <f>((E196-D196)+(F196-G196))*1000/2/16</f>
        <v>1.5937500000000604</v>
      </c>
      <c r="N196" s="10">
        <f>((F196+G196)-(D196+E196))*1000/2/36.5</f>
        <v>-0.09589041095897263</v>
      </c>
      <c r="O196" s="67">
        <f>(K196-J196)*1000/44.5</f>
        <v>-0.22471910112363064</v>
      </c>
      <c r="P196" s="26">
        <v>62.5</v>
      </c>
      <c r="Q196" s="51" t="s">
        <v>495</v>
      </c>
      <c r="R196" s="109">
        <v>36244</v>
      </c>
      <c r="S196" s="24"/>
      <c r="T196" s="2">
        <f t="shared" si="19"/>
        <v>40.636250000000004</v>
      </c>
      <c r="U196" s="211">
        <f t="shared" si="17"/>
        <v>0.0016562500000034674</v>
      </c>
      <c r="V196" s="211">
        <f t="shared" si="18"/>
        <v>40.63477777777778</v>
      </c>
    </row>
    <row r="197" spans="1:22" ht="13.5" thickBot="1">
      <c r="A197" s="1" t="s">
        <v>496</v>
      </c>
      <c r="B197" s="1"/>
      <c r="C197" s="58" t="s">
        <v>650</v>
      </c>
      <c r="D197" s="2">
        <v>40.614</v>
      </c>
      <c r="E197" s="2">
        <v>40.608</v>
      </c>
      <c r="F197" s="2">
        <v>40.604</v>
      </c>
      <c r="G197" s="2">
        <v>40.614</v>
      </c>
      <c r="H197" s="1" t="s">
        <v>496</v>
      </c>
      <c r="I197" s="2">
        <v>92.943</v>
      </c>
      <c r="J197" s="65">
        <v>26.54</v>
      </c>
      <c r="K197" s="65">
        <v>26.531</v>
      </c>
      <c r="L197" s="224">
        <f t="shared" si="20"/>
        <v>26.5355</v>
      </c>
      <c r="M197" s="10">
        <f>((E197-D197)+(F197-G197))*1000/2/16</f>
        <v>-0.49999999999994493</v>
      </c>
      <c r="N197" s="10">
        <f>((F197+G197)-(D197+E197))*1000/2/36.5</f>
        <v>-0.05479452054801217</v>
      </c>
      <c r="O197" s="67">
        <f>(K197-J197)*1000/44.5</f>
        <v>-0.2022471910112436</v>
      </c>
      <c r="P197" s="26">
        <v>62.5</v>
      </c>
      <c r="Q197" s="51" t="s">
        <v>495</v>
      </c>
      <c r="R197" s="109">
        <v>36244</v>
      </c>
      <c r="S197" s="24"/>
      <c r="T197" s="2">
        <f t="shared" si="19"/>
        <v>40.61</v>
      </c>
      <c r="U197" s="211">
        <f t="shared" si="17"/>
        <v>-0.024218749999995737</v>
      </c>
      <c r="V197" s="211">
        <f t="shared" si="18"/>
        <v>40.63152777777778</v>
      </c>
    </row>
    <row r="198" spans="1:22" ht="13.5" thickBot="1">
      <c r="A198" s="1" t="s">
        <v>498</v>
      </c>
      <c r="B198" s="1"/>
      <c r="C198" s="58" t="s">
        <v>650</v>
      </c>
      <c r="D198" s="2">
        <v>40.634</v>
      </c>
      <c r="E198" s="2">
        <v>40.631</v>
      </c>
      <c r="F198" s="2">
        <v>40.634</v>
      </c>
      <c r="G198" s="2">
        <v>40.641</v>
      </c>
      <c r="H198" s="1" t="s">
        <v>498</v>
      </c>
      <c r="I198" s="2">
        <v>92.606</v>
      </c>
      <c r="J198" s="65">
        <v>26.505</v>
      </c>
      <c r="K198" s="65">
        <v>26.508</v>
      </c>
      <c r="L198" s="224">
        <f t="shared" si="20"/>
        <v>26.5065</v>
      </c>
      <c r="M198" s="10">
        <f>((E198-D198)+(F198-G198))*1000/2/16</f>
        <v>-0.3124999999999378</v>
      </c>
      <c r="N198" s="10">
        <f>((F198+G198)-(D198+E198))*1000/2/36.5</f>
        <v>0.1369863013699331</v>
      </c>
      <c r="O198" s="67">
        <f>(K198-J198)*1000/44.5</f>
        <v>0.0674157303370812</v>
      </c>
      <c r="P198" s="26">
        <v>62.5</v>
      </c>
      <c r="Q198" s="51" t="s">
        <v>500</v>
      </c>
      <c r="R198" s="109">
        <v>36244</v>
      </c>
      <c r="S198" s="24"/>
      <c r="T198" s="2">
        <f t="shared" si="19"/>
        <v>40.635</v>
      </c>
      <c r="U198" s="211">
        <f t="shared" si="17"/>
        <v>0.0067500000000038085</v>
      </c>
      <c r="V198" s="211">
        <f t="shared" si="18"/>
        <v>40.62899999999999</v>
      </c>
    </row>
    <row r="199" spans="1:22" ht="13.5" thickBot="1">
      <c r="A199" s="3" t="s">
        <v>501</v>
      </c>
      <c r="B199" s="3" t="s">
        <v>502</v>
      </c>
      <c r="C199" s="58" t="s">
        <v>650</v>
      </c>
      <c r="D199" s="4">
        <v>40.609</v>
      </c>
      <c r="E199" s="4">
        <v>40.62</v>
      </c>
      <c r="F199" s="4">
        <v>40.601</v>
      </c>
      <c r="G199" s="4">
        <v>40.594</v>
      </c>
      <c r="H199" s="3" t="s">
        <v>501</v>
      </c>
      <c r="I199" s="4">
        <v>96.037</v>
      </c>
      <c r="J199" s="4">
        <v>26.514</v>
      </c>
      <c r="K199" s="4">
        <v>26.485</v>
      </c>
      <c r="L199" s="224">
        <f t="shared" si="20"/>
        <v>26.499499999999998</v>
      </c>
      <c r="M199" s="11">
        <v>0.3333333</v>
      </c>
      <c r="N199" s="11">
        <v>-0.4657534</v>
      </c>
      <c r="O199" s="11">
        <v>-0.6516854</v>
      </c>
      <c r="P199" s="58">
        <v>62.5</v>
      </c>
      <c r="Q199" s="47"/>
      <c r="R199" s="108"/>
      <c r="S199" s="21"/>
      <c r="T199" s="2">
        <f t="shared" si="19"/>
        <v>40.606</v>
      </c>
      <c r="U199" s="211">
        <f t="shared" si="17"/>
        <v>-0.02268749999999642</v>
      </c>
      <c r="V199" s="211">
        <f t="shared" si="18"/>
        <v>40.62616666666666</v>
      </c>
    </row>
    <row r="200" spans="1:22" ht="13.5" thickBot="1">
      <c r="A200" s="3" t="s">
        <v>503</v>
      </c>
      <c r="B200" s="3" t="s">
        <v>504</v>
      </c>
      <c r="C200" s="58" t="s">
        <v>650</v>
      </c>
      <c r="D200" s="4">
        <v>40.629</v>
      </c>
      <c r="E200" s="4">
        <v>40.632</v>
      </c>
      <c r="F200" s="4">
        <v>40.619</v>
      </c>
      <c r="G200" s="4">
        <v>40.629</v>
      </c>
      <c r="H200" s="3" t="s">
        <v>503</v>
      </c>
      <c r="I200" s="4">
        <v>93.27</v>
      </c>
      <c r="J200" s="4">
        <v>26.508</v>
      </c>
      <c r="K200" s="4">
        <v>26.514</v>
      </c>
      <c r="L200" s="224">
        <f t="shared" si="20"/>
        <v>26.511</v>
      </c>
      <c r="M200" s="11">
        <v>-0.1296296</v>
      </c>
      <c r="N200" s="11">
        <v>-0.1780822</v>
      </c>
      <c r="O200" s="11">
        <v>0.1348315</v>
      </c>
      <c r="P200" s="58">
        <v>62.5</v>
      </c>
      <c r="Q200" s="47"/>
      <c r="R200" s="108"/>
      <c r="S200" s="21"/>
      <c r="T200" s="2">
        <f t="shared" si="19"/>
        <v>40.62725</v>
      </c>
      <c r="U200" s="211">
        <f aca="true" t="shared" si="21" ref="U200:U222">T200-(T196+T197+T198+T199+T201+T202+T203+T204)/8</f>
        <v>0.0061562499999965326</v>
      </c>
      <c r="V200" s="211">
        <f aca="true" t="shared" si="22" ref="V200:V222">(T196+T197+T198+T199+T200+T201+T202+T203+T204)/9</f>
        <v>40.62177777777778</v>
      </c>
    </row>
    <row r="201" spans="1:22" ht="13.5" thickBot="1">
      <c r="A201" s="3" t="s">
        <v>505</v>
      </c>
      <c r="B201" s="3" t="s">
        <v>506</v>
      </c>
      <c r="C201" s="58" t="s">
        <v>650</v>
      </c>
      <c r="D201" s="4">
        <v>40.611</v>
      </c>
      <c r="E201" s="4">
        <v>40.64</v>
      </c>
      <c r="F201" s="4">
        <v>40.634</v>
      </c>
      <c r="G201" s="4">
        <v>40.608</v>
      </c>
      <c r="H201" s="3" t="s">
        <v>505</v>
      </c>
      <c r="I201" s="4">
        <v>93.361</v>
      </c>
      <c r="J201" s="4">
        <v>26.51</v>
      </c>
      <c r="K201" s="4">
        <v>26.500999999999998</v>
      </c>
      <c r="L201" s="224">
        <f t="shared" si="20"/>
        <v>26.505499999999998</v>
      </c>
      <c r="M201" s="11">
        <v>1.0185185</v>
      </c>
      <c r="N201" s="11">
        <v>-0.1232877</v>
      </c>
      <c r="O201" s="11">
        <v>-0.2022472</v>
      </c>
      <c r="P201" s="58">
        <v>62.5</v>
      </c>
      <c r="Q201" s="47"/>
      <c r="R201" s="108"/>
      <c r="S201" s="21"/>
      <c r="T201" s="2">
        <f t="shared" si="19"/>
        <v>40.62325</v>
      </c>
      <c r="U201" s="211">
        <f t="shared" si="21"/>
        <v>0.0033437499999990905</v>
      </c>
      <c r="V201" s="211">
        <f t="shared" si="22"/>
        <v>40.62027777777777</v>
      </c>
    </row>
    <row r="202" spans="1:22" ht="13.5" thickBot="1">
      <c r="A202" s="3" t="s">
        <v>507</v>
      </c>
      <c r="B202" s="3" t="s">
        <v>508</v>
      </c>
      <c r="C202" s="58" t="s">
        <v>650</v>
      </c>
      <c r="D202" s="4">
        <v>40.638</v>
      </c>
      <c r="E202" s="4">
        <v>40.62</v>
      </c>
      <c r="F202" s="4">
        <v>40.622</v>
      </c>
      <c r="G202" s="4">
        <v>40.633</v>
      </c>
      <c r="H202" s="3" t="s">
        <v>507</v>
      </c>
      <c r="I202" s="4">
        <v>93.088</v>
      </c>
      <c r="J202" s="4">
        <v>26.543999999999997</v>
      </c>
      <c r="K202" s="4">
        <v>26.548</v>
      </c>
      <c r="L202" s="224">
        <f t="shared" si="20"/>
        <v>26.546</v>
      </c>
      <c r="M202" s="11">
        <v>-0.537037</v>
      </c>
      <c r="N202" s="11">
        <v>-0.0410959</v>
      </c>
      <c r="O202" s="11">
        <v>0.0898876</v>
      </c>
      <c r="P202" s="58">
        <v>62.5</v>
      </c>
      <c r="Q202" s="47"/>
      <c r="R202" s="108"/>
      <c r="S202" s="21"/>
      <c r="T202" s="2">
        <f t="shared" si="19"/>
        <v>40.62825</v>
      </c>
      <c r="U202" s="211">
        <f t="shared" si="21"/>
        <v>0.006437500000004093</v>
      </c>
      <c r="V202" s="211">
        <f t="shared" si="22"/>
        <v>40.622527777777776</v>
      </c>
    </row>
    <row r="203" spans="1:22" ht="13.5" thickBot="1">
      <c r="A203" s="3" t="s">
        <v>509</v>
      </c>
      <c r="B203" s="3" t="s">
        <v>510</v>
      </c>
      <c r="C203" s="58" t="s">
        <v>650</v>
      </c>
      <c r="D203" s="4">
        <v>40.623</v>
      </c>
      <c r="E203" s="4">
        <v>40.604</v>
      </c>
      <c r="F203" s="4">
        <v>40.621</v>
      </c>
      <c r="G203" s="4">
        <v>40.635</v>
      </c>
      <c r="H203" s="3" t="s">
        <v>509</v>
      </c>
      <c r="I203" s="4">
        <v>93.459</v>
      </c>
      <c r="J203" s="4">
        <v>26.500999999999998</v>
      </c>
      <c r="K203" s="4">
        <v>26.505</v>
      </c>
      <c r="L203" s="224">
        <f t="shared" si="20"/>
        <v>26.503</v>
      </c>
      <c r="M203" s="11">
        <v>-0.6111111</v>
      </c>
      <c r="N203" s="11">
        <v>0.3972603</v>
      </c>
      <c r="O203" s="11">
        <v>0.0898876</v>
      </c>
      <c r="P203" s="58">
        <v>62.5</v>
      </c>
      <c r="Q203" s="47"/>
      <c r="R203" s="108"/>
      <c r="S203" s="21"/>
      <c r="T203" s="2">
        <f t="shared" si="19"/>
        <v>40.62075</v>
      </c>
      <c r="U203" s="211">
        <f t="shared" si="21"/>
        <v>-6.249999999852207E-05</v>
      </c>
      <c r="V203" s="211">
        <f t="shared" si="22"/>
        <v>40.62080555555556</v>
      </c>
    </row>
    <row r="204" spans="1:22" ht="13.5" thickBot="1">
      <c r="A204" s="3" t="s">
        <v>511</v>
      </c>
      <c r="B204" s="3" t="s">
        <v>512</v>
      </c>
      <c r="C204" s="58" t="s">
        <v>650</v>
      </c>
      <c r="D204" s="4">
        <v>40.617</v>
      </c>
      <c r="E204" s="4">
        <v>40.604</v>
      </c>
      <c r="F204" s="4">
        <v>40.601</v>
      </c>
      <c r="G204" s="4">
        <v>40.615</v>
      </c>
      <c r="H204" s="3" t="s">
        <v>511</v>
      </c>
      <c r="I204" s="4">
        <v>93.226</v>
      </c>
      <c r="J204" s="4">
        <v>26.541999999999998</v>
      </c>
      <c r="K204" s="4">
        <v>26.537</v>
      </c>
      <c r="L204" s="224">
        <f t="shared" si="20"/>
        <v>26.539499999999997</v>
      </c>
      <c r="M204" s="11">
        <v>-0.5</v>
      </c>
      <c r="N204" s="11">
        <v>-0.0684932</v>
      </c>
      <c r="O204" s="11">
        <v>-0.1123596</v>
      </c>
      <c r="P204" s="58">
        <v>62.5</v>
      </c>
      <c r="Q204" s="47"/>
      <c r="R204" s="108"/>
      <c r="S204" s="21"/>
      <c r="T204" s="2">
        <f t="shared" si="19"/>
        <v>40.60925</v>
      </c>
      <c r="U204" s="211">
        <f t="shared" si="21"/>
        <v>-0.014749999999999375</v>
      </c>
      <c r="V204" s="211">
        <f t="shared" si="22"/>
        <v>40.62236111111112</v>
      </c>
    </row>
    <row r="205" spans="1:22" ht="13.5" thickBot="1">
      <c r="A205" s="1" t="s">
        <v>513</v>
      </c>
      <c r="B205" s="1"/>
      <c r="C205" s="58" t="s">
        <v>650</v>
      </c>
      <c r="D205" s="2">
        <v>40.619</v>
      </c>
      <c r="E205" s="2">
        <v>40.619</v>
      </c>
      <c r="F205" s="2">
        <v>40.626</v>
      </c>
      <c r="G205" s="2">
        <v>40.627</v>
      </c>
      <c r="H205" s="1" t="s">
        <v>513</v>
      </c>
      <c r="I205" s="2">
        <v>92.981</v>
      </c>
      <c r="J205" s="65">
        <v>26.511</v>
      </c>
      <c r="K205" s="65">
        <v>26.531</v>
      </c>
      <c r="L205" s="224">
        <f t="shared" si="20"/>
        <v>26.521</v>
      </c>
      <c r="M205" s="10">
        <f>((E205-D205)+(F205-G205))*1000/2/27</f>
        <v>-0.018518518518606943</v>
      </c>
      <c r="N205" s="10">
        <f>((F205+G205)-(D205+E205))*1000/2/36.5</f>
        <v>0.2054794520548023</v>
      </c>
      <c r="O205" s="67">
        <f>(K205-J205)*1000/44.5</f>
        <v>0.44943820224718145</v>
      </c>
      <c r="P205" s="26">
        <v>62.5</v>
      </c>
      <c r="Q205" s="49" t="s">
        <v>28</v>
      </c>
      <c r="R205" s="109">
        <v>36007</v>
      </c>
      <c r="S205" s="24"/>
      <c r="T205" s="2">
        <f t="shared" si="19"/>
        <v>40.62275</v>
      </c>
      <c r="U205" s="211">
        <f t="shared" si="21"/>
        <v>0.0010000000000047748</v>
      </c>
      <c r="V205" s="211">
        <f t="shared" si="22"/>
        <v>40.62186111111111</v>
      </c>
    </row>
    <row r="206" spans="1:22" ht="13.5" thickBot="1">
      <c r="A206" s="3" t="s">
        <v>515</v>
      </c>
      <c r="B206" s="3" t="s">
        <v>516</v>
      </c>
      <c r="C206" s="58" t="s">
        <v>650</v>
      </c>
      <c r="D206" s="4">
        <v>40.628</v>
      </c>
      <c r="E206" s="4">
        <v>40.635</v>
      </c>
      <c r="F206" s="4">
        <v>40.628</v>
      </c>
      <c r="G206" s="4">
        <v>40.63</v>
      </c>
      <c r="H206" s="3" t="s">
        <v>515</v>
      </c>
      <c r="I206" s="4">
        <v>92.471</v>
      </c>
      <c r="J206" s="4">
        <v>26.517999999999997</v>
      </c>
      <c r="K206" s="4">
        <v>26.523999999999997</v>
      </c>
      <c r="L206" s="224">
        <f t="shared" si="20"/>
        <v>26.520999999999997</v>
      </c>
      <c r="M206" s="11">
        <v>0.0925926</v>
      </c>
      <c r="N206" s="11">
        <v>-0.0684932</v>
      </c>
      <c r="O206" s="11">
        <v>0.1348315</v>
      </c>
      <c r="P206" s="58">
        <v>62.5</v>
      </c>
      <c r="Q206" s="47"/>
      <c r="R206" s="108"/>
      <c r="S206" s="21"/>
      <c r="T206" s="2">
        <f t="shared" si="19"/>
        <v>40.630250000000004</v>
      </c>
      <c r="U206" s="211">
        <f t="shared" si="21"/>
        <v>0.009593750000000512</v>
      </c>
      <c r="V206" s="211">
        <f t="shared" si="22"/>
        <v>40.621722222222225</v>
      </c>
    </row>
    <row r="207" spans="1:22" ht="13.5" thickBot="1">
      <c r="A207" s="3" t="s">
        <v>517</v>
      </c>
      <c r="B207" s="3" t="s">
        <v>518</v>
      </c>
      <c r="C207" s="58" t="s">
        <v>650</v>
      </c>
      <c r="D207" s="4">
        <v>40.627</v>
      </c>
      <c r="E207" s="4">
        <v>40.625</v>
      </c>
      <c r="F207" s="4">
        <v>40.609</v>
      </c>
      <c r="G207" s="4">
        <v>40.617</v>
      </c>
      <c r="H207" s="3" t="s">
        <v>517</v>
      </c>
      <c r="I207" s="4">
        <v>92.436</v>
      </c>
      <c r="J207" s="4">
        <v>26.512999999999998</v>
      </c>
      <c r="K207" s="4">
        <v>26.52</v>
      </c>
      <c r="L207" s="224">
        <f t="shared" si="20"/>
        <v>26.5165</v>
      </c>
      <c r="M207" s="11">
        <v>-0.1851852</v>
      </c>
      <c r="N207" s="11">
        <v>-0.3561644</v>
      </c>
      <c r="O207" s="11">
        <v>0.1573034</v>
      </c>
      <c r="P207" s="58">
        <v>62.5</v>
      </c>
      <c r="Q207" s="47"/>
      <c r="R207" s="108"/>
      <c r="S207" s="21"/>
      <c r="T207" s="2">
        <f t="shared" si="19"/>
        <v>40.6195</v>
      </c>
      <c r="U207" s="211">
        <f t="shared" si="21"/>
        <v>-0.0029062500000023306</v>
      </c>
      <c r="V207" s="211">
        <f t="shared" si="22"/>
        <v>40.622083333333336</v>
      </c>
    </row>
    <row r="208" spans="1:22" ht="13.5" thickBot="1">
      <c r="A208" s="1" t="s">
        <v>519</v>
      </c>
      <c r="B208" s="1"/>
      <c r="C208" s="58" t="s">
        <v>650</v>
      </c>
      <c r="D208" s="2">
        <v>40.627</v>
      </c>
      <c r="E208" s="2">
        <v>40.626</v>
      </c>
      <c r="F208" s="2">
        <v>40.616</v>
      </c>
      <c r="G208" s="2">
        <v>40.611</v>
      </c>
      <c r="H208" s="1" t="s">
        <v>519</v>
      </c>
      <c r="I208" s="2">
        <v>92.033</v>
      </c>
      <c r="J208" s="65">
        <v>26.523</v>
      </c>
      <c r="K208" s="65">
        <v>26.516</v>
      </c>
      <c r="L208" s="224">
        <f t="shared" si="20"/>
        <v>26.5195</v>
      </c>
      <c r="M208" s="10">
        <f>((E208-D208)+(F208-G208))*1000/2/27</f>
        <v>0.07407407407403302</v>
      </c>
      <c r="N208" s="10">
        <f>((F208+G208)-(D208+E208))*1000/2/36.5</f>
        <v>-0.35616438356159247</v>
      </c>
      <c r="O208" s="67">
        <f>(K208-J208)*1000/44.5</f>
        <v>-0.15730337078654943</v>
      </c>
      <c r="P208" s="26">
        <v>62.5</v>
      </c>
      <c r="Q208" s="49" t="s">
        <v>28</v>
      </c>
      <c r="R208" s="109">
        <v>36007</v>
      </c>
      <c r="S208" s="24"/>
      <c r="T208" s="2">
        <f t="shared" si="19"/>
        <v>40.62</v>
      </c>
      <c r="U208" s="211">
        <f t="shared" si="21"/>
        <v>-0.006156250000003638</v>
      </c>
      <c r="V208" s="211">
        <f t="shared" si="22"/>
        <v>40.62547222222222</v>
      </c>
    </row>
    <row r="209" spans="1:22" ht="13.5" thickBot="1">
      <c r="A209" s="3" t="s">
        <v>521</v>
      </c>
      <c r="B209" s="3" t="s">
        <v>522</v>
      </c>
      <c r="C209" s="58" t="s">
        <v>650</v>
      </c>
      <c r="D209" s="4">
        <v>40.617</v>
      </c>
      <c r="E209" s="4">
        <v>40.615</v>
      </c>
      <c r="F209" s="4">
        <v>40.631</v>
      </c>
      <c r="G209" s="4">
        <v>40.628</v>
      </c>
      <c r="H209" s="3" t="s">
        <v>521</v>
      </c>
      <c r="I209" s="4">
        <v>91.938</v>
      </c>
      <c r="J209" s="4">
        <v>26.532</v>
      </c>
      <c r="K209" s="4">
        <v>26.511999999999997</v>
      </c>
      <c r="L209" s="224">
        <f t="shared" si="20"/>
        <v>26.522</v>
      </c>
      <c r="M209" s="11">
        <v>0.0185185</v>
      </c>
      <c r="N209" s="11">
        <v>0.369863</v>
      </c>
      <c r="O209" s="11">
        <v>-0.4494382</v>
      </c>
      <c r="P209" s="58">
        <v>62.5</v>
      </c>
      <c r="Q209" s="47"/>
      <c r="R209" s="108"/>
      <c r="S209" s="21"/>
      <c r="T209" s="2">
        <f t="shared" si="19"/>
        <v>40.622749999999996</v>
      </c>
      <c r="U209" s="211">
        <f t="shared" si="21"/>
        <v>-0.005000000000002558</v>
      </c>
      <c r="V209" s="211">
        <f t="shared" si="22"/>
        <v>40.62719444444445</v>
      </c>
    </row>
    <row r="210" spans="1:22" ht="13.5" thickBot="1">
      <c r="A210" s="1" t="s">
        <v>523</v>
      </c>
      <c r="B210" s="1"/>
      <c r="C210" s="58" t="s">
        <v>650</v>
      </c>
      <c r="D210" s="2">
        <v>40.623</v>
      </c>
      <c r="E210" s="2">
        <v>40.613</v>
      </c>
      <c r="F210" s="2">
        <v>40.624</v>
      </c>
      <c r="G210" s="2">
        <v>40.628</v>
      </c>
      <c r="H210" s="1" t="s">
        <v>523</v>
      </c>
      <c r="I210" s="2">
        <v>92.697</v>
      </c>
      <c r="J210" s="65">
        <v>26.543</v>
      </c>
      <c r="K210" s="65">
        <v>26.540999999999997</v>
      </c>
      <c r="L210" s="224">
        <f t="shared" si="20"/>
        <v>26.541999999999998</v>
      </c>
      <c r="M210" s="10">
        <f>((E210-D210)+(F210-G210))*1000/2/27</f>
        <v>-0.25925925925918136</v>
      </c>
      <c r="N210" s="10">
        <f>((F210+G210)-(D210+E210))*1000/2/36.5</f>
        <v>0.21917808219204868</v>
      </c>
      <c r="O210" s="67">
        <f>(K210-J210)*1000/44.5</f>
        <v>-0.04494382022477403</v>
      </c>
      <c r="P210" s="26">
        <v>62.5</v>
      </c>
      <c r="Q210" s="49" t="s">
        <v>28</v>
      </c>
      <c r="R210" s="109">
        <v>36007</v>
      </c>
      <c r="S210" s="24"/>
      <c r="T210" s="2">
        <f t="shared" si="19"/>
        <v>40.622</v>
      </c>
      <c r="U210" s="211">
        <f t="shared" si="21"/>
        <v>-0.007624999999997328</v>
      </c>
      <c r="V210" s="211">
        <f t="shared" si="22"/>
        <v>40.62877777777778</v>
      </c>
    </row>
    <row r="211" spans="1:22" ht="13.5" thickBot="1">
      <c r="A211" s="1" t="s">
        <v>525</v>
      </c>
      <c r="B211" s="1"/>
      <c r="C211" s="58" t="s">
        <v>650</v>
      </c>
      <c r="D211" s="2">
        <v>40.629</v>
      </c>
      <c r="E211" s="2">
        <v>40.631</v>
      </c>
      <c r="F211" s="2">
        <v>40.622</v>
      </c>
      <c r="G211" s="2">
        <v>40.644</v>
      </c>
      <c r="H211" s="1" t="s">
        <v>525</v>
      </c>
      <c r="I211" s="2">
        <v>91.541</v>
      </c>
      <c r="J211" s="65">
        <v>26.531</v>
      </c>
      <c r="K211" s="65">
        <v>26.526</v>
      </c>
      <c r="L211" s="224">
        <f t="shared" si="20"/>
        <v>26.5285</v>
      </c>
      <c r="M211" s="10">
        <f>((E211-D211)+(F211-G211))*1000/2/27</f>
        <v>-0.3703703703702967</v>
      </c>
      <c r="N211" s="10">
        <f>((F211+G211)-(D211+E211))*1000/2/36.5</f>
        <v>0.08219178082192093</v>
      </c>
      <c r="O211" s="67">
        <f>(K211-J211)*1000/44.5</f>
        <v>-0.11235955056177539</v>
      </c>
      <c r="P211" s="26">
        <v>62.5</v>
      </c>
      <c r="Q211" s="281" t="s">
        <v>28</v>
      </c>
      <c r="R211" s="109">
        <v>36010</v>
      </c>
      <c r="S211" s="24"/>
      <c r="T211" s="2">
        <f t="shared" si="19"/>
        <v>40.631499999999996</v>
      </c>
      <c r="U211" s="211">
        <f t="shared" si="21"/>
        <v>0.00549999999999784</v>
      </c>
      <c r="V211" s="211">
        <f t="shared" si="22"/>
        <v>40.6266111111111</v>
      </c>
    </row>
    <row r="212" spans="1:22" ht="13.5" thickBot="1">
      <c r="A212" s="3" t="s">
        <v>527</v>
      </c>
      <c r="B212" s="3" t="s">
        <v>528</v>
      </c>
      <c r="C212" s="58" t="s">
        <v>650</v>
      </c>
      <c r="D212" s="4">
        <v>40.652</v>
      </c>
      <c r="E212" s="4">
        <v>40.652</v>
      </c>
      <c r="F212" s="4">
        <v>40.647</v>
      </c>
      <c r="G212" s="4">
        <v>40.654</v>
      </c>
      <c r="H212" s="3" t="s">
        <v>527</v>
      </c>
      <c r="I212" s="4">
        <v>92.796</v>
      </c>
      <c r="J212" s="4">
        <v>26.529</v>
      </c>
      <c r="K212" s="4">
        <v>26.535</v>
      </c>
      <c r="L212" s="224">
        <f t="shared" si="20"/>
        <v>26.532</v>
      </c>
      <c r="M212" s="11">
        <v>-0.1296296</v>
      </c>
      <c r="N212" s="11">
        <v>-0.0410959</v>
      </c>
      <c r="O212" s="11">
        <v>0.1348315</v>
      </c>
      <c r="P212" s="58">
        <v>62.5</v>
      </c>
      <c r="Q212" s="47"/>
      <c r="R212" s="108"/>
      <c r="S212" s="21"/>
      <c r="T212" s="2">
        <f t="shared" si="19"/>
        <v>40.65125</v>
      </c>
      <c r="U212" s="211">
        <f t="shared" si="21"/>
        <v>0.02940624999999386</v>
      </c>
      <c r="V212" s="211">
        <f t="shared" si="22"/>
        <v>40.62511111111112</v>
      </c>
    </row>
    <row r="213" spans="1:22" ht="13.5" thickBot="1">
      <c r="A213" s="3" t="s">
        <v>529</v>
      </c>
      <c r="B213" s="3" t="s">
        <v>530</v>
      </c>
      <c r="C213" s="58" t="s">
        <v>650</v>
      </c>
      <c r="D213" s="4">
        <v>40.628</v>
      </c>
      <c r="E213" s="4">
        <v>40.626</v>
      </c>
      <c r="F213" s="4">
        <v>40.616</v>
      </c>
      <c r="G213" s="4">
        <v>40.629</v>
      </c>
      <c r="H213" s="3" t="s">
        <v>529</v>
      </c>
      <c r="I213" s="4">
        <v>90.948</v>
      </c>
      <c r="J213" s="4">
        <v>26.543999999999997</v>
      </c>
      <c r="K213" s="4">
        <v>26.5</v>
      </c>
      <c r="L213" s="224">
        <f t="shared" si="20"/>
        <v>26.522</v>
      </c>
      <c r="M213" s="11">
        <v>-0.2777778</v>
      </c>
      <c r="N213" s="11">
        <v>-0.1232877</v>
      </c>
      <c r="O213" s="11">
        <v>-0.988764</v>
      </c>
      <c r="P213" s="58">
        <v>62.5</v>
      </c>
      <c r="Q213" s="47"/>
      <c r="R213" s="108"/>
      <c r="S213" s="21"/>
      <c r="T213" s="2">
        <f t="shared" si="19"/>
        <v>40.62475</v>
      </c>
      <c r="U213" s="211">
        <f t="shared" si="21"/>
        <v>-0.0039687500000056275</v>
      </c>
      <c r="V213" s="211">
        <f t="shared" si="22"/>
        <v>40.62827777777778</v>
      </c>
    </row>
    <row r="214" spans="1:22" ht="13.5" thickBot="1">
      <c r="A214" s="1" t="s">
        <v>531</v>
      </c>
      <c r="B214" s="1"/>
      <c r="C214" s="58" t="s">
        <v>650</v>
      </c>
      <c r="D214" s="2">
        <v>40.632</v>
      </c>
      <c r="E214" s="2">
        <v>40.625</v>
      </c>
      <c r="F214" s="2">
        <v>40.657</v>
      </c>
      <c r="G214" s="2">
        <v>40.634</v>
      </c>
      <c r="H214" s="1" t="s">
        <v>531</v>
      </c>
      <c r="I214" s="2">
        <v>92.643</v>
      </c>
      <c r="J214" s="65">
        <v>26.548</v>
      </c>
      <c r="K214" s="65">
        <v>26.54</v>
      </c>
      <c r="L214" s="224">
        <f t="shared" si="20"/>
        <v>26.543999999999997</v>
      </c>
      <c r="M214" s="10">
        <f>((E214-D214)+(F214-G214))*1000/2/27</f>
        <v>0.29629629629626364</v>
      </c>
      <c r="N214" s="10">
        <f>((F214+G214)-(D214+E214))*1000/2/36.5</f>
        <v>0.46575342465742214</v>
      </c>
      <c r="O214" s="67">
        <f>(K214-J214)*1000/44.5</f>
        <v>-0.1797752808988566</v>
      </c>
      <c r="P214" s="26">
        <v>62.5</v>
      </c>
      <c r="Q214" s="49" t="s">
        <v>28</v>
      </c>
      <c r="R214" s="109">
        <v>36010</v>
      </c>
      <c r="S214" s="24"/>
      <c r="T214" s="2">
        <f>(D214+E214+F214+G214)/4</f>
        <v>40.637</v>
      </c>
      <c r="U214" s="211">
        <f t="shared" si="21"/>
        <v>0.006406250000004832</v>
      </c>
      <c r="V214" s="211">
        <f t="shared" si="22"/>
        <v>40.63130555555555</v>
      </c>
    </row>
    <row r="215" spans="1:22" ht="13.5" thickBot="1">
      <c r="A215" s="1" t="s">
        <v>533</v>
      </c>
      <c r="B215" s="1"/>
      <c r="C215" s="58" t="s">
        <v>650</v>
      </c>
      <c r="D215" s="2">
        <v>40.609</v>
      </c>
      <c r="E215" s="2">
        <v>40.607</v>
      </c>
      <c r="F215" s="2">
        <v>40.608</v>
      </c>
      <c r="G215" s="2">
        <v>40.619</v>
      </c>
      <c r="H215" s="1" t="s">
        <v>533</v>
      </c>
      <c r="I215" s="2">
        <v>92.597</v>
      </c>
      <c r="J215" s="65">
        <v>26.515</v>
      </c>
      <c r="K215" s="65">
        <v>26.515</v>
      </c>
      <c r="L215" s="224">
        <f t="shared" si="20"/>
        <v>26.515</v>
      </c>
      <c r="M215" s="10">
        <f>((E215-D215)+(F215-G215))*1000/2/27</f>
        <v>-0.2407407407408376</v>
      </c>
      <c r="N215" s="10">
        <f>((F215+G215)-(D215+E215))*1000/2/36.5</f>
        <v>0.15068493150679013</v>
      </c>
      <c r="O215" s="67">
        <f>(K215-J215)*1000/44.5</f>
        <v>0</v>
      </c>
      <c r="P215" s="26">
        <v>62.5</v>
      </c>
      <c r="Q215" s="281" t="s">
        <v>28</v>
      </c>
      <c r="R215" s="24">
        <v>35965</v>
      </c>
      <c r="S215" s="24"/>
      <c r="T215" s="2">
        <f>(D215+E215+F215+G215)/4</f>
        <v>40.61075</v>
      </c>
      <c r="U215" s="211">
        <f t="shared" si="21"/>
        <v>-0.030281249999994486</v>
      </c>
      <c r="V215" s="211">
        <f t="shared" si="22"/>
        <v>40.63766666666666</v>
      </c>
    </row>
    <row r="216" spans="1:22" ht="13.5" thickBot="1">
      <c r="A216" s="3" t="s">
        <v>535</v>
      </c>
      <c r="B216" s="3" t="s">
        <v>536</v>
      </c>
      <c r="C216" s="58" t="s">
        <v>650</v>
      </c>
      <c r="D216" s="4">
        <v>40.614</v>
      </c>
      <c r="E216" s="4">
        <v>40.589</v>
      </c>
      <c r="F216" s="4">
        <v>40.599</v>
      </c>
      <c r="G216" s="4">
        <v>40.622</v>
      </c>
      <c r="H216" s="3" t="s">
        <v>535</v>
      </c>
      <c r="I216" s="4">
        <v>92.555</v>
      </c>
      <c r="J216" s="4">
        <v>26.551</v>
      </c>
      <c r="K216" s="4">
        <v>26.541999999999998</v>
      </c>
      <c r="L216" s="224">
        <f t="shared" si="20"/>
        <v>26.546499999999998</v>
      </c>
      <c r="M216" s="11">
        <v>-0.8888889</v>
      </c>
      <c r="N216" s="11">
        <v>0.2465753</v>
      </c>
      <c r="O216" s="11">
        <v>-0.2022472</v>
      </c>
      <c r="P216" s="58">
        <v>62.5</v>
      </c>
      <c r="Q216" s="64"/>
      <c r="R216" s="21"/>
      <c r="S216" s="21"/>
      <c r="T216" s="2">
        <f>(D216+E216+F216+G216)/4</f>
        <v>40.605999999999995</v>
      </c>
      <c r="U216" s="211">
        <f t="shared" si="21"/>
        <v>-0.041375000000009265</v>
      </c>
      <c r="V216" s="211">
        <f t="shared" si="22"/>
        <v>40.64277777777778</v>
      </c>
    </row>
    <row r="217" spans="1:22" ht="13.5" thickBot="1">
      <c r="A217" s="3" t="s">
        <v>537</v>
      </c>
      <c r="B217" s="3" t="s">
        <v>538</v>
      </c>
      <c r="C217" s="58" t="s">
        <v>650</v>
      </c>
      <c r="D217" s="4">
        <v>40.637</v>
      </c>
      <c r="E217" s="4">
        <v>40.653</v>
      </c>
      <c r="F217" s="4">
        <v>40.658</v>
      </c>
      <c r="G217" s="4">
        <v>40.646</v>
      </c>
      <c r="H217" s="3" t="s">
        <v>537</v>
      </c>
      <c r="I217" s="4">
        <v>91.89</v>
      </c>
      <c r="J217" s="4">
        <v>26.52</v>
      </c>
      <c r="K217" s="4">
        <v>26.545</v>
      </c>
      <c r="L217" s="224">
        <f t="shared" si="20"/>
        <v>26.5325</v>
      </c>
      <c r="M217" s="11">
        <v>0.5185185</v>
      </c>
      <c r="N217" s="11">
        <v>0.1917808</v>
      </c>
      <c r="O217" s="11">
        <v>0.5617978</v>
      </c>
      <c r="P217" s="58">
        <v>62.5</v>
      </c>
      <c r="Q217" s="47"/>
      <c r="R217" s="108"/>
      <c r="S217" s="21"/>
      <c r="T217" s="2">
        <f t="shared" si="19"/>
        <v>40.6485</v>
      </c>
      <c r="U217" s="211">
        <f t="shared" si="21"/>
        <v>0.005031250000001819</v>
      </c>
      <c r="V217" s="211">
        <f t="shared" si="22"/>
        <v>40.64402777777778</v>
      </c>
    </row>
    <row r="218" spans="1:22" ht="13.5" thickBot="1">
      <c r="A218" s="3" t="s">
        <v>539</v>
      </c>
      <c r="B218" s="3" t="s">
        <v>540</v>
      </c>
      <c r="C218" s="58" t="s">
        <v>650</v>
      </c>
      <c r="D218" s="4">
        <v>40.65</v>
      </c>
      <c r="E218" s="4">
        <v>40.64</v>
      </c>
      <c r="F218" s="4">
        <v>40.66</v>
      </c>
      <c r="G218" s="4">
        <v>40.65</v>
      </c>
      <c r="H218" s="3" t="s">
        <v>539</v>
      </c>
      <c r="I218" s="4">
        <v>90.245</v>
      </c>
      <c r="J218" s="4">
        <v>26.541999999999998</v>
      </c>
      <c r="K218" s="4">
        <v>26.538999999999998</v>
      </c>
      <c r="L218" s="224">
        <f t="shared" si="20"/>
        <v>26.540499999999998</v>
      </c>
      <c r="M218" s="11">
        <v>-0.1481481</v>
      </c>
      <c r="N218" s="11">
        <v>0.1917808</v>
      </c>
      <c r="O218" s="11">
        <v>-0.0674157</v>
      </c>
      <c r="P218" s="58">
        <v>62.5</v>
      </c>
      <c r="Q218" s="47"/>
      <c r="R218" s="108"/>
      <c r="S218" s="21"/>
      <c r="T218" s="2">
        <f>(D218+E218+F218+G218)/4</f>
        <v>40.65</v>
      </c>
      <c r="U218" s="211">
        <f t="shared" si="21"/>
        <v>0.0013749999999959073</v>
      </c>
      <c r="V218" s="211">
        <f t="shared" si="22"/>
        <v>40.64877777777778</v>
      </c>
    </row>
    <row r="219" spans="1:22" ht="13.5" thickBot="1">
      <c r="A219" s="3" t="s">
        <v>541</v>
      </c>
      <c r="B219" s="3" t="s">
        <v>542</v>
      </c>
      <c r="C219" s="58" t="s">
        <v>650</v>
      </c>
      <c r="D219" s="4">
        <v>40.68</v>
      </c>
      <c r="E219" s="4">
        <v>40.68</v>
      </c>
      <c r="F219" s="4">
        <v>40.677</v>
      </c>
      <c r="G219" s="4">
        <v>40.68</v>
      </c>
      <c r="H219" s="3" t="s">
        <v>541</v>
      </c>
      <c r="I219" s="4">
        <v>91.949</v>
      </c>
      <c r="J219" s="4">
        <v>26.532</v>
      </c>
      <c r="K219" s="4">
        <v>26.532999999999998</v>
      </c>
      <c r="L219" s="224">
        <f t="shared" si="20"/>
        <v>26.5325</v>
      </c>
      <c r="M219" s="11">
        <v>-0.09375</v>
      </c>
      <c r="N219" s="11">
        <v>-0.0410959</v>
      </c>
      <c r="O219" s="11">
        <v>0.0224719</v>
      </c>
      <c r="P219" s="58">
        <v>62.5</v>
      </c>
      <c r="Q219" s="64"/>
      <c r="R219" s="108"/>
      <c r="S219" s="21"/>
      <c r="T219" s="2">
        <f t="shared" si="19"/>
        <v>40.67925</v>
      </c>
      <c r="U219" s="211">
        <f t="shared" si="21"/>
        <v>0.02984375000000483</v>
      </c>
      <c r="V219" s="211">
        <f t="shared" si="22"/>
        <v>40.65272222222222</v>
      </c>
    </row>
    <row r="220" spans="1:22" ht="13.5" thickBot="1">
      <c r="A220" s="3" t="s">
        <v>543</v>
      </c>
      <c r="B220" s="3" t="s">
        <v>544</v>
      </c>
      <c r="C220" s="58" t="s">
        <v>650</v>
      </c>
      <c r="D220" s="4">
        <v>40.69</v>
      </c>
      <c r="E220" s="4">
        <v>40.66</v>
      </c>
      <c r="F220" s="4">
        <v>40.68</v>
      </c>
      <c r="G220" s="4">
        <v>40.68</v>
      </c>
      <c r="H220" s="3" t="s">
        <v>543</v>
      </c>
      <c r="I220" s="4">
        <v>91.402</v>
      </c>
      <c r="J220" s="4">
        <v>26.532999999999998</v>
      </c>
      <c r="K220" s="4">
        <v>26.541999999999998</v>
      </c>
      <c r="L220" s="224">
        <f t="shared" si="20"/>
        <v>26.537499999999998</v>
      </c>
      <c r="M220" s="11">
        <v>-0.5925926</v>
      </c>
      <c r="N220" s="11">
        <v>0.109589</v>
      </c>
      <c r="O220" s="11">
        <v>0.2022472</v>
      </c>
      <c r="P220" s="58">
        <v>62.5</v>
      </c>
      <c r="Q220" s="64"/>
      <c r="R220" s="108"/>
      <c r="S220" s="21"/>
      <c r="T220" s="2">
        <f aca="true" t="shared" si="23" ref="T220:T226">(D220+E220+F220+G220)/4</f>
        <v>40.6775</v>
      </c>
      <c r="U220" s="211">
        <f t="shared" si="21"/>
        <v>0.018156250000004093</v>
      </c>
      <c r="V220" s="211">
        <f t="shared" si="22"/>
        <v>40.66136111111111</v>
      </c>
    </row>
    <row r="221" spans="1:22" ht="13.5" thickBot="1">
      <c r="A221" s="3" t="s">
        <v>545</v>
      </c>
      <c r="B221" s="3" t="s">
        <v>546</v>
      </c>
      <c r="C221" s="58" t="s">
        <v>650</v>
      </c>
      <c r="D221" s="4">
        <v>40.67</v>
      </c>
      <c r="E221" s="4">
        <v>40.66</v>
      </c>
      <c r="F221" s="4">
        <v>40.66</v>
      </c>
      <c r="G221" s="4">
        <v>40.66</v>
      </c>
      <c r="H221" s="3" t="s">
        <v>545</v>
      </c>
      <c r="I221" s="4">
        <v>91.121</v>
      </c>
      <c r="J221" s="4">
        <v>26.515</v>
      </c>
      <c r="K221" s="4">
        <v>26.5</v>
      </c>
      <c r="L221" s="224">
        <f t="shared" si="20"/>
        <v>26.5075</v>
      </c>
      <c r="M221" s="11">
        <v>-0.1481481</v>
      </c>
      <c r="N221" s="11">
        <v>-0.0821918</v>
      </c>
      <c r="O221" s="11">
        <v>-0.3370787</v>
      </c>
      <c r="P221" s="58">
        <v>62.5</v>
      </c>
      <c r="Q221" s="64"/>
      <c r="R221" s="108"/>
      <c r="S221" s="21"/>
      <c r="T221" s="2">
        <f t="shared" si="23"/>
        <v>40.662499999999994</v>
      </c>
      <c r="U221" s="211">
        <f t="shared" si="21"/>
        <v>-0.010406250000002615</v>
      </c>
      <c r="V221" s="211">
        <f t="shared" si="22"/>
        <v>40.67175</v>
      </c>
    </row>
    <row r="222" spans="1:22" ht="13.5" thickBot="1">
      <c r="A222" s="3" t="s">
        <v>547</v>
      </c>
      <c r="B222" s="3" t="s">
        <v>548</v>
      </c>
      <c r="C222" s="58" t="s">
        <v>650</v>
      </c>
      <c r="D222" s="4">
        <v>40.67</v>
      </c>
      <c r="E222" s="4">
        <v>40.66</v>
      </c>
      <c r="F222" s="4">
        <v>40.67</v>
      </c>
      <c r="G222" s="4">
        <v>40.67</v>
      </c>
      <c r="H222" s="3" t="s">
        <v>547</v>
      </c>
      <c r="I222" s="4">
        <v>92.463</v>
      </c>
      <c r="J222" s="4">
        <v>26.523999999999997</v>
      </c>
      <c r="K222" s="4">
        <v>26.517999999999997</v>
      </c>
      <c r="L222" s="224">
        <f t="shared" si="20"/>
        <v>26.520999999999997</v>
      </c>
      <c r="M222" s="11">
        <v>0</v>
      </c>
      <c r="N222" s="11">
        <v>0.0547945</v>
      </c>
      <c r="O222" s="11">
        <v>-0.1348315</v>
      </c>
      <c r="P222" s="58">
        <v>62.5</v>
      </c>
      <c r="Q222" s="64"/>
      <c r="R222" s="108"/>
      <c r="S222" s="21"/>
      <c r="T222" s="2">
        <f t="shared" si="23"/>
        <v>40.667500000000004</v>
      </c>
      <c r="U222" s="211">
        <f t="shared" si="21"/>
        <v>-0.011593749999988745</v>
      </c>
      <c r="V222" s="211">
        <f t="shared" si="22"/>
        <v>40.67780555555555</v>
      </c>
    </row>
    <row r="223" spans="1:22" ht="13.5" thickBot="1">
      <c r="A223" s="3" t="s">
        <v>549</v>
      </c>
      <c r="B223" s="3" t="s">
        <v>550</v>
      </c>
      <c r="C223" s="58" t="s">
        <v>650</v>
      </c>
      <c r="D223" s="4">
        <v>40.68</v>
      </c>
      <c r="E223" s="4">
        <v>40.67</v>
      </c>
      <c r="F223" s="4">
        <v>40.67</v>
      </c>
      <c r="G223" s="4">
        <v>40.67</v>
      </c>
      <c r="H223" s="3" t="s">
        <v>549</v>
      </c>
      <c r="I223" s="4">
        <v>92.831</v>
      </c>
      <c r="J223" s="4">
        <v>26.526999999999997</v>
      </c>
      <c r="K223" s="4">
        <v>26.52</v>
      </c>
      <c r="L223" s="224">
        <f t="shared" si="20"/>
        <v>26.5235</v>
      </c>
      <c r="M223" s="12">
        <v>0.0185185</v>
      </c>
      <c r="N223" s="11">
        <v>-0.1780822</v>
      </c>
      <c r="O223" s="11">
        <v>-0.1573034</v>
      </c>
      <c r="P223" s="58">
        <v>62.5</v>
      </c>
      <c r="Q223" s="64"/>
      <c r="R223" s="22"/>
      <c r="S223" s="21"/>
      <c r="T223" s="2">
        <f t="shared" si="23"/>
        <v>40.6725</v>
      </c>
      <c r="U223" s="211">
        <f>T223-(T219+T220+T221+T222+T224+T225+T226+T3)/8</f>
        <v>-0.012093750000005343</v>
      </c>
      <c r="V223" s="211">
        <f>(T219+T220+T221+T222+T223+T224+T225+T226+T3)/9</f>
        <v>40.68325</v>
      </c>
    </row>
    <row r="224" spans="1:22" ht="13.5" thickBot="1">
      <c r="A224" s="84" t="s">
        <v>551</v>
      </c>
      <c r="B224" s="84"/>
      <c r="C224" s="58" t="s">
        <v>650</v>
      </c>
      <c r="D224" s="86">
        <v>40.689</v>
      </c>
      <c r="E224" s="86">
        <v>40.69</v>
      </c>
      <c r="F224" s="86">
        <v>40.689</v>
      </c>
      <c r="G224" s="86">
        <v>40.686</v>
      </c>
      <c r="H224" s="84" t="s">
        <v>551</v>
      </c>
      <c r="I224" s="86">
        <v>82.536</v>
      </c>
      <c r="J224" s="87">
        <v>26.53</v>
      </c>
      <c r="K224" s="87">
        <v>26.521</v>
      </c>
      <c r="L224" s="224">
        <f t="shared" si="20"/>
        <v>26.5255</v>
      </c>
      <c r="M224" s="88">
        <f>((E224-D224)+(F224-G224))*1000/2/27</f>
        <v>0.07407407407403302</v>
      </c>
      <c r="N224" s="88">
        <f>((F224+G224)-(D224+E224))*1000/2/17.875</f>
        <v>-0.11188811188785112</v>
      </c>
      <c r="O224" s="89">
        <f>(K224-J224)*1000/25.75</f>
        <v>-0.34951456310680934</v>
      </c>
      <c r="P224" s="85">
        <v>22</v>
      </c>
      <c r="Q224" s="126" t="s">
        <v>600</v>
      </c>
      <c r="R224" s="110">
        <v>36640</v>
      </c>
      <c r="S224" s="118">
        <v>40.687</v>
      </c>
      <c r="T224" s="2">
        <f t="shared" si="23"/>
        <v>40.6885</v>
      </c>
      <c r="U224" s="211">
        <f>T224-(T220+T221+T222+T223+T225+T226+T3+T4)/8</f>
        <v>0.002843749999996703</v>
      </c>
      <c r="V224" s="211">
        <f>(T220+T221+T222+T223+T224+T225+T226+T3+T4)/9</f>
        <v>40.685972222222226</v>
      </c>
    </row>
    <row r="225" spans="1:22" ht="13.5" thickBot="1">
      <c r="A225" s="138" t="s">
        <v>556</v>
      </c>
      <c r="B225" s="138"/>
      <c r="C225" s="58" t="s">
        <v>650</v>
      </c>
      <c r="D225" s="15">
        <v>40.703</v>
      </c>
      <c r="E225" s="15">
        <v>40.694</v>
      </c>
      <c r="F225" s="15">
        <v>40.706</v>
      </c>
      <c r="G225" s="15">
        <v>40.695</v>
      </c>
      <c r="H225" s="14" t="s">
        <v>555</v>
      </c>
      <c r="I225" s="15">
        <v>83.42</v>
      </c>
      <c r="J225" s="161">
        <v>26.509</v>
      </c>
      <c r="K225" s="161">
        <v>26.491999999999997</v>
      </c>
      <c r="L225" s="224">
        <f t="shared" si="20"/>
        <v>26.5005</v>
      </c>
      <c r="M225" s="239">
        <f>((E225-D225)+(F225-G225))*1000/2/16</f>
        <v>0.06250000000007638</v>
      </c>
      <c r="N225" s="16">
        <f>((F225+G225)-(D225+E225))*1000/2/56.5625</f>
        <v>0.03535911602214266</v>
      </c>
      <c r="O225" s="142">
        <f>(K225-J225)*1000/64.5625</f>
        <v>-0.26331074540178917</v>
      </c>
      <c r="P225" s="28">
        <v>86.5</v>
      </c>
      <c r="Q225" s="288" t="s">
        <v>557</v>
      </c>
      <c r="R225" s="309">
        <v>35150</v>
      </c>
      <c r="S225" s="321"/>
      <c r="T225" s="15">
        <f t="shared" si="23"/>
        <v>40.6995</v>
      </c>
      <c r="U225" s="211">
        <f>T225-(T221+T222+T223+T224+T226+T3+T4+T5)/8</f>
        <v>0.009499999999995623</v>
      </c>
      <c r="V225" s="211">
        <f>(T221+T222+T223+T224+T225+T226+T3+T4+T5)/9</f>
        <v>40.69105555555556</v>
      </c>
    </row>
    <row r="226" spans="1:22" ht="13.5" thickBot="1">
      <c r="A226" s="192" t="s">
        <v>558</v>
      </c>
      <c r="B226" s="192"/>
      <c r="C226" s="58" t="s">
        <v>650</v>
      </c>
      <c r="D226" s="209">
        <v>40.708</v>
      </c>
      <c r="E226" s="209">
        <v>40.7</v>
      </c>
      <c r="F226" s="209">
        <v>40.702</v>
      </c>
      <c r="G226" s="209">
        <v>40.702</v>
      </c>
      <c r="H226" s="195" t="s">
        <v>555</v>
      </c>
      <c r="I226" s="209">
        <v>83.42</v>
      </c>
      <c r="J226" s="224">
        <v>26.508</v>
      </c>
      <c r="K226" s="224">
        <v>26.517999999999997</v>
      </c>
      <c r="L226" s="224">
        <f>(J226+K226)/2</f>
        <v>26.512999999999998</v>
      </c>
      <c r="M226" s="237">
        <f>((E226-D226)+(F226-G226))*1000/2/16</f>
        <v>-0.24999999999986144</v>
      </c>
      <c r="N226" s="237">
        <f>((F226+G226)-(D226+E226))*1000/2/56.5625</f>
        <v>-0.03535911602214266</v>
      </c>
      <c r="O226" s="248">
        <f>(K226-J226)*1000/64.5625</f>
        <v>0.15488867376570006</v>
      </c>
      <c r="P226" s="261">
        <v>86.5</v>
      </c>
      <c r="Q226" s="280" t="s">
        <v>557</v>
      </c>
      <c r="R226" s="308">
        <v>35150</v>
      </c>
      <c r="S226" s="320"/>
      <c r="T226" s="209">
        <f t="shared" si="23"/>
        <v>40.703</v>
      </c>
      <c r="U226" s="211">
        <f>T226-(T222+T223+T224+T225+T3+T4+T5+T6)/8</f>
        <v>0.010687499999995964</v>
      </c>
      <c r="V226" s="211">
        <f>(T222+T223+T224+T225+T226+T3+T4+T5+T6)/9</f>
        <v>40.6935</v>
      </c>
    </row>
    <row r="227" spans="1:20" ht="13.5" thickBot="1">
      <c r="A227" s="186" t="s">
        <v>648</v>
      </c>
      <c r="B227" s="145"/>
      <c r="C227" s="26" t="s">
        <v>651</v>
      </c>
      <c r="D227" s="163"/>
      <c r="E227" s="163"/>
      <c r="F227" s="163"/>
      <c r="G227" s="163"/>
      <c r="H227" s="163"/>
      <c r="I227" s="145"/>
      <c r="J227" s="163"/>
      <c r="K227" s="145"/>
      <c r="L227" s="145"/>
      <c r="M227" s="145"/>
      <c r="N227" s="163"/>
      <c r="O227" s="163"/>
      <c r="P227" s="162"/>
      <c r="Q227" s="164"/>
      <c r="R227" s="165"/>
      <c r="S227" s="164"/>
      <c r="T227" s="164"/>
    </row>
    <row r="228" spans="1:20" ht="13.5" thickBot="1">
      <c r="A228" s="197" t="s">
        <v>649</v>
      </c>
      <c r="B228" s="187"/>
      <c r="C228" s="26" t="s">
        <v>651</v>
      </c>
      <c r="D228" s="159"/>
      <c r="E228" s="159"/>
      <c r="F228" s="159"/>
      <c r="G228" s="159"/>
      <c r="H228" s="159"/>
      <c r="I228" s="187"/>
      <c r="J228" s="159"/>
      <c r="K228" s="187"/>
      <c r="L228" s="187"/>
      <c r="M228" s="187"/>
      <c r="N228" s="159"/>
      <c r="O228" s="159"/>
      <c r="P228" s="256"/>
      <c r="Q228" s="234"/>
      <c r="R228" s="310"/>
      <c r="S228" s="234"/>
      <c r="T228" s="234"/>
    </row>
    <row r="229" spans="1:22" ht="13.5" thickBot="1">
      <c r="A229" s="194" t="s">
        <v>0</v>
      </c>
      <c r="B229" s="194" t="s">
        <v>1</v>
      </c>
      <c r="C229" s="26" t="s">
        <v>651</v>
      </c>
      <c r="D229" s="166" t="s">
        <v>2</v>
      </c>
      <c r="E229" s="166" t="s">
        <v>3</v>
      </c>
      <c r="F229" s="166" t="s">
        <v>4</v>
      </c>
      <c r="G229" s="166" t="s">
        <v>5</v>
      </c>
      <c r="H229" s="194" t="s">
        <v>6</v>
      </c>
      <c r="I229" s="166" t="s">
        <v>7</v>
      </c>
      <c r="J229" s="166" t="s">
        <v>8</v>
      </c>
      <c r="K229" s="166" t="s">
        <v>9</v>
      </c>
      <c r="L229" s="166"/>
      <c r="M229" s="239" t="s">
        <v>10</v>
      </c>
      <c r="N229" s="239" t="s">
        <v>11</v>
      </c>
      <c r="O229" s="239" t="s">
        <v>12</v>
      </c>
      <c r="P229" s="167" t="s">
        <v>13</v>
      </c>
      <c r="Q229" s="293" t="s">
        <v>14</v>
      </c>
      <c r="R229" s="314" t="s">
        <v>15</v>
      </c>
      <c r="S229" s="155" t="s">
        <v>601</v>
      </c>
      <c r="T229" s="155" t="s">
        <v>613</v>
      </c>
      <c r="U229" s="211"/>
      <c r="V229" s="211"/>
    </row>
    <row r="230" spans="1:22" ht="13.5" thickBot="1">
      <c r="A230" s="187" t="s">
        <v>16</v>
      </c>
      <c r="B230" s="187" t="s">
        <v>17</v>
      </c>
      <c r="C230" s="58" t="s">
        <v>651</v>
      </c>
      <c r="D230" s="159">
        <v>40.712</v>
      </c>
      <c r="E230" s="159">
        <v>40.706</v>
      </c>
      <c r="F230" s="159">
        <v>40.698</v>
      </c>
      <c r="G230" s="159">
        <v>40.698</v>
      </c>
      <c r="H230" s="187" t="s">
        <v>18</v>
      </c>
      <c r="I230" s="159">
        <v>83.828</v>
      </c>
      <c r="J230" s="159">
        <v>26.535</v>
      </c>
      <c r="K230" s="159">
        <v>26.537</v>
      </c>
      <c r="L230" s="159"/>
      <c r="M230" s="234">
        <v>-0.1875</v>
      </c>
      <c r="N230" s="234">
        <v>-0.1944751</v>
      </c>
      <c r="O230" s="234">
        <v>0.0309777</v>
      </c>
      <c r="P230" s="256">
        <v>96.7</v>
      </c>
      <c r="Q230" s="287"/>
      <c r="R230" s="305"/>
      <c r="S230" s="318"/>
      <c r="T230" s="209">
        <f aca="true" t="shared" si="24" ref="T230:T248">(D230+E230+F230+G230)/4</f>
        <v>40.703500000000005</v>
      </c>
      <c r="U230" s="211"/>
      <c r="V230" s="211"/>
    </row>
    <row r="231" spans="1:22" ht="13.5" thickBot="1">
      <c r="A231" s="194" t="s">
        <v>16</v>
      </c>
      <c r="B231" s="194"/>
      <c r="C231" s="58" t="s">
        <v>651</v>
      </c>
      <c r="D231" s="166">
        <v>40.704</v>
      </c>
      <c r="E231" s="166">
        <v>40.716</v>
      </c>
      <c r="F231" s="166">
        <v>40.702</v>
      </c>
      <c r="G231" s="166">
        <v>40.692</v>
      </c>
      <c r="H231" s="194" t="s">
        <v>19</v>
      </c>
      <c r="I231" s="166">
        <v>85.63</v>
      </c>
      <c r="J231" s="166">
        <v>26.541</v>
      </c>
      <c r="K231" s="166">
        <v>26.541</v>
      </c>
      <c r="L231" s="166"/>
      <c r="M231" s="239">
        <f>((E231-D231)+(F231-G231))*1000/2/16</f>
        <v>0.687499999999952</v>
      </c>
      <c r="N231" s="239">
        <f>((F231+G231)-(D231+E231))*1000/2/56.5625</f>
        <v>-0.22983425414361325</v>
      </c>
      <c r="O231" s="253">
        <f>(K231-J231)*1000/64.5625</f>
        <v>0</v>
      </c>
      <c r="P231" s="28">
        <v>96.7</v>
      </c>
      <c r="Q231" s="301" t="s">
        <v>20</v>
      </c>
      <c r="R231" s="309">
        <v>35150</v>
      </c>
      <c r="S231" s="321"/>
      <c r="T231" s="15">
        <f t="shared" si="24"/>
        <v>40.7035</v>
      </c>
      <c r="U231" s="211"/>
      <c r="V231" s="211"/>
    </row>
    <row r="232" spans="1:22" ht="13.5" thickBot="1">
      <c r="A232" s="187" t="s">
        <v>21</v>
      </c>
      <c r="B232" s="187" t="s">
        <v>22</v>
      </c>
      <c r="C232" s="58" t="s">
        <v>651</v>
      </c>
      <c r="D232" s="159">
        <v>40.702</v>
      </c>
      <c r="E232" s="159">
        <v>40.708</v>
      </c>
      <c r="F232" s="159">
        <v>40.708</v>
      </c>
      <c r="G232" s="159">
        <v>40.707</v>
      </c>
      <c r="H232" s="187" t="s">
        <v>19</v>
      </c>
      <c r="I232" s="159">
        <v>85.63</v>
      </c>
      <c r="J232" s="159">
        <v>26.529</v>
      </c>
      <c r="K232" s="159">
        <v>26.526999999999997</v>
      </c>
      <c r="L232" s="159"/>
      <c r="M232" s="234">
        <v>0.21875</v>
      </c>
      <c r="N232" s="234">
        <v>0.0441989</v>
      </c>
      <c r="O232" s="234">
        <v>-0.0309777</v>
      </c>
      <c r="P232" s="256">
        <v>86.5</v>
      </c>
      <c r="Q232" s="287"/>
      <c r="R232" s="305"/>
      <c r="S232" s="318"/>
      <c r="T232" s="209">
        <f t="shared" si="24"/>
        <v>40.70625</v>
      </c>
      <c r="U232" s="211"/>
      <c r="V232" s="211"/>
    </row>
    <row r="233" spans="1:22" ht="13.5" thickBot="1">
      <c r="A233" s="145" t="s">
        <v>25</v>
      </c>
      <c r="B233" s="145" t="s">
        <v>26</v>
      </c>
      <c r="C233" s="58" t="s">
        <v>651</v>
      </c>
      <c r="D233" s="163">
        <v>40.669</v>
      </c>
      <c r="E233" s="163">
        <v>40.673</v>
      </c>
      <c r="F233" s="163">
        <v>40.667</v>
      </c>
      <c r="G233" s="163">
        <v>40.691</v>
      </c>
      <c r="H233" s="145" t="s">
        <v>25</v>
      </c>
      <c r="I233" s="163">
        <v>90.25</v>
      </c>
      <c r="J233" s="163">
        <v>26.526999999999997</v>
      </c>
      <c r="K233" s="163">
        <v>26.532999999999998</v>
      </c>
      <c r="L233" s="163"/>
      <c r="M233" s="164">
        <v>-0.3703704</v>
      </c>
      <c r="N233" s="164">
        <v>0.2191781</v>
      </c>
      <c r="O233" s="164">
        <v>0.1348315</v>
      </c>
      <c r="P233" s="62">
        <v>62.5</v>
      </c>
      <c r="Q233" s="289"/>
      <c r="R233" s="154"/>
      <c r="S233" s="153"/>
      <c r="T233" s="155">
        <f t="shared" si="24"/>
        <v>40.675</v>
      </c>
      <c r="U233" s="211"/>
      <c r="V233" s="211"/>
    </row>
    <row r="234" spans="1:22" ht="13.5" thickBot="1">
      <c r="A234" s="187" t="s">
        <v>29</v>
      </c>
      <c r="B234" s="187" t="s">
        <v>30</v>
      </c>
      <c r="C234" s="58" t="s">
        <v>651</v>
      </c>
      <c r="D234" s="159">
        <v>40.69</v>
      </c>
      <c r="E234" s="159">
        <v>40.685</v>
      </c>
      <c r="F234" s="159">
        <v>40.687</v>
      </c>
      <c r="G234" s="159">
        <v>40.691</v>
      </c>
      <c r="H234" s="187" t="s">
        <v>29</v>
      </c>
      <c r="I234" s="159">
        <v>91.485</v>
      </c>
      <c r="J234" s="159">
        <v>26.532999999999998</v>
      </c>
      <c r="K234" s="159">
        <v>26.475</v>
      </c>
      <c r="L234" s="159"/>
      <c r="M234" s="234">
        <v>-0.1666667</v>
      </c>
      <c r="N234" s="234">
        <v>0.0410959</v>
      </c>
      <c r="O234" s="234">
        <v>-1.3033708</v>
      </c>
      <c r="P234" s="256">
        <v>62.5</v>
      </c>
      <c r="Q234" s="287"/>
      <c r="R234" s="305"/>
      <c r="S234" s="318"/>
      <c r="T234" s="209">
        <f t="shared" si="24"/>
        <v>40.68825</v>
      </c>
      <c r="U234" s="211"/>
      <c r="V234" s="211"/>
    </row>
    <row r="235" spans="1:22" ht="13.5" thickBot="1">
      <c r="A235" s="194" t="s">
        <v>29</v>
      </c>
      <c r="B235" s="194"/>
      <c r="C235" s="58" t="s">
        <v>651</v>
      </c>
      <c r="D235" s="166">
        <v>40.689</v>
      </c>
      <c r="E235" s="166">
        <v>40.689</v>
      </c>
      <c r="F235" s="166">
        <v>40.691</v>
      </c>
      <c r="G235" s="166">
        <v>40.69</v>
      </c>
      <c r="H235" s="194" t="s">
        <v>29</v>
      </c>
      <c r="I235" s="166">
        <v>91.485</v>
      </c>
      <c r="J235" s="225">
        <v>26.532999999999998</v>
      </c>
      <c r="K235" s="225">
        <v>26.475</v>
      </c>
      <c r="L235" s="225"/>
      <c r="M235" s="239">
        <f>((E235-D235)+(F235-G235))*1000/2/16</f>
        <v>0.031250000000149214</v>
      </c>
      <c r="N235" s="239">
        <f>((F235+G235)-(D235+E235))*1000/2/36.5</f>
        <v>0.04109589041096046</v>
      </c>
      <c r="O235" s="250">
        <f>(K235-J235)*1000/44.5</f>
        <v>-1.3033707865167703</v>
      </c>
      <c r="P235" s="26">
        <v>62.5</v>
      </c>
      <c r="Q235" s="281" t="s">
        <v>28</v>
      </c>
      <c r="R235" s="109">
        <v>35950</v>
      </c>
      <c r="S235" s="24"/>
      <c r="T235" s="2">
        <f t="shared" si="24"/>
        <v>40.689750000000004</v>
      </c>
      <c r="U235" s="211"/>
      <c r="V235" s="211"/>
    </row>
    <row r="236" spans="1:22" ht="13.5" thickBot="1">
      <c r="A236" s="187" t="s">
        <v>47</v>
      </c>
      <c r="B236" s="187" t="s">
        <v>48</v>
      </c>
      <c r="C236" s="58" t="s">
        <v>651</v>
      </c>
      <c r="D236" s="159">
        <v>40.696</v>
      </c>
      <c r="E236" s="159">
        <v>40.717</v>
      </c>
      <c r="F236" s="159">
        <v>40.71</v>
      </c>
      <c r="G236" s="159">
        <v>40.69</v>
      </c>
      <c r="H236" s="187" t="s">
        <v>47</v>
      </c>
      <c r="I236" s="159">
        <v>93.148</v>
      </c>
      <c r="J236" s="159">
        <v>26.5</v>
      </c>
      <c r="K236" s="159">
        <v>26.5</v>
      </c>
      <c r="L236" s="159"/>
      <c r="M236" s="234">
        <v>0.7592593</v>
      </c>
      <c r="N236" s="234">
        <v>-0.1780822</v>
      </c>
      <c r="O236" s="234">
        <v>0</v>
      </c>
      <c r="P236" s="256">
        <v>62.5</v>
      </c>
      <c r="Q236" s="287"/>
      <c r="R236" s="308"/>
      <c r="S236" s="320"/>
      <c r="T236" s="209">
        <f t="shared" si="24"/>
        <v>40.70325</v>
      </c>
      <c r="U236" s="211"/>
      <c r="V236" s="211"/>
    </row>
    <row r="237" spans="1:22" ht="12.75">
      <c r="A237" s="43" t="s">
        <v>57</v>
      </c>
      <c r="B237" s="43" t="s">
        <v>58</v>
      </c>
      <c r="C237" s="58" t="s">
        <v>651</v>
      </c>
      <c r="D237" s="44">
        <v>40.632</v>
      </c>
      <c r="E237" s="44">
        <v>40.641</v>
      </c>
      <c r="F237" s="44">
        <v>40.647</v>
      </c>
      <c r="G237" s="44">
        <v>40.642</v>
      </c>
      <c r="H237" s="43" t="s">
        <v>57</v>
      </c>
      <c r="I237" s="44">
        <v>93.232</v>
      </c>
      <c r="J237" s="44">
        <v>26.538999999999998</v>
      </c>
      <c r="K237" s="44">
        <v>26.523</v>
      </c>
      <c r="L237" s="44"/>
      <c r="M237" s="45">
        <v>0.2592593</v>
      </c>
      <c r="N237" s="45">
        <v>0.2191781</v>
      </c>
      <c r="O237" s="45">
        <v>-0.3595506</v>
      </c>
      <c r="P237" s="58">
        <v>62.5</v>
      </c>
      <c r="Q237" s="64"/>
      <c r="R237" s="108"/>
      <c r="S237" s="21"/>
      <c r="T237" s="2">
        <f t="shared" si="24"/>
        <v>40.640499999999996</v>
      </c>
      <c r="U237" s="211"/>
      <c r="V237" s="211"/>
    </row>
    <row r="238" spans="1:22" ht="12.75">
      <c r="A238" s="3" t="s">
        <v>71</v>
      </c>
      <c r="B238" s="3" t="s">
        <v>72</v>
      </c>
      <c r="C238" s="58" t="s">
        <v>651</v>
      </c>
      <c r="D238" s="4">
        <v>40.581</v>
      </c>
      <c r="E238" s="4">
        <v>40.574</v>
      </c>
      <c r="F238" s="4">
        <v>40.572</v>
      </c>
      <c r="G238" s="4">
        <v>40.582</v>
      </c>
      <c r="H238" s="3" t="s">
        <v>71</v>
      </c>
      <c r="I238" s="4">
        <v>88.177</v>
      </c>
      <c r="J238" s="4">
        <v>26.546999999999997</v>
      </c>
      <c r="K238" s="4">
        <v>26.52</v>
      </c>
      <c r="L238" s="4"/>
      <c r="M238" s="11">
        <v>-0.3148148</v>
      </c>
      <c r="N238" s="11">
        <v>-0.0136986</v>
      </c>
      <c r="O238" s="11">
        <v>-0.6067416</v>
      </c>
      <c r="P238" s="58">
        <v>62.5</v>
      </c>
      <c r="Q238" s="64"/>
      <c r="R238" s="108"/>
      <c r="S238" s="21"/>
      <c r="T238" s="2">
        <f t="shared" si="24"/>
        <v>40.57725</v>
      </c>
      <c r="U238" s="211"/>
      <c r="V238" s="211"/>
    </row>
    <row r="239" spans="1:22" ht="12.75">
      <c r="A239" s="17" t="s">
        <v>73</v>
      </c>
      <c r="B239" s="17" t="s">
        <v>74</v>
      </c>
      <c r="C239" s="58" t="s">
        <v>651</v>
      </c>
      <c r="D239" s="18">
        <v>40.534</v>
      </c>
      <c r="E239" s="18">
        <v>40.545</v>
      </c>
      <c r="F239" s="18">
        <v>40.542</v>
      </c>
      <c r="G239" s="18">
        <v>40.535</v>
      </c>
      <c r="H239" s="17" t="s">
        <v>73</v>
      </c>
      <c r="I239" s="18">
        <v>86.931</v>
      </c>
      <c r="J239" s="18">
        <v>26.538</v>
      </c>
      <c r="K239" s="18">
        <v>26.511999999999997</v>
      </c>
      <c r="L239" s="18"/>
      <c r="M239" s="19">
        <v>0.3333333</v>
      </c>
      <c r="N239" s="19">
        <v>-0.0273973</v>
      </c>
      <c r="O239" s="19">
        <v>-0.5842697</v>
      </c>
      <c r="P239" s="61">
        <v>62.5</v>
      </c>
      <c r="Q239" s="38"/>
      <c r="R239" s="22"/>
      <c r="S239" s="21"/>
      <c r="T239" s="2">
        <f t="shared" si="24"/>
        <v>40.539</v>
      </c>
      <c r="U239" s="211"/>
      <c r="V239" s="211"/>
    </row>
    <row r="240" spans="1:22" ht="12.75">
      <c r="A240" s="3" t="s">
        <v>75</v>
      </c>
      <c r="B240" s="3" t="s">
        <v>76</v>
      </c>
      <c r="C240" s="58" t="s">
        <v>651</v>
      </c>
      <c r="D240" s="4">
        <v>40.563</v>
      </c>
      <c r="E240" s="4">
        <v>40.556</v>
      </c>
      <c r="F240" s="4">
        <v>40.559</v>
      </c>
      <c r="G240" s="4">
        <v>40.564</v>
      </c>
      <c r="H240" s="3" t="s">
        <v>75</v>
      </c>
      <c r="I240" s="4">
        <v>87.241</v>
      </c>
      <c r="J240" s="4">
        <v>26.531</v>
      </c>
      <c r="K240" s="4">
        <v>26.520999999999997</v>
      </c>
      <c r="L240" s="4"/>
      <c r="M240" s="11">
        <v>-0.2222222</v>
      </c>
      <c r="N240" s="11">
        <v>0.0547945</v>
      </c>
      <c r="O240" s="11">
        <v>-0.2247191</v>
      </c>
      <c r="P240" s="58">
        <v>62.5</v>
      </c>
      <c r="Q240" s="64"/>
      <c r="R240" s="108"/>
      <c r="S240" s="21"/>
      <c r="T240" s="2">
        <f t="shared" si="24"/>
        <v>40.5605</v>
      </c>
      <c r="U240" s="211"/>
      <c r="V240" s="211"/>
    </row>
    <row r="241" spans="1:22" ht="12.75">
      <c r="A241" s="3" t="s">
        <v>77</v>
      </c>
      <c r="B241" s="3" t="s">
        <v>78</v>
      </c>
      <c r="C241" s="58" t="s">
        <v>651</v>
      </c>
      <c r="D241" s="4">
        <v>40.595</v>
      </c>
      <c r="E241" s="4">
        <v>40.581</v>
      </c>
      <c r="F241" s="4">
        <v>40.581</v>
      </c>
      <c r="G241" s="4">
        <v>40.594</v>
      </c>
      <c r="H241" s="3" t="s">
        <v>77</v>
      </c>
      <c r="I241" s="4">
        <v>88.06</v>
      </c>
      <c r="J241" s="4">
        <v>26.520999999999997</v>
      </c>
      <c r="K241" s="4">
        <v>26.514</v>
      </c>
      <c r="L241" s="4"/>
      <c r="M241" s="11">
        <v>-0.5</v>
      </c>
      <c r="N241" s="12">
        <v>-0.0136986</v>
      </c>
      <c r="O241" s="11">
        <v>-0.1573034</v>
      </c>
      <c r="P241" s="58">
        <v>62.5</v>
      </c>
      <c r="Q241" s="64"/>
      <c r="R241" s="108"/>
      <c r="S241" s="21"/>
      <c r="T241" s="2">
        <f t="shared" si="24"/>
        <v>40.58775</v>
      </c>
      <c r="U241" s="211"/>
      <c r="V241" s="211"/>
    </row>
    <row r="242" spans="1:22" ht="12.75">
      <c r="A242" s="115" t="s">
        <v>77</v>
      </c>
      <c r="B242" s="115" t="s">
        <v>78</v>
      </c>
      <c r="C242" s="58" t="s">
        <v>651</v>
      </c>
      <c r="D242" s="116">
        <v>40.578</v>
      </c>
      <c r="E242" s="116">
        <v>40.578</v>
      </c>
      <c r="F242" s="116">
        <v>40.579</v>
      </c>
      <c r="G242" s="116">
        <v>40.577</v>
      </c>
      <c r="H242" s="115" t="s">
        <v>77</v>
      </c>
      <c r="I242" s="116">
        <v>88.044</v>
      </c>
      <c r="J242" s="4"/>
      <c r="K242" s="4"/>
      <c r="L242" s="4"/>
      <c r="M242" s="11"/>
      <c r="N242" s="11"/>
      <c r="O242" s="11"/>
      <c r="P242" s="58">
        <v>62.5</v>
      </c>
      <c r="Q242" s="304" t="s">
        <v>570</v>
      </c>
      <c r="R242" s="117">
        <v>36595</v>
      </c>
      <c r="S242" s="106"/>
      <c r="T242" s="2">
        <f t="shared" si="24"/>
        <v>40.578</v>
      </c>
      <c r="U242" s="211"/>
      <c r="V242" s="211"/>
    </row>
    <row r="243" spans="1:22" ht="12.75">
      <c r="A243" s="3" t="s">
        <v>79</v>
      </c>
      <c r="B243" s="3" t="s">
        <v>80</v>
      </c>
      <c r="C243" s="58" t="s">
        <v>651</v>
      </c>
      <c r="D243" s="4">
        <v>40.552</v>
      </c>
      <c r="E243" s="4">
        <v>40.54</v>
      </c>
      <c r="F243" s="4">
        <v>40.542</v>
      </c>
      <c r="G243" s="4">
        <v>40.552</v>
      </c>
      <c r="H243" s="3" t="s">
        <v>79</v>
      </c>
      <c r="I243" s="4">
        <v>99.317</v>
      </c>
      <c r="J243" s="4">
        <v>26.557</v>
      </c>
      <c r="K243" s="4">
        <v>26.549</v>
      </c>
      <c r="L243" s="4"/>
      <c r="M243" s="11">
        <v>-0.6875</v>
      </c>
      <c r="N243" s="11">
        <v>0.0273973</v>
      </c>
      <c r="O243" s="11">
        <v>-0.1797753</v>
      </c>
      <c r="P243" s="58">
        <v>62.5</v>
      </c>
      <c r="Q243" s="47"/>
      <c r="R243" s="108"/>
      <c r="S243" s="21"/>
      <c r="T243" s="2">
        <f t="shared" si="24"/>
        <v>40.5465</v>
      </c>
      <c r="U243" s="211"/>
      <c r="V243" s="211"/>
    </row>
    <row r="244" spans="1:22" ht="12.75">
      <c r="A244" s="1" t="s">
        <v>79</v>
      </c>
      <c r="B244" s="1"/>
      <c r="C244" s="58" t="s">
        <v>651</v>
      </c>
      <c r="D244" s="2">
        <v>40.531</v>
      </c>
      <c r="E244" s="2">
        <v>40.525</v>
      </c>
      <c r="F244" s="2">
        <v>40.527</v>
      </c>
      <c r="G244" s="2">
        <v>40.531</v>
      </c>
      <c r="H244" s="1" t="s">
        <v>79</v>
      </c>
      <c r="I244" s="2">
        <v>99.294</v>
      </c>
      <c r="J244" s="65">
        <v>26.557</v>
      </c>
      <c r="K244" s="65">
        <v>26.549</v>
      </c>
      <c r="L244" s="65"/>
      <c r="M244" s="10">
        <f>((E244-D244)+(F244-G244))*1000/2/16</f>
        <v>-0.3124999999999378</v>
      </c>
      <c r="N244" s="10">
        <f>((F244+G244)-(D244+E244))*1000/2/36.5</f>
        <v>0.02739726027390875</v>
      </c>
      <c r="O244" s="67">
        <f>(K244-J244)*1000/44.5</f>
        <v>-0.1797752808988566</v>
      </c>
      <c r="P244" s="26">
        <v>62.5</v>
      </c>
      <c r="Q244" s="49" t="s">
        <v>28</v>
      </c>
      <c r="R244" s="109">
        <v>35963</v>
      </c>
      <c r="S244" s="24"/>
      <c r="T244" s="2">
        <f t="shared" si="24"/>
        <v>40.5285</v>
      </c>
      <c r="U244" s="211"/>
      <c r="V244" s="211"/>
    </row>
    <row r="245" spans="1:22" ht="12.75">
      <c r="A245" s="3" t="s">
        <v>81</v>
      </c>
      <c r="B245" s="3" t="s">
        <v>82</v>
      </c>
      <c r="C245" s="58" t="s">
        <v>651</v>
      </c>
      <c r="D245" s="4">
        <v>40.471</v>
      </c>
      <c r="E245" s="4">
        <v>40.467</v>
      </c>
      <c r="F245" s="4">
        <v>40.456</v>
      </c>
      <c r="G245" s="4">
        <v>40.471</v>
      </c>
      <c r="H245" s="3" t="s">
        <v>81</v>
      </c>
      <c r="I245" s="4">
        <v>97.621</v>
      </c>
      <c r="J245" s="4">
        <v>26.541999999999998</v>
      </c>
      <c r="K245" s="4">
        <v>26.541999999999998</v>
      </c>
      <c r="L245" s="4"/>
      <c r="M245" s="11">
        <v>-0.59375</v>
      </c>
      <c r="N245" s="11">
        <v>-0.1506849</v>
      </c>
      <c r="O245" s="11">
        <v>0</v>
      </c>
      <c r="P245" s="58">
        <v>62.5</v>
      </c>
      <c r="Q245" s="64"/>
      <c r="R245" s="108"/>
      <c r="S245" s="21"/>
      <c r="T245" s="2">
        <f t="shared" si="24"/>
        <v>40.466249999999995</v>
      </c>
      <c r="U245" s="211"/>
      <c r="V245" s="211"/>
    </row>
    <row r="246" spans="1:22" ht="12.75">
      <c r="A246" s="3" t="s">
        <v>83</v>
      </c>
      <c r="B246" s="3" t="s">
        <v>84</v>
      </c>
      <c r="C246" s="58" t="s">
        <v>651</v>
      </c>
      <c r="D246" s="4">
        <v>40.474</v>
      </c>
      <c r="E246" s="4">
        <v>40.459</v>
      </c>
      <c r="F246" s="4">
        <v>40.463</v>
      </c>
      <c r="G246" s="4">
        <v>40.483</v>
      </c>
      <c r="H246" s="3" t="s">
        <v>83</v>
      </c>
      <c r="I246" s="4">
        <v>95.458</v>
      </c>
      <c r="J246" s="4">
        <v>26.555999999999997</v>
      </c>
      <c r="K246" s="4">
        <v>26.528</v>
      </c>
      <c r="L246" s="4"/>
      <c r="M246" s="11">
        <v>-0.6481481</v>
      </c>
      <c r="N246" s="11">
        <v>0.1780822</v>
      </c>
      <c r="O246" s="11">
        <v>-0.6292135</v>
      </c>
      <c r="P246" s="58">
        <v>62.5</v>
      </c>
      <c r="Q246" s="47"/>
      <c r="R246" s="108"/>
      <c r="S246" s="21"/>
      <c r="T246" s="2">
        <f t="shared" si="24"/>
        <v>40.46975</v>
      </c>
      <c r="U246" s="211"/>
      <c r="V246" s="211"/>
    </row>
    <row r="247" spans="1:22" ht="12.75">
      <c r="A247" s="3" t="s">
        <v>85</v>
      </c>
      <c r="B247" s="3" t="s">
        <v>86</v>
      </c>
      <c r="C247" s="58" t="s">
        <v>651</v>
      </c>
      <c r="D247" s="4">
        <v>40.476</v>
      </c>
      <c r="E247" s="4">
        <v>40.475</v>
      </c>
      <c r="F247" s="4">
        <v>40.483</v>
      </c>
      <c r="G247" s="4">
        <v>40.488</v>
      </c>
      <c r="H247" s="3" t="s">
        <v>85</v>
      </c>
      <c r="I247" s="4">
        <v>95.764</v>
      </c>
      <c r="J247" s="4">
        <v>26.526</v>
      </c>
      <c r="K247" s="4">
        <v>26.515</v>
      </c>
      <c r="L247" s="4"/>
      <c r="M247" s="11">
        <v>-0.1111111</v>
      </c>
      <c r="N247" s="11">
        <v>0.2739726</v>
      </c>
      <c r="O247" s="11">
        <v>-0.247191</v>
      </c>
      <c r="P247" s="58">
        <v>62.5</v>
      </c>
      <c r="Q247" s="47"/>
      <c r="R247" s="108"/>
      <c r="S247" s="21"/>
      <c r="T247" s="2">
        <f t="shared" si="24"/>
        <v>40.4805</v>
      </c>
      <c r="U247" s="211"/>
      <c r="V247" s="211"/>
    </row>
    <row r="248" spans="1:22" ht="12.75">
      <c r="A248" s="3" t="s">
        <v>87</v>
      </c>
      <c r="B248" s="3" t="s">
        <v>88</v>
      </c>
      <c r="C248" s="58" t="s">
        <v>651</v>
      </c>
      <c r="D248" s="4">
        <v>40.514</v>
      </c>
      <c r="E248" s="4">
        <v>40.496</v>
      </c>
      <c r="F248" s="4">
        <v>40.509</v>
      </c>
      <c r="G248" s="4">
        <v>40.511</v>
      </c>
      <c r="H248" s="3" t="s">
        <v>87</v>
      </c>
      <c r="I248" s="4">
        <v>92.29</v>
      </c>
      <c r="J248" s="4">
        <v>26.537</v>
      </c>
      <c r="K248" s="4">
        <v>26.538</v>
      </c>
      <c r="L248" s="4"/>
      <c r="M248" s="11">
        <v>-0.3703704</v>
      </c>
      <c r="N248" s="11">
        <v>0.1369863</v>
      </c>
      <c r="O248" s="11">
        <v>0.0224719</v>
      </c>
      <c r="P248" s="58">
        <v>62.5</v>
      </c>
      <c r="Q248" s="47"/>
      <c r="R248" s="108"/>
      <c r="S248" s="21"/>
      <c r="T248" s="2">
        <f t="shared" si="24"/>
        <v>40.5075</v>
      </c>
      <c r="U248" s="211"/>
      <c r="V248" s="211"/>
    </row>
    <row r="249" spans="1:22" ht="12.75">
      <c r="A249" s="202" t="s">
        <v>612</v>
      </c>
      <c r="B249" s="55"/>
      <c r="C249" s="58" t="s">
        <v>651</v>
      </c>
      <c r="D249" s="82"/>
      <c r="E249" s="82"/>
      <c r="F249" s="82"/>
      <c r="G249" s="82"/>
      <c r="H249" s="55"/>
      <c r="I249" s="82"/>
      <c r="J249" s="82"/>
      <c r="K249" s="82"/>
      <c r="L249" s="82"/>
      <c r="M249" s="57"/>
      <c r="N249" s="57"/>
      <c r="O249" s="67"/>
      <c r="P249" s="120"/>
      <c r="Q249" s="299"/>
      <c r="R249" s="122"/>
      <c r="S249" s="143"/>
      <c r="T249" s="100"/>
      <c r="U249" s="330"/>
      <c r="V249" s="330"/>
    </row>
    <row r="250" spans="1:22" ht="12.75">
      <c r="A250" s="193"/>
      <c r="B250" s="193"/>
      <c r="C250" s="58" t="s">
        <v>651</v>
      </c>
      <c r="D250" s="210"/>
      <c r="E250" s="210"/>
      <c r="F250" s="210"/>
      <c r="G250" s="210"/>
      <c r="H250" s="193"/>
      <c r="I250" s="210"/>
      <c r="J250" s="210"/>
      <c r="K250" s="210"/>
      <c r="L250" s="210"/>
      <c r="M250" s="238"/>
      <c r="N250" s="238"/>
      <c r="O250" s="249"/>
      <c r="P250" s="262"/>
      <c r="Q250" s="282"/>
      <c r="R250" s="135"/>
      <c r="S250" s="136"/>
      <c r="T250" s="144"/>
      <c r="U250" s="331"/>
      <c r="V250" s="331"/>
    </row>
    <row r="251" spans="1:22" ht="12.75">
      <c r="A251" s="54" t="s">
        <v>0</v>
      </c>
      <c r="B251" s="54" t="s">
        <v>1</v>
      </c>
      <c r="C251" s="58" t="s">
        <v>651</v>
      </c>
      <c r="D251" s="7" t="s">
        <v>89</v>
      </c>
      <c r="E251" s="7" t="s">
        <v>13</v>
      </c>
      <c r="F251" s="7" t="s">
        <v>4</v>
      </c>
      <c r="G251" s="7" t="s">
        <v>27</v>
      </c>
      <c r="H251" s="54" t="s">
        <v>6</v>
      </c>
      <c r="I251" s="7" t="s">
        <v>7</v>
      </c>
      <c r="J251" s="7" t="s">
        <v>8</v>
      </c>
      <c r="K251" s="7" t="s">
        <v>9</v>
      </c>
      <c r="L251" s="7"/>
      <c r="M251" s="236" t="s">
        <v>10</v>
      </c>
      <c r="N251" s="236" t="s">
        <v>11</v>
      </c>
      <c r="O251" s="236" t="s">
        <v>12</v>
      </c>
      <c r="P251" s="77" t="s">
        <v>90</v>
      </c>
      <c r="Q251" s="279" t="s">
        <v>14</v>
      </c>
      <c r="R251" s="111" t="s">
        <v>15</v>
      </c>
      <c r="S251" s="2" t="s">
        <v>601</v>
      </c>
      <c r="T251" s="56" t="s">
        <v>613</v>
      </c>
      <c r="U251" s="332"/>
      <c r="V251" s="332"/>
    </row>
    <row r="252" spans="1:22" ht="12.75">
      <c r="A252" s="3" t="s">
        <v>91</v>
      </c>
      <c r="B252" s="3" t="s">
        <v>92</v>
      </c>
      <c r="C252" s="58" t="s">
        <v>651</v>
      </c>
      <c r="D252" s="4">
        <v>40.523</v>
      </c>
      <c r="E252" s="4">
        <v>40.525</v>
      </c>
      <c r="F252" s="4">
        <v>40.52</v>
      </c>
      <c r="G252" s="4">
        <v>40.521</v>
      </c>
      <c r="H252" s="21" t="s">
        <v>93</v>
      </c>
      <c r="I252" s="3">
        <v>112.486</v>
      </c>
      <c r="J252" s="3">
        <v>26.547</v>
      </c>
      <c r="K252" s="4">
        <v>26.517</v>
      </c>
      <c r="L252" s="4"/>
      <c r="M252" s="11">
        <f>((E252-D252)+(F252-G252))*1000/2/19.015</f>
        <v>0.026295030239223492</v>
      </c>
      <c r="N252" s="11">
        <f>((F252+G252)-(D252+E252))*1000/2/P252</f>
        <v>-0.14583333333343754</v>
      </c>
      <c r="O252" s="11">
        <f>(K252-J252)*1000/P252</f>
        <v>-1.2500000000000473</v>
      </c>
      <c r="P252" s="58">
        <v>24</v>
      </c>
      <c r="Q252" s="70" t="s">
        <v>94</v>
      </c>
      <c r="R252" s="108">
        <v>34956</v>
      </c>
      <c r="S252" s="21"/>
      <c r="T252" s="2">
        <f>(D252+E252+F252+G252)/4</f>
        <v>40.52225</v>
      </c>
      <c r="U252" s="211"/>
      <c r="V252" s="211"/>
    </row>
    <row r="253" spans="1:22" ht="12.75">
      <c r="A253" s="3" t="s">
        <v>95</v>
      </c>
      <c r="B253" s="3" t="s">
        <v>96</v>
      </c>
      <c r="C253" s="58" t="s">
        <v>651</v>
      </c>
      <c r="D253" s="4">
        <v>40.506</v>
      </c>
      <c r="E253" s="4">
        <v>40.498</v>
      </c>
      <c r="F253" s="4">
        <v>40.498</v>
      </c>
      <c r="G253" s="4">
        <v>40.501</v>
      </c>
      <c r="H253" s="21" t="s">
        <v>97</v>
      </c>
      <c r="I253" s="3">
        <v>97.253</v>
      </c>
      <c r="J253" s="4">
        <v>26.527</v>
      </c>
      <c r="K253" s="3">
        <v>26.519</v>
      </c>
      <c r="L253" s="3"/>
      <c r="M253" s="11">
        <f>((E253-D253)+(F253-G253))*1000/2/19.015</f>
        <v>-0.28924533263220575</v>
      </c>
      <c r="N253" s="11">
        <f>((F253+G253)-(D253+E253))*1000/2/P253</f>
        <v>-0.10416666666657193</v>
      </c>
      <c r="O253" s="11">
        <f>(K253-J253)*1000/P253</f>
        <v>-0.33333333333344467</v>
      </c>
      <c r="P253" s="58">
        <v>24</v>
      </c>
      <c r="Q253" s="66" t="s">
        <v>98</v>
      </c>
      <c r="R253" s="108">
        <v>34967</v>
      </c>
      <c r="S253" s="21"/>
      <c r="T253" s="2">
        <f>(D253+E253+F253+G253)/4</f>
        <v>40.50075</v>
      </c>
      <c r="U253" s="211"/>
      <c r="V253" s="211"/>
    </row>
    <row r="254" spans="1:20" ht="12.75">
      <c r="A254" s="3"/>
      <c r="B254" s="3"/>
      <c r="C254" s="58" t="s">
        <v>651</v>
      </c>
      <c r="D254" s="7" t="s">
        <v>4</v>
      </c>
      <c r="E254" s="7" t="s">
        <v>99</v>
      </c>
      <c r="F254" s="7" t="s">
        <v>89</v>
      </c>
      <c r="G254" s="7" t="s">
        <v>13</v>
      </c>
      <c r="H254" s="21"/>
      <c r="I254" s="3"/>
      <c r="J254" s="4"/>
      <c r="K254" s="3"/>
      <c r="L254" s="3"/>
      <c r="M254" s="3"/>
      <c r="N254" s="4"/>
      <c r="O254" s="11"/>
      <c r="P254" s="58"/>
      <c r="Q254" s="66"/>
      <c r="R254" s="66"/>
      <c r="S254" s="11"/>
      <c r="T254" s="11"/>
    </row>
    <row r="255" spans="1:22" ht="12.75">
      <c r="A255" s="3" t="s">
        <v>100</v>
      </c>
      <c r="B255" s="3" t="s">
        <v>101</v>
      </c>
      <c r="C255" s="58" t="s">
        <v>651</v>
      </c>
      <c r="D255" s="4">
        <v>40.435</v>
      </c>
      <c r="E255" s="4">
        <v>40.432</v>
      </c>
      <c r="F255" s="4">
        <v>40.431</v>
      </c>
      <c r="G255" s="72" t="s">
        <v>102</v>
      </c>
      <c r="H255" s="21" t="s">
        <v>103</v>
      </c>
      <c r="I255" s="3">
        <v>67.807</v>
      </c>
      <c r="J255" s="4">
        <v>26.52</v>
      </c>
      <c r="K255" s="3">
        <v>26.532</v>
      </c>
      <c r="L255" s="3"/>
      <c r="M255" s="11">
        <f>(D255-E255)*1000/18.922</f>
        <v>0.15854560828665645</v>
      </c>
      <c r="N255" s="83"/>
      <c r="O255" s="11">
        <f>(K255-J255)*1000/P255</f>
        <v>0.15789473684211125</v>
      </c>
      <c r="P255" s="58">
        <v>76</v>
      </c>
      <c r="Q255" s="66" t="s">
        <v>104</v>
      </c>
      <c r="R255" s="108">
        <v>35957</v>
      </c>
      <c r="S255" s="21"/>
      <c r="T255" s="2">
        <f>(D255+E255+F255)/3</f>
        <v>40.43266666666667</v>
      </c>
      <c r="U255" s="211"/>
      <c r="V255" s="211"/>
    </row>
    <row r="256" spans="1:22" ht="12.75">
      <c r="A256" s="84" t="s">
        <v>100</v>
      </c>
      <c r="B256" s="84" t="s">
        <v>101</v>
      </c>
      <c r="C256" s="58" t="s">
        <v>651</v>
      </c>
      <c r="D256" s="86">
        <v>40.567</v>
      </c>
      <c r="E256" s="86">
        <v>40.57</v>
      </c>
      <c r="F256" s="86">
        <v>40.57</v>
      </c>
      <c r="G256" s="73" t="s">
        <v>102</v>
      </c>
      <c r="H256" s="90" t="s">
        <v>103</v>
      </c>
      <c r="I256" s="84">
        <v>67.807</v>
      </c>
      <c r="J256" s="4"/>
      <c r="K256" s="3"/>
      <c r="L256" s="3"/>
      <c r="M256" s="241">
        <f>(D256-E256)*1000/18.922</f>
        <v>-0.15854560828665645</v>
      </c>
      <c r="N256" s="83"/>
      <c r="O256" s="11"/>
      <c r="P256" s="58"/>
      <c r="Q256" s="119" t="s">
        <v>614</v>
      </c>
      <c r="R256" s="110">
        <v>36614</v>
      </c>
      <c r="S256" s="21"/>
      <c r="T256" s="2">
        <f>(D256+E256+F256)/3</f>
        <v>40.568999999999996</v>
      </c>
      <c r="U256" s="211"/>
      <c r="V256" s="211"/>
    </row>
    <row r="257" spans="1:22" ht="12.75">
      <c r="A257" s="3"/>
      <c r="B257" s="3"/>
      <c r="C257" s="58" t="s">
        <v>651</v>
      </c>
      <c r="D257" s="7" t="s">
        <v>2</v>
      </c>
      <c r="E257" s="7" t="s">
        <v>105</v>
      </c>
      <c r="F257" s="7" t="s">
        <v>106</v>
      </c>
      <c r="G257" s="7" t="s">
        <v>107</v>
      </c>
      <c r="H257" s="21"/>
      <c r="I257" s="3"/>
      <c r="J257" s="4"/>
      <c r="K257" s="3"/>
      <c r="L257" s="3"/>
      <c r="M257" s="3"/>
      <c r="N257" s="4"/>
      <c r="O257" s="11"/>
      <c r="P257" s="58"/>
      <c r="Q257" s="66"/>
      <c r="R257" s="108"/>
      <c r="S257" s="21"/>
      <c r="T257" s="2"/>
      <c r="U257" s="211"/>
      <c r="V257" s="211"/>
    </row>
    <row r="258" spans="1:22" ht="12.75">
      <c r="A258" s="3" t="s">
        <v>108</v>
      </c>
      <c r="B258" s="3" t="s">
        <v>109</v>
      </c>
      <c r="C258" s="58" t="s">
        <v>651</v>
      </c>
      <c r="D258" s="4">
        <v>40.422</v>
      </c>
      <c r="E258" s="4">
        <v>40.442</v>
      </c>
      <c r="F258" s="4">
        <v>40.432</v>
      </c>
      <c r="G258" s="4">
        <v>40.432</v>
      </c>
      <c r="H258" s="21" t="s">
        <v>103</v>
      </c>
      <c r="I258" s="3">
        <v>67.807</v>
      </c>
      <c r="J258" s="4">
        <v>26.513</v>
      </c>
      <c r="K258" s="3">
        <v>26.513</v>
      </c>
      <c r="L258" s="3"/>
      <c r="M258" s="98">
        <f>((E258-D258)*1000/13.011+(F258-G258)*1000/12.919)/2</f>
        <v>0.768580431942323</v>
      </c>
      <c r="N258" s="11">
        <f>((F258+G258)-(D258+E258))*1000/2/P258</f>
        <v>0</v>
      </c>
      <c r="O258" s="11">
        <f>(K258-J258)*1000/P258</f>
        <v>0</v>
      </c>
      <c r="P258" s="58">
        <v>195</v>
      </c>
      <c r="Q258" s="66" t="s">
        <v>104</v>
      </c>
      <c r="R258" s="108">
        <v>35957</v>
      </c>
      <c r="S258" s="21"/>
      <c r="T258" s="2">
        <f>(D258+E258+F258+G258)/4</f>
        <v>40.432</v>
      </c>
      <c r="U258" s="211"/>
      <c r="V258" s="211"/>
    </row>
    <row r="259" spans="1:22" ht="12.75">
      <c r="A259" s="84" t="s">
        <v>108</v>
      </c>
      <c r="B259" s="84" t="s">
        <v>109</v>
      </c>
      <c r="C259" s="58" t="s">
        <v>651</v>
      </c>
      <c r="D259" s="86">
        <v>40.576</v>
      </c>
      <c r="E259" s="86">
        <v>40.578</v>
      </c>
      <c r="F259" s="86">
        <v>40.574</v>
      </c>
      <c r="G259" s="86">
        <v>40.572</v>
      </c>
      <c r="H259" s="90" t="s">
        <v>103</v>
      </c>
      <c r="I259" s="84">
        <v>67.807</v>
      </c>
      <c r="J259" s="4"/>
      <c r="K259" s="3"/>
      <c r="L259" s="3"/>
      <c r="M259" s="88">
        <f>((E259-D259)*1000/13.011+(F259-G259)*1000/12.919)/2</f>
        <v>0.15426341512694594</v>
      </c>
      <c r="N259" s="11"/>
      <c r="O259" s="11"/>
      <c r="P259" s="58"/>
      <c r="Q259" s="119" t="s">
        <v>614</v>
      </c>
      <c r="R259" s="110">
        <v>36614</v>
      </c>
      <c r="S259" s="21"/>
      <c r="T259" s="2">
        <f>(D259+E259+F259+G259)/4</f>
        <v>40.575</v>
      </c>
      <c r="U259" s="211"/>
      <c r="V259" s="211"/>
    </row>
    <row r="260" spans="1:22" ht="12.75">
      <c r="A260" s="3" t="s">
        <v>110</v>
      </c>
      <c r="B260" s="3" t="s">
        <v>111</v>
      </c>
      <c r="C260" s="58" t="s">
        <v>651</v>
      </c>
      <c r="D260" s="4">
        <v>40.411</v>
      </c>
      <c r="E260" s="4">
        <v>40.425</v>
      </c>
      <c r="F260" s="4">
        <v>40.431</v>
      </c>
      <c r="G260" s="4">
        <v>40.439</v>
      </c>
      <c r="H260" s="21" t="s">
        <v>103</v>
      </c>
      <c r="I260" s="3">
        <v>67.807</v>
      </c>
      <c r="J260" s="4">
        <v>26.525</v>
      </c>
      <c r="K260" s="3">
        <v>26.522</v>
      </c>
      <c r="L260" s="3"/>
      <c r="M260" s="98">
        <f>((E260-D260)*1000/14.028+(F260-G260)*1000/12.919)/2</f>
        <v>0.18938050827648212</v>
      </c>
      <c r="N260" s="11">
        <f>((F260+G260)-(D260+E260))*1000/2/P260</f>
        <v>0.13281250000002354</v>
      </c>
      <c r="O260" s="11">
        <f>(K260-J260)*1000/P260</f>
        <v>-0.023437500000000888</v>
      </c>
      <c r="P260" s="58">
        <v>128</v>
      </c>
      <c r="Q260" s="66" t="s">
        <v>104</v>
      </c>
      <c r="R260" s="108">
        <v>35957</v>
      </c>
      <c r="S260" s="21"/>
      <c r="T260" s="2">
        <f>(D260+E260+F260+G260)/4</f>
        <v>40.4265</v>
      </c>
      <c r="U260" s="211"/>
      <c r="V260" s="211"/>
    </row>
    <row r="261" spans="1:22" ht="12.75">
      <c r="A261" s="84" t="s">
        <v>110</v>
      </c>
      <c r="B261" s="84" t="s">
        <v>111</v>
      </c>
      <c r="C261" s="58" t="s">
        <v>651</v>
      </c>
      <c r="D261" s="86">
        <v>40.556</v>
      </c>
      <c r="E261" s="86">
        <v>40.584</v>
      </c>
      <c r="F261" s="86">
        <v>40.574</v>
      </c>
      <c r="G261" s="86">
        <v>40.574</v>
      </c>
      <c r="H261" s="90" t="s">
        <v>103</v>
      </c>
      <c r="I261" s="84">
        <v>67.807</v>
      </c>
      <c r="J261" s="4"/>
      <c r="K261" s="3"/>
      <c r="L261" s="3"/>
      <c r="M261" s="88">
        <f>((E261-D261)*1000/14.026+(F261-G261)*1000/14.99)/2</f>
        <v>0.9981462997292813</v>
      </c>
      <c r="N261" s="11"/>
      <c r="O261" s="11"/>
      <c r="P261" s="58"/>
      <c r="Q261" s="119" t="s">
        <v>614</v>
      </c>
      <c r="R261" s="110">
        <v>36614</v>
      </c>
      <c r="S261" s="21"/>
      <c r="T261" s="2">
        <f>(D261+E261+F261+G261)/4</f>
        <v>40.572</v>
      </c>
      <c r="U261" s="211"/>
      <c r="V261" s="211"/>
    </row>
    <row r="262" spans="1:22" ht="12.75">
      <c r="A262" s="55"/>
      <c r="B262" s="55"/>
      <c r="C262" s="58" t="s">
        <v>651</v>
      </c>
      <c r="D262" s="7" t="s">
        <v>2</v>
      </c>
      <c r="E262" s="7" t="s">
        <v>105</v>
      </c>
      <c r="F262" s="7" t="s">
        <v>106</v>
      </c>
      <c r="G262" s="7" t="s">
        <v>107</v>
      </c>
      <c r="H262" s="106"/>
      <c r="I262" s="55"/>
      <c r="J262" s="4"/>
      <c r="K262" s="3"/>
      <c r="L262" s="3"/>
      <c r="M262" s="11"/>
      <c r="N262" s="11"/>
      <c r="O262" s="11"/>
      <c r="P262" s="58"/>
      <c r="Q262" s="294"/>
      <c r="R262" s="122"/>
      <c r="S262" s="21"/>
      <c r="T262" s="2"/>
      <c r="U262" s="211"/>
      <c r="V262" s="211"/>
    </row>
    <row r="263" spans="1:22" ht="12.75">
      <c r="A263" s="3" t="s">
        <v>112</v>
      </c>
      <c r="B263" s="3" t="s">
        <v>113</v>
      </c>
      <c r="C263" s="58" t="s">
        <v>651</v>
      </c>
      <c r="D263" s="4">
        <v>40.475</v>
      </c>
      <c r="E263" s="4">
        <v>40.48</v>
      </c>
      <c r="F263" s="72" t="s">
        <v>102</v>
      </c>
      <c r="G263" s="4">
        <v>40.483</v>
      </c>
      <c r="H263" s="21" t="s">
        <v>114</v>
      </c>
      <c r="I263" s="3">
        <v>72.024</v>
      </c>
      <c r="J263" s="4">
        <v>26.528</v>
      </c>
      <c r="K263" s="3">
        <v>26.522</v>
      </c>
      <c r="L263" s="3"/>
      <c r="M263" s="11">
        <f>(D263-E263)*1000/14.04</f>
        <v>-0.35612535612503227</v>
      </c>
      <c r="N263" s="83"/>
      <c r="O263" s="11">
        <f>(K263-J263)*1000/P263</f>
        <v>-0.046875000000001776</v>
      </c>
      <c r="P263" s="58">
        <v>128</v>
      </c>
      <c r="Q263" s="66" t="s">
        <v>115</v>
      </c>
      <c r="R263" s="108">
        <v>36104</v>
      </c>
      <c r="S263" s="21"/>
      <c r="T263" s="2">
        <f>(D263+E263+G263)/3</f>
        <v>40.47933333333333</v>
      </c>
      <c r="U263" s="211"/>
      <c r="V263" s="211"/>
    </row>
    <row r="264" spans="1:22" ht="12.75">
      <c r="A264" s="3" t="s">
        <v>116</v>
      </c>
      <c r="B264" s="3" t="s">
        <v>117</v>
      </c>
      <c r="C264" s="58" t="s">
        <v>651</v>
      </c>
      <c r="D264" s="4">
        <v>40.475</v>
      </c>
      <c r="E264" s="4">
        <v>40.475</v>
      </c>
      <c r="F264" s="4">
        <v>40.483</v>
      </c>
      <c r="G264" s="4">
        <v>40.483</v>
      </c>
      <c r="H264" s="21" t="s">
        <v>114</v>
      </c>
      <c r="I264" s="3">
        <v>72.024</v>
      </c>
      <c r="J264" s="4">
        <v>26.524</v>
      </c>
      <c r="K264" s="3">
        <v>26.524</v>
      </c>
      <c r="L264" s="3"/>
      <c r="M264" s="98">
        <f>((E264-D264)+(F264-G264))*1000/2/12.965</f>
        <v>0</v>
      </c>
      <c r="N264" s="98">
        <f>((F264+G264)-(D264+E264))*1000/2/P264</f>
        <v>0.04102564102561829</v>
      </c>
      <c r="O264" s="11">
        <f>(K264-J264)*1000/P264</f>
        <v>0</v>
      </c>
      <c r="P264" s="58">
        <v>195</v>
      </c>
      <c r="Q264" s="66" t="s">
        <v>115</v>
      </c>
      <c r="R264" s="108">
        <v>36104</v>
      </c>
      <c r="S264" s="21"/>
      <c r="T264" s="2">
        <f>(D264+E264+F264+G264)/4</f>
        <v>40.479</v>
      </c>
      <c r="U264" s="211"/>
      <c r="V264" s="211"/>
    </row>
    <row r="265" spans="1:22" ht="12.75">
      <c r="A265" s="1"/>
      <c r="B265" s="1"/>
      <c r="C265" s="58" t="s">
        <v>651</v>
      </c>
      <c r="D265" s="2" t="s">
        <v>4</v>
      </c>
      <c r="E265" s="2" t="s">
        <v>105</v>
      </c>
      <c r="F265" s="2" t="s">
        <v>118</v>
      </c>
      <c r="G265" s="2" t="s">
        <v>13</v>
      </c>
      <c r="H265" s="24"/>
      <c r="I265" s="1"/>
      <c r="J265" s="2"/>
      <c r="K265" s="1"/>
      <c r="L265" s="1"/>
      <c r="M265" s="57"/>
      <c r="N265" s="57"/>
      <c r="O265" s="10"/>
      <c r="P265" s="26"/>
      <c r="Q265" s="276"/>
      <c r="R265" s="109"/>
      <c r="S265" s="24"/>
      <c r="T265" s="2"/>
      <c r="U265" s="211"/>
      <c r="V265" s="211"/>
    </row>
    <row r="266" spans="1:22" ht="12.75">
      <c r="A266" s="3" t="s">
        <v>119</v>
      </c>
      <c r="B266" s="3" t="s">
        <v>120</v>
      </c>
      <c r="C266" s="58" t="s">
        <v>651</v>
      </c>
      <c r="D266" s="4">
        <v>40.481</v>
      </c>
      <c r="E266" s="4">
        <v>40.482</v>
      </c>
      <c r="F266" s="4">
        <v>40.478</v>
      </c>
      <c r="G266" s="4">
        <v>40.483</v>
      </c>
      <c r="H266" s="21" t="s">
        <v>114</v>
      </c>
      <c r="I266" s="3">
        <v>72.024</v>
      </c>
      <c r="J266" s="4">
        <v>26.522</v>
      </c>
      <c r="K266" s="3">
        <v>26.525</v>
      </c>
      <c r="L266" s="3"/>
      <c r="M266" s="57">
        <f>((E266-D266)*1000/18.929+(F266-G266)*1000/19.023)/2</f>
        <v>-0.10500536389365478</v>
      </c>
      <c r="N266" s="98">
        <f>((F266+G266)-(D266+E266))*1000/2/P266</f>
        <v>-0.01315789473681144</v>
      </c>
      <c r="O266" s="11">
        <f>(K266-J266)*1000/P266</f>
        <v>0.03947368421052781</v>
      </c>
      <c r="P266" s="58">
        <v>76</v>
      </c>
      <c r="Q266" s="66" t="s">
        <v>121</v>
      </c>
      <c r="R266" s="108">
        <v>36104</v>
      </c>
      <c r="S266" s="21"/>
      <c r="T266" s="2">
        <f>(D266+E266+F266+G266)/4</f>
        <v>40.481</v>
      </c>
      <c r="U266" s="211"/>
      <c r="V266" s="211"/>
    </row>
    <row r="267" spans="1:22" ht="12.75">
      <c r="A267" s="54" t="s">
        <v>119</v>
      </c>
      <c r="B267" s="1" t="s">
        <v>122</v>
      </c>
      <c r="C267" s="58" t="s">
        <v>651</v>
      </c>
      <c r="D267" s="7">
        <v>40.506</v>
      </c>
      <c r="E267" s="7">
        <v>40.48</v>
      </c>
      <c r="F267" s="218"/>
      <c r="G267" s="218"/>
      <c r="H267" s="56" t="s">
        <v>123</v>
      </c>
      <c r="I267" s="54">
        <v>95.726</v>
      </c>
      <c r="J267" s="65">
        <v>26.522</v>
      </c>
      <c r="K267" s="68">
        <v>26.525</v>
      </c>
      <c r="L267" s="68"/>
      <c r="M267" s="57">
        <f>((E267-D267)*1000/18.929+(F267-G267)*1000/19.023)/2</f>
        <v>-0.6867769031645453</v>
      </c>
      <c r="N267" s="83"/>
      <c r="O267" s="69">
        <f>(K267-J267)*1000/P267</f>
        <v>0.03947368421052781</v>
      </c>
      <c r="P267" s="269">
        <v>76</v>
      </c>
      <c r="Q267" s="71" t="s">
        <v>124</v>
      </c>
      <c r="R267" s="111">
        <v>36306</v>
      </c>
      <c r="S267" s="56"/>
      <c r="T267" s="2">
        <f>(D267+E267)/2</f>
        <v>40.492999999999995</v>
      </c>
      <c r="U267" s="211"/>
      <c r="V267" s="211"/>
    </row>
    <row r="268" spans="1:22" ht="12.75">
      <c r="A268" s="3"/>
      <c r="B268" s="3"/>
      <c r="C268" s="58" t="s">
        <v>651</v>
      </c>
      <c r="D268" s="7" t="s">
        <v>4</v>
      </c>
      <c r="E268" s="7" t="s">
        <v>125</v>
      </c>
      <c r="F268" s="7" t="s">
        <v>89</v>
      </c>
      <c r="G268" s="7" t="s">
        <v>13</v>
      </c>
      <c r="H268" s="56"/>
      <c r="I268" s="54"/>
      <c r="J268" s="4"/>
      <c r="K268" s="3"/>
      <c r="L268" s="3"/>
      <c r="M268" s="3"/>
      <c r="N268" s="4"/>
      <c r="O268" s="11"/>
      <c r="P268" s="58"/>
      <c r="Q268" s="71"/>
      <c r="R268" s="111"/>
      <c r="S268" s="56"/>
      <c r="T268" s="2"/>
      <c r="U268" s="211"/>
      <c r="V268" s="211"/>
    </row>
    <row r="269" spans="1:22" ht="12.75">
      <c r="A269" s="3" t="s">
        <v>126</v>
      </c>
      <c r="B269" s="3" t="s">
        <v>127</v>
      </c>
      <c r="C269" s="58" t="s">
        <v>651</v>
      </c>
      <c r="D269" s="4">
        <v>40.476</v>
      </c>
      <c r="E269" s="4">
        <v>40.478</v>
      </c>
      <c r="F269" s="4">
        <v>40.478</v>
      </c>
      <c r="G269" s="4">
        <v>40.476</v>
      </c>
      <c r="H269" s="21" t="s">
        <v>123</v>
      </c>
      <c r="I269" s="3">
        <v>95.736</v>
      </c>
      <c r="J269" s="4">
        <v>26.533</v>
      </c>
      <c r="K269" s="3">
        <v>26.53</v>
      </c>
      <c r="L269" s="3"/>
      <c r="M269" s="11">
        <f>((E269-D269)+(F269-G269))*1000/2/19.018</f>
        <v>0.10516352928817142</v>
      </c>
      <c r="N269" s="11">
        <f>((F269+G269)-(D269+E269))*1000/2/P269</f>
        <v>0</v>
      </c>
      <c r="O269" s="11">
        <f>(K269-J269)*1000/P269</f>
        <v>-0.12500000000000475</v>
      </c>
      <c r="P269" s="58">
        <v>24</v>
      </c>
      <c r="Q269" s="66" t="s">
        <v>128</v>
      </c>
      <c r="R269" s="108">
        <v>34967</v>
      </c>
      <c r="S269" s="21"/>
      <c r="T269" s="2">
        <f>(D269+E269+F269+G269)/4</f>
        <v>40.477000000000004</v>
      </c>
      <c r="U269" s="211"/>
      <c r="V269" s="211"/>
    </row>
    <row r="270" spans="1:22" ht="12.75">
      <c r="A270" s="54" t="s">
        <v>126</v>
      </c>
      <c r="B270" s="54" t="s">
        <v>127</v>
      </c>
      <c r="C270" s="58" t="s">
        <v>651</v>
      </c>
      <c r="D270" s="7">
        <v>40.486</v>
      </c>
      <c r="E270" s="7">
        <v>40.488</v>
      </c>
      <c r="F270" s="7">
        <v>40.489</v>
      </c>
      <c r="G270" s="7">
        <v>40.484</v>
      </c>
      <c r="H270" s="56" t="s">
        <v>123</v>
      </c>
      <c r="I270" s="54">
        <v>95.726</v>
      </c>
      <c r="J270" s="65">
        <v>26.533</v>
      </c>
      <c r="K270" s="68">
        <v>26.53</v>
      </c>
      <c r="L270" s="68"/>
      <c r="M270" s="10">
        <f>((E270-D270)+(F270-G270))*1000/2/19.015</f>
        <v>0.1840652116749381</v>
      </c>
      <c r="N270" s="10">
        <f>((F270+G270)-(D270+E270))*1000/2/P270</f>
        <v>-0.02083333333313675</v>
      </c>
      <c r="O270" s="69">
        <f>(K270-J270)*1000/P270</f>
        <v>-0.12500000000000475</v>
      </c>
      <c r="P270" s="58">
        <v>24</v>
      </c>
      <c r="Q270" s="71" t="s">
        <v>124</v>
      </c>
      <c r="R270" s="111">
        <v>36306</v>
      </c>
      <c r="S270" s="56"/>
      <c r="T270" s="2">
        <f>(D270+E270+F270+G270)/4</f>
        <v>40.48675</v>
      </c>
      <c r="U270" s="211"/>
      <c r="V270" s="211"/>
    </row>
    <row r="271" spans="1:22" ht="12.75">
      <c r="A271" s="84" t="s">
        <v>126</v>
      </c>
      <c r="B271" s="84" t="s">
        <v>127</v>
      </c>
      <c r="C271" s="58" t="s">
        <v>651</v>
      </c>
      <c r="D271" s="86">
        <v>40.56</v>
      </c>
      <c r="E271" s="86">
        <v>40.564</v>
      </c>
      <c r="F271" s="86">
        <v>40.561</v>
      </c>
      <c r="G271" s="86">
        <v>40.56</v>
      </c>
      <c r="H271" s="86" t="s">
        <v>123</v>
      </c>
      <c r="I271" s="84">
        <v>95.733</v>
      </c>
      <c r="J271" s="146"/>
      <c r="K271" s="94"/>
      <c r="L271" s="94"/>
      <c r="M271" s="88">
        <f>((E271-D271)+(F271-G271))*1000/2/19.015</f>
        <v>0.1314751511963043</v>
      </c>
      <c r="N271" s="146"/>
      <c r="O271" s="146"/>
      <c r="P271" s="92"/>
      <c r="Q271" s="119" t="s">
        <v>611</v>
      </c>
      <c r="R271" s="110">
        <v>36636</v>
      </c>
      <c r="S271" s="118">
        <v>40.561</v>
      </c>
      <c r="T271" s="86">
        <f>(D271+E271+F271+G271)/4</f>
        <v>40.56125</v>
      </c>
      <c r="U271" s="216"/>
      <c r="V271" s="216"/>
    </row>
    <row r="272" spans="1:22" ht="12.75">
      <c r="A272" s="54"/>
      <c r="B272" s="54"/>
      <c r="C272" s="58" t="s">
        <v>651</v>
      </c>
      <c r="D272" s="7" t="s">
        <v>89</v>
      </c>
      <c r="E272" s="7" t="s">
        <v>13</v>
      </c>
      <c r="F272" s="7" t="s">
        <v>4</v>
      </c>
      <c r="G272" s="7" t="s">
        <v>27</v>
      </c>
      <c r="H272" s="56"/>
      <c r="I272" s="54"/>
      <c r="J272" s="4"/>
      <c r="K272" s="3"/>
      <c r="L272" s="3"/>
      <c r="M272" s="3"/>
      <c r="N272" s="4"/>
      <c r="O272" s="11"/>
      <c r="P272" s="58"/>
      <c r="Q272" s="71"/>
      <c r="R272" s="111"/>
      <c r="S272" s="56"/>
      <c r="T272" s="2"/>
      <c r="U272" s="211"/>
      <c r="V272" s="211"/>
    </row>
    <row r="273" spans="1:22" ht="12.75">
      <c r="A273" s="3" t="s">
        <v>129</v>
      </c>
      <c r="B273" s="3" t="s">
        <v>130</v>
      </c>
      <c r="C273" s="58" t="s">
        <v>651</v>
      </c>
      <c r="D273" s="4">
        <v>40.514</v>
      </c>
      <c r="E273" s="4">
        <v>40.516</v>
      </c>
      <c r="F273" s="4">
        <v>40.518</v>
      </c>
      <c r="G273" s="4">
        <v>40.521</v>
      </c>
      <c r="H273" s="3" t="s">
        <v>131</v>
      </c>
      <c r="I273" s="4">
        <v>88.024</v>
      </c>
      <c r="J273" s="4">
        <v>26.529</v>
      </c>
      <c r="K273" s="3">
        <v>26.536</v>
      </c>
      <c r="L273" s="3"/>
      <c r="M273" s="11">
        <f>((E273-D273)+(F273-G273))*1000/2/19.17</f>
        <v>-0.02608242044874217</v>
      </c>
      <c r="N273" s="11">
        <f>((F273+G273)-(D273+E273))*1000/2/P273</f>
        <v>0.1875000000000071</v>
      </c>
      <c r="O273" s="11">
        <f>(K273-J273)*1000/P273</f>
        <v>0.2916666666667271</v>
      </c>
      <c r="P273" s="58">
        <v>24</v>
      </c>
      <c r="Q273" s="66" t="s">
        <v>132</v>
      </c>
      <c r="R273" s="108">
        <v>34967</v>
      </c>
      <c r="S273" s="21"/>
      <c r="T273" s="2">
        <f>(D273+E273+F273+G273)/4</f>
        <v>40.517250000000004</v>
      </c>
      <c r="U273" s="211"/>
      <c r="V273" s="211"/>
    </row>
    <row r="274" spans="1:22" ht="12.75">
      <c r="A274" s="54"/>
      <c r="B274" s="54"/>
      <c r="C274" s="58" t="s">
        <v>651</v>
      </c>
      <c r="D274" s="7"/>
      <c r="E274" s="7"/>
      <c r="F274" s="7"/>
      <c r="G274" s="7"/>
      <c r="H274" s="54"/>
      <c r="I274" s="7"/>
      <c r="J274" s="65"/>
      <c r="K274" s="68"/>
      <c r="L274" s="68"/>
      <c r="M274" s="10"/>
      <c r="N274" s="10"/>
      <c r="O274" s="69"/>
      <c r="P274" s="58"/>
      <c r="Q274" s="71"/>
      <c r="R274" s="111"/>
      <c r="S274" s="56"/>
      <c r="T274" s="56"/>
      <c r="U274" s="332"/>
      <c r="V274" s="332"/>
    </row>
    <row r="275" spans="1:22" ht="12.75">
      <c r="A275" s="190"/>
      <c r="B275" s="190"/>
      <c r="C275" s="58" t="s">
        <v>651</v>
      </c>
      <c r="D275" s="190"/>
      <c r="E275" s="190"/>
      <c r="F275" s="144"/>
      <c r="G275" s="137"/>
      <c r="H275" s="137"/>
      <c r="I275" s="137"/>
      <c r="J275" s="137"/>
      <c r="K275" s="137"/>
      <c r="L275" s="137"/>
      <c r="M275" s="190"/>
      <c r="N275" s="137"/>
      <c r="O275" s="190"/>
      <c r="P275" s="259"/>
      <c r="Q275" s="277"/>
      <c r="R275" s="277"/>
      <c r="S275" s="137"/>
      <c r="T275" s="137"/>
      <c r="U275" s="333"/>
      <c r="V275" s="333"/>
    </row>
    <row r="276" spans="1:22" ht="12.75">
      <c r="A276" s="1" t="s">
        <v>0</v>
      </c>
      <c r="B276" s="1" t="s">
        <v>1</v>
      </c>
      <c r="C276" s="58" t="s">
        <v>651</v>
      </c>
      <c r="D276" s="2" t="s">
        <v>2</v>
      </c>
      <c r="E276" s="2" t="s">
        <v>3</v>
      </c>
      <c r="F276" s="2" t="s">
        <v>4</v>
      </c>
      <c r="G276" s="2" t="s">
        <v>5</v>
      </c>
      <c r="H276" s="1" t="s">
        <v>6</v>
      </c>
      <c r="I276" s="2" t="s">
        <v>7</v>
      </c>
      <c r="J276" s="2" t="s">
        <v>8</v>
      </c>
      <c r="K276" s="2" t="s">
        <v>9</v>
      </c>
      <c r="L276" s="2"/>
      <c r="M276" s="10" t="s">
        <v>10</v>
      </c>
      <c r="N276" s="10" t="s">
        <v>11</v>
      </c>
      <c r="O276" s="10" t="s">
        <v>12</v>
      </c>
      <c r="P276" s="26" t="s">
        <v>13</v>
      </c>
      <c r="Q276" s="46" t="s">
        <v>14</v>
      </c>
      <c r="R276" s="107" t="s">
        <v>15</v>
      </c>
      <c r="S276" s="2" t="s">
        <v>601</v>
      </c>
      <c r="T276" s="2" t="s">
        <v>613</v>
      </c>
      <c r="U276" s="211"/>
      <c r="V276" s="211"/>
    </row>
    <row r="277" spans="1:22" ht="12.75">
      <c r="A277" s="3" t="s">
        <v>133</v>
      </c>
      <c r="B277" s="3" t="s">
        <v>134</v>
      </c>
      <c r="C277" s="58" t="s">
        <v>651</v>
      </c>
      <c r="D277" s="4">
        <v>40.498</v>
      </c>
      <c r="E277" s="4">
        <v>40.515</v>
      </c>
      <c r="F277" s="4">
        <v>40.529</v>
      </c>
      <c r="G277" s="4">
        <v>40.509</v>
      </c>
      <c r="H277" s="3" t="s">
        <v>135</v>
      </c>
      <c r="I277" s="4">
        <v>92.103</v>
      </c>
      <c r="J277" s="4">
        <v>26.514</v>
      </c>
      <c r="K277" s="4">
        <v>26.526999999999997</v>
      </c>
      <c r="L277" s="4"/>
      <c r="M277" s="11">
        <v>0.6851852</v>
      </c>
      <c r="N277" s="11">
        <v>0.3424658</v>
      </c>
      <c r="O277" s="11">
        <v>0.2921348</v>
      </c>
      <c r="P277" s="58">
        <v>62.5</v>
      </c>
      <c r="Q277" s="47"/>
      <c r="R277" s="108"/>
      <c r="S277" s="21"/>
      <c r="T277" s="2">
        <f aca="true" t="shared" si="25" ref="T277:T316">(D277+E277+F277+G277)/4</f>
        <v>40.51275</v>
      </c>
      <c r="U277" s="211"/>
      <c r="V277" s="211"/>
    </row>
    <row r="278" spans="1:22" ht="12.75">
      <c r="A278" s="3" t="s">
        <v>138</v>
      </c>
      <c r="B278" s="3" t="s">
        <v>139</v>
      </c>
      <c r="C278" s="58" t="s">
        <v>651</v>
      </c>
      <c r="D278" s="4">
        <v>40.413</v>
      </c>
      <c r="E278" s="4">
        <v>40.398</v>
      </c>
      <c r="F278" s="4">
        <v>40.39</v>
      </c>
      <c r="G278" s="4">
        <v>40.404</v>
      </c>
      <c r="H278" s="3" t="s">
        <v>138</v>
      </c>
      <c r="I278" s="4">
        <v>96.411</v>
      </c>
      <c r="J278" s="4">
        <v>26.535</v>
      </c>
      <c r="K278" s="4">
        <v>26.519</v>
      </c>
      <c r="L278" s="4"/>
      <c r="M278" s="11">
        <v>-0.537037</v>
      </c>
      <c r="N278" s="11">
        <v>-0.2328767</v>
      </c>
      <c r="O278" s="11">
        <v>-0.3595506</v>
      </c>
      <c r="P278" s="58">
        <v>62.5</v>
      </c>
      <c r="Q278" s="47"/>
      <c r="R278" s="108"/>
      <c r="S278" s="21"/>
      <c r="T278" s="2">
        <f t="shared" si="25"/>
        <v>40.401250000000005</v>
      </c>
      <c r="U278" s="211"/>
      <c r="V278" s="211"/>
    </row>
    <row r="279" spans="1:22" ht="12.75">
      <c r="A279" s="1" t="s">
        <v>138</v>
      </c>
      <c r="B279" s="1"/>
      <c r="C279" s="58" t="s">
        <v>651</v>
      </c>
      <c r="D279" s="2">
        <v>40.476</v>
      </c>
      <c r="E279" s="2">
        <v>40.478</v>
      </c>
      <c r="F279" s="2">
        <v>40.474</v>
      </c>
      <c r="G279" s="2">
        <v>40.474</v>
      </c>
      <c r="H279" s="1" t="s">
        <v>138</v>
      </c>
      <c r="I279" s="2">
        <v>96.404</v>
      </c>
      <c r="J279" s="65">
        <v>26.535</v>
      </c>
      <c r="K279" s="65">
        <v>26.519</v>
      </c>
      <c r="L279" s="65"/>
      <c r="M279" s="10">
        <f>((E279-D279)+(F279-G279))*1000/2/27</f>
        <v>0.037037037037082304</v>
      </c>
      <c r="N279" s="10">
        <f>((F279+G279)-(D279+E279))*1000/2/36.5</f>
        <v>-0.08219178082211559</v>
      </c>
      <c r="O279" s="67">
        <f>(K279-J279)*1000/44.5</f>
        <v>-0.35955056179779304</v>
      </c>
      <c r="P279" s="26">
        <v>62.5</v>
      </c>
      <c r="Q279" s="51" t="s">
        <v>140</v>
      </c>
      <c r="R279" s="109" t="s">
        <v>141</v>
      </c>
      <c r="S279" s="24"/>
      <c r="T279" s="2">
        <f t="shared" si="25"/>
        <v>40.4755</v>
      </c>
      <c r="U279" s="211"/>
      <c r="V279" s="211"/>
    </row>
    <row r="280" spans="1:22" ht="12.75">
      <c r="A280" s="3" t="s">
        <v>142</v>
      </c>
      <c r="B280" s="3" t="s">
        <v>143</v>
      </c>
      <c r="C280" s="58" t="s">
        <v>651</v>
      </c>
      <c r="D280" s="4">
        <v>40.409</v>
      </c>
      <c r="E280" s="4">
        <v>40.417</v>
      </c>
      <c r="F280" s="4">
        <v>40.427</v>
      </c>
      <c r="G280" s="4">
        <v>40.431</v>
      </c>
      <c r="H280" s="3" t="s">
        <v>142</v>
      </c>
      <c r="I280" s="4">
        <v>99.003</v>
      </c>
      <c r="J280" s="4">
        <v>26.526</v>
      </c>
      <c r="K280" s="4">
        <v>26.523999999999997</v>
      </c>
      <c r="L280" s="4"/>
      <c r="M280" s="11">
        <v>0.0740741</v>
      </c>
      <c r="N280" s="11">
        <v>0.4383562</v>
      </c>
      <c r="O280" s="11">
        <v>-0.0449438</v>
      </c>
      <c r="P280" s="58">
        <v>62.5</v>
      </c>
      <c r="Q280" s="47"/>
      <c r="R280" s="108"/>
      <c r="S280" s="21"/>
      <c r="T280" s="2">
        <f t="shared" si="25"/>
        <v>40.42099999999999</v>
      </c>
      <c r="U280" s="211"/>
      <c r="V280" s="211"/>
    </row>
    <row r="281" spans="1:22" ht="12.75">
      <c r="A281" s="1" t="s">
        <v>142</v>
      </c>
      <c r="B281" s="1"/>
      <c r="C281" s="58" t="s">
        <v>651</v>
      </c>
      <c r="D281" s="2">
        <v>40.45</v>
      </c>
      <c r="E281" s="2">
        <v>40.454</v>
      </c>
      <c r="F281" s="2">
        <v>40.456</v>
      </c>
      <c r="G281" s="2">
        <v>40.447</v>
      </c>
      <c r="H281" s="1" t="s">
        <v>142</v>
      </c>
      <c r="I281" s="2">
        <v>98.986</v>
      </c>
      <c r="J281" s="65">
        <v>26.526</v>
      </c>
      <c r="K281" s="65">
        <v>26.523999999999997</v>
      </c>
      <c r="L281" s="65"/>
      <c r="M281" s="10">
        <f>((E281-D281)+(F281-G281))*1000/2/27</f>
        <v>0.240740740740706</v>
      </c>
      <c r="N281" s="10">
        <f>((F281+G281)-(D281+E281))*1000/2/36.5</f>
        <v>-0.013698630136857041</v>
      </c>
      <c r="O281" s="67">
        <f>(K281-J281)*1000/44.5</f>
        <v>-0.04494382022477403</v>
      </c>
      <c r="P281" s="26">
        <v>62.5</v>
      </c>
      <c r="Q281" s="51" t="s">
        <v>140</v>
      </c>
      <c r="R281" s="109" t="s">
        <v>141</v>
      </c>
      <c r="S281" s="24"/>
      <c r="T281" s="2">
        <f t="shared" si="25"/>
        <v>40.451750000000004</v>
      </c>
      <c r="U281" s="211"/>
      <c r="V281" s="211"/>
    </row>
    <row r="282" spans="1:22" ht="12.75">
      <c r="A282" s="3" t="s">
        <v>144</v>
      </c>
      <c r="B282" s="3" t="s">
        <v>145</v>
      </c>
      <c r="C282" s="58" t="s">
        <v>651</v>
      </c>
      <c r="D282" s="4">
        <v>40.395</v>
      </c>
      <c r="E282" s="4">
        <v>40.363</v>
      </c>
      <c r="F282" s="4">
        <v>40.372</v>
      </c>
      <c r="G282" s="4">
        <v>40.401</v>
      </c>
      <c r="H282" s="3" t="s">
        <v>144</v>
      </c>
      <c r="I282" s="4">
        <v>96.029</v>
      </c>
      <c r="J282" s="4">
        <v>26.523</v>
      </c>
      <c r="K282" s="4">
        <v>26.51</v>
      </c>
      <c r="L282" s="4"/>
      <c r="M282" s="11">
        <v>-1.1296296</v>
      </c>
      <c r="N282" s="11">
        <v>0.2054795</v>
      </c>
      <c r="O282" s="11">
        <v>-0.2921348</v>
      </c>
      <c r="P282" s="58">
        <v>62.5</v>
      </c>
      <c r="Q282" s="47"/>
      <c r="R282" s="108"/>
      <c r="S282" s="21"/>
      <c r="T282" s="2">
        <f t="shared" si="25"/>
        <v>40.38275</v>
      </c>
      <c r="U282" s="211"/>
      <c r="V282" s="211"/>
    </row>
    <row r="283" spans="1:22" ht="12.75">
      <c r="A283" s="1" t="s">
        <v>144</v>
      </c>
      <c r="B283" s="1" t="s">
        <v>145</v>
      </c>
      <c r="C283" s="58" t="s">
        <v>651</v>
      </c>
      <c r="D283" s="2">
        <v>40.443</v>
      </c>
      <c r="E283" s="2">
        <v>40.446</v>
      </c>
      <c r="F283" s="2">
        <v>40.443</v>
      </c>
      <c r="G283" s="2">
        <v>40.438</v>
      </c>
      <c r="H283" s="1" t="s">
        <v>144</v>
      </c>
      <c r="I283" s="2">
        <v>96.016</v>
      </c>
      <c r="J283" s="65">
        <v>26.523</v>
      </c>
      <c r="K283" s="65">
        <v>26.51</v>
      </c>
      <c r="L283" s="65"/>
      <c r="M283" s="10">
        <f>((E283-D283)+(F283-G283))*1000/2/27</f>
        <v>0.14814814814806604</v>
      </c>
      <c r="N283" s="10">
        <f>((F283+G283)-(D283+E283))*1000/2/36.5</f>
        <v>-0.10958904109582968</v>
      </c>
      <c r="O283" s="67">
        <f>(K283-J283)*1000/44.5</f>
        <v>-0.292134831460632</v>
      </c>
      <c r="P283" s="26">
        <v>62.5</v>
      </c>
      <c r="Q283" s="51" t="s">
        <v>140</v>
      </c>
      <c r="R283" s="109" t="s">
        <v>141</v>
      </c>
      <c r="S283" s="24"/>
      <c r="T283" s="2">
        <f t="shared" si="25"/>
        <v>40.442499999999995</v>
      </c>
      <c r="U283" s="211"/>
      <c r="V283" s="211"/>
    </row>
    <row r="284" spans="1:22" ht="12.75">
      <c r="A284" s="3" t="s">
        <v>146</v>
      </c>
      <c r="B284" s="3" t="s">
        <v>147</v>
      </c>
      <c r="C284" s="58" t="s">
        <v>651</v>
      </c>
      <c r="D284" s="4">
        <v>40.519</v>
      </c>
      <c r="E284" s="4">
        <v>40.523</v>
      </c>
      <c r="F284" s="4">
        <v>40.515</v>
      </c>
      <c r="G284" s="4">
        <v>40.515</v>
      </c>
      <c r="H284" s="3" t="s">
        <v>146</v>
      </c>
      <c r="I284" s="4">
        <v>97.774</v>
      </c>
      <c r="J284" s="4">
        <v>26.5</v>
      </c>
      <c r="K284" s="4">
        <v>26.51</v>
      </c>
      <c r="L284" s="4"/>
      <c r="M284" s="11">
        <v>0.125</v>
      </c>
      <c r="N284" s="11">
        <v>-0.109589</v>
      </c>
      <c r="O284" s="11">
        <v>0.2247191</v>
      </c>
      <c r="P284" s="58">
        <v>62.5</v>
      </c>
      <c r="Q284" s="47"/>
      <c r="R284" s="108"/>
      <c r="S284" s="21"/>
      <c r="T284" s="2">
        <f t="shared" si="25"/>
        <v>40.518</v>
      </c>
      <c r="U284" s="211"/>
      <c r="V284" s="211"/>
    </row>
    <row r="285" spans="1:22" ht="12.75">
      <c r="A285" s="3" t="s">
        <v>148</v>
      </c>
      <c r="B285" s="3" t="s">
        <v>149</v>
      </c>
      <c r="C285" s="58" t="s">
        <v>651</v>
      </c>
      <c r="D285" s="4">
        <v>40.636</v>
      </c>
      <c r="E285" s="4">
        <v>40.636</v>
      </c>
      <c r="F285" s="4">
        <v>40.64</v>
      </c>
      <c r="G285" s="4">
        <v>40.631</v>
      </c>
      <c r="H285" s="3" t="s">
        <v>148</v>
      </c>
      <c r="I285" s="4">
        <v>90.509</v>
      </c>
      <c r="J285" s="4">
        <v>26.51</v>
      </c>
      <c r="K285" s="4">
        <v>26.51</v>
      </c>
      <c r="L285" s="4"/>
      <c r="M285" s="11">
        <v>0.1666667</v>
      </c>
      <c r="N285" s="11">
        <v>-0.0136986</v>
      </c>
      <c r="O285" s="11">
        <v>0</v>
      </c>
      <c r="P285" s="58">
        <v>62.5</v>
      </c>
      <c r="Q285" s="47"/>
      <c r="R285" s="108"/>
      <c r="S285" s="21"/>
      <c r="T285" s="2">
        <f t="shared" si="25"/>
        <v>40.63575</v>
      </c>
      <c r="U285" s="211"/>
      <c r="V285" s="211"/>
    </row>
    <row r="286" spans="1:22" ht="12.75">
      <c r="A286" s="1" t="s">
        <v>148</v>
      </c>
      <c r="B286" s="1"/>
      <c r="C286" s="58" t="s">
        <v>651</v>
      </c>
      <c r="D286" s="2">
        <v>40.621</v>
      </c>
      <c r="E286" s="2">
        <v>40.612</v>
      </c>
      <c r="F286" s="2">
        <v>40.616</v>
      </c>
      <c r="G286" s="2">
        <v>40.61</v>
      </c>
      <c r="H286" s="1" t="s">
        <v>148</v>
      </c>
      <c r="I286" s="2">
        <v>90.508</v>
      </c>
      <c r="J286" s="65">
        <v>26.484</v>
      </c>
      <c r="K286" s="65">
        <v>26.512</v>
      </c>
      <c r="L286" s="65"/>
      <c r="M286" s="10">
        <f>((E286-D286)+(F286-G286))*1000/2/27</f>
        <v>-0.05555555555555766</v>
      </c>
      <c r="N286" s="10">
        <f>((F286+G286)-(D286+E286))*1000/2/36.5</f>
        <v>-0.09589041095897263</v>
      </c>
      <c r="O286" s="67">
        <f>(K286-J286)*1000/44.5</f>
        <v>0.6292134831460381</v>
      </c>
      <c r="P286" s="26">
        <v>62.5</v>
      </c>
      <c r="Q286" s="51" t="s">
        <v>140</v>
      </c>
      <c r="R286" s="109" t="s">
        <v>141</v>
      </c>
      <c r="S286" s="24"/>
      <c r="T286" s="2">
        <f t="shared" si="25"/>
        <v>40.61475</v>
      </c>
      <c r="U286" s="211"/>
      <c r="V286" s="211"/>
    </row>
    <row r="287" spans="1:22" ht="12.75">
      <c r="A287" s="3" t="s">
        <v>150</v>
      </c>
      <c r="B287" s="3" t="s">
        <v>151</v>
      </c>
      <c r="C287" s="58" t="s">
        <v>651</v>
      </c>
      <c r="D287" s="4">
        <v>40.601</v>
      </c>
      <c r="E287" s="4">
        <v>40.607</v>
      </c>
      <c r="F287" s="4">
        <v>40.632</v>
      </c>
      <c r="G287" s="4">
        <v>40.608</v>
      </c>
      <c r="H287" s="3" t="s">
        <v>150</v>
      </c>
      <c r="I287" s="4">
        <v>87.694</v>
      </c>
      <c r="J287" s="4">
        <v>26.503</v>
      </c>
      <c r="K287" s="4">
        <v>26.482999999999997</v>
      </c>
      <c r="L287" s="4"/>
      <c r="M287" s="11">
        <v>0.5555556</v>
      </c>
      <c r="N287" s="11">
        <v>0.4383562</v>
      </c>
      <c r="O287" s="11">
        <v>-0.4494382</v>
      </c>
      <c r="P287" s="58">
        <v>62.5</v>
      </c>
      <c r="Q287" s="47"/>
      <c r="R287" s="108"/>
      <c r="S287" s="21"/>
      <c r="T287" s="2">
        <f t="shared" si="25"/>
        <v>40.612</v>
      </c>
      <c r="U287" s="211"/>
      <c r="V287" s="211"/>
    </row>
    <row r="288" spans="1:22" ht="12.75">
      <c r="A288" s="39" t="s">
        <v>150</v>
      </c>
      <c r="B288" s="39"/>
      <c r="C288" s="58" t="s">
        <v>651</v>
      </c>
      <c r="D288" s="40">
        <v>40.592</v>
      </c>
      <c r="E288" s="40">
        <v>40.592</v>
      </c>
      <c r="F288" s="40">
        <v>40.605</v>
      </c>
      <c r="G288" s="40">
        <v>40.592</v>
      </c>
      <c r="H288" s="39" t="s">
        <v>150</v>
      </c>
      <c r="I288" s="40">
        <v>87.698</v>
      </c>
      <c r="J288" s="226">
        <v>26.503</v>
      </c>
      <c r="K288" s="226">
        <v>26.482999999999997</v>
      </c>
      <c r="L288" s="226"/>
      <c r="M288" s="41">
        <f>((E288-D288)+(F288-G288))*1000/2/27</f>
        <v>0.240740740740706</v>
      </c>
      <c r="N288" s="41">
        <f>((F288+G288)-(D288+E288))*1000/2/36.5</f>
        <v>0.17808219178089355</v>
      </c>
      <c r="O288" s="252">
        <f>(K288-J288)*1000/44.5</f>
        <v>-0.4494382022472613</v>
      </c>
      <c r="P288" s="33">
        <v>62.5</v>
      </c>
      <c r="Q288" s="42" t="s">
        <v>140</v>
      </c>
      <c r="R288" s="311" t="s">
        <v>141</v>
      </c>
      <c r="S288" s="24"/>
      <c r="T288" s="2">
        <f t="shared" si="25"/>
        <v>40.59524999999999</v>
      </c>
      <c r="U288" s="211"/>
      <c r="V288" s="211"/>
    </row>
    <row r="289" spans="1:22" ht="12.75">
      <c r="A289" s="17" t="s">
        <v>152</v>
      </c>
      <c r="B289" s="17" t="s">
        <v>153</v>
      </c>
      <c r="C289" s="58" t="s">
        <v>651</v>
      </c>
      <c r="D289" s="18">
        <v>40.557</v>
      </c>
      <c r="E289" s="18">
        <v>40.607</v>
      </c>
      <c r="F289" s="18">
        <v>40.581</v>
      </c>
      <c r="G289" s="18">
        <v>40.534</v>
      </c>
      <c r="H289" s="17" t="s">
        <v>152</v>
      </c>
      <c r="I289" s="18">
        <v>89.141</v>
      </c>
      <c r="J289" s="18">
        <v>26.522</v>
      </c>
      <c r="K289" s="18">
        <v>26.51</v>
      </c>
      <c r="L289" s="18"/>
      <c r="M289" s="19">
        <v>1.7962963</v>
      </c>
      <c r="N289" s="19">
        <v>-0.6712329</v>
      </c>
      <c r="O289" s="19">
        <v>-0.2696629</v>
      </c>
      <c r="P289" s="61">
        <v>62.5</v>
      </c>
      <c r="Q289" s="38"/>
      <c r="R289" s="22"/>
      <c r="S289" s="21"/>
      <c r="T289" s="2">
        <f t="shared" si="25"/>
        <v>40.56975</v>
      </c>
      <c r="U289" s="211"/>
      <c r="V289" s="211"/>
    </row>
    <row r="290" spans="1:22" ht="12.75">
      <c r="A290" s="1" t="s">
        <v>152</v>
      </c>
      <c r="B290" s="1"/>
      <c r="C290" s="58" t="s">
        <v>651</v>
      </c>
      <c r="D290" s="2">
        <v>40.565</v>
      </c>
      <c r="E290" s="2">
        <v>40.565</v>
      </c>
      <c r="F290" s="2">
        <v>40.566</v>
      </c>
      <c r="G290" s="2">
        <v>40.562</v>
      </c>
      <c r="H290" s="1" t="s">
        <v>152</v>
      </c>
      <c r="I290" s="2">
        <v>89.14</v>
      </c>
      <c r="J290" s="65">
        <v>26.522</v>
      </c>
      <c r="K290" s="65">
        <v>26.51</v>
      </c>
      <c r="L290" s="65"/>
      <c r="M290" s="10">
        <f>((E290-D290)+(F290-G290))*1000/2/27</f>
        <v>0.07407407407416461</v>
      </c>
      <c r="N290" s="10">
        <f>((F290+G290)-(D290+E290))*1000/2/36.5</f>
        <v>-0.02739726027390875</v>
      </c>
      <c r="O290" s="67">
        <f>(K290-J290)*1000/44.5</f>
        <v>-0.269662921348245</v>
      </c>
      <c r="P290" s="26">
        <v>62.5</v>
      </c>
      <c r="Q290" s="63" t="s">
        <v>140</v>
      </c>
      <c r="R290" s="109" t="s">
        <v>141</v>
      </c>
      <c r="S290" s="24"/>
      <c r="T290" s="2">
        <f t="shared" si="25"/>
        <v>40.564499999999995</v>
      </c>
      <c r="U290" s="211"/>
      <c r="V290" s="211"/>
    </row>
    <row r="291" spans="1:22" ht="12.75">
      <c r="A291" s="3" t="s">
        <v>154</v>
      </c>
      <c r="B291" s="3" t="s">
        <v>155</v>
      </c>
      <c r="C291" s="58" t="s">
        <v>651</v>
      </c>
      <c r="D291" s="4">
        <v>40.591</v>
      </c>
      <c r="E291" s="4">
        <v>40.581</v>
      </c>
      <c r="F291" s="4">
        <v>40.581</v>
      </c>
      <c r="G291" s="4">
        <v>40.594</v>
      </c>
      <c r="H291" s="3" t="s">
        <v>154</v>
      </c>
      <c r="I291" s="4">
        <v>88.367</v>
      </c>
      <c r="J291" s="4">
        <v>26.5</v>
      </c>
      <c r="K291" s="4">
        <v>26.5</v>
      </c>
      <c r="L291" s="4"/>
      <c r="M291" s="11">
        <v>-0.4259259</v>
      </c>
      <c r="N291" s="11">
        <v>0.0410959</v>
      </c>
      <c r="O291" s="11">
        <v>0</v>
      </c>
      <c r="P291" s="58">
        <v>62.5</v>
      </c>
      <c r="Q291" s="47"/>
      <c r="R291" s="108"/>
      <c r="S291" s="21"/>
      <c r="T291" s="2">
        <f t="shared" si="25"/>
        <v>40.58675</v>
      </c>
      <c r="U291" s="211"/>
      <c r="V291" s="211"/>
    </row>
    <row r="292" spans="1:22" ht="12.75">
      <c r="A292" s="1" t="s">
        <v>154</v>
      </c>
      <c r="B292" s="1"/>
      <c r="C292" s="58" t="s">
        <v>651</v>
      </c>
      <c r="D292" s="2">
        <v>40.554</v>
      </c>
      <c r="E292" s="2">
        <v>40.55</v>
      </c>
      <c r="F292" s="2">
        <v>40.554</v>
      </c>
      <c r="G292" s="2">
        <v>40.554</v>
      </c>
      <c r="H292" s="1" t="s">
        <v>154</v>
      </c>
      <c r="I292" s="2">
        <v>88.367</v>
      </c>
      <c r="J292" s="65">
        <v>26.5</v>
      </c>
      <c r="K292" s="65">
        <v>26.5</v>
      </c>
      <c r="L292" s="65"/>
      <c r="M292" s="10">
        <f>((E292-D292)+(F292-G292))*1000/2/27</f>
        <v>-0.07407407407416461</v>
      </c>
      <c r="N292" s="10">
        <f>((F292+G292)-(D292+E292))*1000/2/36.5</f>
        <v>0.05479452054801217</v>
      </c>
      <c r="O292" s="67">
        <f>(K292-J292)*1000/44.5</f>
        <v>0</v>
      </c>
      <c r="P292" s="26">
        <v>62.5</v>
      </c>
      <c r="Q292" s="51" t="s">
        <v>140</v>
      </c>
      <c r="R292" s="109" t="s">
        <v>141</v>
      </c>
      <c r="S292" s="24"/>
      <c r="T292" s="2">
        <f t="shared" si="25"/>
        <v>40.553</v>
      </c>
      <c r="U292" s="211"/>
      <c r="V292" s="211"/>
    </row>
    <row r="293" spans="1:22" ht="12.75">
      <c r="A293" s="3" t="s">
        <v>156</v>
      </c>
      <c r="B293" s="3" t="s">
        <v>157</v>
      </c>
      <c r="C293" s="58" t="s">
        <v>651</v>
      </c>
      <c r="D293" s="4">
        <v>40.545</v>
      </c>
      <c r="E293" s="4">
        <v>40.612</v>
      </c>
      <c r="F293" s="4">
        <v>40.597</v>
      </c>
      <c r="G293" s="4">
        <v>40.537</v>
      </c>
      <c r="H293" s="3" t="s">
        <v>156</v>
      </c>
      <c r="I293" s="4">
        <v>89.033</v>
      </c>
      <c r="J293" s="4">
        <v>26.477</v>
      </c>
      <c r="K293" s="4">
        <v>26.477</v>
      </c>
      <c r="L293" s="4"/>
      <c r="M293" s="11">
        <v>2.3518519</v>
      </c>
      <c r="N293" s="11">
        <v>-0.3150685</v>
      </c>
      <c r="O293" s="11">
        <v>0</v>
      </c>
      <c r="P293" s="58">
        <v>62.5</v>
      </c>
      <c r="Q293" s="47"/>
      <c r="R293" s="108"/>
      <c r="S293" s="21"/>
      <c r="T293" s="2">
        <f t="shared" si="25"/>
        <v>40.572750000000006</v>
      </c>
      <c r="U293" s="211"/>
      <c r="V293" s="211"/>
    </row>
    <row r="294" spans="1:22" ht="12.75">
      <c r="A294" s="1" t="s">
        <v>156</v>
      </c>
      <c r="B294" s="1"/>
      <c r="C294" s="58" t="s">
        <v>651</v>
      </c>
      <c r="D294" s="2">
        <v>40.555</v>
      </c>
      <c r="E294" s="2">
        <v>40.551</v>
      </c>
      <c r="F294" s="2">
        <v>40.553</v>
      </c>
      <c r="G294" s="2">
        <v>40.555</v>
      </c>
      <c r="H294" s="1" t="s">
        <v>156</v>
      </c>
      <c r="I294" s="2">
        <v>89.033</v>
      </c>
      <c r="J294" s="65">
        <v>26.477</v>
      </c>
      <c r="K294" s="65">
        <v>26.477</v>
      </c>
      <c r="L294" s="65"/>
      <c r="M294" s="10">
        <f>((E294-D294)+(F294-G294))*1000/2/27</f>
        <v>-0.11111111111111532</v>
      </c>
      <c r="N294" s="10">
        <f>((F294+G294)-(D294+E294))*1000/2/36.5</f>
        <v>0.02739726027410342</v>
      </c>
      <c r="O294" s="67">
        <f>(K294-J294)*1000/44.5</f>
        <v>0</v>
      </c>
      <c r="P294" s="26">
        <v>62.5</v>
      </c>
      <c r="Q294" s="51" t="s">
        <v>140</v>
      </c>
      <c r="R294" s="109" t="s">
        <v>141</v>
      </c>
      <c r="S294" s="24"/>
      <c r="T294" s="2">
        <f t="shared" si="25"/>
        <v>40.5535</v>
      </c>
      <c r="U294" s="211"/>
      <c r="V294" s="211"/>
    </row>
    <row r="295" spans="1:22" ht="12.75">
      <c r="A295" s="3" t="s">
        <v>158</v>
      </c>
      <c r="B295" s="3" t="s">
        <v>159</v>
      </c>
      <c r="C295" s="58" t="s">
        <v>651</v>
      </c>
      <c r="D295" s="4">
        <v>40.517</v>
      </c>
      <c r="E295" s="4">
        <v>40.537</v>
      </c>
      <c r="F295" s="4">
        <v>40.52</v>
      </c>
      <c r="G295" s="4">
        <v>40.506</v>
      </c>
      <c r="H295" s="3" t="s">
        <v>158</v>
      </c>
      <c r="I295" s="4">
        <v>89.098</v>
      </c>
      <c r="J295" s="4">
        <v>26.508</v>
      </c>
      <c r="K295" s="4">
        <v>26.505</v>
      </c>
      <c r="L295" s="4"/>
      <c r="M295" s="11">
        <v>0.6296296</v>
      </c>
      <c r="N295" s="11">
        <v>-0.3835616</v>
      </c>
      <c r="O295" s="11">
        <v>-0.0674157</v>
      </c>
      <c r="P295" s="58">
        <v>62.5</v>
      </c>
      <c r="Q295" s="47"/>
      <c r="R295" s="108"/>
      <c r="S295" s="21"/>
      <c r="T295" s="2">
        <f t="shared" si="25"/>
        <v>40.52</v>
      </c>
      <c r="U295" s="211"/>
      <c r="V295" s="211"/>
    </row>
    <row r="296" spans="1:22" ht="12.75">
      <c r="A296" s="1" t="s">
        <v>158</v>
      </c>
      <c r="B296" s="1"/>
      <c r="C296" s="58" t="s">
        <v>651</v>
      </c>
      <c r="D296" s="2">
        <v>40.648</v>
      </c>
      <c r="E296" s="2">
        <v>40.658</v>
      </c>
      <c r="F296" s="2">
        <v>40.636</v>
      </c>
      <c r="G296" s="2">
        <v>40.528</v>
      </c>
      <c r="H296" s="1" t="s">
        <v>158</v>
      </c>
      <c r="I296" s="2">
        <v>89.098</v>
      </c>
      <c r="J296" s="65">
        <v>26.508</v>
      </c>
      <c r="K296" s="65">
        <v>26.505</v>
      </c>
      <c r="L296" s="65"/>
      <c r="M296" s="10">
        <f>((E296-D296)+(F296-G296))*1000/2/16</f>
        <v>3.6875000000000657</v>
      </c>
      <c r="N296" s="10">
        <f>((F296+G296)-(D296+E296))*1000/2/36.5</f>
        <v>-1.9452054794521934</v>
      </c>
      <c r="O296" s="67">
        <f>(K296-J296)*1000/44.5</f>
        <v>-0.0674157303370812</v>
      </c>
      <c r="P296" s="26">
        <v>62.5</v>
      </c>
      <c r="Q296" s="49" t="s">
        <v>137</v>
      </c>
      <c r="R296" s="109">
        <v>36306</v>
      </c>
      <c r="S296" s="24"/>
      <c r="T296" s="2">
        <f t="shared" si="25"/>
        <v>40.6175</v>
      </c>
      <c r="U296" s="211"/>
      <c r="V296" s="211"/>
    </row>
    <row r="297" spans="1:22" ht="12.75">
      <c r="A297" s="3" t="s">
        <v>160</v>
      </c>
      <c r="B297" s="3" t="s">
        <v>161</v>
      </c>
      <c r="C297" s="58" t="s">
        <v>651</v>
      </c>
      <c r="D297" s="4">
        <v>40.473</v>
      </c>
      <c r="E297" s="4">
        <v>40.495</v>
      </c>
      <c r="F297" s="4">
        <v>40.493</v>
      </c>
      <c r="G297" s="4">
        <v>40.482</v>
      </c>
      <c r="H297" s="3" t="s">
        <v>160</v>
      </c>
      <c r="I297" s="4">
        <v>89.719</v>
      </c>
      <c r="J297" s="4">
        <v>26.53</v>
      </c>
      <c r="K297" s="4">
        <v>26.54</v>
      </c>
      <c r="L297" s="4"/>
      <c r="M297" s="11">
        <v>0.6111111</v>
      </c>
      <c r="N297" s="11">
        <v>0.0958904</v>
      </c>
      <c r="O297" s="11">
        <v>0.2247191</v>
      </c>
      <c r="P297" s="58">
        <v>62.5</v>
      </c>
      <c r="Q297" s="47"/>
      <c r="R297" s="108"/>
      <c r="S297" s="21"/>
      <c r="T297" s="2">
        <f t="shared" si="25"/>
        <v>40.485749999999996</v>
      </c>
      <c r="U297" s="211"/>
      <c r="V297" s="211"/>
    </row>
    <row r="298" spans="1:22" ht="12.75">
      <c r="A298" s="3" t="s">
        <v>178</v>
      </c>
      <c r="B298" s="3" t="s">
        <v>179</v>
      </c>
      <c r="C298" s="58" t="s">
        <v>651</v>
      </c>
      <c r="D298" s="4">
        <v>40.339</v>
      </c>
      <c r="E298" s="4">
        <v>40.327</v>
      </c>
      <c r="F298" s="4">
        <v>40.332</v>
      </c>
      <c r="G298" s="4">
        <v>40.351</v>
      </c>
      <c r="H298" s="3" t="s">
        <v>178</v>
      </c>
      <c r="I298" s="4">
        <v>91.113</v>
      </c>
      <c r="J298" s="4">
        <v>26.57</v>
      </c>
      <c r="K298" s="4">
        <v>26.55</v>
      </c>
      <c r="L298" s="4"/>
      <c r="M298" s="11">
        <v>-0.5740741</v>
      </c>
      <c r="N298" s="11">
        <v>0.2328767</v>
      </c>
      <c r="O298" s="11">
        <v>-0.4494382</v>
      </c>
      <c r="P298" s="58">
        <v>62.5</v>
      </c>
      <c r="Q298" s="47"/>
      <c r="R298" s="108"/>
      <c r="S298" s="21"/>
      <c r="T298" s="2">
        <f t="shared" si="25"/>
        <v>40.33725</v>
      </c>
      <c r="U298" s="211"/>
      <c r="V298" s="211"/>
    </row>
    <row r="299" spans="1:22" ht="12.75">
      <c r="A299" s="3" t="s">
        <v>180</v>
      </c>
      <c r="B299" s="3" t="s">
        <v>181</v>
      </c>
      <c r="C299" s="58" t="s">
        <v>651</v>
      </c>
      <c r="D299" s="4">
        <v>40.319</v>
      </c>
      <c r="E299" s="4">
        <v>40.309</v>
      </c>
      <c r="F299" s="4">
        <v>40.302</v>
      </c>
      <c r="G299" s="4">
        <v>40.326</v>
      </c>
      <c r="H299" s="3" t="s">
        <v>180</v>
      </c>
      <c r="I299" s="4">
        <v>92.261</v>
      </c>
      <c r="J299" s="4">
        <v>26.523</v>
      </c>
      <c r="K299" s="4">
        <v>26.525</v>
      </c>
      <c r="L299" s="4"/>
      <c r="M299" s="11">
        <v>-0.6296296</v>
      </c>
      <c r="N299" s="11">
        <v>0</v>
      </c>
      <c r="O299" s="11">
        <v>0.0449438</v>
      </c>
      <c r="P299" s="58">
        <v>62.5</v>
      </c>
      <c r="Q299" s="47"/>
      <c r="R299" s="108"/>
      <c r="S299" s="21"/>
      <c r="T299" s="2">
        <f t="shared" si="25"/>
        <v>40.314</v>
      </c>
      <c r="U299" s="211"/>
      <c r="V299" s="211"/>
    </row>
    <row r="300" spans="1:22" ht="12.75">
      <c r="A300" s="96" t="s">
        <v>180</v>
      </c>
      <c r="B300" s="96" t="s">
        <v>181</v>
      </c>
      <c r="C300" s="58" t="s">
        <v>651</v>
      </c>
      <c r="D300" s="83">
        <v>40.319</v>
      </c>
      <c r="E300" s="83">
        <v>40.309</v>
      </c>
      <c r="F300" s="83">
        <v>40.302</v>
      </c>
      <c r="G300" s="83">
        <v>40.326</v>
      </c>
      <c r="H300" s="96" t="s">
        <v>180</v>
      </c>
      <c r="I300" s="83">
        <v>92.261</v>
      </c>
      <c r="J300" s="83">
        <v>26.523</v>
      </c>
      <c r="K300" s="83">
        <v>26.525</v>
      </c>
      <c r="L300" s="83"/>
      <c r="M300" s="98">
        <v>-0.6296296</v>
      </c>
      <c r="N300" s="98">
        <v>0</v>
      </c>
      <c r="O300" s="98">
        <v>0.0449438</v>
      </c>
      <c r="P300" s="97">
        <v>62.5</v>
      </c>
      <c r="Q300" s="99"/>
      <c r="R300" s="112"/>
      <c r="S300" s="100"/>
      <c r="T300" s="2">
        <f t="shared" si="25"/>
        <v>40.314</v>
      </c>
      <c r="U300" s="211"/>
      <c r="V300" s="211"/>
    </row>
    <row r="301" spans="1:22" ht="12.75">
      <c r="A301" s="96" t="s">
        <v>182</v>
      </c>
      <c r="B301" s="96" t="s">
        <v>183</v>
      </c>
      <c r="C301" s="58" t="s">
        <v>651</v>
      </c>
      <c r="D301" s="83">
        <v>40.372</v>
      </c>
      <c r="E301" s="83">
        <v>40.365</v>
      </c>
      <c r="F301" s="83">
        <v>40.358</v>
      </c>
      <c r="G301" s="83">
        <v>40.475</v>
      </c>
      <c r="H301" s="96" t="s">
        <v>182</v>
      </c>
      <c r="I301" s="83">
        <v>91.421</v>
      </c>
      <c r="J301" s="83">
        <v>26.53</v>
      </c>
      <c r="K301" s="83">
        <v>26.522</v>
      </c>
      <c r="L301" s="83"/>
      <c r="M301" s="98">
        <v>-0.407</v>
      </c>
      <c r="N301" s="98">
        <v>-0.082192</v>
      </c>
      <c r="O301" s="98">
        <f>(K301-J301)*1000/44.5</f>
        <v>-0.17977528089893643</v>
      </c>
      <c r="P301" s="97">
        <v>62.5</v>
      </c>
      <c r="Q301" s="121"/>
      <c r="R301" s="122"/>
      <c r="S301" s="106"/>
      <c r="T301" s="2">
        <f t="shared" si="25"/>
        <v>40.3925</v>
      </c>
      <c r="U301" s="211"/>
      <c r="V301" s="211"/>
    </row>
    <row r="302" spans="1:22" ht="12.75">
      <c r="A302" s="3" t="s">
        <v>186</v>
      </c>
      <c r="B302" s="3" t="s">
        <v>187</v>
      </c>
      <c r="C302" s="58" t="s">
        <v>651</v>
      </c>
      <c r="D302" s="4">
        <v>40.451</v>
      </c>
      <c r="E302" s="4">
        <v>40.446</v>
      </c>
      <c r="F302" s="4">
        <v>40.45</v>
      </c>
      <c r="G302" s="4">
        <v>40.461</v>
      </c>
      <c r="H302" s="3" t="s">
        <v>186</v>
      </c>
      <c r="I302" s="4">
        <v>92.765</v>
      </c>
      <c r="J302" s="4">
        <v>26.532999999999998</v>
      </c>
      <c r="K302" s="4">
        <v>26.522</v>
      </c>
      <c r="L302" s="4"/>
      <c r="M302" s="11">
        <v>-0.2962963</v>
      </c>
      <c r="N302" s="11">
        <v>0.1917808</v>
      </c>
      <c r="O302" s="11">
        <v>-0.247191</v>
      </c>
      <c r="P302" s="58">
        <v>62.5</v>
      </c>
      <c r="Q302" s="47"/>
      <c r="R302" s="108"/>
      <c r="S302" s="21"/>
      <c r="T302" s="2">
        <f t="shared" si="25"/>
        <v>40.452</v>
      </c>
      <c r="U302" s="211"/>
      <c r="V302" s="211"/>
    </row>
    <row r="303" spans="1:22" ht="12.75">
      <c r="A303" s="3" t="s">
        <v>188</v>
      </c>
      <c r="B303" s="3" t="s">
        <v>189</v>
      </c>
      <c r="C303" s="58" t="s">
        <v>651</v>
      </c>
      <c r="D303" s="4">
        <v>40.464</v>
      </c>
      <c r="E303" s="4">
        <v>40.466</v>
      </c>
      <c r="F303" s="4">
        <v>40.471</v>
      </c>
      <c r="G303" s="4">
        <v>40.466</v>
      </c>
      <c r="H303" s="3" t="s">
        <v>188</v>
      </c>
      <c r="I303" s="4">
        <v>93.187</v>
      </c>
      <c r="J303" s="4">
        <v>26.525</v>
      </c>
      <c r="K303" s="4">
        <v>26.532</v>
      </c>
      <c r="L303" s="4"/>
      <c r="M303" s="11">
        <v>0.1296296</v>
      </c>
      <c r="N303" s="11">
        <v>0.0958904</v>
      </c>
      <c r="O303" s="11">
        <v>0.1573034</v>
      </c>
      <c r="P303" s="58">
        <v>62.5</v>
      </c>
      <c r="Q303" s="47"/>
      <c r="R303" s="108"/>
      <c r="S303" s="21"/>
      <c r="T303" s="2">
        <f t="shared" si="25"/>
        <v>40.466750000000005</v>
      </c>
      <c r="U303" s="211"/>
      <c r="V303" s="211"/>
    </row>
    <row r="304" spans="1:22" ht="12.75">
      <c r="A304" s="3" t="s">
        <v>190</v>
      </c>
      <c r="B304" s="3" t="s">
        <v>191</v>
      </c>
      <c r="C304" s="58" t="s">
        <v>651</v>
      </c>
      <c r="D304" s="4">
        <v>40.467</v>
      </c>
      <c r="E304" s="4">
        <v>40.453</v>
      </c>
      <c r="F304" s="4">
        <v>40.457</v>
      </c>
      <c r="G304" s="4">
        <v>40.466</v>
      </c>
      <c r="H304" s="3" t="s">
        <v>190</v>
      </c>
      <c r="I304" s="4">
        <v>92.823</v>
      </c>
      <c r="J304" s="4">
        <v>26.53</v>
      </c>
      <c r="K304" s="4">
        <v>26.545</v>
      </c>
      <c r="L304" s="4"/>
      <c r="M304" s="11">
        <v>-0.4814815</v>
      </c>
      <c r="N304" s="11">
        <v>0</v>
      </c>
      <c r="O304" s="11">
        <v>0.3370787</v>
      </c>
      <c r="P304" s="58">
        <v>62.5</v>
      </c>
      <c r="Q304" s="47"/>
      <c r="R304" s="113"/>
      <c r="S304" s="4"/>
      <c r="T304" s="2">
        <f t="shared" si="25"/>
        <v>40.460750000000004</v>
      </c>
      <c r="U304" s="211"/>
      <c r="V304" s="211"/>
    </row>
    <row r="305" spans="1:22" ht="12.75">
      <c r="A305" s="1" t="s">
        <v>190</v>
      </c>
      <c r="B305" s="1"/>
      <c r="C305" s="58" t="s">
        <v>651</v>
      </c>
      <c r="D305" s="2">
        <v>40.462</v>
      </c>
      <c r="E305" s="2">
        <v>40.456</v>
      </c>
      <c r="F305" s="2">
        <v>40.458</v>
      </c>
      <c r="G305" s="2">
        <v>40.47</v>
      </c>
      <c r="H305" s="1" t="s">
        <v>190</v>
      </c>
      <c r="I305" s="2">
        <v>92.823</v>
      </c>
      <c r="J305" s="65">
        <v>26.53</v>
      </c>
      <c r="K305" s="65">
        <v>26.545</v>
      </c>
      <c r="L305" s="65"/>
      <c r="M305" s="10">
        <f>((E305-D305)+(F305-G305))*1000/2/27</f>
        <v>-0.33333333333334597</v>
      </c>
      <c r="N305" s="10">
        <f>((F305+G305)-(D305+E305))*1000/2/36.5</f>
        <v>0.13698630136973844</v>
      </c>
      <c r="O305" s="67">
        <f>(K305-J305)*1000/44.5</f>
        <v>0.337078651685406</v>
      </c>
      <c r="P305" s="26">
        <v>62.5</v>
      </c>
      <c r="Q305" s="51" t="s">
        <v>192</v>
      </c>
      <c r="R305" s="109">
        <v>35692</v>
      </c>
      <c r="S305" s="24"/>
      <c r="T305" s="2">
        <f t="shared" si="25"/>
        <v>40.4615</v>
      </c>
      <c r="U305" s="211"/>
      <c r="V305" s="211"/>
    </row>
    <row r="306" spans="1:22" ht="12.75">
      <c r="A306" s="3" t="s">
        <v>193</v>
      </c>
      <c r="B306" s="3" t="s">
        <v>194</v>
      </c>
      <c r="C306" s="58" t="s">
        <v>651</v>
      </c>
      <c r="D306" s="4">
        <v>40.475</v>
      </c>
      <c r="E306" s="4">
        <v>40.486</v>
      </c>
      <c r="F306" s="4">
        <v>40.489</v>
      </c>
      <c r="G306" s="4">
        <v>40.478</v>
      </c>
      <c r="H306" s="3" t="s">
        <v>193</v>
      </c>
      <c r="I306" s="4">
        <v>93.011</v>
      </c>
      <c r="J306" s="4">
        <v>26.537</v>
      </c>
      <c r="K306" s="4">
        <v>26.515</v>
      </c>
      <c r="L306" s="4"/>
      <c r="M306" s="11">
        <v>0.4074074</v>
      </c>
      <c r="N306" s="11">
        <v>0.0821918</v>
      </c>
      <c r="O306" s="11">
        <v>-0.494382</v>
      </c>
      <c r="P306" s="58">
        <v>62.5</v>
      </c>
      <c r="Q306" s="47"/>
      <c r="R306" s="108"/>
      <c r="S306" s="21"/>
      <c r="T306" s="2">
        <f t="shared" si="25"/>
        <v>40.482</v>
      </c>
      <c r="U306" s="211"/>
      <c r="V306" s="211"/>
    </row>
    <row r="307" spans="1:22" ht="12.75">
      <c r="A307" s="1" t="s">
        <v>193</v>
      </c>
      <c r="B307" s="1"/>
      <c r="C307" s="58" t="s">
        <v>651</v>
      </c>
      <c r="D307" s="2">
        <v>40.487</v>
      </c>
      <c r="E307" s="2">
        <v>40.495</v>
      </c>
      <c r="F307" s="2">
        <v>40.493</v>
      </c>
      <c r="G307" s="2">
        <v>40.49</v>
      </c>
      <c r="H307" s="1" t="s">
        <v>193</v>
      </c>
      <c r="I307" s="2">
        <v>93.016</v>
      </c>
      <c r="J307" s="65">
        <v>26.537</v>
      </c>
      <c r="K307" s="65">
        <v>26.515</v>
      </c>
      <c r="L307" s="65"/>
      <c r="M307" s="10">
        <f>((E307-D307)+(F307-G307))*1000/2/27</f>
        <v>0.2037037037036237</v>
      </c>
      <c r="N307" s="10">
        <f>((F307+G307)-(D307+E307))*1000/2/36.5</f>
        <v>0.01369863013705171</v>
      </c>
      <c r="O307" s="67">
        <f>(K307-J307)*1000/44.5</f>
        <v>-0.4943820224718756</v>
      </c>
      <c r="P307" s="26">
        <v>62.5</v>
      </c>
      <c r="Q307" s="49" t="s">
        <v>195</v>
      </c>
      <c r="R307" s="109">
        <v>35964</v>
      </c>
      <c r="S307" s="24"/>
      <c r="T307" s="2">
        <f t="shared" si="25"/>
        <v>40.49125</v>
      </c>
      <c r="U307" s="211"/>
      <c r="V307" s="211"/>
    </row>
    <row r="308" spans="1:22" ht="12.75">
      <c r="A308" s="3" t="s">
        <v>196</v>
      </c>
      <c r="B308" s="3" t="s">
        <v>197</v>
      </c>
      <c r="C308" s="58" t="s">
        <v>651</v>
      </c>
      <c r="D308" s="4">
        <v>40.46</v>
      </c>
      <c r="E308" s="4">
        <v>40.481</v>
      </c>
      <c r="F308" s="83">
        <v>40.471</v>
      </c>
      <c r="G308" s="4">
        <v>40.459</v>
      </c>
      <c r="H308" s="3" t="s">
        <v>196</v>
      </c>
      <c r="I308" s="4">
        <v>93.199</v>
      </c>
      <c r="J308" s="4">
        <v>26.52</v>
      </c>
      <c r="K308" s="4">
        <v>26.532999999999998</v>
      </c>
      <c r="L308" s="4"/>
      <c r="M308" s="11">
        <v>0.6111111</v>
      </c>
      <c r="N308" s="11">
        <v>-0.1506849</v>
      </c>
      <c r="O308" s="11">
        <v>0.2921348</v>
      </c>
      <c r="P308" s="58">
        <v>62.5</v>
      </c>
      <c r="Q308" s="47"/>
      <c r="R308" s="108"/>
      <c r="S308" s="21"/>
      <c r="T308" s="2">
        <f t="shared" si="25"/>
        <v>40.46775</v>
      </c>
      <c r="U308" s="211"/>
      <c r="V308" s="211"/>
    </row>
    <row r="309" spans="1:22" ht="12.75">
      <c r="A309" s="1" t="s">
        <v>196</v>
      </c>
      <c r="B309" s="1"/>
      <c r="C309" s="58" t="s">
        <v>651</v>
      </c>
      <c r="D309" s="2">
        <v>40.472</v>
      </c>
      <c r="E309" s="2">
        <v>40.484</v>
      </c>
      <c r="F309" s="2">
        <v>40.478</v>
      </c>
      <c r="G309" s="2">
        <v>40.467</v>
      </c>
      <c r="H309" s="1" t="s">
        <v>196</v>
      </c>
      <c r="I309" s="2">
        <v>93.199</v>
      </c>
      <c r="J309" s="65">
        <v>26.52</v>
      </c>
      <c r="K309" s="65">
        <v>26.532999999999998</v>
      </c>
      <c r="L309" s="65"/>
      <c r="M309" s="10">
        <f>((E309-D309)+(F309-G309))*1000/2/27</f>
        <v>0.42592592592598594</v>
      </c>
      <c r="N309" s="10">
        <f>((F309+G309)-(D309+E309))*1000/2/36.5</f>
        <v>-0.1506849315069848</v>
      </c>
      <c r="O309" s="67">
        <f>(K309-J309)*1000/44.5</f>
        <v>0.292134831460632</v>
      </c>
      <c r="P309" s="26">
        <v>62.5</v>
      </c>
      <c r="Q309" s="51" t="s">
        <v>198</v>
      </c>
      <c r="R309" s="109">
        <v>35695</v>
      </c>
      <c r="S309" s="24"/>
      <c r="T309" s="2">
        <f t="shared" si="25"/>
        <v>40.47525</v>
      </c>
      <c r="U309" s="211"/>
      <c r="V309" s="211"/>
    </row>
    <row r="310" spans="1:22" ht="12.75">
      <c r="A310" s="3" t="s">
        <v>199</v>
      </c>
      <c r="B310" s="3" t="s">
        <v>200</v>
      </c>
      <c r="C310" s="58" t="s">
        <v>651</v>
      </c>
      <c r="D310" s="4">
        <v>40.476</v>
      </c>
      <c r="E310" s="4">
        <v>40.455</v>
      </c>
      <c r="F310" s="4">
        <v>40.445</v>
      </c>
      <c r="G310" s="4">
        <v>40.45</v>
      </c>
      <c r="H310" s="3" t="s">
        <v>199</v>
      </c>
      <c r="I310" s="4">
        <v>92.443</v>
      </c>
      <c r="J310" s="4">
        <v>26.519</v>
      </c>
      <c r="K310" s="4">
        <v>26.506999999999998</v>
      </c>
      <c r="L310" s="4"/>
      <c r="M310" s="11">
        <v>-0.4814815</v>
      </c>
      <c r="N310" s="11">
        <v>-0.4931507</v>
      </c>
      <c r="O310" s="11">
        <v>-0.2696629</v>
      </c>
      <c r="P310" s="58">
        <v>62.5</v>
      </c>
      <c r="Q310" s="47"/>
      <c r="R310" s="108"/>
      <c r="S310" s="21"/>
      <c r="T310" s="2">
        <f t="shared" si="25"/>
        <v>40.456500000000005</v>
      </c>
      <c r="U310" s="211"/>
      <c r="V310" s="211"/>
    </row>
    <row r="311" spans="1:22" ht="12.75">
      <c r="A311" s="1" t="s">
        <v>199</v>
      </c>
      <c r="B311" s="1"/>
      <c r="C311" s="58" t="s">
        <v>651</v>
      </c>
      <c r="D311" s="2">
        <v>40.477</v>
      </c>
      <c r="E311" s="2">
        <v>40.465</v>
      </c>
      <c r="F311" s="2">
        <v>40.502</v>
      </c>
      <c r="G311" s="2">
        <v>40.457</v>
      </c>
      <c r="H311" s="1" t="s">
        <v>199</v>
      </c>
      <c r="I311" s="2">
        <v>92.443</v>
      </c>
      <c r="J311" s="2">
        <v>26.519</v>
      </c>
      <c r="K311" s="2">
        <v>26.506999999999998</v>
      </c>
      <c r="L311" s="2"/>
      <c r="M311" s="10">
        <f>((E311-D311)+(F311-G311))*1000/2/27</f>
        <v>0.6111111111112658</v>
      </c>
      <c r="N311" s="10">
        <f>((F311+G311)-(D311+E311))*1000/2/36.5</f>
        <v>0.23287671232871107</v>
      </c>
      <c r="O311" s="67">
        <f>(K311-J311)*1000/44.5</f>
        <v>-0.2696629213483248</v>
      </c>
      <c r="P311" s="26">
        <v>62.5</v>
      </c>
      <c r="Q311" s="49" t="s">
        <v>28</v>
      </c>
      <c r="R311" s="109">
        <v>35964</v>
      </c>
      <c r="S311" s="24"/>
      <c r="T311" s="2">
        <f t="shared" si="25"/>
        <v>40.47525</v>
      </c>
      <c r="U311" s="211"/>
      <c r="V311" s="211"/>
    </row>
    <row r="312" spans="1:22" ht="12.75">
      <c r="A312" s="3" t="s">
        <v>201</v>
      </c>
      <c r="B312" s="3" t="s">
        <v>202</v>
      </c>
      <c r="C312" s="58" t="s">
        <v>651</v>
      </c>
      <c r="D312" s="4">
        <v>40.456</v>
      </c>
      <c r="E312" s="4">
        <v>40.454</v>
      </c>
      <c r="F312" s="4">
        <v>40.458</v>
      </c>
      <c r="G312" s="4">
        <v>40.479</v>
      </c>
      <c r="H312" s="3" t="s">
        <v>201</v>
      </c>
      <c r="I312" s="4">
        <v>93.495</v>
      </c>
      <c r="J312" s="4">
        <v>26.541999999999998</v>
      </c>
      <c r="K312" s="4">
        <v>26.529</v>
      </c>
      <c r="L312" s="4"/>
      <c r="M312" s="11">
        <v>-0.4259259</v>
      </c>
      <c r="N312" s="11">
        <v>0.7590666</v>
      </c>
      <c r="O312" s="11">
        <v>-0.5048544</v>
      </c>
      <c r="P312" s="58">
        <v>28.5</v>
      </c>
      <c r="Q312" s="47"/>
      <c r="R312" s="108"/>
      <c r="S312" s="21"/>
      <c r="T312" s="2">
        <f t="shared" si="25"/>
        <v>40.461749999999995</v>
      </c>
      <c r="U312" s="211"/>
      <c r="V312" s="211"/>
    </row>
    <row r="313" spans="1:22" ht="12.75">
      <c r="A313" s="3" t="s">
        <v>204</v>
      </c>
      <c r="B313" s="3" t="s">
        <v>205</v>
      </c>
      <c r="C313" s="58" t="s">
        <v>651</v>
      </c>
      <c r="D313" s="4">
        <v>40.476</v>
      </c>
      <c r="E313" s="4">
        <v>40.479</v>
      </c>
      <c r="F313" s="4">
        <v>40.487</v>
      </c>
      <c r="G313" s="4">
        <v>40.48</v>
      </c>
      <c r="H313" s="3" t="s">
        <v>206</v>
      </c>
      <c r="I313" s="4">
        <v>92.222</v>
      </c>
      <c r="J313" s="4">
        <v>26.55</v>
      </c>
      <c r="K313" s="4">
        <v>26.558</v>
      </c>
      <c r="L313" s="4"/>
      <c r="M313" s="11">
        <v>0.1851852</v>
      </c>
      <c r="N313" s="11">
        <v>0.1414365</v>
      </c>
      <c r="O313" s="11">
        <v>0.1239109</v>
      </c>
      <c r="P313" s="58">
        <v>79</v>
      </c>
      <c r="Q313" s="47"/>
      <c r="R313" s="113"/>
      <c r="S313" s="4"/>
      <c r="T313" s="2">
        <f t="shared" si="25"/>
        <v>40.4805</v>
      </c>
      <c r="U313" s="211"/>
      <c r="V313" s="211"/>
    </row>
    <row r="314" spans="1:22" ht="12.75">
      <c r="A314" s="1" t="s">
        <v>204</v>
      </c>
      <c r="B314" s="1"/>
      <c r="C314" s="58" t="s">
        <v>651</v>
      </c>
      <c r="D314" s="2">
        <v>40.48</v>
      </c>
      <c r="E314" s="2">
        <v>40.483</v>
      </c>
      <c r="F314" s="2">
        <v>40.48</v>
      </c>
      <c r="G314" s="2">
        <v>40.486</v>
      </c>
      <c r="H314" s="1" t="s">
        <v>206</v>
      </c>
      <c r="I314" s="2">
        <v>92.222</v>
      </c>
      <c r="J314" s="65">
        <v>26.55</v>
      </c>
      <c r="K314" s="65">
        <v>26.558</v>
      </c>
      <c r="L314" s="65"/>
      <c r="M314" s="10">
        <f>((E314-D314)+(F314-G314))*1000/2/16</f>
        <v>-0.09375000000000355</v>
      </c>
      <c r="N314" s="10">
        <f>((F314+G314)-(D314+E314))*1000/2/56.5625</f>
        <v>0.026519337016575592</v>
      </c>
      <c r="O314" s="67">
        <f>(K314-J314)*1000/64.5625</f>
        <v>0.12391093901257105</v>
      </c>
      <c r="P314" s="26">
        <v>79</v>
      </c>
      <c r="Q314" s="51" t="s">
        <v>207</v>
      </c>
      <c r="R314" s="109">
        <v>35696</v>
      </c>
      <c r="S314" s="24"/>
      <c r="T314" s="2">
        <f t="shared" si="25"/>
        <v>40.48224999999999</v>
      </c>
      <c r="U314" s="211"/>
      <c r="V314" s="211"/>
    </row>
    <row r="315" spans="1:22" ht="12.75">
      <c r="A315" s="3" t="s">
        <v>211</v>
      </c>
      <c r="B315" s="3" t="s">
        <v>212</v>
      </c>
      <c r="C315" s="58" t="s">
        <v>651</v>
      </c>
      <c r="D315" s="4">
        <v>40.459</v>
      </c>
      <c r="E315" s="4">
        <v>40.5</v>
      </c>
      <c r="F315" s="4">
        <v>40.475</v>
      </c>
      <c r="G315" s="4">
        <v>40.492</v>
      </c>
      <c r="H315" s="3" t="s">
        <v>206</v>
      </c>
      <c r="I315" s="4">
        <v>99.222</v>
      </c>
      <c r="J315" s="4">
        <v>26.561</v>
      </c>
      <c r="K315" s="4">
        <v>26.554</v>
      </c>
      <c r="L315" s="4"/>
      <c r="M315" s="11">
        <v>0.4444444</v>
      </c>
      <c r="N315" s="11">
        <v>-0.441989</v>
      </c>
      <c r="O315" s="11">
        <v>-0.1084221</v>
      </c>
      <c r="P315" s="58">
        <v>96</v>
      </c>
      <c r="Q315" s="47"/>
      <c r="R315" s="108"/>
      <c r="S315" s="21"/>
      <c r="T315" s="2">
        <f t="shared" si="25"/>
        <v>40.4815</v>
      </c>
      <c r="U315" s="211"/>
      <c r="V315" s="211"/>
    </row>
    <row r="316" spans="1:22" ht="12.75">
      <c r="A316" s="1" t="s">
        <v>211</v>
      </c>
      <c r="B316" s="1"/>
      <c r="C316" s="58" t="s">
        <v>651</v>
      </c>
      <c r="D316" s="2">
        <v>40.486</v>
      </c>
      <c r="E316" s="2">
        <v>40.488</v>
      </c>
      <c r="F316" s="2">
        <v>40.494</v>
      </c>
      <c r="G316" s="2">
        <v>40.488</v>
      </c>
      <c r="H316" s="1" t="s">
        <v>206</v>
      </c>
      <c r="I316" s="2">
        <v>92.222</v>
      </c>
      <c r="J316" s="65">
        <v>26.561</v>
      </c>
      <c r="K316" s="65">
        <v>26.554</v>
      </c>
      <c r="L316" s="65"/>
      <c r="M316" s="10">
        <f>((E316-D316)+(F316-G316))*1000/2/16</f>
        <v>0.2500000000000835</v>
      </c>
      <c r="N316" s="10">
        <f>((F316+G316)-(D316+E316))*1000/2/56.5625</f>
        <v>0.07071823204428532</v>
      </c>
      <c r="O316" s="67">
        <f>(K316-J316)*1000/64.5625</f>
        <v>-0.10842207163603407</v>
      </c>
      <c r="P316" s="26">
        <v>96</v>
      </c>
      <c r="Q316" s="51" t="s">
        <v>213</v>
      </c>
      <c r="R316" s="109">
        <v>35697</v>
      </c>
      <c r="S316" s="24"/>
      <c r="T316" s="2">
        <f t="shared" si="25"/>
        <v>40.489</v>
      </c>
      <c r="U316" s="211"/>
      <c r="V316" s="211"/>
    </row>
    <row r="317" spans="1:22" ht="12.75">
      <c r="A317" s="1"/>
      <c r="B317" s="1"/>
      <c r="C317" s="58" t="s">
        <v>651</v>
      </c>
      <c r="D317" s="2"/>
      <c r="E317" s="2"/>
      <c r="F317" s="2"/>
      <c r="G317" s="2"/>
      <c r="H317" s="1"/>
      <c r="I317" s="2"/>
      <c r="J317" s="2"/>
      <c r="K317" s="2"/>
      <c r="L317" s="2"/>
      <c r="M317" s="10"/>
      <c r="N317" s="10"/>
      <c r="O317" s="10"/>
      <c r="P317" s="26"/>
      <c r="Q317" s="51"/>
      <c r="R317" s="109"/>
      <c r="S317" s="24"/>
      <c r="T317" s="2"/>
      <c r="U317" s="211"/>
      <c r="V317" s="211"/>
    </row>
    <row r="318" spans="1:22" ht="12.75">
      <c r="A318" s="1" t="s">
        <v>0</v>
      </c>
      <c r="B318" s="1" t="s">
        <v>1</v>
      </c>
      <c r="C318" s="58" t="s">
        <v>651</v>
      </c>
      <c r="D318" s="2" t="s">
        <v>2</v>
      </c>
      <c r="E318" s="2" t="s">
        <v>3</v>
      </c>
      <c r="F318" s="2" t="s">
        <v>4</v>
      </c>
      <c r="G318" s="2" t="s">
        <v>5</v>
      </c>
      <c r="H318" s="1" t="s">
        <v>6</v>
      </c>
      <c r="I318" s="2" t="s">
        <v>7</v>
      </c>
      <c r="J318" s="2" t="s">
        <v>8</v>
      </c>
      <c r="K318" s="2" t="s">
        <v>9</v>
      </c>
      <c r="L318" s="2"/>
      <c r="M318" s="10" t="s">
        <v>10</v>
      </c>
      <c r="N318" s="10" t="s">
        <v>11</v>
      </c>
      <c r="O318" s="10" t="s">
        <v>12</v>
      </c>
      <c r="P318" s="26" t="s">
        <v>13</v>
      </c>
      <c r="Q318" s="20" t="s">
        <v>14</v>
      </c>
      <c r="R318" s="107" t="s">
        <v>15</v>
      </c>
      <c r="S318" s="2" t="s">
        <v>601</v>
      </c>
      <c r="T318" s="2" t="s">
        <v>613</v>
      </c>
      <c r="U318" s="211"/>
      <c r="V318" s="211"/>
    </row>
    <row r="319" spans="1:22" ht="12.75">
      <c r="A319" s="3" t="s">
        <v>216</v>
      </c>
      <c r="B319" s="3" t="s">
        <v>217</v>
      </c>
      <c r="C319" s="58" t="s">
        <v>651</v>
      </c>
      <c r="D319" s="4">
        <v>40.47</v>
      </c>
      <c r="E319" s="4">
        <v>40.47</v>
      </c>
      <c r="F319" s="4">
        <v>40.463</v>
      </c>
      <c r="G319" s="4">
        <v>40.48</v>
      </c>
      <c r="H319" s="3" t="s">
        <v>218</v>
      </c>
      <c r="I319" s="4">
        <v>93.84</v>
      </c>
      <c r="J319" s="4">
        <v>26.555</v>
      </c>
      <c r="K319" s="4">
        <v>26.545</v>
      </c>
      <c r="L319" s="4"/>
      <c r="M319" s="11">
        <v>-0.3148148</v>
      </c>
      <c r="N319" s="11">
        <v>0.0265193</v>
      </c>
      <c r="O319" s="11">
        <v>-0.1548887</v>
      </c>
      <c r="P319" s="58">
        <v>96</v>
      </c>
      <c r="Q319" s="47"/>
      <c r="R319" s="108"/>
      <c r="S319" s="21"/>
      <c r="T319" s="2">
        <f aca="true" t="shared" si="26" ref="T319:T330">(D319+E319+F319+G319)/4</f>
        <v>40.470749999999995</v>
      </c>
      <c r="U319" s="211"/>
      <c r="V319" s="211"/>
    </row>
    <row r="320" spans="1:22" ht="12.75">
      <c r="A320" s="3" t="s">
        <v>221</v>
      </c>
      <c r="B320" s="3" t="s">
        <v>222</v>
      </c>
      <c r="C320" s="58" t="s">
        <v>651</v>
      </c>
      <c r="D320" s="4">
        <v>40.489</v>
      </c>
      <c r="E320" s="4">
        <v>40.481</v>
      </c>
      <c r="F320" s="4">
        <v>40.474</v>
      </c>
      <c r="G320" s="4">
        <v>40.482</v>
      </c>
      <c r="H320" s="3" t="s">
        <v>218</v>
      </c>
      <c r="I320" s="4">
        <v>93.84</v>
      </c>
      <c r="J320" s="4">
        <v>26.545</v>
      </c>
      <c r="K320" s="4">
        <v>26.541999999999998</v>
      </c>
      <c r="L320" s="4"/>
      <c r="M320" s="11">
        <v>-0.2962963</v>
      </c>
      <c r="N320" s="11">
        <v>-0.1237569</v>
      </c>
      <c r="O320" s="11">
        <v>-0.0464666</v>
      </c>
      <c r="P320" s="58">
        <v>79</v>
      </c>
      <c r="Q320" s="64"/>
      <c r="R320" s="108"/>
      <c r="S320" s="21"/>
      <c r="T320" s="2">
        <f t="shared" si="26"/>
        <v>40.4815</v>
      </c>
      <c r="U320" s="211"/>
      <c r="V320" s="211"/>
    </row>
    <row r="321" spans="1:22" ht="12.75">
      <c r="A321" s="3" t="s">
        <v>225</v>
      </c>
      <c r="B321" s="3" t="s">
        <v>226</v>
      </c>
      <c r="C321" s="58" t="s">
        <v>651</v>
      </c>
      <c r="D321" s="4">
        <v>40.462</v>
      </c>
      <c r="E321" s="4">
        <v>40.437</v>
      </c>
      <c r="F321" s="4">
        <v>40.43</v>
      </c>
      <c r="G321" s="4">
        <v>40.455</v>
      </c>
      <c r="H321" s="3" t="s">
        <v>225</v>
      </c>
      <c r="I321" s="4">
        <v>92.996</v>
      </c>
      <c r="J321" s="4">
        <v>26.555</v>
      </c>
      <c r="K321" s="4">
        <v>26.545</v>
      </c>
      <c r="L321" s="4"/>
      <c r="M321" s="11">
        <v>-0.9259259</v>
      </c>
      <c r="N321" s="11">
        <v>-0.3916084</v>
      </c>
      <c r="O321" s="11">
        <v>-0.3883495</v>
      </c>
      <c r="P321" s="58">
        <v>28.5</v>
      </c>
      <c r="Q321" s="64"/>
      <c r="R321" s="108"/>
      <c r="S321" s="21"/>
      <c r="T321" s="2">
        <f t="shared" si="26"/>
        <v>40.446</v>
      </c>
      <c r="U321" s="211"/>
      <c r="V321" s="211"/>
    </row>
    <row r="322" spans="1:22" ht="12.75">
      <c r="A322" s="3" t="s">
        <v>228</v>
      </c>
      <c r="B322" s="3" t="s">
        <v>229</v>
      </c>
      <c r="C322" s="58" t="s">
        <v>651</v>
      </c>
      <c r="D322" s="4">
        <v>40.431</v>
      </c>
      <c r="E322" s="4">
        <v>40.416</v>
      </c>
      <c r="F322" s="4">
        <v>40.427</v>
      </c>
      <c r="G322" s="4">
        <v>40.429</v>
      </c>
      <c r="H322" s="3" t="s">
        <v>228</v>
      </c>
      <c r="I322" s="4">
        <v>93.368</v>
      </c>
      <c r="J322" s="4">
        <v>26.526</v>
      </c>
      <c r="K322" s="4">
        <v>26.520999999999997</v>
      </c>
      <c r="L322" s="4"/>
      <c r="M322" s="11">
        <v>-0.3148148</v>
      </c>
      <c r="N322" s="11">
        <v>0.1232877</v>
      </c>
      <c r="O322" s="11">
        <v>-0.1123596</v>
      </c>
      <c r="P322" s="58">
        <v>62.5</v>
      </c>
      <c r="Q322" s="47"/>
      <c r="R322" s="108"/>
      <c r="S322" s="21"/>
      <c r="T322" s="2">
        <f t="shared" si="26"/>
        <v>40.42575</v>
      </c>
      <c r="U322" s="211"/>
      <c r="V322" s="211"/>
    </row>
    <row r="323" spans="1:22" ht="12.75">
      <c r="A323" s="3" t="s">
        <v>231</v>
      </c>
      <c r="B323" s="3" t="s">
        <v>232</v>
      </c>
      <c r="C323" s="58" t="s">
        <v>651</v>
      </c>
      <c r="D323" s="4">
        <v>40.452</v>
      </c>
      <c r="E323" s="4">
        <v>40.439</v>
      </c>
      <c r="F323" s="4">
        <v>40.449</v>
      </c>
      <c r="G323" s="4">
        <v>40.449</v>
      </c>
      <c r="H323" s="3" t="s">
        <v>231</v>
      </c>
      <c r="I323" s="4">
        <v>92.448</v>
      </c>
      <c r="J323" s="4">
        <v>26.526</v>
      </c>
      <c r="K323" s="4">
        <v>26.52</v>
      </c>
      <c r="L323" s="4"/>
      <c r="M323" s="11">
        <v>-0.2407407</v>
      </c>
      <c r="N323" s="11">
        <v>0.0958904</v>
      </c>
      <c r="O323" s="11">
        <v>-0.1348315</v>
      </c>
      <c r="P323" s="58">
        <v>62.5</v>
      </c>
      <c r="Q323" s="64"/>
      <c r="R323" s="108"/>
      <c r="S323" s="21"/>
      <c r="T323" s="2">
        <f t="shared" si="26"/>
        <v>40.44725</v>
      </c>
      <c r="U323" s="211"/>
      <c r="V323" s="211"/>
    </row>
    <row r="324" spans="1:22" ht="12.75">
      <c r="A324" s="3" t="s">
        <v>234</v>
      </c>
      <c r="B324" s="3" t="s">
        <v>235</v>
      </c>
      <c r="C324" s="58" t="s">
        <v>651</v>
      </c>
      <c r="D324" s="4">
        <v>40.403</v>
      </c>
      <c r="E324" s="4">
        <v>40.394</v>
      </c>
      <c r="F324" s="4">
        <v>40.409</v>
      </c>
      <c r="G324" s="4">
        <v>40.408</v>
      </c>
      <c r="H324" s="3" t="s">
        <v>234</v>
      </c>
      <c r="I324" s="4">
        <v>92.08</v>
      </c>
      <c r="J324" s="4">
        <v>26.534</v>
      </c>
      <c r="K324" s="4">
        <v>26.512999999999998</v>
      </c>
      <c r="L324" s="4"/>
      <c r="M324" s="11">
        <v>-0.1481481</v>
      </c>
      <c r="N324" s="11">
        <v>0.2739726</v>
      </c>
      <c r="O324" s="11">
        <v>-0.4719101</v>
      </c>
      <c r="P324" s="58">
        <v>62.5</v>
      </c>
      <c r="Q324" s="47"/>
      <c r="R324" s="108"/>
      <c r="S324" s="21"/>
      <c r="T324" s="2">
        <f t="shared" si="26"/>
        <v>40.403499999999994</v>
      </c>
      <c r="U324" s="211"/>
      <c r="V324" s="211"/>
    </row>
    <row r="325" spans="1:22" ht="12.75">
      <c r="A325" s="3" t="s">
        <v>244</v>
      </c>
      <c r="B325" s="3" t="s">
        <v>245</v>
      </c>
      <c r="C325" s="58" t="s">
        <v>651</v>
      </c>
      <c r="D325" s="4">
        <v>40.452</v>
      </c>
      <c r="E325" s="4">
        <v>40.464</v>
      </c>
      <c r="F325" s="4">
        <v>40.482</v>
      </c>
      <c r="G325" s="4">
        <v>40.482</v>
      </c>
      <c r="H325" s="3" t="s">
        <v>244</v>
      </c>
      <c r="I325" s="4">
        <v>94.963</v>
      </c>
      <c r="J325" s="4">
        <v>26.515</v>
      </c>
      <c r="K325" s="4">
        <v>26.520999999999997</v>
      </c>
      <c r="L325" s="4"/>
      <c r="M325" s="11">
        <v>0.2222222</v>
      </c>
      <c r="N325" s="11">
        <v>0.6575342</v>
      </c>
      <c r="O325" s="11">
        <v>0.1348315</v>
      </c>
      <c r="P325" s="58">
        <v>62.5</v>
      </c>
      <c r="Q325" s="47"/>
      <c r="R325" s="108"/>
      <c r="S325" s="21"/>
      <c r="T325" s="2">
        <f t="shared" si="26"/>
        <v>40.47</v>
      </c>
      <c r="U325" s="211"/>
      <c r="V325" s="211"/>
    </row>
    <row r="326" spans="1:22" ht="12.75">
      <c r="A326" s="3" t="s">
        <v>250</v>
      </c>
      <c r="B326" s="3" t="s">
        <v>251</v>
      </c>
      <c r="C326" s="58" t="s">
        <v>651</v>
      </c>
      <c r="D326" s="4">
        <v>40.387</v>
      </c>
      <c r="E326" s="4">
        <v>40.415</v>
      </c>
      <c r="F326" s="4">
        <v>40.403</v>
      </c>
      <c r="G326" s="4">
        <v>40.376</v>
      </c>
      <c r="H326" s="3" t="s">
        <v>250</v>
      </c>
      <c r="I326" s="4">
        <v>93.508</v>
      </c>
      <c r="J326" s="4">
        <v>26.515</v>
      </c>
      <c r="K326" s="4">
        <v>26.497</v>
      </c>
      <c r="L326" s="4"/>
      <c r="M326" s="11">
        <v>1.0185185</v>
      </c>
      <c r="N326" s="11">
        <v>-0.3150685</v>
      </c>
      <c r="O326" s="11">
        <v>-0.4044944</v>
      </c>
      <c r="P326" s="58">
        <v>62.5</v>
      </c>
      <c r="Q326" s="47"/>
      <c r="R326" s="108"/>
      <c r="S326" s="21"/>
      <c r="T326" s="2">
        <f t="shared" si="26"/>
        <v>40.39525</v>
      </c>
      <c r="U326" s="211"/>
      <c r="V326" s="211"/>
    </row>
    <row r="327" spans="1:22" ht="12.75">
      <c r="A327" s="3" t="s">
        <v>253</v>
      </c>
      <c r="B327" s="3" t="s">
        <v>254</v>
      </c>
      <c r="C327" s="58" t="s">
        <v>651</v>
      </c>
      <c r="D327" s="4">
        <v>40.39</v>
      </c>
      <c r="E327" s="4">
        <v>40.388</v>
      </c>
      <c r="F327" s="4">
        <v>40.383</v>
      </c>
      <c r="G327" s="4">
        <v>40.383</v>
      </c>
      <c r="H327" s="3" t="s">
        <v>253</v>
      </c>
      <c r="I327" s="4">
        <v>92.751</v>
      </c>
      <c r="J327" s="4">
        <v>26.517</v>
      </c>
      <c r="K327" s="4">
        <v>26.525</v>
      </c>
      <c r="L327" s="4"/>
      <c r="M327" s="11">
        <v>-0.037037</v>
      </c>
      <c r="N327" s="11">
        <v>-0.1643836</v>
      </c>
      <c r="O327" s="11">
        <v>0.1797753</v>
      </c>
      <c r="P327" s="58">
        <v>62.5</v>
      </c>
      <c r="Q327" s="47"/>
      <c r="R327" s="108"/>
      <c r="S327" s="21"/>
      <c r="T327" s="2">
        <f t="shared" si="26"/>
        <v>40.386</v>
      </c>
      <c r="U327" s="211"/>
      <c r="V327" s="211"/>
    </row>
    <row r="328" spans="1:22" ht="12.75">
      <c r="A328" s="3" t="s">
        <v>285</v>
      </c>
      <c r="B328" s="3" t="s">
        <v>286</v>
      </c>
      <c r="C328" s="58" t="s">
        <v>651</v>
      </c>
      <c r="D328" s="4">
        <v>40.422</v>
      </c>
      <c r="E328" s="4">
        <v>40.418</v>
      </c>
      <c r="F328" s="4">
        <v>40.422</v>
      </c>
      <c r="G328" s="4">
        <v>40.411</v>
      </c>
      <c r="H328" s="3" t="s">
        <v>285</v>
      </c>
      <c r="I328" s="4">
        <v>93.111</v>
      </c>
      <c r="J328" s="4">
        <v>26.450999999999997</v>
      </c>
      <c r="K328" s="4">
        <v>26.5</v>
      </c>
      <c r="L328" s="4"/>
      <c r="M328" s="11">
        <v>0.1296296</v>
      </c>
      <c r="N328" s="11">
        <v>-0.0958904</v>
      </c>
      <c r="O328" s="11">
        <v>1.1011236</v>
      </c>
      <c r="P328" s="58">
        <v>62.5</v>
      </c>
      <c r="Q328" s="47"/>
      <c r="R328" s="108"/>
      <c r="S328" s="21"/>
      <c r="T328" s="2">
        <f t="shared" si="26"/>
        <v>40.41825</v>
      </c>
      <c r="U328" s="211"/>
      <c r="V328" s="211"/>
    </row>
    <row r="329" spans="1:22" ht="12.75">
      <c r="A329" s="1" t="s">
        <v>285</v>
      </c>
      <c r="B329" s="1"/>
      <c r="C329" s="58" t="s">
        <v>651</v>
      </c>
      <c r="D329" s="2">
        <v>40.423</v>
      </c>
      <c r="E329" s="2">
        <v>40.419</v>
      </c>
      <c r="F329" s="2">
        <v>40.415</v>
      </c>
      <c r="G329" s="2">
        <v>40.406</v>
      </c>
      <c r="H329" s="1" t="s">
        <v>285</v>
      </c>
      <c r="I329" s="2">
        <v>93.111</v>
      </c>
      <c r="J329" s="65">
        <v>26.450999999999997</v>
      </c>
      <c r="K329" s="65">
        <v>26.5</v>
      </c>
      <c r="L329" s="65"/>
      <c r="M329" s="10">
        <f>((E329-D329)+(F329-G329))*1000/2/27</f>
        <v>0.09259259259250838</v>
      </c>
      <c r="N329" s="10">
        <f>((F329+G329)-(D329+E329))*1000/2/36.5</f>
        <v>-0.28767123287672325</v>
      </c>
      <c r="O329" s="67">
        <f>(K329-J329)*1000/44.5</f>
        <v>1.1011235955056864</v>
      </c>
      <c r="P329" s="26">
        <v>62.5</v>
      </c>
      <c r="Q329" s="49" t="s">
        <v>28</v>
      </c>
      <c r="R329" s="109">
        <v>36014</v>
      </c>
      <c r="S329" s="24"/>
      <c r="T329" s="2">
        <f t="shared" si="26"/>
        <v>40.41575</v>
      </c>
      <c r="U329" s="211"/>
      <c r="V329" s="211"/>
    </row>
    <row r="330" spans="1:22" ht="12.75">
      <c r="A330" s="3" t="s">
        <v>287</v>
      </c>
      <c r="B330" s="3" t="s">
        <v>288</v>
      </c>
      <c r="C330" s="58" t="s">
        <v>651</v>
      </c>
      <c r="D330" s="4">
        <v>40.438</v>
      </c>
      <c r="E330" s="4">
        <v>40.423</v>
      </c>
      <c r="F330" s="4">
        <v>40.432</v>
      </c>
      <c r="G330" s="4">
        <v>40.444</v>
      </c>
      <c r="H330" s="3" t="s">
        <v>287</v>
      </c>
      <c r="I330" s="4">
        <v>95.147</v>
      </c>
      <c r="J330" s="4">
        <v>26.523</v>
      </c>
      <c r="K330" s="4">
        <v>26.52</v>
      </c>
      <c r="L330" s="4"/>
      <c r="M330" s="11">
        <v>-0.5</v>
      </c>
      <c r="N330" s="11">
        <v>0.2054795</v>
      </c>
      <c r="O330" s="11">
        <v>-0.0674157</v>
      </c>
      <c r="P330" s="58">
        <v>62.5</v>
      </c>
      <c r="Q330" s="47"/>
      <c r="R330" s="108"/>
      <c r="S330" s="21"/>
      <c r="T330" s="2">
        <f t="shared" si="26"/>
        <v>40.434250000000006</v>
      </c>
      <c r="U330" s="211"/>
      <c r="V330" s="211"/>
    </row>
    <row r="331" spans="1:22" ht="12.75">
      <c r="A331" s="3"/>
      <c r="B331" s="3"/>
      <c r="C331" s="58" t="s">
        <v>651</v>
      </c>
      <c r="D331" s="4"/>
      <c r="E331" s="4"/>
      <c r="F331" s="4"/>
      <c r="G331" s="4"/>
      <c r="H331" s="3"/>
      <c r="I331" s="4"/>
      <c r="J331" s="4"/>
      <c r="K331" s="4"/>
      <c r="L331" s="4"/>
      <c r="M331" s="11"/>
      <c r="N331" s="11"/>
      <c r="O331" s="11"/>
      <c r="P331" s="58"/>
      <c r="Q331" s="64"/>
      <c r="R331" s="113"/>
      <c r="S331" s="4"/>
      <c r="T331" s="2"/>
      <c r="U331" s="211"/>
      <c r="V331" s="211"/>
    </row>
    <row r="332" spans="1:22" ht="12.75">
      <c r="A332" s="177" t="s">
        <v>636</v>
      </c>
      <c r="B332" s="1"/>
      <c r="C332" s="58" t="s">
        <v>651</v>
      </c>
      <c r="D332" s="2"/>
      <c r="E332" s="82"/>
      <c r="F332" s="82"/>
      <c r="G332" s="82"/>
      <c r="H332" s="55"/>
      <c r="I332" s="82"/>
      <c r="J332" s="82"/>
      <c r="K332" s="82"/>
      <c r="L332" s="82"/>
      <c r="M332" s="57"/>
      <c r="N332" s="57"/>
      <c r="O332" s="81"/>
      <c r="P332" s="76"/>
      <c r="Q332" s="51"/>
      <c r="R332" s="109"/>
      <c r="S332" s="24"/>
      <c r="T332" s="2"/>
      <c r="U332" s="211"/>
      <c r="V332" s="211"/>
    </row>
    <row r="333" spans="1:22" ht="12.75">
      <c r="A333" s="127"/>
      <c r="B333" s="127"/>
      <c r="C333" s="58" t="s">
        <v>651</v>
      </c>
      <c r="D333" s="129"/>
      <c r="E333" s="129"/>
      <c r="F333" s="129"/>
      <c r="G333" s="129"/>
      <c r="H333" s="127"/>
      <c r="I333" s="129"/>
      <c r="J333" s="129"/>
      <c r="K333" s="129"/>
      <c r="L333" s="129"/>
      <c r="M333" s="130"/>
      <c r="N333" s="130"/>
      <c r="O333" s="130"/>
      <c r="P333" s="128"/>
      <c r="Q333" s="296"/>
      <c r="R333" s="132"/>
      <c r="S333" s="179"/>
      <c r="T333" s="179"/>
      <c r="U333" s="334"/>
      <c r="V333" s="334"/>
    </row>
    <row r="334" spans="1:22" ht="12.75">
      <c r="A334" s="1"/>
      <c r="B334" s="1"/>
      <c r="C334" s="58" t="s">
        <v>651</v>
      </c>
      <c r="D334" s="2" t="s">
        <v>2</v>
      </c>
      <c r="E334" s="2" t="s">
        <v>3</v>
      </c>
      <c r="F334" s="2" t="s">
        <v>4</v>
      </c>
      <c r="G334" s="2" t="s">
        <v>5</v>
      </c>
      <c r="H334" s="1"/>
      <c r="I334" s="2"/>
      <c r="J334" s="2"/>
      <c r="K334" s="2"/>
      <c r="L334" s="2"/>
      <c r="M334" s="10"/>
      <c r="N334" s="10"/>
      <c r="O334" s="10"/>
      <c r="P334" s="26" t="s">
        <v>13</v>
      </c>
      <c r="Q334" s="51"/>
      <c r="R334" s="107"/>
      <c r="S334" s="2"/>
      <c r="T334" s="2"/>
      <c r="U334" s="211"/>
      <c r="V334" s="211"/>
    </row>
    <row r="335" spans="1:22" ht="12.75">
      <c r="A335" s="1"/>
      <c r="B335" s="1"/>
      <c r="C335" s="58" t="s">
        <v>651</v>
      </c>
      <c r="D335" s="2" t="s">
        <v>4</v>
      </c>
      <c r="E335" s="2" t="s">
        <v>27</v>
      </c>
      <c r="F335" s="2" t="s">
        <v>89</v>
      </c>
      <c r="G335" s="2" t="s">
        <v>13</v>
      </c>
      <c r="H335" s="1"/>
      <c r="I335" s="2"/>
      <c r="J335" s="2"/>
      <c r="K335" s="2"/>
      <c r="L335" s="2"/>
      <c r="M335" s="74"/>
      <c r="N335" s="74"/>
      <c r="O335" s="81"/>
      <c r="P335" s="76"/>
      <c r="Q335" s="51"/>
      <c r="R335" s="109"/>
      <c r="S335" s="24"/>
      <c r="T335" s="2"/>
      <c r="U335" s="211"/>
      <c r="V335" s="211"/>
    </row>
    <row r="336" spans="1:22" ht="12.75">
      <c r="A336" s="1" t="s">
        <v>646</v>
      </c>
      <c r="B336" s="1" t="s">
        <v>302</v>
      </c>
      <c r="C336" s="58" t="s">
        <v>651</v>
      </c>
      <c r="D336" s="2">
        <v>40.414</v>
      </c>
      <c r="E336" s="2">
        <v>40.42</v>
      </c>
      <c r="F336" s="2">
        <v>40.421</v>
      </c>
      <c r="G336" s="2">
        <v>40.42</v>
      </c>
      <c r="H336" s="1" t="s">
        <v>287</v>
      </c>
      <c r="I336" s="2">
        <v>95.147</v>
      </c>
      <c r="J336" s="2"/>
      <c r="K336" s="2"/>
      <c r="L336" s="2"/>
      <c r="M336" s="10">
        <f>((E336-D336)*1000/19.025+(F336-G336)*1000/18.989)/2</f>
        <v>0.18401828736999612</v>
      </c>
      <c r="N336" s="10"/>
      <c r="O336" s="10"/>
      <c r="P336" s="26"/>
      <c r="Q336" s="302" t="s">
        <v>644</v>
      </c>
      <c r="R336" s="122">
        <v>35146</v>
      </c>
      <c r="S336" s="24"/>
      <c r="T336" s="24" t="s">
        <v>645</v>
      </c>
      <c r="U336" s="25"/>
      <c r="V336" s="25"/>
    </row>
    <row r="337" spans="1:22" ht="12.75">
      <c r="A337" s="148"/>
      <c r="B337" s="148"/>
      <c r="C337" s="58" t="s">
        <v>651</v>
      </c>
      <c r="D337" s="2" t="s">
        <v>4</v>
      </c>
      <c r="E337" s="2" t="s">
        <v>105</v>
      </c>
      <c r="F337" s="2" t="s">
        <v>89</v>
      </c>
      <c r="G337" s="2" t="s">
        <v>13</v>
      </c>
      <c r="H337" s="150"/>
      <c r="I337" s="148"/>
      <c r="J337" s="147"/>
      <c r="K337" s="147"/>
      <c r="L337" s="147"/>
      <c r="M337" s="151"/>
      <c r="N337" s="151"/>
      <c r="O337" s="151"/>
      <c r="P337" s="149"/>
      <c r="Q337" s="283"/>
      <c r="R337" s="316"/>
      <c r="S337" s="150"/>
      <c r="T337" s="150"/>
      <c r="U337" s="335"/>
      <c r="V337" s="335"/>
    </row>
    <row r="338" spans="1:22" ht="12.75">
      <c r="A338" s="148" t="s">
        <v>623</v>
      </c>
      <c r="B338" s="148" t="s">
        <v>637</v>
      </c>
      <c r="C338" s="58" t="s">
        <v>651</v>
      </c>
      <c r="D338" s="147">
        <v>40.412</v>
      </c>
      <c r="E338" s="147">
        <v>40.412</v>
      </c>
      <c r="F338" s="147">
        <v>40.406</v>
      </c>
      <c r="G338" s="147">
        <v>40.41</v>
      </c>
      <c r="H338" s="150" t="s">
        <v>616</v>
      </c>
      <c r="I338" s="148">
        <v>71.176</v>
      </c>
      <c r="J338" s="147">
        <v>26.526</v>
      </c>
      <c r="K338" s="147">
        <v>26.525</v>
      </c>
      <c r="L338" s="147"/>
      <c r="M338" s="151"/>
      <c r="N338" s="151"/>
      <c r="O338" s="151"/>
      <c r="P338" s="184">
        <v>76</v>
      </c>
      <c r="Q338" s="271" t="s">
        <v>638</v>
      </c>
      <c r="R338" s="176">
        <v>36614</v>
      </c>
      <c r="S338" s="178">
        <v>40.41</v>
      </c>
      <c r="T338" s="147">
        <f>(D338+E338+F338+G338)/4</f>
        <v>40.41</v>
      </c>
      <c r="U338" s="329"/>
      <c r="V338" s="329"/>
    </row>
    <row r="339" spans="1:22" ht="12.75">
      <c r="A339" s="148"/>
      <c r="B339" s="148"/>
      <c r="C339" s="58" t="s">
        <v>651</v>
      </c>
      <c r="D339" s="2" t="s">
        <v>4</v>
      </c>
      <c r="E339" s="2" t="s">
        <v>105</v>
      </c>
      <c r="F339" s="2" t="s">
        <v>89</v>
      </c>
      <c r="G339" s="2" t="s">
        <v>13</v>
      </c>
      <c r="H339" s="150"/>
      <c r="I339" s="148"/>
      <c r="J339" s="147"/>
      <c r="K339" s="147"/>
      <c r="L339" s="147"/>
      <c r="M339" s="151"/>
      <c r="N339" s="151"/>
      <c r="O339" s="151"/>
      <c r="P339" s="149"/>
      <c r="Q339" s="283"/>
      <c r="R339" s="176"/>
      <c r="S339" s="150"/>
      <c r="T339" s="150"/>
      <c r="U339" s="335"/>
      <c r="V339" s="335"/>
    </row>
    <row r="340" spans="1:22" ht="12.75">
      <c r="A340" s="148"/>
      <c r="B340" s="148"/>
      <c r="C340" s="58" t="s">
        <v>651</v>
      </c>
      <c r="D340" s="82" t="s">
        <v>2</v>
      </c>
      <c r="E340" s="82" t="s">
        <v>105</v>
      </c>
      <c r="F340" s="82" t="s">
        <v>106</v>
      </c>
      <c r="G340" s="82" t="s">
        <v>107</v>
      </c>
      <c r="H340" s="150"/>
      <c r="I340" s="148"/>
      <c r="J340" s="147"/>
      <c r="K340" s="147"/>
      <c r="L340" s="147"/>
      <c r="M340" s="151"/>
      <c r="N340" s="151"/>
      <c r="O340" s="151"/>
      <c r="P340" s="149"/>
      <c r="Q340" s="271"/>
      <c r="R340" s="176"/>
      <c r="S340" s="150"/>
      <c r="T340" s="150"/>
      <c r="U340" s="335"/>
      <c r="V340" s="335"/>
    </row>
    <row r="341" spans="1:22" ht="12.75">
      <c r="A341" s="148"/>
      <c r="B341" s="148"/>
      <c r="C341" s="58" t="s">
        <v>651</v>
      </c>
      <c r="D341" s="2" t="s">
        <v>627</v>
      </c>
      <c r="E341" s="2" t="s">
        <v>628</v>
      </c>
      <c r="F341" s="2" t="s">
        <v>629</v>
      </c>
      <c r="G341" s="2" t="s">
        <v>630</v>
      </c>
      <c r="H341" s="148"/>
      <c r="I341" s="147"/>
      <c r="J341" s="147"/>
      <c r="K341" s="147"/>
      <c r="L341" s="147"/>
      <c r="M341" s="151"/>
      <c r="N341" s="151"/>
      <c r="O341" s="151"/>
      <c r="P341" s="149"/>
      <c r="Q341" s="175"/>
      <c r="R341" s="176"/>
      <c r="S341" s="150"/>
      <c r="T341" s="150"/>
      <c r="U341" s="335"/>
      <c r="V341" s="335"/>
    </row>
    <row r="342" spans="1:22" ht="12.75">
      <c r="A342" s="148"/>
      <c r="B342" s="148"/>
      <c r="C342" s="58" t="s">
        <v>651</v>
      </c>
      <c r="D342" s="2" t="s">
        <v>629</v>
      </c>
      <c r="E342" s="2" t="s">
        <v>630</v>
      </c>
      <c r="F342" s="2" t="s">
        <v>627</v>
      </c>
      <c r="G342" s="2" t="s">
        <v>628</v>
      </c>
      <c r="H342" s="148"/>
      <c r="I342" s="147"/>
      <c r="J342" s="147"/>
      <c r="K342" s="147"/>
      <c r="L342" s="147"/>
      <c r="M342" s="151"/>
      <c r="N342" s="151"/>
      <c r="O342" s="151"/>
      <c r="P342" s="149"/>
      <c r="Q342" s="283"/>
      <c r="R342" s="176"/>
      <c r="S342" s="150"/>
      <c r="T342" s="150"/>
      <c r="U342" s="335"/>
      <c r="V342" s="335"/>
    </row>
    <row r="343" spans="1:22" ht="12.75">
      <c r="A343" s="148"/>
      <c r="B343" s="148"/>
      <c r="C343" s="58" t="s">
        <v>651</v>
      </c>
      <c r="D343" s="82" t="s">
        <v>106</v>
      </c>
      <c r="E343" s="82" t="s">
        <v>107</v>
      </c>
      <c r="F343" s="82" t="s">
        <v>2</v>
      </c>
      <c r="G343" s="82" t="s">
        <v>105</v>
      </c>
      <c r="H343" s="150"/>
      <c r="I343" s="148"/>
      <c r="J343" s="147"/>
      <c r="K343" s="147"/>
      <c r="L343" s="147"/>
      <c r="M343" s="151"/>
      <c r="N343" s="151"/>
      <c r="O343" s="151"/>
      <c r="P343" s="149"/>
      <c r="Q343" s="283"/>
      <c r="R343" s="176"/>
      <c r="S343" s="150"/>
      <c r="T343" s="150"/>
      <c r="U343" s="335"/>
      <c r="V343" s="335"/>
    </row>
    <row r="344" spans="1:22" ht="12.75">
      <c r="A344" s="148"/>
      <c r="B344" s="148"/>
      <c r="C344" s="58" t="s">
        <v>651</v>
      </c>
      <c r="D344" s="2" t="s">
        <v>89</v>
      </c>
      <c r="E344" s="2" t="s">
        <v>13</v>
      </c>
      <c r="F344" s="2" t="s">
        <v>4</v>
      </c>
      <c r="G344" s="2" t="s">
        <v>105</v>
      </c>
      <c r="H344" s="150"/>
      <c r="I344" s="148"/>
      <c r="J344" s="147"/>
      <c r="K344" s="147"/>
      <c r="L344" s="147"/>
      <c r="M344" s="151"/>
      <c r="N344" s="151"/>
      <c r="O344" s="151"/>
      <c r="P344" s="149"/>
      <c r="Q344" s="283"/>
      <c r="R344" s="176"/>
      <c r="S344" s="150"/>
      <c r="T344" s="150"/>
      <c r="U344" s="335"/>
      <c r="V344" s="335"/>
    </row>
    <row r="345" spans="1:22" ht="12.75">
      <c r="A345" s="1"/>
      <c r="B345" s="1"/>
      <c r="C345" s="58" t="s">
        <v>651</v>
      </c>
      <c r="D345" s="2" t="s">
        <v>89</v>
      </c>
      <c r="E345" s="2" t="s">
        <v>13</v>
      </c>
      <c r="F345" s="2" t="s">
        <v>4</v>
      </c>
      <c r="G345" s="2" t="s">
        <v>27</v>
      </c>
      <c r="H345" s="1"/>
      <c r="I345" s="2"/>
      <c r="J345" s="2"/>
      <c r="K345" s="2"/>
      <c r="L345" s="2"/>
      <c r="M345" s="10"/>
      <c r="N345" s="10"/>
      <c r="O345" s="10"/>
      <c r="P345" s="26" t="s">
        <v>90</v>
      </c>
      <c r="Q345" s="51"/>
      <c r="R345" s="109"/>
      <c r="S345" s="24"/>
      <c r="T345" s="24"/>
      <c r="U345" s="25"/>
      <c r="V345" s="25"/>
    </row>
    <row r="346" spans="1:22" ht="12.75">
      <c r="A346" s="14" t="s">
        <v>303</v>
      </c>
      <c r="B346" s="14" t="s">
        <v>304</v>
      </c>
      <c r="C346" s="58" t="s">
        <v>651</v>
      </c>
      <c r="D346" s="15">
        <v>40.403</v>
      </c>
      <c r="E346" s="15">
        <v>40.402</v>
      </c>
      <c r="F346" s="15">
        <v>40.397</v>
      </c>
      <c r="G346" s="15">
        <v>40.414</v>
      </c>
      <c r="H346" s="14" t="s">
        <v>305</v>
      </c>
      <c r="I346" s="15">
        <v>100.015</v>
      </c>
      <c r="J346" s="15">
        <v>26.526</v>
      </c>
      <c r="K346" s="15">
        <v>26.528</v>
      </c>
      <c r="L346" s="15"/>
      <c r="M346" s="16">
        <f>((E346-D346)+(F346-G346))*1000/2/19.017</f>
        <v>-0.47326076668246</v>
      </c>
      <c r="N346" s="10">
        <f>((F346+G346)-(D346+E346))*1000/2/24</f>
        <v>0.12500000000000475</v>
      </c>
      <c r="O346" s="57">
        <f>(K346-J346)*1000/P346</f>
        <v>0.08333333333328714</v>
      </c>
      <c r="P346" s="26">
        <v>24</v>
      </c>
      <c r="Q346" s="63" t="s">
        <v>306</v>
      </c>
      <c r="R346" s="109">
        <v>35135</v>
      </c>
      <c r="S346" s="24"/>
      <c r="T346" s="24"/>
      <c r="U346" s="25"/>
      <c r="V346" s="25"/>
    </row>
    <row r="347" spans="1:22" ht="12.75">
      <c r="A347" s="127"/>
      <c r="B347" s="127"/>
      <c r="C347" s="58" t="s">
        <v>651</v>
      </c>
      <c r="D347" s="129"/>
      <c r="E347" s="129"/>
      <c r="F347" s="129"/>
      <c r="G347" s="129"/>
      <c r="H347" s="127"/>
      <c r="I347" s="129"/>
      <c r="J347" s="129"/>
      <c r="K347" s="129"/>
      <c r="L347" s="129"/>
      <c r="M347" s="130"/>
      <c r="N347" s="130"/>
      <c r="O347" s="130"/>
      <c r="P347" s="128"/>
      <c r="Q347" s="131"/>
      <c r="R347" s="132"/>
      <c r="S347" s="179"/>
      <c r="T347" s="179"/>
      <c r="U347" s="334"/>
      <c r="V347" s="334"/>
    </row>
    <row r="348" spans="1:22" ht="15" customHeight="1">
      <c r="A348" s="39" t="s">
        <v>0</v>
      </c>
      <c r="B348" s="39" t="s">
        <v>1</v>
      </c>
      <c r="C348" s="58" t="s">
        <v>651</v>
      </c>
      <c r="D348" s="40" t="s">
        <v>2</v>
      </c>
      <c r="E348" s="40" t="s">
        <v>3</v>
      </c>
      <c r="F348" s="40" t="s">
        <v>4</v>
      </c>
      <c r="G348" s="40" t="s">
        <v>5</v>
      </c>
      <c r="H348" s="39" t="s">
        <v>6</v>
      </c>
      <c r="I348" s="40" t="s">
        <v>7</v>
      </c>
      <c r="J348" s="40" t="s">
        <v>8</v>
      </c>
      <c r="K348" s="40" t="s">
        <v>9</v>
      </c>
      <c r="L348" s="40"/>
      <c r="M348" s="41" t="s">
        <v>10</v>
      </c>
      <c r="N348" s="41" t="s">
        <v>11</v>
      </c>
      <c r="O348" s="41" t="s">
        <v>12</v>
      </c>
      <c r="P348" s="27" t="s">
        <v>13</v>
      </c>
      <c r="Q348" s="273" t="s">
        <v>14</v>
      </c>
      <c r="R348" s="214" t="s">
        <v>15</v>
      </c>
      <c r="S348" s="2" t="s">
        <v>601</v>
      </c>
      <c r="T348" s="2" t="s">
        <v>613</v>
      </c>
      <c r="U348" s="211"/>
      <c r="V348" s="211"/>
    </row>
    <row r="349" spans="1:22" ht="12.75">
      <c r="A349" s="17" t="s">
        <v>331</v>
      </c>
      <c r="B349" s="17" t="s">
        <v>332</v>
      </c>
      <c r="C349" s="58" t="s">
        <v>651</v>
      </c>
      <c r="D349" s="18">
        <v>40.373</v>
      </c>
      <c r="E349" s="18">
        <v>40.391</v>
      </c>
      <c r="F349" s="18">
        <v>40.39</v>
      </c>
      <c r="G349" s="18">
        <v>40.383</v>
      </c>
      <c r="H349" s="17" t="s">
        <v>331</v>
      </c>
      <c r="I349" s="18">
        <v>90.749</v>
      </c>
      <c r="J349" s="18">
        <v>26.522</v>
      </c>
      <c r="K349" s="18">
        <v>26.517</v>
      </c>
      <c r="L349" s="18"/>
      <c r="M349" s="19">
        <v>0.462963</v>
      </c>
      <c r="N349" s="19">
        <v>0.1232877</v>
      </c>
      <c r="O349" s="19">
        <v>-0.1123596</v>
      </c>
      <c r="P349" s="61">
        <v>62.5</v>
      </c>
      <c r="Q349" s="38"/>
      <c r="R349" s="22"/>
      <c r="S349" s="21"/>
      <c r="T349" s="2">
        <f aca="true" t="shared" si="27" ref="T349:T359">(D349+E349+F349+G349)/4</f>
        <v>40.38425</v>
      </c>
      <c r="U349" s="211"/>
      <c r="V349" s="211"/>
    </row>
    <row r="350" spans="1:22" ht="12.75">
      <c r="A350" s="1" t="s">
        <v>331</v>
      </c>
      <c r="B350" s="1"/>
      <c r="C350" s="58" t="s">
        <v>651</v>
      </c>
      <c r="D350" s="2">
        <v>40.384</v>
      </c>
      <c r="E350" s="2">
        <v>40.406</v>
      </c>
      <c r="F350" s="2">
        <v>40.398</v>
      </c>
      <c r="G350" s="2">
        <v>40.39</v>
      </c>
      <c r="H350" s="1" t="s">
        <v>331</v>
      </c>
      <c r="I350" s="2">
        <v>90.749</v>
      </c>
      <c r="J350" s="65">
        <v>26.522</v>
      </c>
      <c r="K350" s="65">
        <v>26.517</v>
      </c>
      <c r="L350" s="65"/>
      <c r="M350" s="10">
        <f>((E350-D350)+(F350-G350))*1000/2/27</f>
        <v>0.5555555555555766</v>
      </c>
      <c r="N350" s="10">
        <f>((F350+G350)-(D350+E350))*1000/2/36.5</f>
        <v>-0.027397260273714082</v>
      </c>
      <c r="O350" s="67">
        <f>(K350-J350)*1000/44.5</f>
        <v>-0.11235955056177539</v>
      </c>
      <c r="P350" s="26">
        <v>62.5</v>
      </c>
      <c r="Q350" s="281" t="s">
        <v>28</v>
      </c>
      <c r="R350" s="109">
        <v>36013</v>
      </c>
      <c r="S350" s="24"/>
      <c r="T350" s="2">
        <f t="shared" si="27"/>
        <v>40.394499999999994</v>
      </c>
      <c r="U350" s="211"/>
      <c r="V350" s="211"/>
    </row>
    <row r="351" spans="1:22" ht="12.75">
      <c r="A351" s="43" t="s">
        <v>333</v>
      </c>
      <c r="B351" s="43" t="s">
        <v>334</v>
      </c>
      <c r="C351" s="58" t="s">
        <v>651</v>
      </c>
      <c r="D351" s="44">
        <v>40.396</v>
      </c>
      <c r="E351" s="44">
        <v>40.398</v>
      </c>
      <c r="F351" s="44">
        <v>40.395</v>
      </c>
      <c r="G351" s="44">
        <v>40.391</v>
      </c>
      <c r="H351" s="43" t="s">
        <v>333</v>
      </c>
      <c r="I351" s="44">
        <v>90.681</v>
      </c>
      <c r="J351" s="44">
        <v>26.528</v>
      </c>
      <c r="K351" s="44">
        <v>26.523999999999997</v>
      </c>
      <c r="L351" s="44"/>
      <c r="M351" s="45">
        <v>0.1111111</v>
      </c>
      <c r="N351" s="45">
        <v>-0.109589</v>
      </c>
      <c r="O351" s="45">
        <v>-0.0898876</v>
      </c>
      <c r="P351" s="62">
        <v>62.5</v>
      </c>
      <c r="Q351" s="53"/>
      <c r="R351" s="108"/>
      <c r="S351" s="21"/>
      <c r="T351" s="2">
        <f t="shared" si="27"/>
        <v>40.395</v>
      </c>
      <c r="U351" s="211"/>
      <c r="V351" s="211"/>
    </row>
    <row r="352" spans="1:22" ht="12.75">
      <c r="A352" s="3" t="s">
        <v>335</v>
      </c>
      <c r="B352" s="3" t="s">
        <v>336</v>
      </c>
      <c r="C352" s="58" t="s">
        <v>651</v>
      </c>
      <c r="D352" s="4">
        <v>40.469</v>
      </c>
      <c r="E352" s="4">
        <v>40.462</v>
      </c>
      <c r="F352" s="4">
        <v>40.447</v>
      </c>
      <c r="G352" s="4">
        <v>40.453</v>
      </c>
      <c r="H352" s="3" t="s">
        <v>335</v>
      </c>
      <c r="I352" s="4">
        <v>92.241</v>
      </c>
      <c r="J352" s="4">
        <v>26.538999999999998</v>
      </c>
      <c r="K352" s="4">
        <v>26.517</v>
      </c>
      <c r="L352" s="4"/>
      <c r="M352" s="11">
        <v>-0.2407407</v>
      </c>
      <c r="N352" s="11">
        <v>-0.4246575</v>
      </c>
      <c r="O352" s="11">
        <v>-0.494382</v>
      </c>
      <c r="P352" s="62">
        <v>62.5</v>
      </c>
      <c r="Q352" s="47"/>
      <c r="R352" s="108"/>
      <c r="S352" s="21"/>
      <c r="T352" s="2">
        <f t="shared" si="27"/>
        <v>40.457750000000004</v>
      </c>
      <c r="U352" s="211"/>
      <c r="V352" s="211"/>
    </row>
    <row r="353" spans="1:22" ht="12.75">
      <c r="A353" s="3" t="s">
        <v>341</v>
      </c>
      <c r="B353" s="3" t="s">
        <v>342</v>
      </c>
      <c r="C353" s="58" t="s">
        <v>651</v>
      </c>
      <c r="D353" s="4">
        <v>40.478</v>
      </c>
      <c r="E353" s="4">
        <v>40.475</v>
      </c>
      <c r="F353" s="4">
        <v>40.476</v>
      </c>
      <c r="G353" s="4">
        <v>40.473</v>
      </c>
      <c r="H353" s="3" t="s">
        <v>341</v>
      </c>
      <c r="I353" s="4">
        <v>92.516</v>
      </c>
      <c r="J353" s="4">
        <v>26.528</v>
      </c>
      <c r="K353" s="4">
        <v>26.522</v>
      </c>
      <c r="L353" s="4"/>
      <c r="M353" s="11">
        <v>0</v>
      </c>
      <c r="N353" s="11">
        <v>-0.0547945</v>
      </c>
      <c r="O353" s="11">
        <v>-0.1348315</v>
      </c>
      <c r="P353" s="58">
        <v>62.5</v>
      </c>
      <c r="Q353" s="47"/>
      <c r="R353" s="108"/>
      <c r="S353" s="21"/>
      <c r="T353" s="2">
        <f t="shared" si="27"/>
        <v>40.4755</v>
      </c>
      <c r="U353" s="211"/>
      <c r="V353" s="211"/>
    </row>
    <row r="354" spans="1:22" ht="12.75">
      <c r="A354" s="3" t="s">
        <v>343</v>
      </c>
      <c r="B354" s="3" t="s">
        <v>344</v>
      </c>
      <c r="C354" s="58" t="s">
        <v>651</v>
      </c>
      <c r="D354" s="4">
        <v>40.474</v>
      </c>
      <c r="E354" s="4">
        <v>40.503</v>
      </c>
      <c r="F354" s="4">
        <v>40.511</v>
      </c>
      <c r="G354" s="4">
        <v>40.485</v>
      </c>
      <c r="H354" s="3" t="s">
        <v>343</v>
      </c>
      <c r="I354" s="4">
        <v>91.8</v>
      </c>
      <c r="J354" s="4">
        <v>26.497</v>
      </c>
      <c r="K354" s="4">
        <v>26.474</v>
      </c>
      <c r="L354" s="4"/>
      <c r="M354" s="11">
        <v>1.0185185</v>
      </c>
      <c r="N354" s="11">
        <v>0.260274</v>
      </c>
      <c r="O354" s="11">
        <v>-0.5168539</v>
      </c>
      <c r="P354" s="58">
        <v>62.5</v>
      </c>
      <c r="Q354" s="47"/>
      <c r="R354" s="108"/>
      <c r="S354" s="21"/>
      <c r="T354" s="2">
        <f t="shared" si="27"/>
        <v>40.49325</v>
      </c>
      <c r="U354" s="211"/>
      <c r="V354" s="211"/>
    </row>
    <row r="355" spans="1:22" ht="12.75">
      <c r="A355" s="1" t="s">
        <v>343</v>
      </c>
      <c r="B355" s="1"/>
      <c r="C355" s="58" t="s">
        <v>651</v>
      </c>
      <c r="D355" s="2">
        <v>40.473</v>
      </c>
      <c r="E355" s="2">
        <v>40.529</v>
      </c>
      <c r="F355" s="2">
        <v>40.529</v>
      </c>
      <c r="G355" s="2">
        <v>40.475</v>
      </c>
      <c r="H355" s="1" t="s">
        <v>343</v>
      </c>
      <c r="I355" s="2">
        <v>91.8</v>
      </c>
      <c r="J355" s="65">
        <v>26.497</v>
      </c>
      <c r="K355" s="65">
        <v>26.474</v>
      </c>
      <c r="L355" s="65"/>
      <c r="M355" s="10">
        <f>((E355-D355)+(F355-G355))*1000/2/27</f>
        <v>2.037037037037158</v>
      </c>
      <c r="N355" s="10">
        <f>((F355+G355)-(D355+E355))*1000/2/36.5</f>
        <v>0.02739726027390875</v>
      </c>
      <c r="O355" s="67">
        <f>(K355-J355)*1000/44.5</f>
        <v>-0.5168539325842626</v>
      </c>
      <c r="P355" s="26">
        <v>62.5</v>
      </c>
      <c r="Q355" s="49" t="s">
        <v>28</v>
      </c>
      <c r="R355" s="109">
        <v>36011</v>
      </c>
      <c r="S355" s="24"/>
      <c r="T355" s="2">
        <f t="shared" si="27"/>
        <v>40.5015</v>
      </c>
      <c r="U355" s="211"/>
      <c r="V355" s="211"/>
    </row>
    <row r="356" spans="1:22" ht="12.75">
      <c r="A356" s="3" t="s">
        <v>345</v>
      </c>
      <c r="B356" s="3" t="s">
        <v>346</v>
      </c>
      <c r="C356" s="58" t="s">
        <v>651</v>
      </c>
      <c r="D356" s="4">
        <v>40.478</v>
      </c>
      <c r="E356" s="4">
        <v>40.483</v>
      </c>
      <c r="F356" s="4">
        <v>40.483</v>
      </c>
      <c r="G356" s="4">
        <v>40.48</v>
      </c>
      <c r="H356" s="3" t="s">
        <v>345</v>
      </c>
      <c r="I356" s="4">
        <v>92.565</v>
      </c>
      <c r="J356" s="4">
        <v>26.532</v>
      </c>
      <c r="K356" s="4">
        <v>26.52</v>
      </c>
      <c r="L356" s="4"/>
      <c r="M356" s="11">
        <v>0.1481481</v>
      </c>
      <c r="N356" s="11">
        <v>0.0273973</v>
      </c>
      <c r="O356" s="11">
        <v>-0.2696629</v>
      </c>
      <c r="P356" s="58">
        <v>62.5</v>
      </c>
      <c r="Q356" s="47"/>
      <c r="R356" s="108"/>
      <c r="S356" s="21"/>
      <c r="T356" s="2">
        <f t="shared" si="27"/>
        <v>40.480999999999995</v>
      </c>
      <c r="U356" s="211"/>
      <c r="V356" s="211"/>
    </row>
    <row r="357" spans="1:22" ht="12.75">
      <c r="A357" s="3" t="s">
        <v>361</v>
      </c>
      <c r="B357" s="3" t="s">
        <v>362</v>
      </c>
      <c r="C357" s="58" t="s">
        <v>651</v>
      </c>
      <c r="D357" s="4">
        <v>40.46</v>
      </c>
      <c r="E357" s="4">
        <v>40.449</v>
      </c>
      <c r="F357" s="4">
        <v>40.464</v>
      </c>
      <c r="G357" s="4">
        <v>40.463</v>
      </c>
      <c r="H357" s="3" t="s">
        <v>361</v>
      </c>
      <c r="I357" s="4">
        <v>98.394</v>
      </c>
      <c r="J357" s="4">
        <v>26.543</v>
      </c>
      <c r="K357" s="4">
        <v>26.54</v>
      </c>
      <c r="L357" s="4"/>
      <c r="M357" s="11">
        <v>-0.1851852</v>
      </c>
      <c r="N357" s="11">
        <v>0.2465753</v>
      </c>
      <c r="O357" s="11">
        <v>-0.0674157</v>
      </c>
      <c r="P357" s="58">
        <v>62.5</v>
      </c>
      <c r="Q357" s="47"/>
      <c r="R357" s="108"/>
      <c r="S357" s="21"/>
      <c r="T357" s="2">
        <f t="shared" si="27"/>
        <v>40.458999999999996</v>
      </c>
      <c r="U357" s="211"/>
      <c r="V357" s="211"/>
    </row>
    <row r="358" spans="1:22" ht="12.75">
      <c r="A358" s="3" t="s">
        <v>367</v>
      </c>
      <c r="B358" s="3" t="s">
        <v>368</v>
      </c>
      <c r="C358" s="58" t="s">
        <v>651</v>
      </c>
      <c r="D358" s="4">
        <v>40.504</v>
      </c>
      <c r="E358" s="4">
        <v>40.512</v>
      </c>
      <c r="F358" s="4">
        <v>40.512</v>
      </c>
      <c r="G358" s="4">
        <v>40.512</v>
      </c>
      <c r="H358" s="3" t="s">
        <v>367</v>
      </c>
      <c r="I358" s="4">
        <v>95.095</v>
      </c>
      <c r="J358" s="4">
        <v>26.532999999999998</v>
      </c>
      <c r="K358" s="4">
        <v>26.519</v>
      </c>
      <c r="L358" s="4"/>
      <c r="M358" s="11">
        <v>0.1481481</v>
      </c>
      <c r="N358" s="11">
        <v>0.109589</v>
      </c>
      <c r="O358" s="11">
        <v>-0.3146067</v>
      </c>
      <c r="P358" s="58">
        <v>62.5</v>
      </c>
      <c r="Q358" s="47"/>
      <c r="R358" s="108"/>
      <c r="S358" s="21"/>
      <c r="T358" s="2">
        <f t="shared" si="27"/>
        <v>40.51</v>
      </c>
      <c r="U358" s="211"/>
      <c r="V358" s="211"/>
    </row>
    <row r="359" spans="1:22" ht="12.75">
      <c r="A359" s="3" t="s">
        <v>372</v>
      </c>
      <c r="B359" s="3" t="s">
        <v>373</v>
      </c>
      <c r="C359" s="58" t="s">
        <v>651</v>
      </c>
      <c r="D359" s="9">
        <v>40.509</v>
      </c>
      <c r="E359" s="9">
        <v>40.512</v>
      </c>
      <c r="F359" s="9">
        <v>40.522</v>
      </c>
      <c r="G359" s="9">
        <v>40.514</v>
      </c>
      <c r="H359" s="3" t="s">
        <v>372</v>
      </c>
      <c r="I359" s="4">
        <v>93.923</v>
      </c>
      <c r="J359" s="4">
        <v>26.496</v>
      </c>
      <c r="K359" s="4">
        <v>26.520999999999997</v>
      </c>
      <c r="L359" s="4"/>
      <c r="M359" s="11">
        <v>0.2037037</v>
      </c>
      <c r="N359" s="11">
        <v>0.2054795</v>
      </c>
      <c r="O359" s="11">
        <v>0.5617978</v>
      </c>
      <c r="P359" s="58">
        <v>62.5</v>
      </c>
      <c r="Q359" s="47"/>
      <c r="R359" s="108"/>
      <c r="S359" s="21"/>
      <c r="T359" s="2">
        <f t="shared" si="27"/>
        <v>40.514250000000004</v>
      </c>
      <c r="U359" s="211"/>
      <c r="V359" s="211"/>
    </row>
    <row r="360" spans="1:22" ht="12.75">
      <c r="A360" s="3"/>
      <c r="B360" s="3"/>
      <c r="C360" s="58" t="s">
        <v>651</v>
      </c>
      <c r="D360" s="4"/>
      <c r="E360" s="4"/>
      <c r="F360" s="4"/>
      <c r="G360" s="4"/>
      <c r="H360" s="3"/>
      <c r="I360" s="4"/>
      <c r="J360" s="4"/>
      <c r="K360" s="4"/>
      <c r="L360" s="4"/>
      <c r="M360" s="11"/>
      <c r="N360" s="11"/>
      <c r="O360" s="11"/>
      <c r="P360" s="58"/>
      <c r="Q360" s="47"/>
      <c r="R360" s="108"/>
      <c r="S360" s="21"/>
      <c r="T360" s="21"/>
      <c r="U360" s="22"/>
      <c r="V360" s="22"/>
    </row>
    <row r="361" spans="1:22" ht="12.75">
      <c r="A361" s="3"/>
      <c r="B361" s="3"/>
      <c r="C361" s="58" t="s">
        <v>651</v>
      </c>
      <c r="D361" s="4"/>
      <c r="E361" s="4"/>
      <c r="F361" s="4"/>
      <c r="G361" s="4"/>
      <c r="H361" s="3"/>
      <c r="I361" s="4"/>
      <c r="J361" s="4"/>
      <c r="K361" s="4"/>
      <c r="L361" s="4"/>
      <c r="M361" s="11"/>
      <c r="N361" s="11"/>
      <c r="O361" s="11"/>
      <c r="P361" s="58"/>
      <c r="Q361" s="47"/>
      <c r="R361" s="108"/>
      <c r="S361" s="21"/>
      <c r="T361" s="21"/>
      <c r="U361" s="22"/>
      <c r="V361" s="22"/>
    </row>
    <row r="362" spans="1:22" ht="12.75">
      <c r="A362" s="1" t="s">
        <v>0</v>
      </c>
      <c r="B362" s="1" t="s">
        <v>1</v>
      </c>
      <c r="C362" s="58" t="s">
        <v>651</v>
      </c>
      <c r="D362" s="2" t="s">
        <v>2</v>
      </c>
      <c r="E362" s="2" t="s">
        <v>3</v>
      </c>
      <c r="F362" s="2" t="s">
        <v>4</v>
      </c>
      <c r="G362" s="2" t="s">
        <v>5</v>
      </c>
      <c r="H362" s="1" t="s">
        <v>6</v>
      </c>
      <c r="I362" s="2" t="s">
        <v>7</v>
      </c>
      <c r="J362" s="2" t="s">
        <v>8</v>
      </c>
      <c r="K362" s="2" t="s">
        <v>9</v>
      </c>
      <c r="L362" s="2"/>
      <c r="M362" s="10" t="s">
        <v>10</v>
      </c>
      <c r="N362" s="10" t="s">
        <v>11</v>
      </c>
      <c r="O362" s="10" t="s">
        <v>12</v>
      </c>
      <c r="P362" s="26" t="s">
        <v>13</v>
      </c>
      <c r="Q362" s="46" t="s">
        <v>14</v>
      </c>
      <c r="R362" s="107" t="s">
        <v>15</v>
      </c>
      <c r="S362" s="2" t="s">
        <v>601</v>
      </c>
      <c r="T362" s="2" t="s">
        <v>613</v>
      </c>
      <c r="U362" s="211"/>
      <c r="V362" s="211"/>
    </row>
    <row r="363" spans="1:22" ht="12.75">
      <c r="A363" s="3" t="s">
        <v>385</v>
      </c>
      <c r="B363" s="3" t="s">
        <v>386</v>
      </c>
      <c r="C363" s="58" t="s">
        <v>651</v>
      </c>
      <c r="D363" s="4">
        <v>40.552</v>
      </c>
      <c r="E363" s="4">
        <v>40.556</v>
      </c>
      <c r="F363" s="4">
        <v>40.561</v>
      </c>
      <c r="G363" s="4">
        <v>40.599</v>
      </c>
      <c r="H363" s="3" t="s">
        <v>387</v>
      </c>
      <c r="I363" s="4">
        <v>91.692</v>
      </c>
      <c r="J363" s="4">
        <v>26.51</v>
      </c>
      <c r="K363" s="4">
        <v>26.519</v>
      </c>
      <c r="L363" s="4"/>
      <c r="M363" s="11">
        <v>-0.6296296</v>
      </c>
      <c r="N363" s="11">
        <v>0.4596685</v>
      </c>
      <c r="O363" s="11">
        <v>0.1393998</v>
      </c>
      <c r="P363" s="58">
        <v>96</v>
      </c>
      <c r="Q363" s="47"/>
      <c r="R363" s="108"/>
      <c r="S363" s="21"/>
      <c r="T363" s="2">
        <f aca="true" t="shared" si="28" ref="T363:T383">(D363+E363+F363+G363)/4</f>
        <v>40.567</v>
      </c>
      <c r="U363" s="211"/>
      <c r="V363" s="211"/>
    </row>
    <row r="364" spans="1:22" ht="12.75">
      <c r="A364" s="3" t="s">
        <v>391</v>
      </c>
      <c r="B364" s="3" t="s">
        <v>392</v>
      </c>
      <c r="C364" s="58" t="s">
        <v>651</v>
      </c>
      <c r="D364" s="4">
        <v>40.554</v>
      </c>
      <c r="E364" s="4">
        <v>40.543</v>
      </c>
      <c r="F364" s="4">
        <v>40.542</v>
      </c>
      <c r="G364" s="4">
        <v>40.548</v>
      </c>
      <c r="H364" s="3" t="s">
        <v>387</v>
      </c>
      <c r="I364" s="4">
        <v>91.692</v>
      </c>
      <c r="J364" s="4">
        <v>26.51</v>
      </c>
      <c r="K364" s="4">
        <v>26.517999999999997</v>
      </c>
      <c r="L364" s="4"/>
      <c r="M364" s="11">
        <v>-0.3148148</v>
      </c>
      <c r="N364" s="11">
        <v>-0.0618785</v>
      </c>
      <c r="O364" s="11">
        <v>0.1239109</v>
      </c>
      <c r="P364" s="58">
        <v>79</v>
      </c>
      <c r="Q364" s="47"/>
      <c r="R364" s="108"/>
      <c r="S364" s="21"/>
      <c r="T364" s="2">
        <f t="shared" si="28"/>
        <v>40.54675</v>
      </c>
      <c r="U364" s="211"/>
      <c r="V364" s="211"/>
    </row>
    <row r="365" spans="1:22" ht="12.75">
      <c r="A365" s="3" t="s">
        <v>394</v>
      </c>
      <c r="B365" s="3" t="s">
        <v>395</v>
      </c>
      <c r="C365" s="58" t="s">
        <v>651</v>
      </c>
      <c r="D365" s="9">
        <v>40.557</v>
      </c>
      <c r="E365" s="9">
        <v>40.547</v>
      </c>
      <c r="F365" s="9">
        <v>40.554</v>
      </c>
      <c r="G365" s="9">
        <v>40.562</v>
      </c>
      <c r="H365" s="3" t="s">
        <v>394</v>
      </c>
      <c r="I365" s="4">
        <v>91.535</v>
      </c>
      <c r="J365" s="4">
        <v>26.520999999999997</v>
      </c>
      <c r="K365" s="4">
        <v>26.538999999999998</v>
      </c>
      <c r="L365" s="4"/>
      <c r="M365" s="11">
        <v>-0.3333333</v>
      </c>
      <c r="N365" s="11">
        <v>0.3356643</v>
      </c>
      <c r="O365" s="11">
        <v>0.6990291</v>
      </c>
      <c r="P365" s="58">
        <v>28.5</v>
      </c>
      <c r="Q365" s="47"/>
      <c r="R365" s="108"/>
      <c r="S365" s="21"/>
      <c r="T365" s="2">
        <f t="shared" si="28"/>
        <v>40.555</v>
      </c>
      <c r="U365" s="211"/>
      <c r="V365" s="211"/>
    </row>
    <row r="366" spans="1:22" ht="12.75">
      <c r="A366" s="3" t="s">
        <v>411</v>
      </c>
      <c r="B366" s="3" t="s">
        <v>412</v>
      </c>
      <c r="C366" s="58" t="s">
        <v>651</v>
      </c>
      <c r="D366" s="4">
        <v>40.553</v>
      </c>
      <c r="E366" s="4">
        <v>40.552</v>
      </c>
      <c r="F366" s="4">
        <v>40.564</v>
      </c>
      <c r="G366" s="4">
        <v>40.571</v>
      </c>
      <c r="H366" s="3" t="s">
        <v>411</v>
      </c>
      <c r="I366" s="4">
        <v>92.424</v>
      </c>
      <c r="J366" s="4">
        <v>26.519</v>
      </c>
      <c r="K366" s="4">
        <v>26.516</v>
      </c>
      <c r="L366" s="4"/>
      <c r="M366" s="11">
        <v>-0.1481481</v>
      </c>
      <c r="N366" s="11">
        <v>0.4109589</v>
      </c>
      <c r="O366" s="11">
        <v>-0.0674157</v>
      </c>
      <c r="P366" s="58">
        <v>62.5</v>
      </c>
      <c r="Q366" s="47"/>
      <c r="R366" s="108"/>
      <c r="S366" s="21"/>
      <c r="T366" s="2">
        <f t="shared" si="28"/>
        <v>40.559999999999995</v>
      </c>
      <c r="U366" s="211"/>
      <c r="V366" s="211"/>
    </row>
    <row r="367" spans="1:22" ht="12.75">
      <c r="A367" s="3" t="s">
        <v>419</v>
      </c>
      <c r="B367" s="3" t="s">
        <v>420</v>
      </c>
      <c r="C367" s="58" t="s">
        <v>651</v>
      </c>
      <c r="D367" s="9">
        <v>40.639</v>
      </c>
      <c r="E367" s="9">
        <v>40.632</v>
      </c>
      <c r="F367" s="9">
        <v>40.636</v>
      </c>
      <c r="G367" s="9">
        <v>40.628</v>
      </c>
      <c r="H367" s="3" t="s">
        <v>419</v>
      </c>
      <c r="I367" s="4">
        <v>92.541</v>
      </c>
      <c r="J367" s="4">
        <v>26.503</v>
      </c>
      <c r="K367" s="4">
        <v>26.506</v>
      </c>
      <c r="L367" s="4"/>
      <c r="M367" s="11">
        <v>0.0185185</v>
      </c>
      <c r="N367" s="11">
        <v>-0.0958904</v>
      </c>
      <c r="O367" s="11">
        <v>0.0674157</v>
      </c>
      <c r="P367" s="58">
        <v>62.5</v>
      </c>
      <c r="Q367" s="47"/>
      <c r="R367" s="108"/>
      <c r="S367" s="21"/>
      <c r="T367" s="2">
        <f t="shared" si="28"/>
        <v>40.633750000000006</v>
      </c>
      <c r="U367" s="211"/>
      <c r="V367" s="211"/>
    </row>
    <row r="368" spans="1:22" ht="12.75">
      <c r="A368" s="3" t="s">
        <v>435</v>
      </c>
      <c r="B368" s="3" t="s">
        <v>436</v>
      </c>
      <c r="C368" s="58" t="s">
        <v>651</v>
      </c>
      <c r="D368" s="9">
        <v>40.587</v>
      </c>
      <c r="E368" s="9">
        <v>40.582</v>
      </c>
      <c r="F368" s="9">
        <v>40.579</v>
      </c>
      <c r="G368" s="9">
        <v>40.571</v>
      </c>
      <c r="H368" s="3" t="s">
        <v>435</v>
      </c>
      <c r="I368" s="4">
        <v>93.116</v>
      </c>
      <c r="J368" s="4">
        <v>26.521</v>
      </c>
      <c r="K368" s="4">
        <v>26.508</v>
      </c>
      <c r="L368" s="4"/>
      <c r="M368" s="11">
        <v>0.055556</v>
      </c>
      <c r="N368" s="11">
        <v>-0.260274</v>
      </c>
      <c r="O368" s="11">
        <v>-0.292135</v>
      </c>
      <c r="P368" s="58">
        <v>62.5</v>
      </c>
      <c r="Q368" s="47"/>
      <c r="R368" s="108"/>
      <c r="S368" s="21"/>
      <c r="T368" s="2">
        <f t="shared" si="28"/>
        <v>40.579750000000004</v>
      </c>
      <c r="U368" s="211"/>
      <c r="V368" s="211"/>
    </row>
    <row r="369" spans="1:22" ht="12.75">
      <c r="A369" s="3" t="s">
        <v>437</v>
      </c>
      <c r="B369" s="3" t="s">
        <v>438</v>
      </c>
      <c r="C369" s="58" t="s">
        <v>651</v>
      </c>
      <c r="D369" s="9">
        <v>40.626</v>
      </c>
      <c r="E369" s="9">
        <v>40.653</v>
      </c>
      <c r="F369" s="9">
        <v>40.638</v>
      </c>
      <c r="G369" s="9">
        <v>40.598</v>
      </c>
      <c r="H369" s="3" t="s">
        <v>437</v>
      </c>
      <c r="I369" s="4">
        <v>92.91</v>
      </c>
      <c r="J369" s="4">
        <v>26.468</v>
      </c>
      <c r="K369" s="4">
        <v>26.48</v>
      </c>
      <c r="L369" s="4"/>
      <c r="M369" s="11">
        <v>1.240741</v>
      </c>
      <c r="N369" s="11">
        <v>-0.589041</v>
      </c>
      <c r="O369" s="11">
        <v>0.269663</v>
      </c>
      <c r="P369" s="58">
        <v>62.5</v>
      </c>
      <c r="Q369" s="47"/>
      <c r="R369" s="108"/>
      <c r="S369" s="21"/>
      <c r="T369" s="2">
        <f t="shared" si="28"/>
        <v>40.62875</v>
      </c>
      <c r="U369" s="211"/>
      <c r="V369" s="211"/>
    </row>
    <row r="370" spans="1:22" ht="12.75">
      <c r="A370" s="84" t="s">
        <v>437</v>
      </c>
      <c r="B370" s="84" t="s">
        <v>438</v>
      </c>
      <c r="C370" s="58" t="s">
        <v>651</v>
      </c>
      <c r="D370" s="104">
        <v>40.599</v>
      </c>
      <c r="E370" s="104">
        <v>40.619</v>
      </c>
      <c r="F370" s="104">
        <v>40.588</v>
      </c>
      <c r="G370" s="104">
        <v>40.563</v>
      </c>
      <c r="H370" s="84" t="s">
        <v>437</v>
      </c>
      <c r="I370" s="86">
        <v>92.9</v>
      </c>
      <c r="J370" s="86">
        <v>26.522</v>
      </c>
      <c r="K370" s="86">
        <v>26.525</v>
      </c>
      <c r="L370" s="86"/>
      <c r="M370" s="88">
        <v>1.40625</v>
      </c>
      <c r="N370" s="88">
        <v>-0.917808</v>
      </c>
      <c r="O370" s="89">
        <v>0.067416</v>
      </c>
      <c r="P370" s="85">
        <v>62.5</v>
      </c>
      <c r="Q370" s="95" t="s">
        <v>608</v>
      </c>
      <c r="R370" s="110">
        <v>36573</v>
      </c>
      <c r="S370" s="106"/>
      <c r="T370" s="2">
        <f t="shared" si="28"/>
        <v>40.59224999999999</v>
      </c>
      <c r="U370" s="211"/>
      <c r="V370" s="211"/>
    </row>
    <row r="371" spans="1:22" ht="12.75">
      <c r="A371" s="3" t="s">
        <v>439</v>
      </c>
      <c r="B371" s="3" t="s">
        <v>440</v>
      </c>
      <c r="C371" s="58" t="s">
        <v>651</v>
      </c>
      <c r="D371" s="9">
        <v>40.587</v>
      </c>
      <c r="E371" s="9">
        <v>40.602</v>
      </c>
      <c r="F371" s="9">
        <v>40.574</v>
      </c>
      <c r="G371" s="9">
        <v>40.575</v>
      </c>
      <c r="H371" s="3" t="s">
        <v>439</v>
      </c>
      <c r="I371" s="4">
        <v>93.407</v>
      </c>
      <c r="J371" s="4">
        <v>26.533</v>
      </c>
      <c r="K371" s="4">
        <v>26.535</v>
      </c>
      <c r="L371" s="4"/>
      <c r="M371" s="11">
        <v>0.259259</v>
      </c>
      <c r="N371" s="11">
        <v>-0.547945</v>
      </c>
      <c r="O371" s="11">
        <v>0.044944</v>
      </c>
      <c r="P371" s="58">
        <v>62.5</v>
      </c>
      <c r="Q371" s="47"/>
      <c r="R371" s="108"/>
      <c r="S371" s="21"/>
      <c r="T371" s="2">
        <f t="shared" si="28"/>
        <v>40.5845</v>
      </c>
      <c r="U371" s="211"/>
      <c r="V371" s="211"/>
    </row>
    <row r="372" spans="1:22" ht="12.75">
      <c r="A372" s="3" t="s">
        <v>441</v>
      </c>
      <c r="B372" s="3" t="s">
        <v>42</v>
      </c>
      <c r="C372" s="58" t="s">
        <v>651</v>
      </c>
      <c r="D372" s="9">
        <v>40.608</v>
      </c>
      <c r="E372" s="9">
        <v>40.605</v>
      </c>
      <c r="F372" s="9">
        <v>40.605</v>
      </c>
      <c r="G372" s="9">
        <v>40.602</v>
      </c>
      <c r="H372" s="3" t="s">
        <v>441</v>
      </c>
      <c r="I372" s="4">
        <v>92.971</v>
      </c>
      <c r="J372" s="4">
        <v>26.542</v>
      </c>
      <c r="K372" s="4">
        <v>26.53</v>
      </c>
      <c r="L372" s="4"/>
      <c r="M372" s="11">
        <v>0</v>
      </c>
      <c r="N372" s="11">
        <v>-0.082192</v>
      </c>
      <c r="O372" s="11">
        <v>-0.269663</v>
      </c>
      <c r="P372" s="58">
        <v>62.5</v>
      </c>
      <c r="Q372" s="47"/>
      <c r="R372" s="108"/>
      <c r="S372" s="21"/>
      <c r="T372" s="2">
        <f t="shared" si="28"/>
        <v>40.605</v>
      </c>
      <c r="U372" s="211"/>
      <c r="V372" s="211"/>
    </row>
    <row r="373" spans="1:22" ht="12.75">
      <c r="A373" s="3" t="s">
        <v>443</v>
      </c>
      <c r="B373" s="3" t="s">
        <v>444</v>
      </c>
      <c r="C373" s="58" t="s">
        <v>651</v>
      </c>
      <c r="D373" s="9">
        <v>40.594</v>
      </c>
      <c r="E373" s="9">
        <v>40.608</v>
      </c>
      <c r="F373" s="9">
        <v>40.597</v>
      </c>
      <c r="G373" s="9">
        <v>40.584</v>
      </c>
      <c r="H373" s="3" t="s">
        <v>443</v>
      </c>
      <c r="I373" s="4">
        <v>94.174</v>
      </c>
      <c r="J373" s="4">
        <v>26.508</v>
      </c>
      <c r="K373" s="4">
        <v>26.49</v>
      </c>
      <c r="L373" s="4"/>
      <c r="M373" s="11">
        <v>0.5</v>
      </c>
      <c r="N373" s="11">
        <v>-0.287671</v>
      </c>
      <c r="O373" s="11">
        <v>-0.404494</v>
      </c>
      <c r="P373" s="58">
        <v>62.5</v>
      </c>
      <c r="Q373" s="47"/>
      <c r="R373" s="108"/>
      <c r="S373" s="21"/>
      <c r="T373" s="2">
        <f t="shared" si="28"/>
        <v>40.59575</v>
      </c>
      <c r="U373" s="211"/>
      <c r="V373" s="211"/>
    </row>
    <row r="374" spans="1:22" ht="12.75">
      <c r="A374" s="3" t="s">
        <v>446</v>
      </c>
      <c r="B374" s="3" t="s">
        <v>447</v>
      </c>
      <c r="C374" s="58" t="s">
        <v>651</v>
      </c>
      <c r="D374" s="4">
        <v>40.578</v>
      </c>
      <c r="E374" s="4">
        <v>40.613</v>
      </c>
      <c r="F374" s="4">
        <v>40.617</v>
      </c>
      <c r="G374" s="4">
        <v>40.579</v>
      </c>
      <c r="H374" s="3" t="s">
        <v>446</v>
      </c>
      <c r="I374" s="4">
        <v>92.718</v>
      </c>
      <c r="J374" s="4">
        <v>26.53</v>
      </c>
      <c r="K374" s="4">
        <v>26.523</v>
      </c>
      <c r="L374" s="4"/>
      <c r="M374" s="11">
        <v>1.351852</v>
      </c>
      <c r="N374" s="11">
        <v>0.068493</v>
      </c>
      <c r="O374" s="11">
        <v>-0.157303</v>
      </c>
      <c r="P374" s="58">
        <v>62.5</v>
      </c>
      <c r="Q374" s="47"/>
      <c r="R374" s="108"/>
      <c r="S374" s="21"/>
      <c r="T374" s="2">
        <f t="shared" si="28"/>
        <v>40.59675</v>
      </c>
      <c r="U374" s="211"/>
      <c r="V374" s="211"/>
    </row>
    <row r="375" spans="1:22" ht="12.75">
      <c r="A375" s="3" t="s">
        <v>450</v>
      </c>
      <c r="B375" s="3" t="s">
        <v>451</v>
      </c>
      <c r="C375" s="58" t="s">
        <v>651</v>
      </c>
      <c r="D375" s="9">
        <v>40.564</v>
      </c>
      <c r="E375" s="9">
        <v>40.597</v>
      </c>
      <c r="F375" s="9">
        <v>40.601</v>
      </c>
      <c r="G375" s="9">
        <v>40.571</v>
      </c>
      <c r="H375" s="3" t="s">
        <v>450</v>
      </c>
      <c r="I375" s="4">
        <v>90.493</v>
      </c>
      <c r="J375" s="4">
        <v>26.518</v>
      </c>
      <c r="K375" s="4">
        <v>26.515</v>
      </c>
      <c r="L375" s="4"/>
      <c r="M375" s="11">
        <v>1.166667</v>
      </c>
      <c r="N375" s="11">
        <v>0.150685</v>
      </c>
      <c r="O375" s="11">
        <v>-0.067416</v>
      </c>
      <c r="P375" s="58">
        <v>62.5</v>
      </c>
      <c r="Q375" s="47"/>
      <c r="R375" s="108"/>
      <c r="S375" s="21"/>
      <c r="T375" s="2">
        <f t="shared" si="28"/>
        <v>40.58325</v>
      </c>
      <c r="U375" s="211"/>
      <c r="V375" s="211"/>
    </row>
    <row r="376" spans="1:22" ht="12.75">
      <c r="A376" s="3" t="s">
        <v>457</v>
      </c>
      <c r="B376" s="3" t="s">
        <v>458</v>
      </c>
      <c r="C376" s="58" t="s">
        <v>651</v>
      </c>
      <c r="D376" s="9">
        <v>40.645</v>
      </c>
      <c r="E376" s="9">
        <v>40.644</v>
      </c>
      <c r="F376" s="9">
        <v>40.621</v>
      </c>
      <c r="G376" s="9">
        <v>40.633</v>
      </c>
      <c r="H376" s="3" t="s">
        <v>457</v>
      </c>
      <c r="I376" s="4">
        <v>92.006</v>
      </c>
      <c r="J376" s="4">
        <v>26.515</v>
      </c>
      <c r="K376" s="4">
        <v>26.515</v>
      </c>
      <c r="L376" s="4"/>
      <c r="M376" s="11">
        <v>-0.240741</v>
      </c>
      <c r="N376" s="11">
        <v>-0.479452</v>
      </c>
      <c r="O376" s="11">
        <v>0</v>
      </c>
      <c r="P376" s="58">
        <v>62.5</v>
      </c>
      <c r="Q376" s="47"/>
      <c r="R376" s="108"/>
      <c r="S376" s="21"/>
      <c r="T376" s="2">
        <f t="shared" si="28"/>
        <v>40.63575</v>
      </c>
      <c r="U376" s="211"/>
      <c r="V376" s="211"/>
    </row>
    <row r="377" spans="1:22" ht="12.75">
      <c r="A377" s="3" t="s">
        <v>461</v>
      </c>
      <c r="B377" s="3" t="s">
        <v>462</v>
      </c>
      <c r="C377" s="58" t="s">
        <v>651</v>
      </c>
      <c r="D377" s="9">
        <v>40.65</v>
      </c>
      <c r="E377" s="9">
        <v>40.665</v>
      </c>
      <c r="F377" s="9">
        <v>40.672</v>
      </c>
      <c r="G377" s="9">
        <v>40.643</v>
      </c>
      <c r="H377" s="3" t="s">
        <v>461</v>
      </c>
      <c r="I377" s="4">
        <v>93.942</v>
      </c>
      <c r="J377" s="4">
        <v>26.527</v>
      </c>
      <c r="K377" s="4">
        <v>26.528</v>
      </c>
      <c r="L377" s="4"/>
      <c r="M377" s="11">
        <v>0.814815</v>
      </c>
      <c r="N377" s="11">
        <v>0</v>
      </c>
      <c r="O377" s="11">
        <v>0.022472</v>
      </c>
      <c r="P377" s="58">
        <v>62.5</v>
      </c>
      <c r="Q377" s="47"/>
      <c r="R377" s="108"/>
      <c r="S377" s="21"/>
      <c r="T377" s="2">
        <f t="shared" si="28"/>
        <v>40.6575</v>
      </c>
      <c r="U377" s="211"/>
      <c r="V377" s="211"/>
    </row>
    <row r="378" spans="1:22" ht="12.75">
      <c r="A378" s="3" t="s">
        <v>464</v>
      </c>
      <c r="B378" s="3" t="s">
        <v>465</v>
      </c>
      <c r="C378" s="58" t="s">
        <v>651</v>
      </c>
      <c r="D378" s="4">
        <v>40.646</v>
      </c>
      <c r="E378" s="4">
        <v>40.664</v>
      </c>
      <c r="F378" s="4">
        <v>40.642</v>
      </c>
      <c r="G378" s="4">
        <v>40.631</v>
      </c>
      <c r="H378" s="3" t="s">
        <v>464</v>
      </c>
      <c r="I378" s="4">
        <v>93.545</v>
      </c>
      <c r="J378" s="4">
        <v>26.522</v>
      </c>
      <c r="K378" s="4">
        <v>26.507</v>
      </c>
      <c r="L378" s="4"/>
      <c r="M378" s="11">
        <v>0.537037</v>
      </c>
      <c r="N378" s="11">
        <v>-1.034965</v>
      </c>
      <c r="O378" s="11">
        <v>-0.582524</v>
      </c>
      <c r="P378" s="58">
        <v>28.5</v>
      </c>
      <c r="Q378" s="47"/>
      <c r="R378" s="108"/>
      <c r="S378" s="21"/>
      <c r="T378" s="2">
        <f t="shared" si="28"/>
        <v>40.64575</v>
      </c>
      <c r="U378" s="211"/>
      <c r="V378" s="211"/>
    </row>
    <row r="379" spans="1:22" ht="12.75">
      <c r="A379" s="1" t="s">
        <v>464</v>
      </c>
      <c r="B379" s="3" t="s">
        <v>465</v>
      </c>
      <c r="C379" s="58" t="s">
        <v>651</v>
      </c>
      <c r="D379" s="15">
        <v>40.647</v>
      </c>
      <c r="E379" s="15">
        <v>40.646</v>
      </c>
      <c r="F379" s="15">
        <v>40.649</v>
      </c>
      <c r="G379" s="15">
        <v>40.65</v>
      </c>
      <c r="H379" s="1" t="s">
        <v>464</v>
      </c>
      <c r="I379" s="2">
        <v>101.889</v>
      </c>
      <c r="J379" s="2">
        <v>26.52</v>
      </c>
      <c r="K379" s="2">
        <v>26.525</v>
      </c>
      <c r="L379" s="2"/>
      <c r="M379" s="10">
        <v>-0.0625</v>
      </c>
      <c r="N379" s="10">
        <v>0.053039</v>
      </c>
      <c r="O379" s="57">
        <v>0.077444</v>
      </c>
      <c r="P379" s="26">
        <v>79</v>
      </c>
      <c r="Q379" s="51" t="s">
        <v>466</v>
      </c>
      <c r="R379" s="109" t="s">
        <v>467</v>
      </c>
      <c r="S379" s="24"/>
      <c r="T379" s="2">
        <f t="shared" si="28"/>
        <v>40.648</v>
      </c>
      <c r="U379" s="211"/>
      <c r="V379" s="211"/>
    </row>
    <row r="380" spans="1:22" ht="12.75">
      <c r="A380" s="3" t="s">
        <v>468</v>
      </c>
      <c r="B380" s="3" t="s">
        <v>469</v>
      </c>
      <c r="C380" s="58" t="s">
        <v>651</v>
      </c>
      <c r="D380" s="9">
        <v>40.692</v>
      </c>
      <c r="E380" s="9">
        <v>40.62</v>
      </c>
      <c r="F380" s="9">
        <v>40.629</v>
      </c>
      <c r="G380" s="9">
        <v>40.655</v>
      </c>
      <c r="H380" s="3" t="s">
        <v>470</v>
      </c>
      <c r="I380" s="4">
        <v>88.631</v>
      </c>
      <c r="J380" s="4">
        <v>26.507</v>
      </c>
      <c r="K380" s="4">
        <v>26.503</v>
      </c>
      <c r="L380" s="4"/>
      <c r="M380" s="11">
        <v>-1.814815</v>
      </c>
      <c r="N380" s="11">
        <v>-0.247514</v>
      </c>
      <c r="O380" s="11">
        <v>-0.061956</v>
      </c>
      <c r="P380" s="58">
        <v>79</v>
      </c>
      <c r="Q380" s="47"/>
      <c r="R380" s="108"/>
      <c r="S380" s="100"/>
      <c r="T380" s="2">
        <f t="shared" si="28"/>
        <v>40.649</v>
      </c>
      <c r="U380" s="211"/>
      <c r="V380" s="211"/>
    </row>
    <row r="381" spans="1:22" ht="12.75">
      <c r="A381" s="1" t="s">
        <v>468</v>
      </c>
      <c r="B381" s="1"/>
      <c r="C381" s="58" t="s">
        <v>651</v>
      </c>
      <c r="D381" s="2">
        <v>40.676</v>
      </c>
      <c r="E381" s="2">
        <v>40.62</v>
      </c>
      <c r="F381" s="2">
        <v>40.651</v>
      </c>
      <c r="G381" s="2">
        <v>40.651</v>
      </c>
      <c r="H381" s="1" t="s">
        <v>470</v>
      </c>
      <c r="I381" s="2">
        <v>99.833</v>
      </c>
      <c r="J381" s="2">
        <v>26.52</v>
      </c>
      <c r="K381" s="2">
        <v>26.522</v>
      </c>
      <c r="L381" s="2"/>
      <c r="M381" s="10">
        <v>-1.037037</v>
      </c>
      <c r="N381" s="10">
        <v>0.053039</v>
      </c>
      <c r="O381" s="57">
        <v>0.030978</v>
      </c>
      <c r="P381" s="77">
        <v>79</v>
      </c>
      <c r="Q381" s="51" t="s">
        <v>471</v>
      </c>
      <c r="R381" s="109" t="s">
        <v>467</v>
      </c>
      <c r="S381" s="106"/>
      <c r="T381" s="2">
        <f t="shared" si="28"/>
        <v>40.6495</v>
      </c>
      <c r="U381" s="211"/>
      <c r="V381" s="211"/>
    </row>
    <row r="382" spans="1:22" ht="12.75">
      <c r="A382" s="3" t="s">
        <v>472</v>
      </c>
      <c r="B382" s="3" t="s">
        <v>473</v>
      </c>
      <c r="C382" s="58" t="s">
        <v>651</v>
      </c>
      <c r="D382" s="9">
        <v>40.651</v>
      </c>
      <c r="E382" s="9">
        <v>40.636</v>
      </c>
      <c r="F382" s="9">
        <v>40.646</v>
      </c>
      <c r="G382" s="9">
        <v>40.66</v>
      </c>
      <c r="H382" s="3" t="s">
        <v>470</v>
      </c>
      <c r="I382" s="4">
        <v>88.631</v>
      </c>
      <c r="J382" s="4">
        <v>26.517</v>
      </c>
      <c r="K382" s="4">
        <v>26.506</v>
      </c>
      <c r="L382" s="4"/>
      <c r="M382" s="11">
        <v>-0.537037</v>
      </c>
      <c r="N382" s="11">
        <v>0.167956</v>
      </c>
      <c r="O382" s="11">
        <v>-0.170378</v>
      </c>
      <c r="P382" s="78">
        <v>96</v>
      </c>
      <c r="Q382" s="47"/>
      <c r="R382" s="108"/>
      <c r="S382" s="100"/>
      <c r="T382" s="2">
        <f t="shared" si="28"/>
        <v>40.648250000000004</v>
      </c>
      <c r="U382" s="211"/>
      <c r="V382" s="211"/>
    </row>
    <row r="383" spans="1:22" ht="12.75">
      <c r="A383" s="1" t="s">
        <v>472</v>
      </c>
      <c r="B383" s="1"/>
      <c r="C383" s="58" t="s">
        <v>651</v>
      </c>
      <c r="D383" s="2">
        <v>40.644</v>
      </c>
      <c r="E383" s="2">
        <v>40.653</v>
      </c>
      <c r="F383" s="2">
        <v>40.654</v>
      </c>
      <c r="G383" s="2">
        <v>40.649</v>
      </c>
      <c r="H383" s="1" t="s">
        <v>470</v>
      </c>
      <c r="I383" s="2">
        <v>99.833</v>
      </c>
      <c r="J383" s="2">
        <v>26.525</v>
      </c>
      <c r="K383" s="2">
        <v>26.525</v>
      </c>
      <c r="L383" s="2"/>
      <c r="M383" s="10">
        <v>0.259259</v>
      </c>
      <c r="N383" s="10">
        <v>0.053039</v>
      </c>
      <c r="O383" s="57">
        <v>0</v>
      </c>
      <c r="P383" s="77">
        <v>96</v>
      </c>
      <c r="Q383" s="51" t="s">
        <v>474</v>
      </c>
      <c r="R383" s="109" t="s">
        <v>467</v>
      </c>
      <c r="S383" s="106"/>
      <c r="T383" s="2">
        <f t="shared" si="28"/>
        <v>40.65</v>
      </c>
      <c r="U383" s="211"/>
      <c r="V383" s="211"/>
    </row>
    <row r="384" spans="1:22" ht="12.75">
      <c r="A384" s="189"/>
      <c r="B384" s="189"/>
      <c r="C384" s="58" t="s">
        <v>651</v>
      </c>
      <c r="D384" s="207"/>
      <c r="E384" s="207"/>
      <c r="F384" s="207"/>
      <c r="G384" s="207"/>
      <c r="H384" s="189"/>
      <c r="I384" s="220"/>
      <c r="J384" s="220"/>
      <c r="K384" s="220"/>
      <c r="L384" s="220"/>
      <c r="M384" s="235"/>
      <c r="N384" s="235"/>
      <c r="O384" s="235"/>
      <c r="P384" s="258"/>
      <c r="Q384" s="274"/>
      <c r="R384" s="306"/>
      <c r="S384" s="114"/>
      <c r="T384" s="114"/>
      <c r="U384" s="336"/>
      <c r="V384" s="336"/>
    </row>
    <row r="385" spans="1:22" ht="12.75">
      <c r="A385" s="189"/>
      <c r="B385" s="189"/>
      <c r="C385" s="58" t="s">
        <v>651</v>
      </c>
      <c r="D385" s="207"/>
      <c r="E385" s="207"/>
      <c r="F385" s="207"/>
      <c r="G385" s="207"/>
      <c r="H385" s="189"/>
      <c r="I385" s="220"/>
      <c r="J385" s="220"/>
      <c r="K385" s="220"/>
      <c r="L385" s="220"/>
      <c r="M385" s="235"/>
      <c r="N385" s="235"/>
      <c r="O385" s="235"/>
      <c r="P385" s="258"/>
      <c r="Q385" s="274"/>
      <c r="R385" s="306"/>
      <c r="S385" s="114"/>
      <c r="T385" s="114"/>
      <c r="U385" s="336"/>
      <c r="V385" s="336"/>
    </row>
    <row r="386" spans="1:22" ht="12.75">
      <c r="A386" s="1" t="s">
        <v>0</v>
      </c>
      <c r="B386" s="1" t="s">
        <v>1</v>
      </c>
      <c r="C386" s="58" t="s">
        <v>651</v>
      </c>
      <c r="D386" s="15" t="s">
        <v>2</v>
      </c>
      <c r="E386" s="15" t="s">
        <v>3</v>
      </c>
      <c r="F386" s="15" t="s">
        <v>4</v>
      </c>
      <c r="G386" s="15" t="s">
        <v>5</v>
      </c>
      <c r="H386" s="1" t="s">
        <v>6</v>
      </c>
      <c r="I386" s="2" t="s">
        <v>7</v>
      </c>
      <c r="J386" s="2" t="s">
        <v>8</v>
      </c>
      <c r="K386" s="2" t="s">
        <v>9</v>
      </c>
      <c r="L386" s="2"/>
      <c r="M386" s="10" t="s">
        <v>10</v>
      </c>
      <c r="N386" s="10" t="s">
        <v>11</v>
      </c>
      <c r="O386" s="10" t="s">
        <v>12</v>
      </c>
      <c r="P386" s="26" t="s">
        <v>13</v>
      </c>
      <c r="Q386" s="46" t="s">
        <v>14</v>
      </c>
      <c r="R386" s="107" t="s">
        <v>15</v>
      </c>
      <c r="S386" s="2" t="s">
        <v>601</v>
      </c>
      <c r="T386" s="2" t="s">
        <v>613</v>
      </c>
      <c r="U386" s="211"/>
      <c r="V386" s="211"/>
    </row>
    <row r="387" spans="1:22" ht="12.75">
      <c r="A387" s="3" t="s">
        <v>475</v>
      </c>
      <c r="B387" s="3" t="s">
        <v>476</v>
      </c>
      <c r="C387" s="58" t="s">
        <v>651</v>
      </c>
      <c r="D387" s="4">
        <v>40.675</v>
      </c>
      <c r="E387" s="4">
        <v>40.662</v>
      </c>
      <c r="F387" s="4">
        <v>40.634</v>
      </c>
      <c r="G387" s="4">
        <v>40.653</v>
      </c>
      <c r="H387" s="3" t="s">
        <v>477</v>
      </c>
      <c r="I387" s="4">
        <v>94.946</v>
      </c>
      <c r="J387" s="4">
        <v>26.535</v>
      </c>
      <c r="K387" s="4">
        <v>26.552</v>
      </c>
      <c r="L387" s="4"/>
      <c r="M387" s="11">
        <v>-0.5925926</v>
      </c>
      <c r="N387" s="11">
        <v>-0.441989</v>
      </c>
      <c r="O387" s="11">
        <v>0.2633107</v>
      </c>
      <c r="P387" s="58">
        <v>96</v>
      </c>
      <c r="Q387" s="47"/>
      <c r="R387" s="108"/>
      <c r="S387" s="21"/>
      <c r="T387" s="2">
        <f aca="true" t="shared" si="29" ref="T387:T404">(D387+E387+F387+G387)/4</f>
        <v>40.656</v>
      </c>
      <c r="U387" s="211"/>
      <c r="V387" s="211"/>
    </row>
    <row r="388" spans="1:22" ht="12.75">
      <c r="A388" s="3" t="s">
        <v>479</v>
      </c>
      <c r="B388" s="3" t="s">
        <v>480</v>
      </c>
      <c r="C388" s="58" t="s">
        <v>651</v>
      </c>
      <c r="D388" s="9">
        <v>40.66</v>
      </c>
      <c r="E388" s="9">
        <v>40.641</v>
      </c>
      <c r="F388" s="9">
        <v>40.642</v>
      </c>
      <c r="G388" s="9">
        <v>40.631</v>
      </c>
      <c r="H388" s="3" t="s">
        <v>477</v>
      </c>
      <c r="I388" s="4">
        <v>94.946</v>
      </c>
      <c r="J388" s="4">
        <v>26.517999999999997</v>
      </c>
      <c r="K388" s="4">
        <v>26.531</v>
      </c>
      <c r="L388" s="4"/>
      <c r="M388" s="11">
        <v>-0.1481481</v>
      </c>
      <c r="N388" s="11">
        <v>-0.2475138</v>
      </c>
      <c r="O388" s="11">
        <v>0.2013553</v>
      </c>
      <c r="P388" s="58">
        <v>79</v>
      </c>
      <c r="Q388" s="47"/>
      <c r="R388" s="108"/>
      <c r="S388" s="21"/>
      <c r="T388" s="2">
        <f t="shared" si="29"/>
        <v>40.643499999999996</v>
      </c>
      <c r="U388" s="211"/>
      <c r="V388" s="211"/>
    </row>
    <row r="389" spans="1:22" ht="12.75">
      <c r="A389" s="3" t="s">
        <v>482</v>
      </c>
      <c r="B389" s="3" t="s">
        <v>483</v>
      </c>
      <c r="C389" s="58" t="s">
        <v>651</v>
      </c>
      <c r="D389" s="4">
        <v>40.586</v>
      </c>
      <c r="E389" s="4">
        <v>40.568</v>
      </c>
      <c r="F389" s="4">
        <v>40.583</v>
      </c>
      <c r="G389" s="4">
        <v>40.603</v>
      </c>
      <c r="H389" s="3" t="s">
        <v>482</v>
      </c>
      <c r="I389" s="4">
        <v>93.576</v>
      </c>
      <c r="J389" s="4">
        <v>26.545</v>
      </c>
      <c r="K389" s="4">
        <v>26.541999999999998</v>
      </c>
      <c r="L389" s="4"/>
      <c r="M389" s="11">
        <v>-0.7037037</v>
      </c>
      <c r="N389" s="11">
        <v>0.8951049</v>
      </c>
      <c r="O389" s="11">
        <v>-0.1165049</v>
      </c>
      <c r="P389" s="58">
        <v>28.5</v>
      </c>
      <c r="Q389" s="47"/>
      <c r="R389" s="108"/>
      <c r="S389" s="21"/>
      <c r="T389" s="2">
        <f t="shared" si="29"/>
        <v>40.585</v>
      </c>
      <c r="U389" s="211"/>
      <c r="V389" s="211"/>
    </row>
    <row r="390" spans="1:22" ht="12.75">
      <c r="A390" s="3" t="s">
        <v>486</v>
      </c>
      <c r="B390" s="3" t="s">
        <v>487</v>
      </c>
      <c r="C390" s="58" t="s">
        <v>651</v>
      </c>
      <c r="D390" s="9">
        <v>40.611</v>
      </c>
      <c r="E390" s="9">
        <v>40.611</v>
      </c>
      <c r="F390" s="9">
        <v>40.603</v>
      </c>
      <c r="G390" s="9">
        <v>40.616</v>
      </c>
      <c r="H390" s="3" t="s">
        <v>486</v>
      </c>
      <c r="I390" s="4">
        <v>92.88</v>
      </c>
      <c r="J390" s="4">
        <v>26.545</v>
      </c>
      <c r="K390" s="4">
        <v>26.546999999999997</v>
      </c>
      <c r="L390" s="4"/>
      <c r="M390" s="11">
        <v>-0.2407407</v>
      </c>
      <c r="N390" s="11">
        <v>-0.0410959</v>
      </c>
      <c r="O390" s="11">
        <v>0.0449438</v>
      </c>
      <c r="P390" s="58">
        <v>62.5</v>
      </c>
      <c r="Q390" s="47"/>
      <c r="R390" s="108"/>
      <c r="S390" s="21"/>
      <c r="T390" s="2">
        <f t="shared" si="29"/>
        <v>40.61024999999999</v>
      </c>
      <c r="U390" s="211"/>
      <c r="V390" s="211"/>
    </row>
    <row r="391" spans="1:22" ht="12.75">
      <c r="A391" s="3" t="s">
        <v>489</v>
      </c>
      <c r="B391" s="3" t="s">
        <v>490</v>
      </c>
      <c r="C391" s="58" t="s">
        <v>651</v>
      </c>
      <c r="D391" s="9">
        <v>40.659</v>
      </c>
      <c r="E391" s="9">
        <v>40.67</v>
      </c>
      <c r="F391" s="9">
        <v>40.614</v>
      </c>
      <c r="G391" s="9">
        <v>40.613</v>
      </c>
      <c r="H391" s="3" t="s">
        <v>489</v>
      </c>
      <c r="I391" s="4">
        <v>93.028</v>
      </c>
      <c r="J391" s="4">
        <v>26.540999999999997</v>
      </c>
      <c r="K391" s="4">
        <v>26.54</v>
      </c>
      <c r="L391" s="4"/>
      <c r="M391" s="11">
        <v>0.2222222</v>
      </c>
      <c r="N391" s="11">
        <v>-1.3972603</v>
      </c>
      <c r="O391" s="11">
        <v>-0.0224719</v>
      </c>
      <c r="P391" s="58">
        <v>62.5</v>
      </c>
      <c r="Q391" s="47"/>
      <c r="R391" s="108"/>
      <c r="S391" s="21"/>
      <c r="T391" s="2">
        <f t="shared" si="29"/>
        <v>40.639</v>
      </c>
      <c r="U391" s="211"/>
      <c r="V391" s="211"/>
    </row>
    <row r="392" spans="1:22" ht="12.75">
      <c r="A392" s="3" t="s">
        <v>493</v>
      </c>
      <c r="B392" s="3" t="s">
        <v>494</v>
      </c>
      <c r="C392" s="58" t="s">
        <v>651</v>
      </c>
      <c r="D392" s="9">
        <v>40.642</v>
      </c>
      <c r="E392" s="9">
        <v>40.681</v>
      </c>
      <c r="F392" s="9">
        <v>40.67</v>
      </c>
      <c r="G392" s="9">
        <v>40.641</v>
      </c>
      <c r="H392" s="3" t="s">
        <v>493</v>
      </c>
      <c r="I392" s="4">
        <v>94.157</v>
      </c>
      <c r="J392" s="4">
        <v>26.495</v>
      </c>
      <c r="K392" s="4">
        <v>26.485</v>
      </c>
      <c r="L392" s="4"/>
      <c r="M392" s="11">
        <v>1.2592593</v>
      </c>
      <c r="N392" s="11">
        <v>-0.1643836</v>
      </c>
      <c r="O392" s="11">
        <v>-0.2247191</v>
      </c>
      <c r="P392" s="58">
        <v>62.5</v>
      </c>
      <c r="Q392" s="47"/>
      <c r="R392" s="108"/>
      <c r="S392" s="21"/>
      <c r="T392" s="2">
        <f t="shared" si="29"/>
        <v>40.658500000000004</v>
      </c>
      <c r="U392" s="211"/>
      <c r="V392" s="211"/>
    </row>
    <row r="393" spans="1:22" ht="12.75">
      <c r="A393" s="3" t="s">
        <v>496</v>
      </c>
      <c r="B393" s="3" t="s">
        <v>497</v>
      </c>
      <c r="C393" s="58" t="s">
        <v>651</v>
      </c>
      <c r="D393" s="9">
        <v>40.606</v>
      </c>
      <c r="E393" s="9">
        <v>40.591</v>
      </c>
      <c r="F393" s="9">
        <v>40.584</v>
      </c>
      <c r="G393" s="9">
        <v>40.606</v>
      </c>
      <c r="H393" s="3" t="s">
        <v>496</v>
      </c>
      <c r="I393" s="4">
        <v>92.947</v>
      </c>
      <c r="J393" s="4">
        <v>26.54</v>
      </c>
      <c r="K393" s="4">
        <v>26.531</v>
      </c>
      <c r="L393" s="4"/>
      <c r="M393" s="11">
        <v>-0.6851852</v>
      </c>
      <c r="N393" s="11">
        <v>-0.0958904</v>
      </c>
      <c r="O393" s="11">
        <v>-0.2022472</v>
      </c>
      <c r="P393" s="58">
        <v>62.5</v>
      </c>
      <c r="Q393" s="47"/>
      <c r="R393" s="108"/>
      <c r="S393" s="21"/>
      <c r="T393" s="2">
        <f t="shared" si="29"/>
        <v>40.59675</v>
      </c>
      <c r="U393" s="211"/>
      <c r="V393" s="211"/>
    </row>
    <row r="394" spans="1:22" ht="12.75">
      <c r="A394" s="3" t="s">
        <v>498</v>
      </c>
      <c r="B394" s="3" t="s">
        <v>499</v>
      </c>
      <c r="C394" s="58" t="s">
        <v>651</v>
      </c>
      <c r="D394" s="9">
        <v>40.642</v>
      </c>
      <c r="E394" s="9">
        <v>40.627</v>
      </c>
      <c r="F394" s="9">
        <v>40.632</v>
      </c>
      <c r="G394" s="9">
        <v>40.647</v>
      </c>
      <c r="H394" s="3" t="s">
        <v>498</v>
      </c>
      <c r="I394" s="4">
        <v>92.613</v>
      </c>
      <c r="J394" s="4">
        <v>26.505</v>
      </c>
      <c r="K394" s="4">
        <v>26.508</v>
      </c>
      <c r="L394" s="4"/>
      <c r="M394" s="11">
        <v>-0.5555556</v>
      </c>
      <c r="N394" s="11">
        <v>0.1369863</v>
      </c>
      <c r="O394" s="11">
        <v>0.0674157</v>
      </c>
      <c r="P394" s="58">
        <v>62.5</v>
      </c>
      <c r="Q394" s="47"/>
      <c r="R394" s="108"/>
      <c r="S394" s="21"/>
      <c r="T394" s="2">
        <f t="shared" si="29"/>
        <v>40.637</v>
      </c>
      <c r="U394" s="211"/>
      <c r="V394" s="211"/>
    </row>
    <row r="395" spans="1:22" ht="12.75">
      <c r="A395" s="3" t="s">
        <v>513</v>
      </c>
      <c r="B395" s="3" t="s">
        <v>514</v>
      </c>
      <c r="C395" s="58" t="s">
        <v>651</v>
      </c>
      <c r="D395" s="9">
        <v>40.629</v>
      </c>
      <c r="E395" s="9">
        <v>40.622</v>
      </c>
      <c r="F395" s="9">
        <v>40.633</v>
      </c>
      <c r="G395" s="9">
        <v>40.629</v>
      </c>
      <c r="H395" s="3" t="s">
        <v>513</v>
      </c>
      <c r="I395" s="4">
        <v>92.992</v>
      </c>
      <c r="J395" s="4">
        <v>26.511</v>
      </c>
      <c r="K395" s="4">
        <v>26.531</v>
      </c>
      <c r="L395" s="4"/>
      <c r="M395" s="11">
        <v>-0.0555556</v>
      </c>
      <c r="N395" s="11">
        <v>0.1506849</v>
      </c>
      <c r="O395" s="11">
        <v>0.4494382</v>
      </c>
      <c r="P395" s="58">
        <v>62.5</v>
      </c>
      <c r="Q395" s="47"/>
      <c r="R395" s="108"/>
      <c r="S395" s="21"/>
      <c r="T395" s="2">
        <f t="shared" si="29"/>
        <v>40.62825</v>
      </c>
      <c r="U395" s="211"/>
      <c r="V395" s="211"/>
    </row>
    <row r="396" spans="1:22" ht="12.75">
      <c r="A396" s="3" t="s">
        <v>519</v>
      </c>
      <c r="B396" s="3" t="s">
        <v>520</v>
      </c>
      <c r="C396" s="58" t="s">
        <v>651</v>
      </c>
      <c r="D396" s="9">
        <v>40.63</v>
      </c>
      <c r="E396" s="9">
        <v>40.62</v>
      </c>
      <c r="F396" s="9">
        <v>40.617</v>
      </c>
      <c r="G396" s="9">
        <v>40.624</v>
      </c>
      <c r="H396" s="3" t="s">
        <v>519</v>
      </c>
      <c r="I396" s="4">
        <v>92.039</v>
      </c>
      <c r="J396" s="4">
        <v>26.523</v>
      </c>
      <c r="K396" s="4">
        <v>26.516</v>
      </c>
      <c r="L396" s="4"/>
      <c r="M396" s="11">
        <v>-0.3148148</v>
      </c>
      <c r="N396" s="11">
        <v>-0.1232877</v>
      </c>
      <c r="O396" s="11">
        <v>-0.1573034</v>
      </c>
      <c r="P396" s="58">
        <v>62.5</v>
      </c>
      <c r="Q396" s="47"/>
      <c r="R396" s="108"/>
      <c r="S396" s="21"/>
      <c r="T396" s="2">
        <f t="shared" si="29"/>
        <v>40.622749999999996</v>
      </c>
      <c r="U396" s="211"/>
      <c r="V396" s="211"/>
    </row>
    <row r="397" spans="1:22" ht="12.75">
      <c r="A397" s="3" t="s">
        <v>523</v>
      </c>
      <c r="B397" s="3" t="s">
        <v>524</v>
      </c>
      <c r="C397" s="58" t="s">
        <v>651</v>
      </c>
      <c r="D397" s="9">
        <v>40.63</v>
      </c>
      <c r="E397" s="9">
        <v>40.612</v>
      </c>
      <c r="F397" s="9">
        <v>40.622</v>
      </c>
      <c r="G397" s="9">
        <v>40.633</v>
      </c>
      <c r="H397" s="3" t="s">
        <v>523</v>
      </c>
      <c r="I397" s="4">
        <v>92.704</v>
      </c>
      <c r="J397" s="4">
        <v>26.543</v>
      </c>
      <c r="K397" s="4">
        <v>26.540999999999997</v>
      </c>
      <c r="L397" s="4"/>
      <c r="M397" s="11">
        <v>-0.537037</v>
      </c>
      <c r="N397" s="11">
        <v>0.1780822</v>
      </c>
      <c r="O397" s="11">
        <v>-0.0449438</v>
      </c>
      <c r="P397" s="58">
        <v>62.5</v>
      </c>
      <c r="Q397" s="47"/>
      <c r="R397" s="113"/>
      <c r="S397" s="4"/>
      <c r="T397" s="2">
        <f t="shared" si="29"/>
        <v>40.62425</v>
      </c>
      <c r="U397" s="211"/>
      <c r="V397" s="211"/>
    </row>
    <row r="398" spans="1:22" ht="12.75">
      <c r="A398" s="3" t="s">
        <v>525</v>
      </c>
      <c r="B398" s="3" t="s">
        <v>526</v>
      </c>
      <c r="C398" s="58" t="s">
        <v>651</v>
      </c>
      <c r="D398" s="9">
        <v>40.642</v>
      </c>
      <c r="E398" s="9">
        <v>40.639</v>
      </c>
      <c r="F398" s="9">
        <v>40.623</v>
      </c>
      <c r="G398" s="9">
        <v>40.655</v>
      </c>
      <c r="H398" s="3" t="s">
        <v>525</v>
      </c>
      <c r="I398" s="4">
        <v>91.555</v>
      </c>
      <c r="J398" s="4">
        <v>26.531</v>
      </c>
      <c r="K398" s="4">
        <v>26.526</v>
      </c>
      <c r="L398" s="4"/>
      <c r="M398" s="11">
        <v>-0.6481481</v>
      </c>
      <c r="N398" s="11">
        <v>-0.0410959</v>
      </c>
      <c r="O398" s="11">
        <v>-0.1123596</v>
      </c>
      <c r="P398" s="58">
        <v>62.5</v>
      </c>
      <c r="Q398" s="47"/>
      <c r="R398" s="108"/>
      <c r="S398" s="21"/>
      <c r="T398" s="2">
        <f t="shared" si="29"/>
        <v>40.63975</v>
      </c>
      <c r="U398" s="211"/>
      <c r="V398" s="211"/>
    </row>
    <row r="399" spans="1:22" ht="12.75">
      <c r="A399" s="3" t="s">
        <v>531</v>
      </c>
      <c r="B399" s="3" t="s">
        <v>532</v>
      </c>
      <c r="C399" s="58" t="s">
        <v>651</v>
      </c>
      <c r="D399" s="4">
        <v>40.617</v>
      </c>
      <c r="E399" s="4">
        <v>40.615</v>
      </c>
      <c r="F399" s="4">
        <v>40.628</v>
      </c>
      <c r="G399" s="4">
        <v>40.64</v>
      </c>
      <c r="H399" s="3" t="s">
        <v>531</v>
      </c>
      <c r="I399" s="4">
        <v>92.642</v>
      </c>
      <c r="J399" s="4">
        <v>26.548</v>
      </c>
      <c r="K399" s="4">
        <v>26.54</v>
      </c>
      <c r="L399" s="4"/>
      <c r="M399" s="11">
        <v>-0.2592593</v>
      </c>
      <c r="N399" s="11">
        <v>0.4931507</v>
      </c>
      <c r="O399" s="11">
        <v>-0.1797753</v>
      </c>
      <c r="P399" s="58">
        <v>62.5</v>
      </c>
      <c r="Q399" s="47"/>
      <c r="R399" s="108"/>
      <c r="S399" s="21"/>
      <c r="T399" s="2">
        <f t="shared" si="29"/>
        <v>40.625</v>
      </c>
      <c r="U399" s="211"/>
      <c r="V399" s="211"/>
    </row>
    <row r="400" spans="1:22" ht="12.75">
      <c r="A400" s="3" t="s">
        <v>533</v>
      </c>
      <c r="B400" s="3" t="s">
        <v>534</v>
      </c>
      <c r="C400" s="58" t="s">
        <v>651</v>
      </c>
      <c r="D400" s="4">
        <v>40.598</v>
      </c>
      <c r="E400" s="4">
        <v>40.598</v>
      </c>
      <c r="F400" s="4">
        <v>40.598</v>
      </c>
      <c r="G400" s="4">
        <v>40.607</v>
      </c>
      <c r="H400" s="3" t="s">
        <v>533</v>
      </c>
      <c r="I400" s="4">
        <v>92.595</v>
      </c>
      <c r="J400" s="4">
        <v>26.515</v>
      </c>
      <c r="K400" s="4">
        <v>26.515</v>
      </c>
      <c r="L400" s="4"/>
      <c r="M400" s="11">
        <v>-0.1666667</v>
      </c>
      <c r="N400" s="11">
        <v>0.1232877</v>
      </c>
      <c r="O400" s="11">
        <v>0</v>
      </c>
      <c r="P400" s="58">
        <v>62.5</v>
      </c>
      <c r="Q400" s="47"/>
      <c r="R400" s="113"/>
      <c r="S400" s="4"/>
      <c r="T400" s="2">
        <f t="shared" si="29"/>
        <v>40.60025</v>
      </c>
      <c r="U400" s="211"/>
      <c r="V400" s="211"/>
    </row>
    <row r="401" spans="1:22" ht="12.75">
      <c r="A401" s="3" t="s">
        <v>551</v>
      </c>
      <c r="B401" s="3" t="s">
        <v>552</v>
      </c>
      <c r="C401" s="58" t="s">
        <v>651</v>
      </c>
      <c r="D401" s="9">
        <v>40.73</v>
      </c>
      <c r="E401" s="9">
        <v>40.72</v>
      </c>
      <c r="F401" s="9">
        <v>40.72</v>
      </c>
      <c r="G401" s="9">
        <v>40.72</v>
      </c>
      <c r="H401" s="3" t="s">
        <v>551</v>
      </c>
      <c r="I401" s="4">
        <v>82.545</v>
      </c>
      <c r="J401" s="4">
        <v>26.529</v>
      </c>
      <c r="K401" s="4">
        <v>26.537</v>
      </c>
      <c r="L401" s="4"/>
      <c r="M401" s="11">
        <v>-0.2407407</v>
      </c>
      <c r="N401" s="11">
        <v>-0.1958042</v>
      </c>
      <c r="O401" s="11">
        <v>0.3106796</v>
      </c>
      <c r="P401" s="58">
        <v>22</v>
      </c>
      <c r="Q401" s="47"/>
      <c r="R401" s="108"/>
      <c r="S401" s="21"/>
      <c r="T401" s="2">
        <f t="shared" si="29"/>
        <v>40.7225</v>
      </c>
      <c r="U401" s="211"/>
      <c r="V401" s="211"/>
    </row>
    <row r="402" spans="1:22" ht="12.75">
      <c r="A402" s="1" t="s">
        <v>551</v>
      </c>
      <c r="B402" s="1"/>
      <c r="C402" s="58" t="s">
        <v>651</v>
      </c>
      <c r="D402" s="2">
        <v>40.732</v>
      </c>
      <c r="E402" s="2">
        <v>40.731</v>
      </c>
      <c r="F402" s="2">
        <v>40.723</v>
      </c>
      <c r="G402" s="2">
        <v>40.735</v>
      </c>
      <c r="H402" s="1" t="s">
        <v>551</v>
      </c>
      <c r="I402" s="2">
        <v>82.545</v>
      </c>
      <c r="J402" s="65">
        <v>26.529</v>
      </c>
      <c r="K402" s="65">
        <v>26.537</v>
      </c>
      <c r="L402" s="65"/>
      <c r="M402" s="10">
        <f>((E402-D402)+(F402-G402))*1000/2/27</f>
        <v>-0.240740740740706</v>
      </c>
      <c r="N402" s="10">
        <f>((F402+G402)-(D402+E402))*1000/2/17.875</f>
        <v>-0.13986013986001267</v>
      </c>
      <c r="O402" s="67">
        <f>(K402-J402)*1000/25.75</f>
        <v>0.3106796116504512</v>
      </c>
      <c r="P402" s="26">
        <v>22</v>
      </c>
      <c r="Q402" s="49" t="s">
        <v>28</v>
      </c>
      <c r="R402" s="109">
        <v>35965</v>
      </c>
      <c r="S402" s="24"/>
      <c r="T402" s="2">
        <f t="shared" si="29"/>
        <v>40.73025</v>
      </c>
      <c r="U402" s="211"/>
      <c r="V402" s="211"/>
    </row>
    <row r="403" spans="1:22" ht="12.75">
      <c r="A403" s="3" t="s">
        <v>553</v>
      </c>
      <c r="B403" s="3" t="s">
        <v>554</v>
      </c>
      <c r="C403" s="58" t="s">
        <v>651</v>
      </c>
      <c r="D403" s="4">
        <v>40.705</v>
      </c>
      <c r="E403" s="4">
        <v>40.694</v>
      </c>
      <c r="F403" s="4">
        <v>40.703</v>
      </c>
      <c r="G403" s="4">
        <v>40.696</v>
      </c>
      <c r="H403" s="3" t="s">
        <v>555</v>
      </c>
      <c r="I403" s="4">
        <v>83.42</v>
      </c>
      <c r="J403" s="65">
        <v>26.509</v>
      </c>
      <c r="K403" s="65">
        <v>26.491999999999997</v>
      </c>
      <c r="L403" s="65"/>
      <c r="M403" s="11">
        <v>-0.0740741</v>
      </c>
      <c r="N403" s="11">
        <v>0</v>
      </c>
      <c r="O403" s="11">
        <v>-0.2633107</v>
      </c>
      <c r="P403" s="58">
        <v>86.5</v>
      </c>
      <c r="Q403" s="47"/>
      <c r="R403" s="108"/>
      <c r="S403" s="21"/>
      <c r="T403" s="2">
        <f t="shared" si="29"/>
        <v>40.6995</v>
      </c>
      <c r="U403" s="211"/>
      <c r="V403" s="211"/>
    </row>
    <row r="404" spans="1:22" ht="12.75">
      <c r="A404" s="3" t="s">
        <v>558</v>
      </c>
      <c r="B404" s="3" t="s">
        <v>559</v>
      </c>
      <c r="C404" s="58" t="s">
        <v>651</v>
      </c>
      <c r="D404" s="4">
        <v>40.701</v>
      </c>
      <c r="E404" s="4">
        <v>40.688</v>
      </c>
      <c r="F404" s="4">
        <v>40.686</v>
      </c>
      <c r="G404" s="4">
        <v>40.691</v>
      </c>
      <c r="H404" s="3" t="s">
        <v>555</v>
      </c>
      <c r="I404" s="4">
        <v>83.42</v>
      </c>
      <c r="J404" s="4">
        <v>26.508</v>
      </c>
      <c r="K404" s="4">
        <v>26.517999999999997</v>
      </c>
      <c r="L404" s="4"/>
      <c r="M404" s="11">
        <v>-0.3333333</v>
      </c>
      <c r="N404" s="11">
        <v>-0.1060773</v>
      </c>
      <c r="O404" s="11">
        <v>0.1548887</v>
      </c>
      <c r="P404" s="58">
        <v>96</v>
      </c>
      <c r="Q404" s="47"/>
      <c r="R404" s="108"/>
      <c r="S404" s="21"/>
      <c r="T404" s="2">
        <f t="shared" si="29"/>
        <v>40.691500000000005</v>
      </c>
      <c r="U404" s="211"/>
      <c r="V404" s="211"/>
    </row>
    <row r="405" spans="1:22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 s="133"/>
      <c r="S405"/>
      <c r="T405"/>
      <c r="U405"/>
      <c r="V405"/>
    </row>
    <row r="406" spans="1:22" ht="14.25" customHeight="1">
      <c r="A406" s="350" t="s">
        <v>653</v>
      </c>
      <c r="B406"/>
      <c r="C406"/>
      <c r="D406"/>
      <c r="E406"/>
      <c r="F406"/>
      <c r="G406"/>
      <c r="H406" s="337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</row>
    <row r="407" spans="1:22" s="337" customFormat="1" ht="12.75">
      <c r="A407" s="96"/>
      <c r="B407" s="96"/>
      <c r="C407" s="97" t="s">
        <v>651</v>
      </c>
      <c r="D407" s="340" t="s">
        <v>4</v>
      </c>
      <c r="E407" s="340" t="s">
        <v>99</v>
      </c>
      <c r="F407" s="340" t="s">
        <v>89</v>
      </c>
      <c r="G407" s="340" t="s">
        <v>13</v>
      </c>
      <c r="H407" s="100"/>
      <c r="I407" s="96"/>
      <c r="J407" s="83"/>
      <c r="K407" s="96"/>
      <c r="L407" s="96"/>
      <c r="M407" s="96"/>
      <c r="N407" s="83"/>
      <c r="O407" s="98"/>
      <c r="P407" s="97"/>
      <c r="Q407" s="342"/>
      <c r="R407" s="342"/>
      <c r="S407" s="98"/>
      <c r="T407" s="98"/>
      <c r="U407" s="343"/>
      <c r="V407" s="343"/>
    </row>
    <row r="408" spans="1:22" s="337" customFormat="1" ht="12.75">
      <c r="A408" s="96" t="s">
        <v>100</v>
      </c>
      <c r="B408" s="96" t="s">
        <v>101</v>
      </c>
      <c r="C408" s="97" t="s">
        <v>651</v>
      </c>
      <c r="D408" s="83">
        <v>40.435</v>
      </c>
      <c r="E408" s="83">
        <v>40.432</v>
      </c>
      <c r="F408" s="83">
        <v>40.431</v>
      </c>
      <c r="G408" s="83" t="s">
        <v>102</v>
      </c>
      <c r="H408" s="100" t="s">
        <v>103</v>
      </c>
      <c r="I408" s="96">
        <v>67.807</v>
      </c>
      <c r="J408" s="83">
        <v>26.52</v>
      </c>
      <c r="K408" s="96">
        <v>26.532</v>
      </c>
      <c r="L408" s="96"/>
      <c r="M408" s="98">
        <f>(D408-E408)*1000/18.922</f>
        <v>0.15854560828665645</v>
      </c>
      <c r="N408" s="83"/>
      <c r="O408" s="98">
        <f>(K408-J408)*1000/P408</f>
        <v>0.15789473684211125</v>
      </c>
      <c r="P408" s="97">
        <v>76</v>
      </c>
      <c r="Q408" s="342" t="s">
        <v>104</v>
      </c>
      <c r="R408" s="112">
        <v>35957</v>
      </c>
      <c r="S408" s="100"/>
      <c r="T408" s="82">
        <f>(D408+E408+F408)/3</f>
        <v>40.43266666666667</v>
      </c>
      <c r="U408" s="338"/>
      <c r="V408" s="338"/>
    </row>
    <row r="409" spans="1:22" s="337" customFormat="1" ht="13.5" thickBot="1">
      <c r="A409" s="55" t="s">
        <v>100</v>
      </c>
      <c r="B409" s="55" t="s">
        <v>101</v>
      </c>
      <c r="C409" s="97" t="s">
        <v>651</v>
      </c>
      <c r="D409" s="82">
        <v>40.567</v>
      </c>
      <c r="E409" s="82">
        <v>40.57</v>
      </c>
      <c r="F409" s="82">
        <v>40.57</v>
      </c>
      <c r="G409" s="82" t="s">
        <v>102</v>
      </c>
      <c r="H409" s="106" t="s">
        <v>103</v>
      </c>
      <c r="I409" s="55">
        <v>67.807</v>
      </c>
      <c r="J409" s="83"/>
      <c r="K409" s="96"/>
      <c r="L409" s="96"/>
      <c r="M409" s="57">
        <f>(D409-E409)*1000/18.922</f>
        <v>-0.15854560828665645</v>
      </c>
      <c r="N409" s="83"/>
      <c r="O409" s="98"/>
      <c r="P409" s="97"/>
      <c r="Q409" s="294" t="s">
        <v>614</v>
      </c>
      <c r="R409" s="122">
        <v>36614</v>
      </c>
      <c r="S409" s="100"/>
      <c r="T409" s="82">
        <f>(D409+E409+F409)/3</f>
        <v>40.568999999999996</v>
      </c>
      <c r="U409" s="338"/>
      <c r="V409" s="338"/>
    </row>
    <row r="410" spans="1:22" s="337" customFormat="1" ht="11.25" customHeight="1" thickBot="1">
      <c r="A410" s="55" t="s">
        <v>100</v>
      </c>
      <c r="B410" s="55" t="s">
        <v>101</v>
      </c>
      <c r="C410" s="97" t="s">
        <v>650</v>
      </c>
      <c r="D410" s="82">
        <v>40.57</v>
      </c>
      <c r="E410" s="82">
        <v>40.566</v>
      </c>
      <c r="F410" s="82" t="s">
        <v>619</v>
      </c>
      <c r="G410" s="82" t="s">
        <v>102</v>
      </c>
      <c r="H410" s="106" t="s">
        <v>103</v>
      </c>
      <c r="I410" s="55">
        <v>67.809</v>
      </c>
      <c r="J410" s="83">
        <v>26.528</v>
      </c>
      <c r="K410" s="96">
        <v>26.523</v>
      </c>
      <c r="L410" s="227">
        <f>(J410+K410)/2</f>
        <v>26.5255</v>
      </c>
      <c r="M410" s="57">
        <f>(D410-E410)*1000/18.922</f>
        <v>0.21139414438208345</v>
      </c>
      <c r="N410" s="83"/>
      <c r="O410" s="98"/>
      <c r="P410" s="97"/>
      <c r="Q410" s="294" t="s">
        <v>620</v>
      </c>
      <c r="R410" s="122">
        <v>36774</v>
      </c>
      <c r="S410" s="143">
        <v>40.568</v>
      </c>
      <c r="T410" s="82">
        <f>(D410+E410)/2</f>
        <v>40.568</v>
      </c>
      <c r="U410" s="338" t="s">
        <v>652</v>
      </c>
      <c r="V410" s="338"/>
    </row>
    <row r="411" spans="1:22" s="337" customFormat="1" ht="11.25" customHeight="1">
      <c r="A411" s="55"/>
      <c r="B411" s="55"/>
      <c r="C411" s="97"/>
      <c r="D411" s="82">
        <v>40.559</v>
      </c>
      <c r="E411" s="82">
        <v>40.555</v>
      </c>
      <c r="F411" s="82"/>
      <c r="G411" s="82"/>
      <c r="H411" s="106"/>
      <c r="I411" s="55">
        <v>67.799</v>
      </c>
      <c r="J411" s="83"/>
      <c r="K411" s="96"/>
      <c r="L411" s="349"/>
      <c r="M411" s="57"/>
      <c r="N411" s="83"/>
      <c r="O411" s="98"/>
      <c r="P411" s="97"/>
      <c r="Q411" s="294"/>
      <c r="R411" s="122">
        <v>36836</v>
      </c>
      <c r="S411" s="143"/>
      <c r="T411" s="82">
        <f>(D411+E411)/2</f>
        <v>40.557</v>
      </c>
      <c r="U411" s="338"/>
      <c r="V411" s="338"/>
    </row>
    <row r="412" spans="1:22" s="337" customFormat="1" ht="12.75">
      <c r="A412" s="96"/>
      <c r="B412" s="96"/>
      <c r="C412" s="97" t="s">
        <v>651</v>
      </c>
      <c r="D412" s="340" t="s">
        <v>2</v>
      </c>
      <c r="E412" s="340" t="s">
        <v>105</v>
      </c>
      <c r="F412" s="340" t="s">
        <v>106</v>
      </c>
      <c r="G412" s="340" t="s">
        <v>107</v>
      </c>
      <c r="H412" s="100"/>
      <c r="I412" s="96"/>
      <c r="J412" s="83"/>
      <c r="K412" s="96"/>
      <c r="L412" s="96"/>
      <c r="M412" s="96"/>
      <c r="N412" s="83"/>
      <c r="O412" s="98"/>
      <c r="P412" s="97"/>
      <c r="Q412" s="342"/>
      <c r="R412" s="112"/>
      <c r="S412" s="100"/>
      <c r="T412" s="82"/>
      <c r="U412" s="338"/>
      <c r="V412" s="338"/>
    </row>
    <row r="413" spans="1:22" s="337" customFormat="1" ht="12.75">
      <c r="A413" s="96" t="s">
        <v>108</v>
      </c>
      <c r="B413" s="96" t="s">
        <v>109</v>
      </c>
      <c r="C413" s="97" t="s">
        <v>651</v>
      </c>
      <c r="D413" s="83">
        <v>40.422</v>
      </c>
      <c r="E413" s="83">
        <v>40.442</v>
      </c>
      <c r="F413" s="83">
        <v>40.432</v>
      </c>
      <c r="G413" s="83">
        <v>40.432</v>
      </c>
      <c r="H413" s="100" t="s">
        <v>103</v>
      </c>
      <c r="I413" s="96">
        <v>67.807</v>
      </c>
      <c r="J413" s="83">
        <v>26.513</v>
      </c>
      <c r="K413" s="96">
        <v>26.513</v>
      </c>
      <c r="L413" s="96"/>
      <c r="M413" s="98">
        <f>((E413-D413)*1000/13.011+(F413-G413)*1000/12.919)/2</f>
        <v>0.768580431942323</v>
      </c>
      <c r="N413" s="98">
        <f>((F413+G413)-(D413+E413))*1000/2/P413</f>
        <v>0</v>
      </c>
      <c r="O413" s="98">
        <f>(K413-J413)*1000/P413</f>
        <v>0</v>
      </c>
      <c r="P413" s="97">
        <v>195</v>
      </c>
      <c r="Q413" s="342" t="s">
        <v>104</v>
      </c>
      <c r="R413" s="112">
        <v>35957</v>
      </c>
      <c r="S413" s="100"/>
      <c r="T413" s="82">
        <f aca="true" t="shared" si="30" ref="T413:T419">(D413+E413+F413+G413)/4</f>
        <v>40.432</v>
      </c>
      <c r="U413" s="338"/>
      <c r="V413" s="338"/>
    </row>
    <row r="414" spans="1:22" s="337" customFormat="1" ht="13.5" thickBot="1">
      <c r="A414" s="55" t="s">
        <v>108</v>
      </c>
      <c r="B414" s="55" t="s">
        <v>109</v>
      </c>
      <c r="C414" s="97" t="s">
        <v>651</v>
      </c>
      <c r="D414" s="82">
        <v>40.576</v>
      </c>
      <c r="E414" s="82">
        <v>40.578</v>
      </c>
      <c r="F414" s="82">
        <v>40.574</v>
      </c>
      <c r="G414" s="82">
        <v>40.572</v>
      </c>
      <c r="H414" s="106" t="s">
        <v>103</v>
      </c>
      <c r="I414" s="55">
        <v>67.807</v>
      </c>
      <c r="J414" s="83"/>
      <c r="K414" s="96"/>
      <c r="L414" s="96"/>
      <c r="M414" s="57">
        <f>((E414-D414)*1000/13.011+(F414-G414)*1000/12.919)/2</f>
        <v>0.15426341512694594</v>
      </c>
      <c r="N414" s="98"/>
      <c r="O414" s="98"/>
      <c r="P414" s="97"/>
      <c r="Q414" s="294" t="s">
        <v>614</v>
      </c>
      <c r="R414" s="122">
        <v>36614</v>
      </c>
      <c r="S414" s="100"/>
      <c r="T414" s="82">
        <f t="shared" si="30"/>
        <v>40.575</v>
      </c>
      <c r="U414" s="338"/>
      <c r="V414" s="338"/>
    </row>
    <row r="415" spans="1:22" s="337" customFormat="1" ht="11.25" customHeight="1" thickBot="1">
      <c r="A415" s="55" t="s">
        <v>108</v>
      </c>
      <c r="B415" s="55" t="s">
        <v>109</v>
      </c>
      <c r="C415" s="97" t="s">
        <v>650</v>
      </c>
      <c r="D415" s="82">
        <v>40.57</v>
      </c>
      <c r="E415" s="82">
        <v>40.572</v>
      </c>
      <c r="F415" s="82">
        <v>40.566</v>
      </c>
      <c r="G415" s="82">
        <v>40.569</v>
      </c>
      <c r="H415" s="106" t="s">
        <v>103</v>
      </c>
      <c r="I415" s="55">
        <v>67.809</v>
      </c>
      <c r="J415" s="83">
        <v>26.532</v>
      </c>
      <c r="K415" s="96">
        <v>26.532</v>
      </c>
      <c r="L415" s="227">
        <f>(J415+K415)/2</f>
        <v>26.532</v>
      </c>
      <c r="M415" s="57">
        <f>((E415-D415)*1000/13.011+(F415-G415)*1000/12.919)/2</f>
        <v>-0.039250014704908395</v>
      </c>
      <c r="N415" s="98"/>
      <c r="O415" s="98"/>
      <c r="P415" s="97"/>
      <c r="Q415" s="294" t="s">
        <v>620</v>
      </c>
      <c r="R415" s="122">
        <v>36774</v>
      </c>
      <c r="S415" s="143">
        <v>40.568</v>
      </c>
      <c r="T415" s="82">
        <f t="shared" si="30"/>
        <v>40.56925</v>
      </c>
      <c r="U415" s="338" t="s">
        <v>652</v>
      </c>
      <c r="V415" s="338"/>
    </row>
    <row r="416" spans="1:22" s="337" customFormat="1" ht="11.25" customHeight="1">
      <c r="A416" s="55"/>
      <c r="B416" s="55"/>
      <c r="C416" s="97"/>
      <c r="D416" s="82">
        <v>40.564</v>
      </c>
      <c r="E416" s="82">
        <v>40.563</v>
      </c>
      <c r="F416" s="82">
        <v>40.565</v>
      </c>
      <c r="G416" s="82">
        <v>40.565</v>
      </c>
      <c r="H416" s="106"/>
      <c r="I416" s="55"/>
      <c r="J416" s="83"/>
      <c r="K416" s="96"/>
      <c r="L416" s="349"/>
      <c r="M416" s="57"/>
      <c r="N416" s="98"/>
      <c r="O416" s="98"/>
      <c r="P416" s="97"/>
      <c r="Q416" s="294"/>
      <c r="R416" s="122">
        <v>36836</v>
      </c>
      <c r="S416" s="143"/>
      <c r="T416" s="82">
        <f t="shared" si="30"/>
        <v>40.56425</v>
      </c>
      <c r="U416" s="338"/>
      <c r="V416" s="338"/>
    </row>
    <row r="417" spans="1:22" s="337" customFormat="1" ht="12.75">
      <c r="A417" s="96" t="s">
        <v>110</v>
      </c>
      <c r="B417" s="96" t="s">
        <v>111</v>
      </c>
      <c r="C417" s="97" t="s">
        <v>651</v>
      </c>
      <c r="D417" s="83">
        <v>40.411</v>
      </c>
      <c r="E417" s="83">
        <v>40.425</v>
      </c>
      <c r="F417" s="83">
        <v>40.431</v>
      </c>
      <c r="G417" s="83">
        <v>40.439</v>
      </c>
      <c r="H417" s="100" t="s">
        <v>103</v>
      </c>
      <c r="I417" s="96">
        <v>67.807</v>
      </c>
      <c r="J417" s="83">
        <v>26.525</v>
      </c>
      <c r="K417" s="96">
        <v>26.522</v>
      </c>
      <c r="L417" s="96"/>
      <c r="M417" s="98">
        <f>((E417-D417)*1000/14.028+(F417-G417)*1000/12.919)/2</f>
        <v>0.18938050827648212</v>
      </c>
      <c r="N417" s="98">
        <f>((F417+G417)-(D417+E417))*1000/2/P417</f>
        <v>0.13281250000002354</v>
      </c>
      <c r="O417" s="98">
        <f>(K417-J417)*1000/P417</f>
        <v>-0.023437500000000888</v>
      </c>
      <c r="P417" s="97">
        <v>128</v>
      </c>
      <c r="Q417" s="342" t="s">
        <v>104</v>
      </c>
      <c r="R417" s="112">
        <v>35957</v>
      </c>
      <c r="S417" s="100"/>
      <c r="T417" s="82">
        <f t="shared" si="30"/>
        <v>40.4265</v>
      </c>
      <c r="U417" s="338"/>
      <c r="V417" s="338"/>
    </row>
    <row r="418" spans="1:22" s="337" customFormat="1" ht="13.5" thickBot="1">
      <c r="A418" s="55" t="s">
        <v>110</v>
      </c>
      <c r="B418" s="55" t="s">
        <v>111</v>
      </c>
      <c r="C418" s="97" t="s">
        <v>651</v>
      </c>
      <c r="D418" s="82">
        <v>40.556</v>
      </c>
      <c r="E418" s="82">
        <v>40.584</v>
      </c>
      <c r="F418" s="82">
        <v>40.574</v>
      </c>
      <c r="G418" s="82">
        <v>40.574</v>
      </c>
      <c r="H418" s="106" t="s">
        <v>103</v>
      </c>
      <c r="I418" s="55">
        <v>67.807</v>
      </c>
      <c r="J418" s="83"/>
      <c r="K418" s="96"/>
      <c r="L418" s="96"/>
      <c r="M418" s="57">
        <f>((E418-D418)*1000/14.026+(F418-G418)*1000/14.99)/2</f>
        <v>0.9981462997292813</v>
      </c>
      <c r="N418" s="98"/>
      <c r="O418" s="98"/>
      <c r="P418" s="97"/>
      <c r="Q418" s="294" t="s">
        <v>614</v>
      </c>
      <c r="R418" s="122">
        <v>36614</v>
      </c>
      <c r="S418" s="100"/>
      <c r="T418" s="82">
        <f t="shared" si="30"/>
        <v>40.572</v>
      </c>
      <c r="U418" s="338"/>
      <c r="V418" s="338"/>
    </row>
    <row r="419" spans="1:22" s="337" customFormat="1" ht="11.25" customHeight="1" thickBot="1">
      <c r="A419" s="55" t="s">
        <v>110</v>
      </c>
      <c r="B419" s="55" t="s">
        <v>111</v>
      </c>
      <c r="C419" s="97" t="s">
        <v>650</v>
      </c>
      <c r="D419" s="82">
        <v>40.57</v>
      </c>
      <c r="E419" s="82">
        <v>40.566</v>
      </c>
      <c r="F419" s="82">
        <v>40.56</v>
      </c>
      <c r="G419" s="82">
        <v>40.564</v>
      </c>
      <c r="H419" s="106" t="s">
        <v>103</v>
      </c>
      <c r="I419" s="55">
        <v>67.809</v>
      </c>
      <c r="J419" s="83">
        <v>26.532</v>
      </c>
      <c r="K419" s="96">
        <v>26.523</v>
      </c>
      <c r="L419" s="227">
        <f>(J419+K419)/2</f>
        <v>26.5275</v>
      </c>
      <c r="M419" s="57">
        <f>((E419-D419)*1000/14.026+(F419-G419)*1000/14.99)/2</f>
        <v>-0.27601461005358596</v>
      </c>
      <c r="N419" s="98"/>
      <c r="O419" s="98"/>
      <c r="P419" s="97"/>
      <c r="Q419" s="294" t="s">
        <v>620</v>
      </c>
      <c r="R419" s="122">
        <v>36774</v>
      </c>
      <c r="S419" s="143">
        <v>40.568</v>
      </c>
      <c r="T419" s="82">
        <f t="shared" si="30"/>
        <v>40.565</v>
      </c>
      <c r="U419" s="338" t="s">
        <v>652</v>
      </c>
      <c r="V419" s="338"/>
    </row>
    <row r="420" spans="1:22" s="337" customFormat="1" ht="11.25" customHeight="1">
      <c r="A420" s="55"/>
      <c r="B420" s="55"/>
      <c r="C420" s="97"/>
      <c r="D420" s="82">
        <v>40.579</v>
      </c>
      <c r="E420" s="82">
        <v>40.575</v>
      </c>
      <c r="F420" s="82"/>
      <c r="G420" s="82"/>
      <c r="H420" s="106"/>
      <c r="I420" s="55"/>
      <c r="J420" s="83"/>
      <c r="K420" s="96"/>
      <c r="L420" s="349"/>
      <c r="M420" s="57"/>
      <c r="N420" s="98"/>
      <c r="O420" s="98"/>
      <c r="P420" s="97"/>
      <c r="Q420" s="294"/>
      <c r="R420" s="122"/>
      <c r="S420" s="143"/>
      <c r="T420" s="82">
        <f>(D420+E420)/2</f>
        <v>40.577</v>
      </c>
      <c r="U420" s="338"/>
      <c r="V420" s="338"/>
    </row>
    <row r="421" spans="1:22" s="337" customFormat="1" ht="12.75">
      <c r="A421" s="55"/>
      <c r="B421" s="55"/>
      <c r="C421" s="97" t="s">
        <v>651</v>
      </c>
      <c r="D421" s="340" t="s">
        <v>2</v>
      </c>
      <c r="E421" s="340" t="s">
        <v>105</v>
      </c>
      <c r="F421" s="340" t="s">
        <v>106</v>
      </c>
      <c r="G421" s="340" t="s">
        <v>107</v>
      </c>
      <c r="H421" s="106"/>
      <c r="I421" s="55"/>
      <c r="J421" s="83"/>
      <c r="K421" s="96"/>
      <c r="L421" s="96"/>
      <c r="M421" s="98"/>
      <c r="N421" s="98"/>
      <c r="O421" s="98"/>
      <c r="P421" s="97"/>
      <c r="Q421" s="294"/>
      <c r="R421" s="122"/>
      <c r="S421" s="100"/>
      <c r="T421" s="82"/>
      <c r="U421" s="338"/>
      <c r="V421" s="338"/>
    </row>
    <row r="422" spans="1:22" s="337" customFormat="1" ht="13.5" thickBot="1">
      <c r="A422" s="96" t="s">
        <v>112</v>
      </c>
      <c r="B422" s="96" t="s">
        <v>113</v>
      </c>
      <c r="C422" s="97" t="s">
        <v>651</v>
      </c>
      <c r="D422" s="83">
        <v>40.475</v>
      </c>
      <c r="E422" s="83">
        <v>40.48</v>
      </c>
      <c r="F422" s="83" t="s">
        <v>102</v>
      </c>
      <c r="G422" s="83">
        <v>40.483</v>
      </c>
      <c r="H422" s="100" t="s">
        <v>114</v>
      </c>
      <c r="I422" s="96">
        <v>72.024</v>
      </c>
      <c r="J422" s="83">
        <v>26.528</v>
      </c>
      <c r="K422" s="96">
        <v>26.522</v>
      </c>
      <c r="L422" s="96"/>
      <c r="M422" s="98">
        <f>(D422-E422)*1000/14.04</f>
        <v>-0.35612535612503227</v>
      </c>
      <c r="N422" s="83"/>
      <c r="O422" s="98">
        <f>(K422-J422)*1000/P422</f>
        <v>-0.046875000000001776</v>
      </c>
      <c r="P422" s="97">
        <v>128</v>
      </c>
      <c r="Q422" s="342" t="s">
        <v>115</v>
      </c>
      <c r="R422" s="112">
        <v>36104</v>
      </c>
      <c r="S422" s="100"/>
      <c r="T422" s="82">
        <f>(D422+E422+G422)/3</f>
        <v>40.47933333333333</v>
      </c>
      <c r="U422" s="338"/>
      <c r="V422" s="338"/>
    </row>
    <row r="423" spans="1:22" s="337" customFormat="1" ht="11.25" customHeight="1" thickBot="1">
      <c r="A423" s="55" t="s">
        <v>112</v>
      </c>
      <c r="B423" s="55" t="s">
        <v>113</v>
      </c>
      <c r="C423" s="97" t="s">
        <v>650</v>
      </c>
      <c r="D423" s="82">
        <v>40.564</v>
      </c>
      <c r="E423" s="82">
        <v>40.564</v>
      </c>
      <c r="F423" s="83" t="s">
        <v>102</v>
      </c>
      <c r="G423" s="82">
        <v>40.556</v>
      </c>
      <c r="H423" s="106" t="s">
        <v>114</v>
      </c>
      <c r="I423" s="339">
        <v>72.023</v>
      </c>
      <c r="J423" s="83">
        <v>26.528</v>
      </c>
      <c r="K423" s="96">
        <v>26.527</v>
      </c>
      <c r="L423" s="227">
        <f>(J423+K423)/2</f>
        <v>26.5275</v>
      </c>
      <c r="M423" s="57">
        <f>(D423-E423)*1000/14.04</f>
        <v>0</v>
      </c>
      <c r="N423" s="83"/>
      <c r="O423" s="98"/>
      <c r="P423" s="97"/>
      <c r="Q423" s="294" t="s">
        <v>615</v>
      </c>
      <c r="R423" s="122">
        <v>36620</v>
      </c>
      <c r="S423" s="143">
        <v>40.563</v>
      </c>
      <c r="T423" s="82">
        <f>(D423+E423+G423)/3</f>
        <v>40.56133333333333</v>
      </c>
      <c r="U423" s="338" t="s">
        <v>652</v>
      </c>
      <c r="V423" s="338"/>
    </row>
    <row r="424" spans="1:22" s="337" customFormat="1" ht="11.25" customHeight="1">
      <c r="A424" s="55"/>
      <c r="B424" s="55"/>
      <c r="C424" s="97"/>
      <c r="D424" s="82"/>
      <c r="E424" s="82"/>
      <c r="F424" s="83"/>
      <c r="G424" s="82"/>
      <c r="H424" s="106"/>
      <c r="I424" s="339"/>
      <c r="J424" s="83"/>
      <c r="K424" s="96"/>
      <c r="L424" s="349"/>
      <c r="M424" s="57"/>
      <c r="N424" s="83"/>
      <c r="O424" s="98"/>
      <c r="P424" s="97"/>
      <c r="Q424" s="294"/>
      <c r="R424" s="122"/>
      <c r="S424" s="143"/>
      <c r="T424" s="82"/>
      <c r="U424" s="338"/>
      <c r="V424" s="338"/>
    </row>
    <row r="425" spans="1:22" s="337" customFormat="1" ht="13.5" thickBot="1">
      <c r="A425" s="96" t="s">
        <v>116</v>
      </c>
      <c r="B425" s="96" t="s">
        <v>117</v>
      </c>
      <c r="C425" s="97" t="s">
        <v>651</v>
      </c>
      <c r="D425" s="83">
        <v>40.475</v>
      </c>
      <c r="E425" s="83">
        <v>40.475</v>
      </c>
      <c r="F425" s="83">
        <v>40.483</v>
      </c>
      <c r="G425" s="83">
        <v>40.483</v>
      </c>
      <c r="H425" s="100" t="s">
        <v>114</v>
      </c>
      <c r="I425" s="96">
        <v>72.024</v>
      </c>
      <c r="J425" s="83">
        <v>26.524</v>
      </c>
      <c r="K425" s="96">
        <v>26.524</v>
      </c>
      <c r="L425" s="96"/>
      <c r="M425" s="98">
        <f>((E425-D425)+(F425-G425))*1000/2/12.965</f>
        <v>0</v>
      </c>
      <c r="N425" s="98">
        <f>((F425+G425)-(D425+E425))*1000/2/P425</f>
        <v>0.04102564102561829</v>
      </c>
      <c r="O425" s="98">
        <f>(K425-J425)*1000/P425</f>
        <v>0</v>
      </c>
      <c r="P425" s="97">
        <v>195</v>
      </c>
      <c r="Q425" s="342" t="s">
        <v>115</v>
      </c>
      <c r="R425" s="112">
        <v>36104</v>
      </c>
      <c r="S425" s="100"/>
      <c r="T425" s="82">
        <f>(D425+E425+F425+G425)/4</f>
        <v>40.479</v>
      </c>
      <c r="U425" s="338"/>
      <c r="V425" s="338"/>
    </row>
    <row r="426" spans="1:22" s="337" customFormat="1" ht="11.25" customHeight="1" thickBot="1">
      <c r="A426" s="55" t="s">
        <v>116</v>
      </c>
      <c r="B426" s="55" t="s">
        <v>117</v>
      </c>
      <c r="C426" s="97" t="s">
        <v>650</v>
      </c>
      <c r="D426" s="83">
        <v>40.56</v>
      </c>
      <c r="E426" s="83">
        <v>40.562</v>
      </c>
      <c r="F426" s="83">
        <v>40.565</v>
      </c>
      <c r="G426" s="83">
        <v>40.561</v>
      </c>
      <c r="H426" s="106" t="s">
        <v>114</v>
      </c>
      <c r="I426" s="339">
        <v>72.023</v>
      </c>
      <c r="J426" s="83">
        <v>26.523</v>
      </c>
      <c r="K426" s="96">
        <v>26.527</v>
      </c>
      <c r="L426" s="227">
        <f>(J426+K426)/2</f>
        <v>26.525</v>
      </c>
      <c r="M426" s="57">
        <f>((E426-D426)*1000/14.016+(F426-G426)*1000/14.028)/2</f>
        <v>0.21391903082264901</v>
      </c>
      <c r="N426" s="98"/>
      <c r="O426" s="98"/>
      <c r="P426" s="97"/>
      <c r="Q426" s="294" t="s">
        <v>615</v>
      </c>
      <c r="R426" s="122">
        <v>36620</v>
      </c>
      <c r="S426" s="143">
        <v>40.562</v>
      </c>
      <c r="T426" s="82">
        <f>(D426+E426+F426+G426)/4</f>
        <v>40.562</v>
      </c>
      <c r="U426" s="338" t="s">
        <v>652</v>
      </c>
      <c r="V426" s="338"/>
    </row>
    <row r="427" spans="1:22" s="337" customFormat="1" ht="12.75">
      <c r="A427" s="55"/>
      <c r="B427" s="55"/>
      <c r="C427" s="97" t="s">
        <v>651</v>
      </c>
      <c r="D427" s="82" t="s">
        <v>4</v>
      </c>
      <c r="E427" s="82" t="s">
        <v>105</v>
      </c>
      <c r="F427" s="82" t="s">
        <v>118</v>
      </c>
      <c r="G427" s="82" t="s">
        <v>13</v>
      </c>
      <c r="H427" s="106"/>
      <c r="I427" s="55"/>
      <c r="J427" s="82"/>
      <c r="K427" s="55"/>
      <c r="L427" s="55"/>
      <c r="M427" s="57"/>
      <c r="N427" s="57"/>
      <c r="O427" s="57"/>
      <c r="P427" s="120"/>
      <c r="Q427" s="294"/>
      <c r="R427" s="122"/>
      <c r="S427" s="106"/>
      <c r="T427" s="82"/>
      <c r="U427" s="338"/>
      <c r="V427" s="338"/>
    </row>
    <row r="428" spans="1:22" s="337" customFormat="1" ht="12.75">
      <c r="A428" s="96" t="s">
        <v>119</v>
      </c>
      <c r="B428" s="96" t="s">
        <v>120</v>
      </c>
      <c r="C428" s="97" t="s">
        <v>651</v>
      </c>
      <c r="D428" s="83">
        <v>40.481</v>
      </c>
      <c r="E428" s="83">
        <v>40.482</v>
      </c>
      <c r="F428" s="83">
        <v>40.478</v>
      </c>
      <c r="G428" s="83">
        <v>40.483</v>
      </c>
      <c r="H428" s="100" t="s">
        <v>114</v>
      </c>
      <c r="I428" s="96">
        <v>72.024</v>
      </c>
      <c r="J428" s="83">
        <v>26.522</v>
      </c>
      <c r="K428" s="96">
        <v>26.525</v>
      </c>
      <c r="L428" s="96"/>
      <c r="M428" s="57">
        <f>((E428-D428)*1000/18.929+(F428-G428)*1000/19.023)/2</f>
        <v>-0.10500536389365478</v>
      </c>
      <c r="N428" s="98">
        <f>((F428+G428)-(D428+E428))*1000/2/P428</f>
        <v>-0.01315789473681144</v>
      </c>
      <c r="O428" s="98">
        <f>(K428-J428)*1000/P428</f>
        <v>0.03947368421052781</v>
      </c>
      <c r="P428" s="97">
        <v>76</v>
      </c>
      <c r="Q428" s="342" t="s">
        <v>121</v>
      </c>
      <c r="R428" s="112">
        <v>36104</v>
      </c>
      <c r="S428" s="100"/>
      <c r="T428" s="82">
        <f>(D428+E428+F428+G428)/4</f>
        <v>40.481</v>
      </c>
      <c r="U428" s="338"/>
      <c r="V428" s="338"/>
    </row>
    <row r="429" spans="1:22" s="337" customFormat="1" ht="13.5" thickBot="1">
      <c r="A429" s="339" t="s">
        <v>119</v>
      </c>
      <c r="B429" s="55" t="s">
        <v>122</v>
      </c>
      <c r="C429" s="97" t="s">
        <v>651</v>
      </c>
      <c r="D429" s="340">
        <v>40.506</v>
      </c>
      <c r="E429" s="340">
        <v>40.48</v>
      </c>
      <c r="F429" s="340"/>
      <c r="G429" s="340"/>
      <c r="H429" s="344" t="s">
        <v>123</v>
      </c>
      <c r="I429" s="339">
        <v>95.726</v>
      </c>
      <c r="J429" s="345">
        <v>26.522</v>
      </c>
      <c r="K429" s="346">
        <v>26.525</v>
      </c>
      <c r="L429" s="346"/>
      <c r="M429" s="57">
        <f>((E429-D429)*1000/18.929+(F429-G429)*1000/19.023)/2</f>
        <v>-0.6867769031645453</v>
      </c>
      <c r="N429" s="83"/>
      <c r="O429" s="67">
        <f>(K429-J429)*1000/P429</f>
        <v>0.03947368421052781</v>
      </c>
      <c r="P429" s="341">
        <v>76</v>
      </c>
      <c r="Q429" s="347" t="s">
        <v>124</v>
      </c>
      <c r="R429" s="348">
        <v>36306</v>
      </c>
      <c r="S429" s="344"/>
      <c r="T429" s="82">
        <f>(D429+E429)/2</f>
        <v>40.492999999999995</v>
      </c>
      <c r="U429" s="338"/>
      <c r="V429" s="338"/>
    </row>
    <row r="430" spans="1:22" s="337" customFormat="1" ht="11.25" customHeight="1" thickBot="1">
      <c r="A430" s="339" t="s">
        <v>119</v>
      </c>
      <c r="B430" s="55" t="s">
        <v>120</v>
      </c>
      <c r="C430" s="97" t="s">
        <v>650</v>
      </c>
      <c r="D430" s="340">
        <v>40.557</v>
      </c>
      <c r="E430" s="340">
        <v>40.558</v>
      </c>
      <c r="F430" s="340">
        <v>40.561</v>
      </c>
      <c r="G430" s="340">
        <v>40.561</v>
      </c>
      <c r="H430" s="106" t="s">
        <v>114</v>
      </c>
      <c r="I430" s="339">
        <v>72.023</v>
      </c>
      <c r="J430" s="83">
        <v>26.521</v>
      </c>
      <c r="K430" s="96">
        <v>26.527</v>
      </c>
      <c r="L430" s="227">
        <f>(J430+K430)/2</f>
        <v>26.524</v>
      </c>
      <c r="M430" s="57">
        <f>((E430-D430)*1000/18.929+(F430-G430)*1000/19.023)/2</f>
        <v>0.026414496275494467</v>
      </c>
      <c r="N430" s="83"/>
      <c r="O430" s="67"/>
      <c r="P430" s="341"/>
      <c r="Q430" s="294" t="s">
        <v>615</v>
      </c>
      <c r="R430" s="122">
        <v>36620</v>
      </c>
      <c r="S430" s="143">
        <v>40.561</v>
      </c>
      <c r="T430" s="82">
        <f>(D430+E430+F430+G430)/4</f>
        <v>40.559250000000006</v>
      </c>
      <c r="U430" s="338" t="s">
        <v>652</v>
      </c>
      <c r="V430" s="338"/>
    </row>
    <row r="431" spans="4:20" ht="12.75">
      <c r="D431" s="6">
        <v>40.556</v>
      </c>
      <c r="E431" s="6">
        <v>40.556</v>
      </c>
      <c r="T431" s="82">
        <f>(D431+E431)/2</f>
        <v>40.556</v>
      </c>
    </row>
  </sheetData>
  <printOptions horizontalCentered="1"/>
  <pageMargins left="0.25" right="0.25" top="1" bottom="1" header="6.69" footer="0.49"/>
  <pageSetup horizontalDpi="600" verticalDpi="600" orientation="landscape" scale="85" r:id="rId2"/>
  <headerFooter alignWithMargins="0">
    <oddFooter>&amp;CTev 99 copy3g.xls&amp;RPage &amp;P</oddFooter>
  </headerFooter>
  <rowBreaks count="5" manualBreakCount="5">
    <brk id="42" max="65535" man="1"/>
    <brk id="118" max="65535" man="1"/>
    <brk id="168" max="65535" man="1"/>
    <brk id="175" max="65535" man="1"/>
    <brk id="272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FERMILAB</dc:creator>
  <cp:keywords/>
  <dc:description/>
  <cp:lastModifiedBy>PPD</cp:lastModifiedBy>
  <cp:lastPrinted>2000-12-07T22:10:07Z</cp:lastPrinted>
  <dcterms:created xsi:type="dcterms:W3CDTF">1999-01-12T14:45:00Z</dcterms:created>
  <dcterms:modified xsi:type="dcterms:W3CDTF">2000-12-07T22:17:27Z</dcterms:modified>
  <cp:category/>
  <cp:version/>
  <cp:contentType/>
  <cp:contentStatus/>
</cp:coreProperties>
</file>