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040" windowHeight="9120" firstSheet="1" activeTab="2"/>
  </bookViews>
  <sheets>
    <sheet name="Table of Contents" sheetId="1" r:id="rId1"/>
    <sheet name="83-I Hour Summary" sheetId="2" r:id="rId2"/>
    <sheet name="83-I Cost Estimate" sheetId="3" r:id="rId3"/>
    <sheet name="Itemized MDE Burden" sheetId="4" r:id="rId4"/>
    <sheet name="Variables" sheetId="5" r:id="rId5"/>
    <sheet name="Federal Cost" sheetId="6" r:id="rId6"/>
    <sheet name="Summary of Burden" sheetId="7" r:id="rId7"/>
    <sheet name="Initial Enrollment" sheetId="8" r:id="rId8"/>
    <sheet name="30 Day Update" sheetId="9" r:id="rId9"/>
    <sheet name="4 Day Update" sheetId="10" r:id="rId10"/>
    <sheet name="Archive" sheetId="11" state="hidden" r:id="rId11"/>
  </sheets>
  <definedNames>
    <definedName name="_xlnm.Print_Area" localSheetId="2">'83-I Cost Estimate'!$A$1:$G$43</definedName>
    <definedName name="_xlnm.Print_Area" localSheetId="1">'83-I Hour Summary'!$A$1:$G$47</definedName>
    <definedName name="_xlnm.Print_Area" localSheetId="3">'Itemized MDE Burden'!$A$13:$O$125</definedName>
    <definedName name="_xlnm.Print_Area" localSheetId="6">'Summary of Burden'!$A$1:$R$73</definedName>
    <definedName name="_xlnm.Print_Titles" localSheetId="3">'Itemized MDE Burden'!$50:$51</definedName>
    <definedName name="_xlnm.Print_Titles" localSheetId="6">'Summary of Burden'!$1:$2</definedName>
    <definedName name="wage">'83-I Cost Estimate'!$F$10</definedName>
    <definedName name="Z_3E2C84AD_BF0B_4E7A_B8B4_530776377935_.wvu.FilterData" localSheetId="4" hidden="1">'Variables'!$G$4:$G$14</definedName>
    <definedName name="Z_3E2C84AD_BF0B_4E7A_B8B4_530776377935_.wvu.PrintArea" localSheetId="2" hidden="1">'83-I Cost Estimate'!$A$1:$G$43</definedName>
    <definedName name="Z_3E2C84AD_BF0B_4E7A_B8B4_530776377935_.wvu.PrintArea" localSheetId="1" hidden="1">'83-I Hour Summary'!$A$1:$G$47</definedName>
    <definedName name="Z_3E2C84AD_BF0B_4E7A_B8B4_530776377935_.wvu.PrintArea" localSheetId="3" hidden="1">'Itemized MDE Burden'!$A$13:$O$125</definedName>
    <definedName name="Z_3E2C84AD_BF0B_4E7A_B8B4_530776377935_.wvu.PrintArea" localSheetId="6" hidden="1">'Summary of Burden'!$A$1:$R$73</definedName>
    <definedName name="Z_3E2C84AD_BF0B_4E7A_B8B4_530776377935_.wvu.PrintTitles" localSheetId="3" hidden="1">'Itemized MDE Burden'!$50:$51</definedName>
    <definedName name="Z_3E2C84AD_BF0B_4E7A_B8B4_530776377935_.wvu.PrintTitles" localSheetId="6" hidden="1">'Summary of Burden'!$1:$2</definedName>
    <definedName name="Z_EFC834DC_DAB8_4D8C_9E8A_AD612E0900B7_.wvu.FilterData" localSheetId="4" hidden="1">'Variables'!$G$4:$G$14</definedName>
    <definedName name="Z_EFC834DC_DAB8_4D8C_9E8A_AD612E0900B7_.wvu.PrintArea" localSheetId="2" hidden="1">'83-I Cost Estimate'!$A$1:$G$43</definedName>
    <definedName name="Z_EFC834DC_DAB8_4D8C_9E8A_AD612E0900B7_.wvu.PrintArea" localSheetId="1" hidden="1">'83-I Hour Summary'!$A$1:$G$47</definedName>
    <definedName name="Z_EFC834DC_DAB8_4D8C_9E8A_AD612E0900B7_.wvu.PrintArea" localSheetId="3" hidden="1">'Itemized MDE Burden'!$A$13:$O$125</definedName>
    <definedName name="Z_EFC834DC_DAB8_4D8C_9E8A_AD612E0900B7_.wvu.PrintArea" localSheetId="6" hidden="1">'Summary of Burden'!$A$1:$R$73</definedName>
    <definedName name="Z_EFC834DC_DAB8_4D8C_9E8A_AD612E0900B7_.wvu.PrintTitles" localSheetId="3" hidden="1">'Itemized MDE Burden'!$50:$51</definedName>
    <definedName name="Z_EFC834DC_DAB8_4D8C_9E8A_AD612E0900B7_.wvu.PrintTitles" localSheetId="6" hidden="1">'Summary of Burden'!$1:$2</definedName>
  </definedNames>
  <calcPr fullCalcOnLoad="1"/>
</workbook>
</file>

<file path=xl/sharedStrings.xml><?xml version="1.0" encoding="utf-8"?>
<sst xmlns="http://schemas.openxmlformats.org/spreadsheetml/2006/main" count="971" uniqueCount="257">
  <si>
    <t>MDE #</t>
  </si>
  <si>
    <t>Element_Name</t>
  </si>
  <si>
    <t>Target Pop</t>
  </si>
  <si>
    <t>Burden (secs)</t>
  </si>
  <si>
    <t>Student Information</t>
  </si>
  <si>
    <t>MSIX Identification Number</t>
  </si>
  <si>
    <t>State Student Identifier</t>
  </si>
  <si>
    <t>State Student Identifier Type</t>
  </si>
  <si>
    <t>First Name</t>
  </si>
  <si>
    <t>Middle Name</t>
  </si>
  <si>
    <t>Last Name 1</t>
  </si>
  <si>
    <t>Last Name 2</t>
  </si>
  <si>
    <t>Suffix</t>
  </si>
  <si>
    <t>Sex</t>
  </si>
  <si>
    <t>Birth Date</t>
  </si>
  <si>
    <t>Multiple Birth Flag</t>
  </si>
  <si>
    <t>Birth City</t>
  </si>
  <si>
    <t>Birth State</t>
  </si>
  <si>
    <t>Birth Country</t>
  </si>
  <si>
    <t>Birth Date Verification</t>
  </si>
  <si>
    <t>Current Male Parent First Name</t>
  </si>
  <si>
    <t>Current Male Parent Last Name</t>
  </si>
  <si>
    <t>Current Female Parent First Name</t>
  </si>
  <si>
    <t>Current Female Parent Last Name</t>
  </si>
  <si>
    <t>Male Parent Type</t>
  </si>
  <si>
    <t>Female Parent Type</t>
  </si>
  <si>
    <t>Qualifying Arrival Date</t>
  </si>
  <si>
    <t>QAD From City</t>
  </si>
  <si>
    <t>QAD From State</t>
  </si>
  <si>
    <t>QAD From Country</t>
  </si>
  <si>
    <t>QAD To City</t>
  </si>
  <si>
    <t>QAD To State</t>
  </si>
  <si>
    <t>Eligibility Expiration Date</t>
  </si>
  <si>
    <t>Eligibility Expiration Reason</t>
  </si>
  <si>
    <t>MEP Enrollment Date</t>
  </si>
  <si>
    <t>Immunization Date</t>
  </si>
  <si>
    <t>Immunization Code</t>
  </si>
  <si>
    <t>School/Project Enrollments</t>
  </si>
  <si>
    <t>Enrollment Date</t>
  </si>
  <si>
    <t>Enrollment Type</t>
  </si>
  <si>
    <t>School-Project Name</t>
  </si>
  <si>
    <t>MEP Project Type</t>
  </si>
  <si>
    <t>School Identification Code</t>
  </si>
  <si>
    <t>Facility Name</t>
  </si>
  <si>
    <t>Facility Address 1</t>
  </si>
  <si>
    <t>Facility Address 2</t>
  </si>
  <si>
    <t>Facility Address 3</t>
  </si>
  <si>
    <t>Facility City</t>
  </si>
  <si>
    <t>School District</t>
  </si>
  <si>
    <t>Facility State</t>
  </si>
  <si>
    <t>Facility Zip</t>
  </si>
  <si>
    <t>Telephone Number</t>
  </si>
  <si>
    <t>Grade Level</t>
  </si>
  <si>
    <t>LEP Indicator</t>
  </si>
  <si>
    <t>IEP Indicator</t>
  </si>
  <si>
    <t>Continuation of Services Reason</t>
  </si>
  <si>
    <t>Med Alert Indicator</t>
  </si>
  <si>
    <t>PFS Start Date</t>
  </si>
  <si>
    <t>PFS End Date</t>
  </si>
  <si>
    <t>Designated Graduation School</t>
  </si>
  <si>
    <t>Withdrawal Date</t>
  </si>
  <si>
    <t>Withdrawal Reason</t>
  </si>
  <si>
    <t>Assessment Information</t>
  </si>
  <si>
    <t>Assessment Title</t>
  </si>
  <si>
    <t>Assessment Content</t>
  </si>
  <si>
    <t>Assessment Type</t>
  </si>
  <si>
    <t>Assessment Administration Date</t>
  </si>
  <si>
    <t>Assessment Reporting Method</t>
  </si>
  <si>
    <t>Score Results</t>
  </si>
  <si>
    <t>Assessment Interpretation</t>
  </si>
  <si>
    <t>Course History Information</t>
  </si>
  <si>
    <t>Course Title</t>
  </si>
  <si>
    <t>Subject Area Name</t>
  </si>
  <si>
    <t>Course Type</t>
  </si>
  <si>
    <t>Academic Year</t>
  </si>
  <si>
    <t>Course Section</t>
  </si>
  <si>
    <t>Term Type</t>
  </si>
  <si>
    <t>Clock Hours</t>
  </si>
  <si>
    <t>Grade-to-Date</t>
  </si>
  <si>
    <t>Credits Granted</t>
  </si>
  <si>
    <t>Final Grade</t>
  </si>
  <si>
    <t>Data Recordkeeping</t>
  </si>
  <si>
    <t>Transmission of Data</t>
  </si>
  <si>
    <t>FTE</t>
  </si>
  <si>
    <t>Occurrences</t>
  </si>
  <si>
    <t>Hours in a Work Year</t>
  </si>
  <si>
    <t>Children</t>
  </si>
  <si>
    <t>Total Population</t>
  </si>
  <si>
    <t>Pct Relevant</t>
  </si>
  <si>
    <t>Elementary Grade Children</t>
  </si>
  <si>
    <t>Middle School Grade Children</t>
  </si>
  <si>
    <t>High School Grade Youth</t>
  </si>
  <si>
    <t>Out-of-School Youth</t>
  </si>
  <si>
    <t>0 - 5 Years</t>
  </si>
  <si>
    <t>Data Collection</t>
  </si>
  <si>
    <t>Total Data Burden</t>
  </si>
  <si>
    <t>Initial Enrollment</t>
  </si>
  <si>
    <t>Archive</t>
  </si>
  <si>
    <t>30-day Update</t>
  </si>
  <si>
    <t>Definition or Reference</t>
  </si>
  <si>
    <t>Collection Method</t>
  </si>
  <si>
    <t>Terms</t>
  </si>
  <si>
    <t>School Transcript</t>
  </si>
  <si>
    <t>State or District Computer System</t>
  </si>
  <si>
    <t>MEP Database</t>
  </si>
  <si>
    <t>Student</t>
  </si>
  <si>
    <t>COE</t>
  </si>
  <si>
    <t>Effort to initially collect data from original source</t>
  </si>
  <si>
    <t>Effort to electronically submit data to MSIX and retrieve the MSIX ID</t>
  </si>
  <si>
    <t>Target Population</t>
  </si>
  <si>
    <t>Percent Relevant</t>
  </si>
  <si>
    <t>Universe of migrant students for whom the data element may be relevant</t>
  </si>
  <si>
    <t>Percent of migrant students for whom the data element is relevant</t>
  </si>
  <si>
    <t>Burden for states to comply with requirement to collect, maintain, and transmit data elements within 4 days of the date the child is initially identified as eligible for the migrant program</t>
  </si>
  <si>
    <t>Burden for states to comply with requirement to collect, maintain, and transmit all applicable data elements within 4 days of a MSIX request for data based on a child's interstate move</t>
  </si>
  <si>
    <t>1-7</t>
  </si>
  <si>
    <t>Ref #</t>
  </si>
  <si>
    <t>MSIX</t>
  </si>
  <si>
    <t>Grand Total</t>
  </si>
  <si>
    <t>MEP Project Records</t>
  </si>
  <si>
    <t>Health Record</t>
  </si>
  <si>
    <t>Teacher/Counselor Records</t>
  </si>
  <si>
    <t>Effort to maintain data quality, data entry, update and edit records, store and backup records</t>
  </si>
  <si>
    <t>Number of times the data element is expected to be collected.  For data elements with repeated values, the number of occurrences will indicate how many values will be reported (e.g. immunizaton data)</t>
  </si>
  <si>
    <t>Burden for states to comply with requirement to collect, maintain, and transmit all applicable data elements within 30 days of the end of a semester or trimester or summer/intersession period.</t>
  </si>
  <si>
    <t>Burden associated with maintaining and archiving data after the child ceases to participate (or eligibility ends) in the MEP</t>
  </si>
  <si>
    <t>Note: Adjust for multiple occurrences of initial enrollment, 30-day updates etc for multiple state moves</t>
  </si>
  <si>
    <t>Person Years</t>
  </si>
  <si>
    <t>Data Entry</t>
  </si>
  <si>
    <t>Data Recordkeeping (overhead)</t>
  </si>
  <si>
    <t>Effort to key data into a computer system</t>
  </si>
  <si>
    <t>EDEN</t>
  </si>
  <si>
    <t>School/MEP Project Records</t>
  </si>
  <si>
    <t>Data Collection Overhead</t>
  </si>
  <si>
    <t>Data Entry Overhead</t>
  </si>
  <si>
    <t>Kids per person</t>
  </si>
  <si>
    <t>Total Burden (Person years)</t>
  </si>
  <si>
    <t>Data Collection Person Years</t>
  </si>
  <si>
    <t>Data Entry Person Years</t>
  </si>
  <si>
    <t>(Hours)</t>
  </si>
  <si>
    <t>Total for MEP Child Update</t>
  </si>
  <si>
    <t>This estimate includes the effort to maintain, transmit, and archive data as well as provide IT support for the information collection process.</t>
  </si>
  <si>
    <t>49 SEAs</t>
  </si>
  <si>
    <t>Update as Required by Child Interstate Move</t>
  </si>
  <si>
    <t>Effort to key data into a computer system.</t>
  </si>
  <si>
    <t>This estimate includes time required for SEA staff to collect information from schools and programs regarding eligible children who have moved on an interstate basis.  The data must be available within 4 days after determination of eligibility.</t>
  </si>
  <si>
    <t>Per SEA</t>
  </si>
  <si>
    <t>Nationally</t>
  </si>
  <si>
    <t>Description</t>
  </si>
  <si>
    <t>Total Hours</t>
  </si>
  <si>
    <t>Average # of  Hours per respondent</t>
  </si>
  <si>
    <t># of Respon-dents</t>
  </si>
  <si>
    <t>Frequency of response</t>
  </si>
  <si>
    <t>MEP Child Update</t>
  </si>
  <si>
    <t>Recurring Update: Per School Semester, Term, or Summer/ Intersession Period</t>
  </si>
  <si>
    <t>Semester, Trimester, or Summer / Intersesson Update</t>
  </si>
  <si>
    <t>Upon determination of a child's eligibility for MEP</t>
  </si>
  <si>
    <t>Average Person Years per SEA (at 2,080 hours each year)</t>
  </si>
  <si>
    <t>Semester, Trimester, or Summer/Intersession Update</t>
  </si>
  <si>
    <t>By Reporting Timeframe</t>
  </si>
  <si>
    <t>OMB NO. 1810-NEW</t>
  </si>
  <si>
    <t>MIGRANT STUDENT INFORMATION EXCHANGE (MSIX) SUMMARY OF INFORMATION BURDEN ESTIMATE</t>
  </si>
  <si>
    <t>U. S. Department of Education, Office of Migrant Education</t>
  </si>
  <si>
    <t>May 28, 2007</t>
  </si>
  <si>
    <t>DATA ELEMENTS REQUIRING COLLECTION AND DATA ENTRY UNDER THIS INFORMATION COLLECTION REQUEST</t>
  </si>
  <si>
    <t>Total Data Burden per Instance</t>
  </si>
  <si>
    <t>DATA ELEMENTS COLLECTED AND ENTERED ELSEWHERE, BUT REQUIRING MAINTENANCE AND TRANSMISSION UNDER THE MSIX REQUEST</t>
  </si>
  <si>
    <t>Certificate of Eligibility</t>
  </si>
  <si>
    <t xml:space="preserve">Education Data Exchange Network </t>
  </si>
  <si>
    <t>MINIMUM DATA ELEMENTS (MDEs) FOR MIGRANT STUDENT INFORMATION EXCHANGE (MSIX)</t>
  </si>
  <si>
    <t>Data Maintenance, Transmission, Archiving, Multiple Moves, and IT Overhead</t>
  </si>
  <si>
    <t>(Person Years, based on 2080 hours)</t>
  </si>
  <si>
    <t xml:space="preserve">MSIX Contract Costs </t>
  </si>
  <si>
    <t>Totals</t>
  </si>
  <si>
    <t>FY 2007</t>
  </si>
  <si>
    <t>FY 2008</t>
  </si>
  <si>
    <t>FY 2009</t>
  </si>
  <si>
    <t>FY 2010</t>
  </si>
  <si>
    <t>Total</t>
  </si>
  <si>
    <t>ED Staff Time in Government FTEs</t>
  </si>
  <si>
    <t>ED Staff  Time Costs (Loaded with Benefits, 3% increase annually)</t>
  </si>
  <si>
    <t>Estimated Annual Federal Cost of MSIX</t>
  </si>
  <si>
    <t>Grand Total for First Year</t>
  </si>
  <si>
    <t>TOTAL THREE-YEAR BURDEN</t>
  </si>
  <si>
    <t>Annualized Burden Over Three Years</t>
  </si>
  <si>
    <t>Total Hours Over Three Years</t>
  </si>
  <si>
    <t>Effort to key data into a computer system. Assumes 100% first year and 25% in each second and third years due to moves.</t>
  </si>
  <si>
    <t>Total Over Three Years for Initial Enrollment</t>
  </si>
  <si>
    <t>Annualized Average</t>
  </si>
  <si>
    <t>Total Over Three Years for Semester, Trimester, or Summer / Intersesson Update</t>
  </si>
  <si>
    <t>Annualized Burden Hours for All Respondents</t>
  </si>
  <si>
    <t>ANNUALIZED TOTAL FOR ALL SEAs</t>
  </si>
  <si>
    <t>FY 2006</t>
  </si>
  <si>
    <t>FY 2011</t>
  </si>
  <si>
    <t>Annualized including development and full operation</t>
  </si>
  <si>
    <t>Federal Annual Salary Base (FY 2007)</t>
  </si>
  <si>
    <t>Cost per SEA @ $26.32</t>
  </si>
  <si>
    <t>Cost @ $26.32 per Hour</t>
  </si>
  <si>
    <t>Annualized Cost Nationally @ $26.32</t>
  </si>
  <si>
    <t>BLS Wage</t>
  </si>
  <si>
    <t>Semester, Trimester, or Summer / Intersession Update</t>
  </si>
  <si>
    <t>Total Over Three Years for MEP Child Update</t>
  </si>
  <si>
    <t>ESTIMATED COST OF MSIX INFORMATION BURDEN</t>
  </si>
  <si>
    <t>Average Hours per SEA (Annualized)</t>
  </si>
  <si>
    <t>Average # of  Hours per Respondent</t>
  </si>
  <si>
    <t>Person Years: Total for three years. Assumes 100% first year and 25% in second and third years.</t>
  </si>
  <si>
    <t>Person Years: Annualized average.</t>
  </si>
  <si>
    <t>Hours: Total for three years. Assumes 100% first year and 25% in second and third years.</t>
  </si>
  <si>
    <t>Hours: Annualized average.</t>
  </si>
  <si>
    <t>Hours: Total for three years. Burden is at the same level for each of the three years.</t>
  </si>
  <si>
    <t>Person Years: Total for three years. Burden is at the same level for each of the three years.</t>
  </si>
  <si>
    <t>Annual Escalation</t>
  </si>
  <si>
    <t>Annualized Hours per 1,000 Enrolled Children (of 656,874 Children)</t>
  </si>
  <si>
    <t>Average Hours per 1,000 Enrolled Children (of 656,874 Children)</t>
  </si>
  <si>
    <t>This spreadsheet workbook contains the calculations used for estimating the information collection burden of MSIX.</t>
  </si>
  <si>
    <t>The workbook contains tabs as follows:</t>
  </si>
  <si>
    <t>Table of Contents</t>
  </si>
  <si>
    <t>The introductory tab you are now viewing</t>
  </si>
  <si>
    <t>83-I Hour Summary</t>
  </si>
  <si>
    <t>Summary of the estimated information collection burden as presented in the Form 83-I Supporting Statement</t>
  </si>
  <si>
    <t>83-I Cost Estimate</t>
  </si>
  <si>
    <t>Summary of the estimated dollar cost of the information collection burden as presented in the Form 83-I Supporting Statement</t>
  </si>
  <si>
    <t>Itemized MDE Burden</t>
  </si>
  <si>
    <t>The calculation of itemized burden for each of the Minimum Data Elements (MDEs) required by MSIX, including both those collected through the MSIX requirement and those gathered from other sources but transmitted by MSIX</t>
  </si>
  <si>
    <t>Variables</t>
  </si>
  <si>
    <t>Variables used in calculating burden</t>
  </si>
  <si>
    <t>Federal Cost</t>
  </si>
  <si>
    <t>Federal personnel and contractor costs of the MSIX information collection, as reported in the Form 83-I Supporting Statement</t>
  </si>
  <si>
    <t>Summary of Burden</t>
  </si>
  <si>
    <t>Summarization of burden for all three collection requirements, which include Initial Enrollment, 30 Day Update, and 4 Day Update</t>
  </si>
  <si>
    <t>TABS</t>
  </si>
  <si>
    <t>This estimate includes time required for SEA staff to collect and update information about enrolled children from LEAs and programs after each semester or program period.</t>
  </si>
  <si>
    <t>The information burden of the requirement for States to provide updated information for MEP-eligible children who have moved on an interstate basis. (4-Day Response)</t>
  </si>
  <si>
    <t xml:space="preserve">The information burden of the requirement for updating information within 30 days after each educational term (semester, trimester, or summer/ intersession period) for all enrolled MEP children. (30-day response) </t>
  </si>
  <si>
    <t>August 13, 2007</t>
  </si>
  <si>
    <t>PFS Flag</t>
  </si>
  <si>
    <t>Male Parent First Name</t>
  </si>
  <si>
    <t>Male Parent Last Name</t>
  </si>
  <si>
    <t>Female Parent First Name</t>
  </si>
  <si>
    <t>Female Parent Last Name</t>
  </si>
  <si>
    <t>Qualifying Move From City</t>
  </si>
  <si>
    <t>Qualifying Move From State</t>
  </si>
  <si>
    <t>Qualifying Move From Country</t>
  </si>
  <si>
    <t>Qualifying Move To City</t>
  </si>
  <si>
    <t>Qualifying Move To State</t>
  </si>
  <si>
    <t>4-Day Update</t>
  </si>
  <si>
    <t>30-Day Update</t>
  </si>
  <si>
    <t>Initial Enrollment with 10-Day Reporting</t>
  </si>
  <si>
    <t>Record Matching</t>
  </si>
  <si>
    <t xml:space="preserve">Record Matching </t>
  </si>
  <si>
    <t>This estimate includes time required for SEA staff to collect information from schools and programs with migrant children regarding educational and health status data about individual children.  The data must be submitted within 10 days of determination of eligibility. Assumes 100% first year and 25% in each second and third years due to moves.</t>
  </si>
  <si>
    <t>This estimate includes the effort to review, compare and match multiple records to ensure the unique identification of a student.  Assumes 3% of population and 5 minutes on average to resolve each near match.</t>
  </si>
  <si>
    <t>Burden associated with the effort to review, compare and match multiple records to ensure the unique identification of a student.  Assumes 3% of population and 5 minutes on average to resolve each near match</t>
  </si>
  <si>
    <t>4-day Update</t>
  </si>
  <si>
    <t xml:space="preserve">The information burden of the requirement for States to provide Initial Enrollment information within 10 days for MEP-eligible children.  </t>
  </si>
  <si>
    <t>Immunization Record Flag</t>
  </si>
  <si>
    <t>Total Over Three Years for Semester, Trimester, or Summer / Intersession Update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</si>
</sst>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 numFmtId="173" formatCode="&quot;$&quot;#,##0.0_);[Red]\(&quot;$&quot;#,##0.0\)"/>
    <numFmt numFmtId="174" formatCode="_(&quot;$&quot;* #,##0.0_);_(&quot;$&quot;* \(#,##0.0\);_(&quot;$&quot;* &quot;-&quot;??_);_(@_)"/>
    <numFmt numFmtId="175" formatCode="&quot;$&quot;#,##0.00"/>
    <numFmt numFmtId="176" formatCode="0.000"/>
    <numFmt numFmtId="177" formatCode="0.0"/>
    <numFmt numFmtId="178" formatCode="&quot;$&quot;#,##0.0_);\(&quot;$&quot;#,##0.0\)"/>
  </numFmts>
  <fonts count="37">
    <font>
      <sz val="8"/>
      <name val="Tahoma"/>
      <family val="0"/>
    </font>
    <font>
      <sz val="8"/>
      <color indexed="8"/>
      <name val="Tahoma"/>
      <family val="2"/>
    </font>
    <font>
      <sz val="8"/>
      <color indexed="12"/>
      <name val="Tahoma"/>
      <family val="2"/>
    </font>
    <font>
      <b/>
      <u val="single"/>
      <sz val="8"/>
      <name val="Tahoma"/>
      <family val="2"/>
    </font>
    <font>
      <b/>
      <sz val="8"/>
      <name val="Tahoma"/>
      <family val="2"/>
    </font>
    <font>
      <b/>
      <sz val="8"/>
      <color indexed="8"/>
      <name val="Tahoma"/>
      <family val="2"/>
    </font>
    <font>
      <sz val="10"/>
      <name val="Arial"/>
      <family val="2"/>
    </font>
    <font>
      <sz val="11"/>
      <name val="Times New Roman"/>
      <family val="1"/>
    </font>
    <font>
      <sz val="10"/>
      <name val="Times New Roman"/>
      <family val="1"/>
    </font>
    <font>
      <b/>
      <sz val="10"/>
      <name val="Times New Roman"/>
      <family val="1"/>
    </font>
    <font>
      <b/>
      <sz val="11"/>
      <name val="Times New Roman"/>
      <family val="1"/>
    </font>
    <font>
      <b/>
      <sz val="12"/>
      <name val="Tahoma"/>
      <family val="2"/>
    </font>
    <font>
      <b/>
      <sz val="10"/>
      <color indexed="8"/>
      <name val="Tahoma"/>
      <family val="2"/>
    </font>
    <font>
      <sz val="10"/>
      <color indexed="8"/>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
      <color indexed="2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Tahom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Tahoma"/>
      <family val="2"/>
    </font>
    <font>
      <sz val="8"/>
      <color indexed="9"/>
      <name val="Tahoma"/>
      <family val="2"/>
    </font>
    <font>
      <sz val="10"/>
      <color indexed="2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6" fillId="0" borderId="0">
      <alignment/>
      <protection/>
    </xf>
    <xf numFmtId="0" fontId="0"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89">
    <xf numFmtId="0" fontId="0" fillId="0" borderId="0" xfId="0" applyAlignment="1">
      <alignment/>
    </xf>
    <xf numFmtId="0" fontId="1" fillId="0" borderId="0" xfId="0" applyFont="1" applyAlignment="1">
      <alignment/>
    </xf>
    <xf numFmtId="0" fontId="1" fillId="0" borderId="10" xfId="0" applyFont="1" applyFill="1" applyBorder="1" applyAlignment="1">
      <alignment horizontal="left"/>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Alignment="1">
      <alignment vertical="top"/>
    </xf>
    <xf numFmtId="0" fontId="1" fillId="0" borderId="10" xfId="0" applyFont="1" applyFill="1" applyBorder="1" applyAlignment="1">
      <alignment horizontal="left" vertical="top"/>
    </xf>
    <xf numFmtId="38" fontId="1" fillId="0" borderId="0" xfId="0" applyNumberFormat="1" applyFont="1" applyAlignment="1">
      <alignment/>
    </xf>
    <xf numFmtId="38" fontId="0" fillId="0" borderId="0" xfId="0" applyNumberFormat="1" applyAlignment="1">
      <alignment/>
    </xf>
    <xf numFmtId="38" fontId="2" fillId="0" borderId="0" xfId="0" applyNumberFormat="1" applyFont="1" applyAlignment="1">
      <alignment/>
    </xf>
    <xf numFmtId="38" fontId="0" fillId="0" borderId="0" xfId="0" applyNumberFormat="1" applyFont="1" applyAlignment="1">
      <alignment/>
    </xf>
    <xf numFmtId="9" fontId="0" fillId="0" borderId="0" xfId="0" applyNumberFormat="1" applyAlignment="1">
      <alignment/>
    </xf>
    <xf numFmtId="40" fontId="0" fillId="0" borderId="0" xfId="0" applyNumberFormat="1" applyFont="1" applyAlignment="1">
      <alignment/>
    </xf>
    <xf numFmtId="40" fontId="0" fillId="0" borderId="0" xfId="0" applyNumberFormat="1" applyAlignment="1">
      <alignment/>
    </xf>
    <xf numFmtId="38" fontId="2" fillId="0" borderId="0" xfId="0" applyNumberFormat="1" applyFont="1" applyAlignment="1" applyProtection="1">
      <alignment/>
      <protection locked="0"/>
    </xf>
    <xf numFmtId="0" fontId="0" fillId="0" borderId="0" xfId="0" applyFont="1" applyAlignment="1">
      <alignment/>
    </xf>
    <xf numFmtId="38" fontId="0" fillId="0" borderId="0" xfId="0" applyNumberFormat="1" applyAlignment="1" applyProtection="1">
      <alignment/>
      <protection locked="0"/>
    </xf>
    <xf numFmtId="38" fontId="1" fillId="0" borderId="0" xfId="0" applyNumberFormat="1" applyFont="1" applyAlignment="1" applyProtection="1">
      <alignment/>
      <protection locked="0"/>
    </xf>
    <xf numFmtId="9" fontId="2" fillId="0" borderId="0" xfId="0" applyNumberFormat="1" applyFont="1" applyAlignment="1" applyProtection="1">
      <alignment/>
      <protection locked="0"/>
    </xf>
    <xf numFmtId="0" fontId="0" fillId="0" borderId="0" xfId="0" applyAlignment="1">
      <alignment wrapText="1"/>
    </xf>
    <xf numFmtId="0" fontId="1" fillId="0" borderId="0" xfId="0" applyNumberFormat="1" applyFont="1" applyFill="1" applyBorder="1" applyAlignment="1">
      <alignment horizontal="left"/>
    </xf>
    <xf numFmtId="49" fontId="0" fillId="0" borderId="0" xfId="0" applyNumberFormat="1" applyAlignment="1">
      <alignment/>
    </xf>
    <xf numFmtId="49" fontId="1" fillId="0" borderId="0" xfId="0" applyNumberFormat="1" applyFont="1" applyFill="1" applyBorder="1" applyAlignment="1">
      <alignment horizontal="left"/>
    </xf>
    <xf numFmtId="49" fontId="1" fillId="0" borderId="0" xfId="0" applyNumberFormat="1" applyFont="1" applyFill="1" applyAlignment="1">
      <alignment horizontal="left" vertical="top"/>
    </xf>
    <xf numFmtId="0" fontId="1" fillId="0" borderId="11" xfId="0" applyFont="1" applyFill="1" applyBorder="1" applyAlignment="1">
      <alignment horizontal="left"/>
    </xf>
    <xf numFmtId="0" fontId="1" fillId="0" borderId="12" xfId="0" applyFont="1" applyFill="1" applyBorder="1" applyAlignment="1">
      <alignment horizontal="center"/>
    </xf>
    <xf numFmtId="49" fontId="1" fillId="0" borderId="12" xfId="0" applyNumberFormat="1" applyFont="1" applyFill="1" applyBorder="1" applyAlignment="1">
      <alignment horizontal="center"/>
    </xf>
    <xf numFmtId="0" fontId="1" fillId="0" borderId="12" xfId="0" applyFont="1" applyBorder="1" applyAlignment="1">
      <alignment horizontal="center"/>
    </xf>
    <xf numFmtId="0" fontId="0" fillId="0" borderId="12" xfId="0" applyFont="1" applyBorder="1" applyAlignment="1">
      <alignment/>
    </xf>
    <xf numFmtId="38" fontId="1" fillId="0" borderId="12" xfId="0" applyNumberFormat="1" applyFont="1" applyBorder="1" applyAlignment="1">
      <alignment horizontal="center"/>
    </xf>
    <xf numFmtId="38" fontId="0" fillId="0" borderId="12" xfId="0" applyNumberFormat="1" applyFont="1" applyBorder="1" applyAlignment="1">
      <alignment/>
    </xf>
    <xf numFmtId="40" fontId="0" fillId="0" borderId="12" xfId="0" applyNumberFormat="1" applyFont="1" applyBorder="1" applyAlignment="1">
      <alignment/>
    </xf>
    <xf numFmtId="0" fontId="1" fillId="0" borderId="12" xfId="0" applyFont="1" applyFill="1" applyBorder="1" applyAlignment="1" applyProtection="1">
      <alignment horizontal="center"/>
      <protection locked="0"/>
    </xf>
    <xf numFmtId="38" fontId="1" fillId="0" borderId="12" xfId="0" applyNumberFormat="1" applyFont="1" applyBorder="1" applyAlignment="1" applyProtection="1">
      <alignment horizontal="center"/>
      <protection locked="0"/>
    </xf>
    <xf numFmtId="38" fontId="0" fillId="0" borderId="12" xfId="0" applyNumberFormat="1" applyBorder="1" applyAlignment="1" applyProtection="1">
      <alignment/>
      <protection locked="0"/>
    </xf>
    <xf numFmtId="40" fontId="0" fillId="0" borderId="12" xfId="0" applyNumberFormat="1" applyBorder="1" applyAlignment="1">
      <alignment/>
    </xf>
    <xf numFmtId="0" fontId="0" fillId="0" borderId="12" xfId="0" applyBorder="1" applyAlignment="1">
      <alignment/>
    </xf>
    <xf numFmtId="0" fontId="0" fillId="0" borderId="0" xfId="0" applyNumberFormat="1" applyAlignment="1">
      <alignment horizontal="left"/>
    </xf>
    <xf numFmtId="0" fontId="1" fillId="0" borderId="12" xfId="0" applyNumberFormat="1" applyFont="1" applyFill="1" applyBorder="1" applyAlignment="1">
      <alignment horizontal="left"/>
    </xf>
    <xf numFmtId="0" fontId="2" fillId="0" borderId="0" xfId="0" applyNumberFormat="1" applyFont="1" applyAlignment="1" applyProtection="1">
      <alignment horizontal="left"/>
      <protection/>
    </xf>
    <xf numFmtId="49" fontId="2" fillId="0" borderId="0" xfId="0" applyNumberFormat="1" applyFont="1" applyAlignment="1" applyProtection="1">
      <alignment horizontal="left"/>
      <protection/>
    </xf>
    <xf numFmtId="38" fontId="0" fillId="0" borderId="0" xfId="0" applyNumberFormat="1" applyAlignment="1" applyProtection="1">
      <alignment/>
      <protection/>
    </xf>
    <xf numFmtId="0" fontId="1" fillId="0" borderId="12" xfId="0" applyFont="1" applyFill="1" applyBorder="1" applyAlignment="1" applyProtection="1">
      <alignment horizontal="center"/>
      <protection/>
    </xf>
    <xf numFmtId="38" fontId="1" fillId="0" borderId="0" xfId="0" applyNumberFormat="1" applyFont="1" applyAlignment="1" applyProtection="1">
      <alignment/>
      <protection/>
    </xf>
    <xf numFmtId="38" fontId="2" fillId="0" borderId="0" xfId="0" applyNumberFormat="1" applyFont="1" applyAlignment="1" applyProtection="1">
      <alignment/>
      <protection/>
    </xf>
    <xf numFmtId="9" fontId="2" fillId="0" borderId="0" xfId="0" applyNumberFormat="1" applyFont="1" applyAlignment="1" applyProtection="1">
      <alignment/>
      <protection/>
    </xf>
    <xf numFmtId="0" fontId="4" fillId="0" borderId="0" xfId="0" applyFont="1" applyAlignment="1">
      <alignment/>
    </xf>
    <xf numFmtId="49" fontId="4" fillId="0" borderId="0" xfId="0" applyNumberFormat="1" applyFont="1" applyAlignment="1">
      <alignment/>
    </xf>
    <xf numFmtId="38" fontId="4" fillId="0" borderId="0" xfId="0" applyNumberFormat="1" applyFont="1" applyAlignment="1" applyProtection="1">
      <alignment/>
      <protection/>
    </xf>
    <xf numFmtId="38" fontId="4" fillId="0" borderId="0" xfId="0" applyNumberFormat="1" applyFont="1" applyAlignment="1" applyProtection="1">
      <alignment/>
      <protection locked="0"/>
    </xf>
    <xf numFmtId="38" fontId="4" fillId="0" borderId="0" xfId="0" applyNumberFormat="1" applyFont="1" applyAlignment="1">
      <alignment/>
    </xf>
    <xf numFmtId="40" fontId="4" fillId="0" borderId="0" xfId="0" applyNumberFormat="1" applyFont="1" applyAlignment="1">
      <alignment/>
    </xf>
    <xf numFmtId="38" fontId="0" fillId="0" borderId="12" xfId="0" applyNumberFormat="1" applyFont="1" applyBorder="1" applyAlignment="1" applyProtection="1">
      <alignment/>
      <protection locked="0"/>
    </xf>
    <xf numFmtId="0" fontId="5" fillId="0" borderId="0" xfId="0" applyFont="1" applyFill="1" applyAlignment="1">
      <alignment horizontal="left" vertical="top"/>
    </xf>
    <xf numFmtId="0" fontId="4" fillId="0" borderId="0" xfId="0" applyNumberFormat="1" applyFont="1" applyAlignment="1">
      <alignment horizontal="left"/>
    </xf>
    <xf numFmtId="0" fontId="0" fillId="0" borderId="13" xfId="0" applyBorder="1" applyAlignment="1">
      <alignment/>
    </xf>
    <xf numFmtId="0" fontId="0" fillId="0" borderId="13" xfId="0" applyNumberFormat="1" applyBorder="1" applyAlignment="1">
      <alignment horizontal="left"/>
    </xf>
    <xf numFmtId="38" fontId="0" fillId="0" borderId="13" xfId="0" applyNumberFormat="1" applyBorder="1" applyAlignment="1">
      <alignment/>
    </xf>
    <xf numFmtId="0" fontId="0" fillId="0" borderId="13" xfId="0" applyFont="1" applyBorder="1" applyAlignment="1">
      <alignment/>
    </xf>
    <xf numFmtId="40" fontId="0" fillId="0" borderId="13" xfId="0" applyNumberFormat="1" applyFont="1" applyBorder="1" applyAlignment="1">
      <alignment/>
    </xf>
    <xf numFmtId="49" fontId="0" fillId="0" borderId="13" xfId="0" applyNumberFormat="1" applyBorder="1" applyAlignment="1">
      <alignment/>
    </xf>
    <xf numFmtId="38" fontId="0" fillId="0" borderId="13" xfId="0" applyNumberFormat="1" applyBorder="1" applyAlignment="1" applyProtection="1">
      <alignment/>
      <protection locked="0"/>
    </xf>
    <xf numFmtId="40" fontId="0" fillId="0" borderId="13" xfId="0" applyNumberFormat="1" applyBorder="1" applyAlignment="1">
      <alignment/>
    </xf>
    <xf numFmtId="38" fontId="0" fillId="0" borderId="13" xfId="0" applyNumberFormat="1" applyBorder="1" applyAlignment="1" applyProtection="1">
      <alignment/>
      <protection/>
    </xf>
    <xf numFmtId="0" fontId="4" fillId="0" borderId="0" xfId="0" applyNumberFormat="1" applyFont="1" applyAlignment="1">
      <alignment horizontal="center"/>
    </xf>
    <xf numFmtId="38" fontId="0" fillId="0" borderId="14" xfId="0" applyNumberFormat="1" applyBorder="1" applyAlignment="1">
      <alignment/>
    </xf>
    <xf numFmtId="0" fontId="0" fillId="0" borderId="14" xfId="0" applyFont="1" applyBorder="1" applyAlignment="1">
      <alignment/>
    </xf>
    <xf numFmtId="0" fontId="0" fillId="0" borderId="14" xfId="0" applyBorder="1" applyAlignment="1">
      <alignment wrapText="1"/>
    </xf>
    <xf numFmtId="0" fontId="0" fillId="0" borderId="14" xfId="0" applyFont="1" applyBorder="1" applyAlignment="1">
      <alignment wrapText="1"/>
    </xf>
    <xf numFmtId="0" fontId="0" fillId="0" borderId="14" xfId="0" applyBorder="1" applyAlignment="1">
      <alignment/>
    </xf>
    <xf numFmtId="40" fontId="0" fillId="0" borderId="14" xfId="0" applyNumberFormat="1" applyFont="1" applyBorder="1" applyAlignment="1">
      <alignment/>
    </xf>
    <xf numFmtId="0" fontId="4" fillId="0" borderId="14" xfId="0" applyFont="1" applyBorder="1" applyAlignment="1">
      <alignment/>
    </xf>
    <xf numFmtId="0" fontId="3" fillId="0" borderId="14" xfId="0" applyFont="1" applyBorder="1" applyAlignment="1">
      <alignment wrapText="1"/>
    </xf>
    <xf numFmtId="0" fontId="3" fillId="0" borderId="14" xfId="0" applyFont="1" applyBorder="1" applyAlignment="1">
      <alignment/>
    </xf>
    <xf numFmtId="0" fontId="0" fillId="0" borderId="0" xfId="0" applyFont="1" applyAlignment="1">
      <alignment horizontal="left" indent="2"/>
    </xf>
    <xf numFmtId="0" fontId="0" fillId="0" borderId="0" xfId="0" applyFont="1" applyAlignment="1">
      <alignment/>
    </xf>
    <xf numFmtId="0" fontId="7" fillId="0" borderId="0" xfId="59" applyFont="1" applyAlignment="1">
      <alignment vertical="top"/>
      <protection/>
    </xf>
    <xf numFmtId="164" fontId="7" fillId="0" borderId="0" xfId="47" applyNumberFormat="1" applyFont="1" applyAlignment="1">
      <alignment vertical="top"/>
    </xf>
    <xf numFmtId="3" fontId="7" fillId="0" borderId="0" xfId="59" applyNumberFormat="1" applyFont="1" applyAlignment="1">
      <alignment vertical="top"/>
      <protection/>
    </xf>
    <xf numFmtId="0" fontId="7" fillId="0" borderId="0" xfId="59" applyFont="1" applyAlignment="1">
      <alignment vertical="top" wrapText="1"/>
      <protection/>
    </xf>
    <xf numFmtId="165" fontId="7" fillId="0" borderId="0" xfId="44" applyNumberFormat="1" applyFont="1" applyAlignment="1">
      <alignment vertical="top"/>
    </xf>
    <xf numFmtId="0" fontId="8" fillId="0" borderId="0" xfId="59" applyFont="1" applyAlignment="1">
      <alignment vertical="top"/>
      <protection/>
    </xf>
    <xf numFmtId="164" fontId="8" fillId="0" borderId="0" xfId="47" applyNumberFormat="1" applyFont="1" applyAlignment="1">
      <alignment vertical="top"/>
    </xf>
    <xf numFmtId="3" fontId="8" fillId="0" borderId="0" xfId="59" applyNumberFormat="1" applyFont="1" applyAlignment="1">
      <alignment vertical="top"/>
      <protection/>
    </xf>
    <xf numFmtId="0" fontId="8" fillId="0" borderId="0" xfId="59" applyFont="1" applyAlignment="1">
      <alignment vertical="top" wrapText="1"/>
      <protection/>
    </xf>
    <xf numFmtId="0" fontId="8" fillId="0" borderId="14" xfId="59" applyFont="1" applyBorder="1" applyAlignment="1">
      <alignment vertical="top"/>
      <protection/>
    </xf>
    <xf numFmtId="0" fontId="8" fillId="0" borderId="14" xfId="59" applyFont="1" applyBorder="1" applyAlignment="1">
      <alignment vertical="top" wrapText="1"/>
      <protection/>
    </xf>
    <xf numFmtId="2" fontId="8" fillId="0" borderId="14" xfId="59" applyNumberFormat="1" applyFont="1" applyBorder="1" applyAlignment="1">
      <alignment horizontal="center" vertical="top" wrapText="1"/>
      <protection/>
    </xf>
    <xf numFmtId="164" fontId="8" fillId="0" borderId="0" xfId="47" applyNumberFormat="1" applyFont="1" applyAlignment="1">
      <alignment horizontal="center" vertical="top"/>
    </xf>
    <xf numFmtId="166" fontId="8" fillId="0" borderId="0" xfId="59" applyNumberFormat="1" applyFont="1" applyAlignment="1">
      <alignment horizontal="center" vertical="top"/>
      <protection/>
    </xf>
    <xf numFmtId="2" fontId="8" fillId="0" borderId="0" xfId="59" applyNumberFormat="1" applyFont="1" applyAlignment="1">
      <alignment horizontal="center" vertical="top" wrapText="1"/>
      <protection/>
    </xf>
    <xf numFmtId="0" fontId="8" fillId="0" borderId="0" xfId="59" applyFont="1" applyBorder="1" applyAlignment="1">
      <alignment vertical="top" wrapText="1"/>
      <protection/>
    </xf>
    <xf numFmtId="0" fontId="9" fillId="0" borderId="0" xfId="59" applyFont="1" applyBorder="1" applyAlignment="1">
      <alignment horizontal="right" vertical="top" wrapText="1"/>
      <protection/>
    </xf>
    <xf numFmtId="0" fontId="9" fillId="0" borderId="0" xfId="59" applyFont="1" applyBorder="1" applyAlignment="1">
      <alignment vertical="top" wrapText="1"/>
      <protection/>
    </xf>
    <xf numFmtId="3" fontId="8" fillId="0" borderId="14" xfId="59" applyNumberFormat="1" applyFont="1" applyBorder="1" applyAlignment="1">
      <alignment horizontal="right" vertical="top" wrapText="1"/>
      <protection/>
    </xf>
    <xf numFmtId="165" fontId="8" fillId="0" borderId="14" xfId="44" applyNumberFormat="1" applyFont="1" applyBorder="1" applyAlignment="1">
      <alignment horizontal="right" vertical="top" wrapText="1"/>
    </xf>
    <xf numFmtId="0" fontId="8" fillId="0" borderId="14" xfId="59" applyFont="1" applyBorder="1" applyAlignment="1">
      <alignment horizontal="right" vertical="top" wrapText="1"/>
      <protection/>
    </xf>
    <xf numFmtId="164" fontId="8" fillId="20" borderId="14" xfId="47" applyNumberFormat="1" applyFont="1" applyFill="1" applyBorder="1" applyAlignment="1">
      <alignment horizontal="center" vertical="top" wrapText="1"/>
    </xf>
    <xf numFmtId="0" fontId="8" fillId="20" borderId="14" xfId="59" applyFont="1" applyFill="1" applyBorder="1" applyAlignment="1">
      <alignment horizontal="center" vertical="top" wrapText="1"/>
      <protection/>
    </xf>
    <xf numFmtId="3" fontId="8" fillId="20" borderId="14" xfId="59" applyNumberFormat="1" applyFont="1" applyFill="1" applyBorder="1" applyAlignment="1">
      <alignment horizontal="center" vertical="top" wrapText="1"/>
      <protection/>
    </xf>
    <xf numFmtId="0" fontId="8" fillId="0" borderId="0" xfId="59" applyFont="1" applyBorder="1" applyAlignment="1">
      <alignment vertical="top"/>
      <protection/>
    </xf>
    <xf numFmtId="3" fontId="9" fillId="0" borderId="0" xfId="59" applyNumberFormat="1" applyFont="1" applyBorder="1" applyAlignment="1">
      <alignment vertical="top" wrapText="1"/>
      <protection/>
    </xf>
    <xf numFmtId="167" fontId="8" fillId="0" borderId="14" xfId="59" applyNumberFormat="1" applyFont="1" applyBorder="1" applyAlignment="1">
      <alignment vertical="top" wrapText="1"/>
      <protection/>
    </xf>
    <xf numFmtId="3" fontId="8" fillId="0" borderId="14" xfId="59" applyNumberFormat="1" applyFont="1" applyBorder="1" applyAlignment="1">
      <alignment vertical="top" wrapText="1"/>
      <protection/>
    </xf>
    <xf numFmtId="3" fontId="9" fillId="0" borderId="14" xfId="59" applyNumberFormat="1" applyFont="1" applyBorder="1" applyAlignment="1">
      <alignment vertical="top" wrapText="1"/>
      <protection/>
    </xf>
    <xf numFmtId="3" fontId="8" fillId="0" borderId="14" xfId="59" applyNumberFormat="1" applyFont="1" applyBorder="1" applyAlignment="1">
      <alignment vertical="center" wrapText="1"/>
      <protection/>
    </xf>
    <xf numFmtId="0" fontId="7" fillId="24" borderId="0" xfId="59" applyFont="1" applyFill="1" applyAlignment="1">
      <alignment vertical="top"/>
      <protection/>
    </xf>
    <xf numFmtId="164" fontId="7" fillId="24" borderId="0" xfId="47" applyNumberFormat="1" applyFont="1" applyFill="1" applyAlignment="1">
      <alignment vertical="top"/>
    </xf>
    <xf numFmtId="3" fontId="7" fillId="24" borderId="0" xfId="59" applyNumberFormat="1" applyFont="1" applyFill="1" applyAlignment="1">
      <alignment vertical="top"/>
      <protection/>
    </xf>
    <xf numFmtId="0" fontId="7" fillId="24" borderId="0" xfId="59" applyFont="1" applyFill="1" applyAlignment="1">
      <alignment vertical="top" wrapText="1"/>
      <protection/>
    </xf>
    <xf numFmtId="0" fontId="10" fillId="0" borderId="0" xfId="59" applyFont="1" applyAlignment="1">
      <alignment vertical="top"/>
      <protection/>
    </xf>
    <xf numFmtId="0" fontId="11" fillId="0" borderId="0" xfId="60" applyFont="1">
      <alignment/>
      <protection/>
    </xf>
    <xf numFmtId="0" fontId="0" fillId="0" borderId="0" xfId="60" applyBorder="1">
      <alignment/>
      <protection/>
    </xf>
    <xf numFmtId="0" fontId="0" fillId="0" borderId="0" xfId="60" applyNumberFormat="1" applyAlignment="1">
      <alignment horizontal="left" wrapText="1"/>
      <protection/>
    </xf>
    <xf numFmtId="38" fontId="0" fillId="0" borderId="0" xfId="60" applyNumberFormat="1">
      <alignment/>
      <protection/>
    </xf>
    <xf numFmtId="0" fontId="0" fillId="0" borderId="0" xfId="60">
      <alignment/>
      <protection/>
    </xf>
    <xf numFmtId="0" fontId="0" fillId="0" borderId="0" xfId="60" applyFont="1">
      <alignment/>
      <protection/>
    </xf>
    <xf numFmtId="40" fontId="0" fillId="0" borderId="0" xfId="60" applyNumberFormat="1" applyFont="1">
      <alignment/>
      <protection/>
    </xf>
    <xf numFmtId="0" fontId="4" fillId="0" borderId="0" xfId="60" applyFont="1">
      <alignment/>
      <protection/>
    </xf>
    <xf numFmtId="49" fontId="4" fillId="0" borderId="0" xfId="60" applyNumberFormat="1" applyFont="1">
      <alignment/>
      <protection/>
    </xf>
    <xf numFmtId="0" fontId="1" fillId="0" borderId="0" xfId="60" applyFont="1" applyFill="1" applyBorder="1" applyAlignment="1">
      <alignment horizontal="center"/>
      <protection/>
    </xf>
    <xf numFmtId="0" fontId="1" fillId="0" borderId="0" xfId="60" applyNumberFormat="1" applyFont="1" applyFill="1" applyBorder="1" applyAlignment="1">
      <alignment horizontal="left" wrapText="1"/>
      <protection/>
    </xf>
    <xf numFmtId="0" fontId="1" fillId="0" borderId="0" xfId="60" applyFont="1" applyBorder="1" applyAlignment="1">
      <alignment horizontal="center"/>
      <protection/>
    </xf>
    <xf numFmtId="0" fontId="0" fillId="0" borderId="0" xfId="60" applyFont="1" applyBorder="1">
      <alignment/>
      <protection/>
    </xf>
    <xf numFmtId="38" fontId="1" fillId="0" borderId="0" xfId="60" applyNumberFormat="1" applyFont="1" applyBorder="1" applyAlignment="1">
      <alignment horizontal="center"/>
      <protection/>
    </xf>
    <xf numFmtId="38" fontId="0" fillId="0" borderId="0" xfId="60" applyNumberFormat="1" applyFont="1" applyBorder="1">
      <alignment/>
      <protection/>
    </xf>
    <xf numFmtId="40" fontId="0" fillId="0" borderId="0" xfId="60" applyNumberFormat="1" applyFont="1" applyBorder="1">
      <alignment/>
      <protection/>
    </xf>
    <xf numFmtId="0" fontId="12" fillId="0" borderId="0" xfId="60" applyFont="1" applyFill="1" applyBorder="1" applyAlignment="1">
      <alignment horizontal="left"/>
      <protection/>
    </xf>
    <xf numFmtId="0" fontId="5" fillId="0" borderId="0" xfId="60" applyFont="1" applyFill="1" applyBorder="1" applyAlignment="1">
      <alignment horizontal="left"/>
      <protection/>
    </xf>
    <xf numFmtId="0" fontId="4" fillId="0" borderId="0" xfId="60" applyFont="1" applyBorder="1">
      <alignment/>
      <protection/>
    </xf>
    <xf numFmtId="0" fontId="4" fillId="0" borderId="0" xfId="60" applyNumberFormat="1" applyFont="1" applyAlignment="1">
      <alignment horizontal="center" wrapText="1"/>
      <protection/>
    </xf>
    <xf numFmtId="38" fontId="4" fillId="0" borderId="0" xfId="60" applyNumberFormat="1" applyFont="1">
      <alignment/>
      <protection/>
    </xf>
    <xf numFmtId="40" fontId="4" fillId="0" borderId="0" xfId="60" applyNumberFormat="1" applyFont="1">
      <alignment/>
      <protection/>
    </xf>
    <xf numFmtId="0" fontId="1" fillId="0" borderId="12" xfId="60" applyFont="1" applyFill="1" applyBorder="1" applyAlignment="1">
      <alignment horizontal="center"/>
      <protection/>
    </xf>
    <xf numFmtId="0" fontId="1" fillId="0" borderId="12" xfId="60" applyNumberFormat="1" applyFont="1" applyFill="1" applyBorder="1" applyAlignment="1">
      <alignment horizontal="left" wrapText="1"/>
      <protection/>
    </xf>
    <xf numFmtId="0" fontId="1" fillId="0" borderId="12" xfId="60" applyFont="1" applyBorder="1" applyAlignment="1">
      <alignment horizontal="center"/>
      <protection/>
    </xf>
    <xf numFmtId="0" fontId="0" fillId="0" borderId="12" xfId="60" applyFont="1" applyBorder="1">
      <alignment/>
      <protection/>
    </xf>
    <xf numFmtId="38" fontId="1" fillId="0" borderId="12" xfId="60" applyNumberFormat="1" applyFont="1" applyBorder="1" applyAlignment="1">
      <alignment horizontal="center"/>
      <protection/>
    </xf>
    <xf numFmtId="38" fontId="0" fillId="0" borderId="12" xfId="60" applyNumberFormat="1" applyFont="1" applyBorder="1">
      <alignment/>
      <protection/>
    </xf>
    <xf numFmtId="40" fontId="0" fillId="0" borderId="12" xfId="60" applyNumberFormat="1" applyFont="1" applyBorder="1">
      <alignment/>
      <protection/>
    </xf>
    <xf numFmtId="0" fontId="1" fillId="0" borderId="0" xfId="60" applyFont="1" applyFill="1" applyAlignment="1">
      <alignment horizontal="right" vertical="top"/>
      <protection/>
    </xf>
    <xf numFmtId="0" fontId="1" fillId="0" borderId="0" xfId="60" applyFont="1" applyFill="1" applyBorder="1" applyAlignment="1">
      <alignment horizontal="left" vertical="top"/>
      <protection/>
    </xf>
    <xf numFmtId="0" fontId="2" fillId="0" borderId="0" xfId="60" applyNumberFormat="1" applyFont="1" applyAlignment="1" applyProtection="1">
      <alignment horizontal="left" wrapText="1"/>
      <protection/>
    </xf>
    <xf numFmtId="38" fontId="0" fillId="0" borderId="0" xfId="60" applyNumberFormat="1" applyFont="1">
      <alignment/>
      <protection/>
    </xf>
    <xf numFmtId="0" fontId="0" fillId="0" borderId="13" xfId="60" applyBorder="1">
      <alignment/>
      <protection/>
    </xf>
    <xf numFmtId="0" fontId="0" fillId="0" borderId="13" xfId="60" applyNumberFormat="1" applyBorder="1" applyAlignment="1">
      <alignment horizontal="left" wrapText="1"/>
      <protection/>
    </xf>
    <xf numFmtId="38" fontId="0" fillId="0" borderId="13" xfId="60" applyNumberFormat="1" applyBorder="1">
      <alignment/>
      <protection/>
    </xf>
    <xf numFmtId="0" fontId="0" fillId="0" borderId="13" xfId="60" applyFont="1" applyBorder="1">
      <alignment/>
      <protection/>
    </xf>
    <xf numFmtId="40" fontId="0" fillId="0" borderId="13" xfId="60" applyNumberFormat="1" applyFont="1" applyBorder="1">
      <alignment/>
      <protection/>
    </xf>
    <xf numFmtId="0" fontId="5" fillId="0" borderId="0" xfId="60" applyFont="1" applyFill="1" applyBorder="1" applyAlignment="1">
      <alignment horizontal="left" vertical="top"/>
      <protection/>
    </xf>
    <xf numFmtId="0" fontId="4" fillId="0" borderId="0" xfId="60" applyNumberFormat="1" applyFont="1" applyAlignment="1">
      <alignment horizontal="left" wrapText="1"/>
      <protection/>
    </xf>
    <xf numFmtId="0" fontId="13" fillId="0" borderId="0" xfId="60" applyFont="1" applyFill="1" applyBorder="1" applyAlignment="1">
      <alignment horizontal="center"/>
      <protection/>
    </xf>
    <xf numFmtId="0" fontId="13" fillId="0" borderId="0" xfId="60" applyNumberFormat="1" applyFont="1" applyFill="1" applyBorder="1" applyAlignment="1">
      <alignment horizontal="left" wrapText="1"/>
      <protection/>
    </xf>
    <xf numFmtId="0" fontId="13" fillId="0" borderId="0" xfId="60" applyFont="1" applyBorder="1" applyAlignment="1">
      <alignment horizontal="center"/>
      <protection/>
    </xf>
    <xf numFmtId="0" fontId="13" fillId="0" borderId="0" xfId="60" applyFont="1" applyBorder="1">
      <alignment/>
      <protection/>
    </xf>
    <xf numFmtId="38" fontId="13" fillId="0" borderId="0" xfId="60" applyNumberFormat="1" applyFont="1" applyBorder="1" applyAlignment="1">
      <alignment horizontal="center"/>
      <protection/>
    </xf>
    <xf numFmtId="38" fontId="13" fillId="0" borderId="0" xfId="60" applyNumberFormat="1" applyFont="1" applyBorder="1">
      <alignment/>
      <protection/>
    </xf>
    <xf numFmtId="40" fontId="13" fillId="0" borderId="0" xfId="60" applyNumberFormat="1" applyFont="1" applyBorder="1">
      <alignment/>
      <protection/>
    </xf>
    <xf numFmtId="49" fontId="2" fillId="0" borderId="0" xfId="60" applyNumberFormat="1" applyFont="1" applyAlignment="1" applyProtection="1">
      <alignment horizontal="left" wrapText="1"/>
      <protection/>
    </xf>
    <xf numFmtId="0" fontId="1" fillId="0" borderId="0" xfId="60" applyFont="1" applyAlignment="1">
      <alignment vertical="top"/>
      <protection/>
    </xf>
    <xf numFmtId="0" fontId="1" fillId="0" borderId="0" xfId="60" applyFont="1" applyFill="1" applyBorder="1" applyAlignment="1">
      <alignment horizontal="left"/>
      <protection/>
    </xf>
    <xf numFmtId="38" fontId="0" fillId="0" borderId="14" xfId="0" applyNumberFormat="1" applyFill="1" applyBorder="1" applyAlignment="1">
      <alignment/>
    </xf>
    <xf numFmtId="49" fontId="0" fillId="0" borderId="0" xfId="0" applyNumberFormat="1" applyFont="1" applyAlignment="1">
      <alignment/>
    </xf>
    <xf numFmtId="0" fontId="11" fillId="0" borderId="0" xfId="0" applyFont="1" applyAlignment="1">
      <alignment/>
    </xf>
    <xf numFmtId="5" fontId="0" fillId="0" borderId="0" xfId="42" applyNumberFormat="1" applyFont="1" applyAlignment="1">
      <alignment/>
    </xf>
    <xf numFmtId="0" fontId="9" fillId="20" borderId="14" xfId="59" applyFont="1" applyFill="1" applyBorder="1" applyAlignment="1">
      <alignment horizontal="right" vertical="top" wrapText="1"/>
      <protection/>
    </xf>
    <xf numFmtId="0" fontId="8" fillId="0" borderId="0" xfId="59" applyFont="1" applyBorder="1" applyAlignment="1">
      <alignment horizontal="right" vertical="top"/>
      <protection/>
    </xf>
    <xf numFmtId="0" fontId="9" fillId="0" borderId="14" xfId="59" applyFont="1" applyBorder="1" applyAlignment="1">
      <alignment vertical="top" wrapText="1"/>
      <protection/>
    </xf>
    <xf numFmtId="0" fontId="9" fillId="20" borderId="14" xfId="59" applyFont="1" applyFill="1" applyBorder="1" applyAlignment="1">
      <alignment horizontal="center" vertical="top" wrapText="1"/>
      <protection/>
    </xf>
    <xf numFmtId="0" fontId="8" fillId="0" borderId="14" xfId="0" applyFont="1" applyBorder="1" applyAlignment="1">
      <alignment vertical="top" wrapText="1"/>
    </xf>
    <xf numFmtId="6" fontId="8" fillId="0" borderId="14" xfId="0" applyNumberFormat="1" applyFont="1" applyBorder="1" applyAlignment="1">
      <alignment horizontal="center" vertical="top" wrapText="1"/>
    </xf>
    <xf numFmtId="0" fontId="14" fillId="0" borderId="0" xfId="0" applyFont="1" applyAlignment="1">
      <alignment/>
    </xf>
    <xf numFmtId="2" fontId="8" fillId="0" borderId="14" xfId="0" applyNumberFormat="1" applyFont="1" applyBorder="1" applyAlignment="1">
      <alignment horizontal="center" vertical="top" wrapText="1"/>
    </xf>
    <xf numFmtId="172" fontId="8" fillId="0" borderId="14" xfId="0" applyNumberFormat="1" applyFont="1" applyBorder="1" applyAlignment="1">
      <alignment horizontal="center"/>
    </xf>
    <xf numFmtId="8" fontId="8" fillId="0" borderId="14" xfId="0" applyNumberFormat="1" applyFont="1" applyBorder="1" applyAlignment="1">
      <alignment horizontal="center" vertical="top" wrapText="1"/>
    </xf>
    <xf numFmtId="175" fontId="8" fillId="0" borderId="14" xfId="0" applyNumberFormat="1" applyFont="1" applyBorder="1" applyAlignment="1">
      <alignment horizontal="center" vertical="top" wrapText="1"/>
    </xf>
    <xf numFmtId="8" fontId="8" fillId="24" borderId="14" xfId="0" applyNumberFormat="1" applyFont="1" applyFill="1" applyBorder="1" applyAlignment="1">
      <alignment horizontal="center" vertical="top" wrapText="1"/>
    </xf>
    <xf numFmtId="172" fontId="8" fillId="0" borderId="14" xfId="0" applyNumberFormat="1" applyFont="1" applyBorder="1" applyAlignment="1">
      <alignment horizontal="center" vertical="top" wrapText="1"/>
    </xf>
    <xf numFmtId="0" fontId="8" fillId="0" borderId="14" xfId="0" applyFont="1" applyBorder="1" applyAlignment="1">
      <alignment vertical="center" wrapText="1"/>
    </xf>
    <xf numFmtId="2" fontId="8" fillId="0" borderId="14" xfId="0" applyNumberFormat="1" applyFont="1" applyBorder="1" applyAlignment="1">
      <alignment horizontal="center" vertical="center" wrapText="1"/>
    </xf>
    <xf numFmtId="6" fontId="8" fillId="0" borderId="14" xfId="0" applyNumberFormat="1" applyFont="1" applyBorder="1" applyAlignment="1">
      <alignment horizontal="center" vertical="center" wrapText="1"/>
    </xf>
    <xf numFmtId="5" fontId="14" fillId="0" borderId="0" xfId="0" applyNumberFormat="1" applyFont="1" applyAlignment="1">
      <alignment horizontal="center"/>
    </xf>
    <xf numFmtId="175" fontId="8" fillId="24" borderId="14" xfId="0" applyNumberFormat="1" applyFont="1" applyFill="1" applyBorder="1" applyAlignment="1">
      <alignment horizontal="center" vertical="top" wrapText="1"/>
    </xf>
    <xf numFmtId="172" fontId="8" fillId="0" borderId="14" xfId="47" applyNumberFormat="1" applyFont="1" applyBorder="1" applyAlignment="1">
      <alignment horizontal="center" vertical="top"/>
    </xf>
    <xf numFmtId="172" fontId="8" fillId="0" borderId="0" xfId="47" applyNumberFormat="1" applyFont="1" applyAlignment="1">
      <alignment horizontal="center" vertical="top"/>
    </xf>
    <xf numFmtId="0" fontId="9" fillId="0" borderId="0" xfId="59" applyFont="1" applyBorder="1" applyAlignment="1">
      <alignment vertical="center" wrapText="1"/>
      <protection/>
    </xf>
    <xf numFmtId="0" fontId="8" fillId="0" borderId="0" xfId="59" applyFont="1" applyAlignment="1">
      <alignment vertical="center"/>
      <protection/>
    </xf>
    <xf numFmtId="0" fontId="8" fillId="0" borderId="0" xfId="59" applyFont="1" applyAlignment="1">
      <alignment vertical="center" wrapText="1"/>
      <protection/>
    </xf>
    <xf numFmtId="3" fontId="8" fillId="0" borderId="0" xfId="59" applyNumberFormat="1" applyFont="1" applyAlignment="1">
      <alignment vertical="center"/>
      <protection/>
    </xf>
    <xf numFmtId="175" fontId="8" fillId="0" borderId="0" xfId="59" applyNumberFormat="1" applyFont="1" applyAlignment="1">
      <alignment vertical="center"/>
      <protection/>
    </xf>
    <xf numFmtId="0" fontId="9" fillId="0" borderId="0" xfId="0" applyFont="1" applyAlignment="1">
      <alignment/>
    </xf>
    <xf numFmtId="0" fontId="9" fillId="0" borderId="14" xfId="59" applyFont="1" applyBorder="1" applyAlignment="1">
      <alignment horizontal="right" vertical="top" wrapText="1"/>
      <protection/>
    </xf>
    <xf numFmtId="3" fontId="9" fillId="0" borderId="14" xfId="59" applyNumberFormat="1" applyFont="1" applyBorder="1" applyAlignment="1">
      <alignment horizontal="right" vertical="top" wrapText="1"/>
      <protection/>
    </xf>
    <xf numFmtId="0" fontId="9" fillId="20" borderId="14" xfId="59" applyFont="1" applyFill="1" applyBorder="1" applyAlignment="1">
      <alignment vertical="top" wrapText="1"/>
      <protection/>
    </xf>
    <xf numFmtId="0" fontId="9" fillId="20" borderId="14" xfId="59" applyFont="1" applyFill="1" applyBorder="1" applyAlignment="1">
      <alignment horizontal="left" vertical="top" wrapText="1"/>
      <protection/>
    </xf>
    <xf numFmtId="38" fontId="34" fillId="0" borderId="0" xfId="0" applyNumberFormat="1" applyFont="1" applyAlignment="1">
      <alignment/>
    </xf>
    <xf numFmtId="40" fontId="34" fillId="0" borderId="0" xfId="0" applyNumberFormat="1" applyFont="1" applyAlignment="1">
      <alignment/>
    </xf>
    <xf numFmtId="38" fontId="35" fillId="0" borderId="12" xfId="0" applyNumberFormat="1" applyFont="1" applyBorder="1" applyAlignment="1">
      <alignment horizontal="center"/>
    </xf>
    <xf numFmtId="38" fontId="35" fillId="0" borderId="12" xfId="0" applyNumberFormat="1" applyFont="1" applyBorder="1" applyAlignment="1">
      <alignment/>
    </xf>
    <xf numFmtId="40" fontId="35" fillId="0" borderId="12" xfId="0" applyNumberFormat="1" applyFont="1" applyBorder="1" applyAlignment="1">
      <alignment/>
    </xf>
    <xf numFmtId="38" fontId="35" fillId="0" borderId="0" xfId="0" applyNumberFormat="1" applyFont="1" applyAlignment="1">
      <alignment/>
    </xf>
    <xf numFmtId="40" fontId="35" fillId="0" borderId="0" xfId="0" applyNumberFormat="1" applyFont="1" applyAlignment="1">
      <alignment/>
    </xf>
    <xf numFmtId="38" fontId="35" fillId="0" borderId="13" xfId="0" applyNumberFormat="1" applyFont="1" applyBorder="1" applyAlignment="1">
      <alignment/>
    </xf>
    <xf numFmtId="40" fontId="35" fillId="0" borderId="13" xfId="0" applyNumberFormat="1" applyFont="1" applyBorder="1" applyAlignment="1">
      <alignment/>
    </xf>
    <xf numFmtId="38" fontId="34" fillId="0" borderId="0" xfId="0" applyNumberFormat="1" applyFont="1" applyAlignment="1" applyProtection="1">
      <alignment/>
      <protection locked="0"/>
    </xf>
    <xf numFmtId="38" fontId="35" fillId="0" borderId="12" xfId="0" applyNumberFormat="1" applyFont="1" applyBorder="1" applyAlignment="1" applyProtection="1">
      <alignment horizontal="center"/>
      <protection locked="0"/>
    </xf>
    <xf numFmtId="38" fontId="35" fillId="0" borderId="12" xfId="0" applyNumberFormat="1" applyFont="1" applyBorder="1" applyAlignment="1" applyProtection="1">
      <alignment/>
      <protection locked="0"/>
    </xf>
    <xf numFmtId="38" fontId="35" fillId="0" borderId="0" xfId="0" applyNumberFormat="1" applyFont="1" applyAlignment="1" applyProtection="1">
      <alignment/>
      <protection locked="0"/>
    </xf>
    <xf numFmtId="38" fontId="35" fillId="0" borderId="13" xfId="0" applyNumberFormat="1" applyFont="1" applyBorder="1" applyAlignment="1" applyProtection="1">
      <alignment/>
      <protection locked="0"/>
    </xf>
    <xf numFmtId="38" fontId="34" fillId="0" borderId="0" xfId="60" applyNumberFormat="1" applyFont="1">
      <alignment/>
      <protection/>
    </xf>
    <xf numFmtId="40" fontId="34" fillId="0" borderId="0" xfId="60" applyNumberFormat="1" applyFont="1">
      <alignment/>
      <protection/>
    </xf>
    <xf numFmtId="0" fontId="9" fillId="0" borderId="0" xfId="59" applyFont="1" applyBorder="1" applyAlignment="1">
      <alignment vertical="top"/>
      <protection/>
    </xf>
    <xf numFmtId="3" fontId="8" fillId="0" borderId="14" xfId="59" applyNumberFormat="1" applyFont="1" applyBorder="1" applyAlignment="1">
      <alignment horizontal="center" vertical="center" wrapText="1"/>
      <protection/>
    </xf>
    <xf numFmtId="172" fontId="8" fillId="0" borderId="14" xfId="59" applyNumberFormat="1" applyFont="1" applyBorder="1" applyAlignment="1">
      <alignment horizontal="center" vertical="center"/>
      <protection/>
    </xf>
    <xf numFmtId="172" fontId="8" fillId="0" borderId="14" xfId="44" applyNumberFormat="1" applyFont="1" applyBorder="1" applyAlignment="1">
      <alignment horizontal="center" vertical="center"/>
    </xf>
    <xf numFmtId="0" fontId="8" fillId="0" borderId="14" xfId="59" applyFont="1" applyBorder="1" applyAlignment="1">
      <alignment horizontal="center" vertical="center"/>
      <protection/>
    </xf>
    <xf numFmtId="3" fontId="7" fillId="0" borderId="14" xfId="59" applyNumberFormat="1" applyFont="1" applyBorder="1" applyAlignment="1">
      <alignment horizontal="center" vertical="center"/>
      <protection/>
    </xf>
    <xf numFmtId="0" fontId="9" fillId="0" borderId="0" xfId="59" applyFont="1" applyBorder="1" applyAlignment="1">
      <alignment horizontal="center" vertical="top" wrapText="1"/>
      <protection/>
    </xf>
    <xf numFmtId="3" fontId="9" fillId="0" borderId="14" xfId="59" applyNumberFormat="1" applyFont="1" applyBorder="1" applyAlignment="1">
      <alignment horizontal="center" vertical="top" wrapText="1"/>
      <protection/>
    </xf>
    <xf numFmtId="0" fontId="8" fillId="20" borderId="14" xfId="59" applyFont="1" applyFill="1" applyBorder="1" applyAlignment="1">
      <alignment vertical="top"/>
      <protection/>
    </xf>
    <xf numFmtId="0" fontId="9" fillId="0" borderId="0" xfId="59" applyFont="1" applyAlignment="1">
      <alignment horizontal="center" vertical="top" wrapText="1"/>
      <protection/>
    </xf>
    <xf numFmtId="0" fontId="10" fillId="0" borderId="0" xfId="59" applyFont="1" applyAlignment="1">
      <alignment horizontal="center" vertical="top" wrapText="1"/>
      <protection/>
    </xf>
    <xf numFmtId="165" fontId="9" fillId="0" borderId="14" xfId="59" applyNumberFormat="1" applyFont="1" applyBorder="1" applyAlignment="1">
      <alignment horizontal="right" vertical="top" wrapText="1"/>
      <protection/>
    </xf>
    <xf numFmtId="39" fontId="8" fillId="0" borderId="14" xfId="59" applyNumberFormat="1" applyFont="1" applyBorder="1" applyAlignment="1">
      <alignment horizontal="center" vertical="top"/>
      <protection/>
    </xf>
    <xf numFmtId="39" fontId="8" fillId="0" borderId="0" xfId="59" applyNumberFormat="1" applyFont="1" applyAlignment="1">
      <alignment horizontal="center" vertical="top"/>
      <protection/>
    </xf>
    <xf numFmtId="39" fontId="8" fillId="0" borderId="14" xfId="59" applyNumberFormat="1" applyFont="1" applyBorder="1" applyAlignment="1">
      <alignment horizontal="center" vertical="top" wrapText="1"/>
      <protection/>
    </xf>
    <xf numFmtId="39" fontId="8" fillId="0" borderId="0" xfId="59" applyNumberFormat="1" applyFont="1" applyAlignment="1">
      <alignment horizontal="center" vertical="top" wrapText="1"/>
      <protection/>
    </xf>
    <xf numFmtId="37" fontId="8" fillId="0" borderId="14" xfId="47" applyNumberFormat="1" applyFont="1" applyBorder="1" applyAlignment="1">
      <alignment horizontal="center" vertical="top"/>
    </xf>
    <xf numFmtId="37" fontId="9" fillId="0" borderId="14" xfId="59" applyNumberFormat="1" applyFont="1" applyBorder="1" applyAlignment="1">
      <alignment horizontal="center" vertical="top" wrapText="1"/>
      <protection/>
    </xf>
    <xf numFmtId="37" fontId="8" fillId="0" borderId="14" xfId="59" applyNumberFormat="1" applyFont="1" applyBorder="1" applyAlignment="1">
      <alignment horizontal="center" vertical="top" wrapText="1"/>
      <protection/>
    </xf>
    <xf numFmtId="37" fontId="8" fillId="0" borderId="14" xfId="44" applyNumberFormat="1" applyFont="1" applyBorder="1" applyAlignment="1">
      <alignment horizontal="center" vertical="top" wrapText="1"/>
    </xf>
    <xf numFmtId="0" fontId="7" fillId="20" borderId="14" xfId="0" applyFont="1" applyFill="1" applyBorder="1" applyAlignment="1">
      <alignment vertical="top" wrapText="1"/>
    </xf>
    <xf numFmtId="0" fontId="7" fillId="20" borderId="14" xfId="0" applyFont="1" applyFill="1" applyBorder="1" applyAlignment="1">
      <alignment horizontal="center" vertical="top" wrapText="1"/>
    </xf>
    <xf numFmtId="3" fontId="8" fillId="0" borderId="14" xfId="44" applyNumberFormat="1" applyFont="1" applyBorder="1" applyAlignment="1">
      <alignment horizontal="center" vertical="top" wrapText="1"/>
    </xf>
    <xf numFmtId="3" fontId="9" fillId="0" borderId="0" xfId="59" applyNumberFormat="1" applyFont="1" applyBorder="1" applyAlignment="1">
      <alignment horizontal="center" vertical="top" wrapText="1"/>
      <protection/>
    </xf>
    <xf numFmtId="39" fontId="9" fillId="0" borderId="14" xfId="59" applyNumberFormat="1" applyFont="1" applyBorder="1" applyAlignment="1">
      <alignment horizontal="center" vertical="top" wrapText="1"/>
      <protection/>
    </xf>
    <xf numFmtId="172" fontId="9" fillId="0" borderId="14" xfId="47" applyNumberFormat="1" applyFont="1" applyBorder="1" applyAlignment="1">
      <alignment horizontal="center" vertical="top"/>
    </xf>
    <xf numFmtId="39" fontId="9" fillId="0" borderId="14" xfId="59" applyNumberFormat="1" applyFont="1" applyBorder="1" applyAlignment="1">
      <alignment horizontal="center" vertical="top"/>
      <protection/>
    </xf>
    <xf numFmtId="37" fontId="9" fillId="0" borderId="14" xfId="47" applyNumberFormat="1" applyFont="1" applyBorder="1" applyAlignment="1">
      <alignment horizontal="center" vertical="top"/>
    </xf>
    <xf numFmtId="2" fontId="9" fillId="0" borderId="14" xfId="59" applyNumberFormat="1" applyFont="1" applyBorder="1" applyAlignment="1">
      <alignment horizontal="center" vertical="top" wrapText="1"/>
      <protection/>
    </xf>
    <xf numFmtId="0" fontId="9" fillId="20" borderId="14" xfId="59" applyFont="1" applyFill="1" applyBorder="1" applyAlignment="1">
      <alignment horizontal="centerContinuous" vertical="top" wrapText="1"/>
      <protection/>
    </xf>
    <xf numFmtId="3" fontId="9" fillId="20" borderId="14" xfId="59" applyNumberFormat="1" applyFont="1" applyFill="1" applyBorder="1" applyAlignment="1">
      <alignment horizontal="centerContinuous" vertical="top"/>
      <protection/>
    </xf>
    <xf numFmtId="0" fontId="9" fillId="20" borderId="14" xfId="59" applyFont="1" applyFill="1" applyBorder="1" applyAlignment="1">
      <alignment horizontal="centerContinuous" vertical="top"/>
      <protection/>
    </xf>
    <xf numFmtId="164" fontId="9" fillId="20" borderId="14" xfId="47" applyNumberFormat="1" applyFont="1" applyFill="1" applyBorder="1" applyAlignment="1">
      <alignment horizontal="centerContinuous" vertical="top"/>
    </xf>
    <xf numFmtId="3" fontId="9" fillId="20" borderId="14" xfId="59" applyNumberFormat="1" applyFont="1" applyFill="1" applyBorder="1" applyAlignment="1">
      <alignment horizontal="center" vertical="top" wrapText="1"/>
      <protection/>
    </xf>
    <xf numFmtId="0" fontId="8" fillId="20" borderId="14" xfId="59" applyFont="1" applyFill="1" applyBorder="1" applyAlignment="1">
      <alignment vertical="top" wrapText="1"/>
      <protection/>
    </xf>
    <xf numFmtId="0" fontId="8" fillId="20" borderId="14" xfId="59" applyFont="1" applyFill="1" applyBorder="1" applyAlignment="1">
      <alignment horizontal="right" vertical="top"/>
      <protection/>
    </xf>
    <xf numFmtId="3" fontId="36" fillId="0" borderId="0" xfId="59" applyNumberFormat="1" applyFont="1" applyAlignment="1">
      <alignment vertical="center"/>
      <protection/>
    </xf>
    <xf numFmtId="175" fontId="36" fillId="0" borderId="0" xfId="59" applyNumberFormat="1" applyFont="1" applyAlignment="1">
      <alignment horizontal="center" vertical="center"/>
      <protection/>
    </xf>
    <xf numFmtId="0" fontId="34" fillId="0" borderId="0" xfId="60" applyFont="1" applyFill="1" applyBorder="1" applyAlignment="1">
      <alignment horizontal="left" vertical="top"/>
      <protection/>
    </xf>
    <xf numFmtId="0" fontId="34" fillId="0" borderId="0" xfId="60" applyNumberFormat="1" applyFont="1" applyFill="1" applyAlignment="1">
      <alignment horizontal="left" wrapText="1"/>
      <protection/>
    </xf>
    <xf numFmtId="38" fontId="34" fillId="0" borderId="0" xfId="60" applyNumberFormat="1" applyFont="1" applyFill="1">
      <alignment/>
      <protection/>
    </xf>
    <xf numFmtId="0" fontId="34" fillId="0" borderId="0" xfId="60" applyFont="1" applyFill="1">
      <alignment/>
      <protection/>
    </xf>
    <xf numFmtId="40" fontId="34" fillId="0" borderId="0" xfId="60" applyNumberFormat="1" applyFont="1" applyFill="1">
      <alignment/>
      <protection/>
    </xf>
    <xf numFmtId="0" fontId="10" fillId="0" borderId="0" xfId="59" applyFont="1" applyAlignment="1">
      <alignment vertical="center"/>
      <protection/>
    </xf>
    <xf numFmtId="0" fontId="0" fillId="0" borderId="0" xfId="0" applyAlignment="1">
      <alignment vertical="center"/>
    </xf>
    <xf numFmtId="0" fontId="0" fillId="0" borderId="0" xfId="0" applyAlignment="1">
      <alignment vertical="center" wrapText="1"/>
    </xf>
    <xf numFmtId="0" fontId="0" fillId="0" borderId="14" xfId="0" applyBorder="1" applyAlignment="1">
      <alignment vertical="center"/>
    </xf>
    <xf numFmtId="0" fontId="0" fillId="0" borderId="14" xfId="0" applyBorder="1" applyAlignment="1">
      <alignment vertical="center" wrapText="1"/>
    </xf>
    <xf numFmtId="0" fontId="0" fillId="0" borderId="14" xfId="0" applyFont="1" applyBorder="1" applyAlignment="1">
      <alignment vertical="center"/>
    </xf>
    <xf numFmtId="0" fontId="0" fillId="0" borderId="14" xfId="0" applyFont="1" applyBorder="1" applyAlignment="1">
      <alignment vertical="center" wrapText="1"/>
    </xf>
    <xf numFmtId="0" fontId="0" fillId="0" borderId="14" xfId="0" applyNumberFormat="1" applyFont="1" applyBorder="1" applyAlignment="1">
      <alignment vertical="center" wrapText="1"/>
    </xf>
    <xf numFmtId="0" fontId="4" fillId="0" borderId="0" xfId="0" applyFont="1" applyAlignment="1">
      <alignment vertical="center"/>
    </xf>
    <xf numFmtId="165" fontId="8" fillId="0" borderId="14" xfId="44" applyNumberFormat="1" applyFont="1" applyFill="1" applyBorder="1" applyAlignment="1">
      <alignment horizontal="right" vertical="top" wrapText="1"/>
    </xf>
    <xf numFmtId="3" fontId="8" fillId="0" borderId="14" xfId="59" applyNumberFormat="1" applyFont="1" applyFill="1" applyBorder="1" applyAlignment="1">
      <alignment horizontal="right" vertical="top" wrapText="1"/>
      <protection/>
    </xf>
    <xf numFmtId="37" fontId="8" fillId="0" borderId="14" xfId="44" applyNumberFormat="1" applyFont="1" applyFill="1" applyBorder="1" applyAlignment="1">
      <alignment horizontal="center" vertical="top" wrapText="1"/>
    </xf>
    <xf numFmtId="37" fontId="8" fillId="0" borderId="14" xfId="59" applyNumberFormat="1" applyFont="1" applyFill="1" applyBorder="1" applyAlignment="1">
      <alignment horizontal="center" vertical="top" wrapText="1"/>
      <protection/>
    </xf>
    <xf numFmtId="2" fontId="8" fillId="0" borderId="14" xfId="59" applyNumberFormat="1" applyFont="1" applyFill="1" applyBorder="1" applyAlignment="1">
      <alignment horizontal="center" vertical="top" wrapText="1"/>
      <protection/>
    </xf>
    <xf numFmtId="172" fontId="8" fillId="0" borderId="14" xfId="47" applyNumberFormat="1" applyFont="1" applyFill="1" applyBorder="1" applyAlignment="1">
      <alignment horizontal="center" vertical="top"/>
    </xf>
    <xf numFmtId="39" fontId="8" fillId="0" borderId="14" xfId="59" applyNumberFormat="1" applyFont="1" applyFill="1" applyBorder="1" applyAlignment="1">
      <alignment horizontal="center" vertical="top"/>
      <protection/>
    </xf>
    <xf numFmtId="0" fontId="9" fillId="20" borderId="14" xfId="59" applyFont="1" applyFill="1" applyBorder="1" applyAlignment="1">
      <alignment vertical="top" wrapText="1"/>
      <protection/>
    </xf>
    <xf numFmtId="0" fontId="8" fillId="20" borderId="14" xfId="59" applyFont="1" applyFill="1" applyBorder="1" applyAlignment="1">
      <alignment vertical="top"/>
      <protection/>
    </xf>
    <xf numFmtId="0" fontId="8" fillId="0" borderId="14" xfId="59" applyFont="1" applyBorder="1" applyAlignment="1">
      <alignment horizontal="left" vertical="center" wrapText="1"/>
      <protection/>
    </xf>
    <xf numFmtId="0" fontId="8" fillId="0" borderId="14" xfId="59" applyFont="1" applyBorder="1" applyAlignment="1">
      <alignment horizontal="left" vertical="center"/>
      <protection/>
    </xf>
    <xf numFmtId="0" fontId="9" fillId="0" borderId="14" xfId="59" applyFont="1" applyBorder="1" applyAlignment="1">
      <alignment vertical="top" wrapText="1"/>
      <protection/>
    </xf>
    <xf numFmtId="0" fontId="8" fillId="0" borderId="14" xfId="59" applyFont="1" applyBorder="1" applyAlignment="1">
      <alignment vertical="top"/>
      <protection/>
    </xf>
    <xf numFmtId="0" fontId="9" fillId="0" borderId="0" xfId="0" applyFont="1" applyAlignment="1">
      <alignment/>
    </xf>
    <xf numFmtId="0" fontId="0" fillId="0" borderId="0" xfId="0" applyAlignment="1">
      <alignment/>
    </xf>
    <xf numFmtId="0" fontId="9" fillId="0" borderId="0" xfId="59" applyFont="1" applyBorder="1" applyAlignment="1">
      <alignment vertical="top"/>
      <protection/>
    </xf>
    <xf numFmtId="0" fontId="0" fillId="0" borderId="0" xfId="0" applyAlignment="1">
      <alignment vertical="top"/>
    </xf>
    <xf numFmtId="0" fontId="8" fillId="0" borderId="14" xfId="59" applyFont="1" applyBorder="1" applyAlignment="1">
      <alignment horizontal="left" vertical="top" wrapText="1" indent="2"/>
      <protection/>
    </xf>
    <xf numFmtId="0" fontId="8" fillId="0" borderId="14" xfId="59" applyFont="1" applyBorder="1" applyAlignment="1">
      <alignment horizontal="left" vertical="top" indent="2"/>
      <protection/>
    </xf>
    <xf numFmtId="0" fontId="9" fillId="20" borderId="14" xfId="59" applyFont="1" applyFill="1" applyBorder="1" applyAlignment="1">
      <alignment horizontal="center" vertical="top" wrapText="1"/>
      <protection/>
    </xf>
    <xf numFmtId="0" fontId="6" fillId="0" borderId="14" xfId="59" applyBorder="1" applyAlignment="1">
      <alignment horizontal="center" vertical="top" wrapText="1"/>
      <protection/>
    </xf>
    <xf numFmtId="0" fontId="9" fillId="0" borderId="14" xfId="59" applyFont="1" applyBorder="1" applyAlignment="1">
      <alignment vertical="center" wrapText="1"/>
      <protection/>
    </xf>
    <xf numFmtId="0" fontId="8" fillId="0" borderId="14" xfId="59" applyFont="1" applyBorder="1" applyAlignment="1">
      <alignment vertical="center"/>
      <protection/>
    </xf>
    <xf numFmtId="0" fontId="8" fillId="0" borderId="15" xfId="59" applyFont="1" applyBorder="1" applyAlignment="1">
      <alignment horizontal="left" vertical="center" wrapText="1"/>
      <protection/>
    </xf>
    <xf numFmtId="0" fontId="8" fillId="0" borderId="16" xfId="59" applyFont="1" applyBorder="1" applyAlignment="1">
      <alignment horizontal="left" vertical="center"/>
      <protection/>
    </xf>
    <xf numFmtId="0" fontId="8" fillId="0" borderId="17" xfId="59" applyFont="1" applyBorder="1" applyAlignment="1">
      <alignment horizontal="lef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9</xdr:col>
      <xdr:colOff>190500</xdr:colOff>
      <xdr:row>10</xdr:row>
      <xdr:rowOff>85725</xdr:rowOff>
    </xdr:to>
    <xdr:sp>
      <xdr:nvSpPr>
        <xdr:cNvPr id="1" name="Text Box 3"/>
        <xdr:cNvSpPr txBox="1">
          <a:spLocks noChangeArrowheads="1"/>
        </xdr:cNvSpPr>
      </xdr:nvSpPr>
      <xdr:spPr>
        <a:xfrm>
          <a:off x="0" y="590550"/>
          <a:ext cx="7115175"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Tahoma"/>
              <a:ea typeface="Tahoma"/>
              <a:cs typeface="Tahoma"/>
            </a:rPr>
            <a:t>There are 73 minimum data elements required for MSIX. Of these, data collection and entry are required for an estimated 30 elements. The other elements  are collected and entered  through other means, but they are included in the estimate of indirect costs for data maintenance, updating, and transmission. Burdens</a:t>
          </a:r>
          <a:r>
            <a:rPr lang="en-US" cap="none" sz="800" b="0" i="0" u="none" baseline="0">
              <a:solidFill>
                <a:srgbClr val="000000"/>
              </a:solidFill>
              <a:latin typeface="Tahoma"/>
              <a:ea typeface="Tahoma"/>
              <a:cs typeface="Tahoma"/>
            </a:rPr>
            <a:t> was estimated per data element in seconds and assumes that most data collection, maintenance, and related activities would be organized into each State's ongoing process for  information, collection, recordkeeping, and data processing. For example, all new enrollees in a MEP might normally be processed at the same time. Also, certain data element groups require multiple entries--such as immunization records which could entail up to 9 occurrences of entry. These variations have been included in the estimates.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zoomScalePageLayoutView="0" workbookViewId="0" topLeftCell="A7">
      <selection activeCell="D17" sqref="D17"/>
    </sheetView>
  </sheetViews>
  <sheetFormatPr defaultColWidth="9.33203125" defaultRowHeight="10.5"/>
  <cols>
    <col min="1" max="1" width="26" style="255" customWidth="1"/>
    <col min="2" max="2" width="6.5" style="255" customWidth="1"/>
    <col min="3" max="3" width="58.66015625" style="256" customWidth="1"/>
    <col min="4" max="16384" width="9.33203125" style="255" customWidth="1"/>
  </cols>
  <sheetData>
    <row r="1" ht="14.25">
      <c r="A1" s="254" t="s">
        <v>161</v>
      </c>
    </row>
    <row r="2" ht="14.25">
      <c r="A2" s="254" t="s">
        <v>160</v>
      </c>
    </row>
    <row r="4" ht="10.5">
      <c r="A4" s="255" t="s">
        <v>214</v>
      </c>
    </row>
    <row r="5" ht="10.5">
      <c r="A5" s="255" t="s">
        <v>215</v>
      </c>
    </row>
    <row r="7" ht="10.5">
      <c r="A7" s="262" t="s">
        <v>230</v>
      </c>
    </row>
    <row r="9" spans="1:3" ht="10.5">
      <c r="A9" s="257" t="s">
        <v>216</v>
      </c>
      <c r="B9" s="257"/>
      <c r="C9" s="258" t="s">
        <v>217</v>
      </c>
    </row>
    <row r="10" spans="1:3" ht="21">
      <c r="A10" s="257" t="s">
        <v>218</v>
      </c>
      <c r="B10" s="257"/>
      <c r="C10" s="258" t="s">
        <v>219</v>
      </c>
    </row>
    <row r="11" spans="1:3" ht="21">
      <c r="A11" s="259" t="s">
        <v>220</v>
      </c>
      <c r="B11" s="257"/>
      <c r="C11" s="260" t="s">
        <v>221</v>
      </c>
    </row>
    <row r="12" spans="1:3" ht="42">
      <c r="A12" s="259" t="s">
        <v>222</v>
      </c>
      <c r="B12" s="257"/>
      <c r="C12" s="260" t="s">
        <v>223</v>
      </c>
    </row>
    <row r="13" spans="1:3" ht="10.5">
      <c r="A13" s="259" t="s">
        <v>224</v>
      </c>
      <c r="B13" s="257"/>
      <c r="C13" s="260" t="s">
        <v>225</v>
      </c>
    </row>
    <row r="14" spans="1:3" ht="21">
      <c r="A14" s="259" t="s">
        <v>226</v>
      </c>
      <c r="B14" s="257"/>
      <c r="C14" s="260" t="s">
        <v>227</v>
      </c>
    </row>
    <row r="15" spans="1:3" ht="21">
      <c r="A15" s="259" t="s">
        <v>228</v>
      </c>
      <c r="B15" s="257"/>
      <c r="C15" s="260" t="s">
        <v>229</v>
      </c>
    </row>
    <row r="16" spans="1:3" ht="21">
      <c r="A16" s="259" t="s">
        <v>96</v>
      </c>
      <c r="B16" s="257"/>
      <c r="C16" s="261" t="s">
        <v>254</v>
      </c>
    </row>
    <row r="17" spans="1:3" ht="42">
      <c r="A17" s="259" t="s">
        <v>246</v>
      </c>
      <c r="B17" s="257"/>
      <c r="C17" s="260" t="s">
        <v>233</v>
      </c>
    </row>
    <row r="18" spans="1:3" ht="31.5">
      <c r="A18" s="259" t="s">
        <v>245</v>
      </c>
      <c r="B18" s="257"/>
      <c r="C18" s="260" t="s">
        <v>232</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W75"/>
  <sheetViews>
    <sheetView zoomScalePageLayoutView="0" workbookViewId="0" topLeftCell="A25">
      <selection activeCell="B31" sqref="B31"/>
    </sheetView>
  </sheetViews>
  <sheetFormatPr defaultColWidth="9.33203125" defaultRowHeight="10.5"/>
  <cols>
    <col min="1" max="1" width="5.83203125" style="0" customWidth="1"/>
    <col min="2" max="2" width="28.33203125" style="0" customWidth="1"/>
    <col min="3" max="3" width="15.33203125" style="21" customWidth="1"/>
    <col min="4" max="5" width="11.83203125" style="16" customWidth="1"/>
    <col min="6" max="6" width="11.83203125" style="8" customWidth="1"/>
    <col min="7" max="7" width="2.83203125" style="8" customWidth="1"/>
    <col min="8" max="9" width="11.83203125" style="16" customWidth="1"/>
    <col min="10" max="10" width="11.83203125" style="13" customWidth="1"/>
    <col min="11" max="11" width="2.83203125" style="0" customWidth="1"/>
    <col min="12" max="13" width="11.83203125" style="16" customWidth="1"/>
    <col min="14" max="14" width="11.83203125" style="13" customWidth="1"/>
    <col min="15" max="15" width="2.83203125" style="0" customWidth="1"/>
    <col min="16" max="17" width="11.83203125" style="207" customWidth="1"/>
    <col min="18" max="18" width="11.83203125" style="201" customWidth="1"/>
  </cols>
  <sheetData>
    <row r="1" spans="3:18" s="46" customFormat="1" ht="10.5">
      <c r="C1" s="47" t="s">
        <v>100</v>
      </c>
      <c r="D1" s="49"/>
      <c r="E1" s="49"/>
      <c r="F1" s="50"/>
      <c r="G1" s="50"/>
      <c r="H1" s="49"/>
      <c r="I1" s="49" t="s">
        <v>94</v>
      </c>
      <c r="J1" s="51"/>
      <c r="L1" s="49"/>
      <c r="M1" s="49" t="s">
        <v>128</v>
      </c>
      <c r="N1" s="51"/>
      <c r="P1" s="204"/>
      <c r="Q1" s="204" t="s">
        <v>82</v>
      </c>
      <c r="R1" s="196"/>
    </row>
    <row r="2" spans="1:18" s="36" customFormat="1" ht="10.5">
      <c r="A2" s="25" t="s">
        <v>0</v>
      </c>
      <c r="B2" s="25" t="s">
        <v>1</v>
      </c>
      <c r="C2" s="26" t="s">
        <v>115</v>
      </c>
      <c r="D2" s="32" t="s">
        <v>2</v>
      </c>
      <c r="E2" s="32" t="s">
        <v>88</v>
      </c>
      <c r="F2" s="29" t="s">
        <v>86</v>
      </c>
      <c r="G2" s="29"/>
      <c r="H2" s="33" t="s">
        <v>3</v>
      </c>
      <c r="I2" s="34" t="s">
        <v>84</v>
      </c>
      <c r="J2" s="35" t="s">
        <v>83</v>
      </c>
      <c r="L2" s="33" t="s">
        <v>3</v>
      </c>
      <c r="M2" s="34" t="s">
        <v>84</v>
      </c>
      <c r="N2" s="35" t="s">
        <v>83</v>
      </c>
      <c r="P2" s="205" t="s">
        <v>3</v>
      </c>
      <c r="Q2" s="206" t="s">
        <v>84</v>
      </c>
      <c r="R2" s="199" t="s">
        <v>83</v>
      </c>
    </row>
    <row r="3" spans="1:13" ht="10.5">
      <c r="A3" s="1"/>
      <c r="B3" s="24" t="s">
        <v>4</v>
      </c>
      <c r="C3" s="22"/>
      <c r="D3" s="17"/>
      <c r="E3" s="17"/>
      <c r="F3" s="7"/>
      <c r="G3" s="7"/>
      <c r="H3" s="17"/>
      <c r="I3" s="17"/>
      <c r="L3" s="17"/>
      <c r="M3" s="17"/>
    </row>
    <row r="4" spans="1:18" ht="10.5">
      <c r="A4" s="3">
        <v>1</v>
      </c>
      <c r="B4" s="4" t="s">
        <v>5</v>
      </c>
      <c r="C4" s="39" t="str">
        <f>'Initial Enrollment'!C4</f>
        <v>MSIX</v>
      </c>
      <c r="D4" s="14">
        <f>+Variables!$B$2</f>
        <v>656874</v>
      </c>
      <c r="E4" s="18">
        <f>'30 Day Update'!E4*0.25</f>
        <v>0</v>
      </c>
      <c r="F4" s="10">
        <f>+D4*E4</f>
        <v>0</v>
      </c>
      <c r="G4" s="9"/>
      <c r="H4" s="14">
        <v>0</v>
      </c>
      <c r="I4" s="14">
        <v>1</v>
      </c>
      <c r="J4" s="13">
        <f>((((+F4*H4*I4)/60)/60)/Variables!$B$9)</f>
        <v>0</v>
      </c>
      <c r="L4" s="14">
        <v>0</v>
      </c>
      <c r="M4" s="14">
        <v>0</v>
      </c>
      <c r="N4" s="13">
        <f>((((+F4*L4*M4)/60)/60)/Variables!$B$9)</f>
        <v>0</v>
      </c>
      <c r="P4" s="207">
        <v>0</v>
      </c>
      <c r="Q4" s="207">
        <v>0</v>
      </c>
      <c r="R4" s="201">
        <f>((((+F4*P4*Q4)/60)/60)/Variables!$B$9)</f>
        <v>0</v>
      </c>
    </row>
    <row r="5" spans="1:18" ht="10.5">
      <c r="A5" s="3">
        <v>2</v>
      </c>
      <c r="B5" s="4" t="s">
        <v>6</v>
      </c>
      <c r="C5" s="39" t="str">
        <f>'Initial Enrollment'!C5</f>
        <v>State or District Computer System</v>
      </c>
      <c r="D5" s="14">
        <f>+Variables!$B$2</f>
        <v>656874</v>
      </c>
      <c r="E5" s="18">
        <f>'30 Day Update'!E5*0.25</f>
        <v>0.025</v>
      </c>
      <c r="F5" s="10">
        <f aca="true" t="shared" si="0" ref="F5:F61">+D5*E5</f>
        <v>16421.850000000002</v>
      </c>
      <c r="G5" s="9"/>
      <c r="H5" s="14">
        <v>0</v>
      </c>
      <c r="I5" s="14">
        <v>1</v>
      </c>
      <c r="J5" s="13">
        <f>((((+F5*H5*I5)/60)/60)/Variables!$B$9)</f>
        <v>0</v>
      </c>
      <c r="L5" s="14">
        <v>0</v>
      </c>
      <c r="M5" s="14">
        <v>0</v>
      </c>
      <c r="N5" s="13">
        <f>((((+F5*L5*M5)/60)/60)/Variables!$B$9)</f>
        <v>0</v>
      </c>
      <c r="P5" s="207">
        <v>0</v>
      </c>
      <c r="Q5" s="207">
        <v>0</v>
      </c>
      <c r="R5" s="201">
        <f>((((+F5*P5*Q5)/60)/60)/Variables!$B$9)</f>
        <v>0</v>
      </c>
    </row>
    <row r="6" spans="1:18" ht="10.5">
      <c r="A6" s="3">
        <v>3</v>
      </c>
      <c r="B6" s="4" t="s">
        <v>7</v>
      </c>
      <c r="C6" s="39" t="str">
        <f>'Initial Enrollment'!C6</f>
        <v>State or District Computer System</v>
      </c>
      <c r="D6" s="14">
        <f>+Variables!$B$2</f>
        <v>656874</v>
      </c>
      <c r="E6" s="18">
        <f>'30 Day Update'!E6*0.25</f>
        <v>0.025</v>
      </c>
      <c r="F6" s="10">
        <f t="shared" si="0"/>
        <v>16421.850000000002</v>
      </c>
      <c r="G6" s="9"/>
      <c r="H6" s="14">
        <v>0</v>
      </c>
      <c r="I6" s="14">
        <v>1</v>
      </c>
      <c r="J6" s="13">
        <f>((((+F6*H6*I6)/60)/60)/Variables!$B$9)</f>
        <v>0</v>
      </c>
      <c r="L6" s="14">
        <v>0</v>
      </c>
      <c r="M6" s="14">
        <v>0</v>
      </c>
      <c r="N6" s="13">
        <f>((((+F6*L6*M6)/60)/60)/Variables!$B$9)</f>
        <v>0</v>
      </c>
      <c r="P6" s="207">
        <v>0</v>
      </c>
      <c r="Q6" s="207">
        <v>0</v>
      </c>
      <c r="R6" s="201">
        <f>((((+F6*P6*Q6)/60)/60)/Variables!$B$9)</f>
        <v>0</v>
      </c>
    </row>
    <row r="7" spans="1:18" ht="10.5">
      <c r="A7" s="3">
        <v>4</v>
      </c>
      <c r="B7" s="4" t="s">
        <v>8</v>
      </c>
      <c r="C7" s="39" t="str">
        <f>'Initial Enrollment'!C7</f>
        <v>COE</v>
      </c>
      <c r="D7" s="14">
        <f>+Variables!$B$2</f>
        <v>656874</v>
      </c>
      <c r="E7" s="18">
        <f>'30 Day Update'!E7*0.25</f>
        <v>0.025</v>
      </c>
      <c r="F7" s="10">
        <f t="shared" si="0"/>
        <v>16421.850000000002</v>
      </c>
      <c r="G7" s="9"/>
      <c r="H7" s="14">
        <v>0</v>
      </c>
      <c r="I7" s="14">
        <v>1</v>
      </c>
      <c r="J7" s="13">
        <f>((((+F7*H7*I7)/60)/60)/Variables!$B$9)</f>
        <v>0</v>
      </c>
      <c r="L7" s="14">
        <v>0</v>
      </c>
      <c r="M7" s="14">
        <v>0</v>
      </c>
      <c r="N7" s="13">
        <f>((((+F7*L7*M7)/60)/60)/Variables!$B$9)</f>
        <v>0</v>
      </c>
      <c r="P7" s="207">
        <v>0</v>
      </c>
      <c r="Q7" s="207">
        <v>0</v>
      </c>
      <c r="R7" s="201">
        <f>((((+F7*P7*Q7)/60)/60)/Variables!$B$9)</f>
        <v>0</v>
      </c>
    </row>
    <row r="8" spans="1:18" ht="10.5">
      <c r="A8" s="3">
        <v>5</v>
      </c>
      <c r="B8" s="4" t="s">
        <v>9</v>
      </c>
      <c r="C8" s="39" t="str">
        <f>'Initial Enrollment'!C8</f>
        <v>COE</v>
      </c>
      <c r="D8" s="14">
        <f>+Variables!$B$2</f>
        <v>656874</v>
      </c>
      <c r="E8" s="18">
        <f>'30 Day Update'!E8*0.25</f>
        <v>0.025</v>
      </c>
      <c r="F8" s="10">
        <f t="shared" si="0"/>
        <v>16421.850000000002</v>
      </c>
      <c r="G8" s="9"/>
      <c r="H8" s="14">
        <v>0</v>
      </c>
      <c r="I8" s="14">
        <v>1</v>
      </c>
      <c r="J8" s="13">
        <f>((((+F8*H8*I8)/60)/60)/Variables!$B$9)</f>
        <v>0</v>
      </c>
      <c r="L8" s="14">
        <v>0</v>
      </c>
      <c r="M8" s="14">
        <v>0</v>
      </c>
      <c r="N8" s="13">
        <f>((((+F8*L8*M8)/60)/60)/Variables!$B$9)</f>
        <v>0</v>
      </c>
      <c r="P8" s="207">
        <v>0</v>
      </c>
      <c r="Q8" s="207">
        <v>0</v>
      </c>
      <c r="R8" s="201">
        <f>((((+F8*P8*Q8)/60)/60)/Variables!$B$9)</f>
        <v>0</v>
      </c>
    </row>
    <row r="9" spans="1:18" ht="10.5">
      <c r="A9" s="3">
        <v>6</v>
      </c>
      <c r="B9" s="4" t="s">
        <v>10</v>
      </c>
      <c r="C9" s="39" t="str">
        <f>'Initial Enrollment'!C9</f>
        <v>COE</v>
      </c>
      <c r="D9" s="14">
        <f>+Variables!$B$2</f>
        <v>656874</v>
      </c>
      <c r="E9" s="18">
        <f>'30 Day Update'!E9*0.25</f>
        <v>0.025</v>
      </c>
      <c r="F9" s="10">
        <f t="shared" si="0"/>
        <v>16421.850000000002</v>
      </c>
      <c r="G9" s="9"/>
      <c r="H9" s="14">
        <v>0</v>
      </c>
      <c r="I9" s="14">
        <v>1</v>
      </c>
      <c r="J9" s="13">
        <f>((((+F9*H9*I9)/60)/60)/Variables!$B$9)</f>
        <v>0</v>
      </c>
      <c r="L9" s="14">
        <v>0</v>
      </c>
      <c r="M9" s="14">
        <v>0</v>
      </c>
      <c r="N9" s="13">
        <f>((((+F9*L9*M9)/60)/60)/Variables!$B$9)</f>
        <v>0</v>
      </c>
      <c r="P9" s="207">
        <v>0</v>
      </c>
      <c r="Q9" s="207">
        <v>0</v>
      </c>
      <c r="R9" s="201">
        <f>((((+F9*P9*Q9)/60)/60)/Variables!$B$9)</f>
        <v>0</v>
      </c>
    </row>
    <row r="10" spans="1:18" ht="10.5">
      <c r="A10" s="3">
        <v>7</v>
      </c>
      <c r="B10" s="4" t="s">
        <v>11</v>
      </c>
      <c r="C10" s="39" t="str">
        <f>'Initial Enrollment'!C10</f>
        <v>COE</v>
      </c>
      <c r="D10" s="14">
        <f>+Variables!$B$2</f>
        <v>656874</v>
      </c>
      <c r="E10" s="18">
        <f>'30 Day Update'!E10*0.25</f>
        <v>0.025</v>
      </c>
      <c r="F10" s="10">
        <f t="shared" si="0"/>
        <v>16421.850000000002</v>
      </c>
      <c r="G10" s="9"/>
      <c r="H10" s="14">
        <v>0</v>
      </c>
      <c r="I10" s="14">
        <v>1</v>
      </c>
      <c r="J10" s="13">
        <f>((((+F10*H10*I10)/60)/60)/Variables!$B$9)</f>
        <v>0</v>
      </c>
      <c r="L10" s="14">
        <v>0</v>
      </c>
      <c r="M10" s="14">
        <v>0</v>
      </c>
      <c r="N10" s="13">
        <f>((((+F10*L10*M10)/60)/60)/Variables!$B$9)</f>
        <v>0</v>
      </c>
      <c r="P10" s="207">
        <v>0</v>
      </c>
      <c r="Q10" s="207">
        <v>0</v>
      </c>
      <c r="R10" s="201">
        <f>((((+F10*P10*Q10)/60)/60)/Variables!$B$9)</f>
        <v>0</v>
      </c>
    </row>
    <row r="11" spans="1:18" ht="10.5">
      <c r="A11" s="3">
        <v>8</v>
      </c>
      <c r="B11" s="4" t="s">
        <v>12</v>
      </c>
      <c r="C11" s="39" t="str">
        <f>'Initial Enrollment'!C11</f>
        <v>COE</v>
      </c>
      <c r="D11" s="14">
        <f>+Variables!$B$2</f>
        <v>656874</v>
      </c>
      <c r="E11" s="18">
        <f>'30 Day Update'!E11*0.25</f>
        <v>0.025</v>
      </c>
      <c r="F11" s="10">
        <f t="shared" si="0"/>
        <v>16421.850000000002</v>
      </c>
      <c r="G11" s="9"/>
      <c r="H11" s="14">
        <v>0</v>
      </c>
      <c r="I11" s="14">
        <v>1</v>
      </c>
      <c r="J11" s="13">
        <f>((((+F11*H11*I11)/60)/60)/Variables!$B$9)</f>
        <v>0</v>
      </c>
      <c r="L11" s="14">
        <v>0</v>
      </c>
      <c r="M11" s="14">
        <v>0</v>
      </c>
      <c r="N11" s="13">
        <f>((((+F11*L11*M11)/60)/60)/Variables!$B$9)</f>
        <v>0</v>
      </c>
      <c r="P11" s="207">
        <v>0</v>
      </c>
      <c r="Q11" s="207">
        <v>0</v>
      </c>
      <c r="R11" s="201">
        <f>((((+F11*P11*Q11)/60)/60)/Variables!$B$9)</f>
        <v>0</v>
      </c>
    </row>
    <row r="12" spans="1:18" ht="10.5">
      <c r="A12" s="3">
        <v>9</v>
      </c>
      <c r="B12" s="4" t="s">
        <v>13</v>
      </c>
      <c r="C12" s="39" t="str">
        <f>'Initial Enrollment'!C12</f>
        <v>COE</v>
      </c>
      <c r="D12" s="14">
        <f>+Variables!$B$2</f>
        <v>656874</v>
      </c>
      <c r="E12" s="18">
        <f>'30 Day Update'!E12*0.25</f>
        <v>0.025</v>
      </c>
      <c r="F12" s="10">
        <f t="shared" si="0"/>
        <v>16421.850000000002</v>
      </c>
      <c r="G12" s="9"/>
      <c r="H12" s="14">
        <v>0</v>
      </c>
      <c r="I12" s="14">
        <v>1</v>
      </c>
      <c r="J12" s="13">
        <f>((((+F12*H12*I12)/60)/60)/Variables!$B$9)</f>
        <v>0</v>
      </c>
      <c r="L12" s="14">
        <v>0</v>
      </c>
      <c r="M12" s="14">
        <v>0</v>
      </c>
      <c r="N12" s="13">
        <f>((((+F12*L12*M12)/60)/60)/Variables!$B$9)</f>
        <v>0</v>
      </c>
      <c r="P12" s="207">
        <v>0</v>
      </c>
      <c r="Q12" s="207">
        <v>0</v>
      </c>
      <c r="R12" s="201">
        <f>((((+F12*P12*Q12)/60)/60)/Variables!$B$9)</f>
        <v>0</v>
      </c>
    </row>
    <row r="13" spans="1:18" ht="10.5">
      <c r="A13" s="3">
        <v>10</v>
      </c>
      <c r="B13" s="4" t="s">
        <v>14</v>
      </c>
      <c r="C13" s="39" t="str">
        <f>'Initial Enrollment'!C13</f>
        <v>COE</v>
      </c>
      <c r="D13" s="14">
        <f>+Variables!$B$2</f>
        <v>656874</v>
      </c>
      <c r="E13" s="18">
        <f>'30 Day Update'!E13*0.25</f>
        <v>0.025</v>
      </c>
      <c r="F13" s="10">
        <f t="shared" si="0"/>
        <v>16421.850000000002</v>
      </c>
      <c r="G13" s="9"/>
      <c r="H13" s="14">
        <v>0</v>
      </c>
      <c r="I13" s="14">
        <v>1</v>
      </c>
      <c r="J13" s="13">
        <f>((((+F13*H13*I13)/60)/60)/Variables!$B$9)</f>
        <v>0</v>
      </c>
      <c r="L13" s="14">
        <v>0</v>
      </c>
      <c r="M13" s="14">
        <v>0</v>
      </c>
      <c r="N13" s="13">
        <f>((((+F13*L13*M13)/60)/60)/Variables!$B$9)</f>
        <v>0</v>
      </c>
      <c r="P13" s="207">
        <v>0</v>
      </c>
      <c r="Q13" s="207">
        <v>0</v>
      </c>
      <c r="R13" s="201">
        <f>((((+F13*P13*Q13)/60)/60)/Variables!$B$9)</f>
        <v>0</v>
      </c>
    </row>
    <row r="14" spans="1:18" ht="10.5">
      <c r="A14" s="3">
        <v>11</v>
      </c>
      <c r="B14" s="4" t="s">
        <v>15</v>
      </c>
      <c r="C14" s="39" t="str">
        <f>'Initial Enrollment'!C14</f>
        <v>COE</v>
      </c>
      <c r="D14" s="14">
        <f>+Variables!$B$2</f>
        <v>656874</v>
      </c>
      <c r="E14" s="18">
        <f>'30 Day Update'!E14*0.25</f>
        <v>0.025</v>
      </c>
      <c r="F14" s="10">
        <f t="shared" si="0"/>
        <v>16421.850000000002</v>
      </c>
      <c r="G14" s="9"/>
      <c r="H14" s="14">
        <v>0</v>
      </c>
      <c r="I14" s="14">
        <v>1</v>
      </c>
      <c r="J14" s="13">
        <f>((((+F14*H14*I14)/60)/60)/Variables!$B$9)</f>
        <v>0</v>
      </c>
      <c r="L14" s="14">
        <v>0</v>
      </c>
      <c r="M14" s="14">
        <v>0</v>
      </c>
      <c r="N14" s="13">
        <f>((((+F14*L14*M14)/60)/60)/Variables!$B$9)</f>
        <v>0</v>
      </c>
      <c r="P14" s="207">
        <v>0</v>
      </c>
      <c r="Q14" s="207">
        <v>0</v>
      </c>
      <c r="R14" s="201">
        <f>((((+F14*P14*Q14)/60)/60)/Variables!$B$9)</f>
        <v>0</v>
      </c>
    </row>
    <row r="15" spans="1:18" ht="10.5">
      <c r="A15" s="3">
        <v>12</v>
      </c>
      <c r="B15" s="4" t="s">
        <v>16</v>
      </c>
      <c r="C15" s="39" t="str">
        <f>'Initial Enrollment'!C15</f>
        <v>COE</v>
      </c>
      <c r="D15" s="14">
        <f>+Variables!$B$2</f>
        <v>656874</v>
      </c>
      <c r="E15" s="18">
        <f>'30 Day Update'!E15*0.25</f>
        <v>0.025</v>
      </c>
      <c r="F15" s="10">
        <f t="shared" si="0"/>
        <v>16421.850000000002</v>
      </c>
      <c r="G15" s="9"/>
      <c r="H15" s="14">
        <v>0</v>
      </c>
      <c r="I15" s="14">
        <v>1</v>
      </c>
      <c r="J15" s="13">
        <f>((((+F15*H15*I15)/60)/60)/Variables!$B$9)</f>
        <v>0</v>
      </c>
      <c r="L15" s="14">
        <v>0</v>
      </c>
      <c r="M15" s="14">
        <v>0</v>
      </c>
      <c r="N15" s="13">
        <f>((((+F15*L15*M15)/60)/60)/Variables!$B$9)</f>
        <v>0</v>
      </c>
      <c r="P15" s="207">
        <v>0</v>
      </c>
      <c r="Q15" s="207">
        <v>0</v>
      </c>
      <c r="R15" s="201">
        <f>((((+F15*P15*Q15)/60)/60)/Variables!$B$9)</f>
        <v>0</v>
      </c>
    </row>
    <row r="16" spans="1:18" ht="10.5">
      <c r="A16" s="3">
        <v>13</v>
      </c>
      <c r="B16" s="4" t="s">
        <v>17</v>
      </c>
      <c r="C16" s="39" t="str">
        <f>'Initial Enrollment'!C16</f>
        <v>COE</v>
      </c>
      <c r="D16" s="14">
        <f>+Variables!$B$2</f>
        <v>656874</v>
      </c>
      <c r="E16" s="18">
        <f>'30 Day Update'!E16*0.25</f>
        <v>0.025</v>
      </c>
      <c r="F16" s="10">
        <f t="shared" si="0"/>
        <v>16421.850000000002</v>
      </c>
      <c r="G16" s="9"/>
      <c r="H16" s="14">
        <v>0</v>
      </c>
      <c r="I16" s="14">
        <v>1</v>
      </c>
      <c r="J16" s="13">
        <f>((((+F16*H16*I16)/60)/60)/Variables!$B$9)</f>
        <v>0</v>
      </c>
      <c r="L16" s="14">
        <v>0</v>
      </c>
      <c r="M16" s="14">
        <v>0</v>
      </c>
      <c r="N16" s="13">
        <f>((((+F16*L16*M16)/60)/60)/Variables!$B$9)</f>
        <v>0</v>
      </c>
      <c r="P16" s="207">
        <v>0</v>
      </c>
      <c r="Q16" s="207">
        <v>0</v>
      </c>
      <c r="R16" s="201">
        <f>((((+F16*P16*Q16)/60)/60)/Variables!$B$9)</f>
        <v>0</v>
      </c>
    </row>
    <row r="17" spans="1:18" ht="10.5">
      <c r="A17" s="3">
        <v>14</v>
      </c>
      <c r="B17" s="4" t="s">
        <v>18</v>
      </c>
      <c r="C17" s="39" t="str">
        <f>'Initial Enrollment'!C17</f>
        <v>COE</v>
      </c>
      <c r="D17" s="14">
        <f>+Variables!$B$2</f>
        <v>656874</v>
      </c>
      <c r="E17" s="18">
        <f>'30 Day Update'!E17*0.25</f>
        <v>0.025</v>
      </c>
      <c r="F17" s="10">
        <f t="shared" si="0"/>
        <v>16421.850000000002</v>
      </c>
      <c r="G17" s="9"/>
      <c r="H17" s="14">
        <v>0</v>
      </c>
      <c r="I17" s="14">
        <v>1</v>
      </c>
      <c r="J17" s="13">
        <f>((((+F17*H17*I17)/60)/60)/Variables!$B$9)</f>
        <v>0</v>
      </c>
      <c r="L17" s="14">
        <v>0</v>
      </c>
      <c r="M17" s="14">
        <v>0</v>
      </c>
      <c r="N17" s="13">
        <f>((((+F17*L17*M17)/60)/60)/Variables!$B$9)</f>
        <v>0</v>
      </c>
      <c r="P17" s="207">
        <v>0</v>
      </c>
      <c r="Q17" s="207">
        <v>0</v>
      </c>
      <c r="R17" s="201">
        <f>((((+F17*P17*Q17)/60)/60)/Variables!$B$9)</f>
        <v>0</v>
      </c>
    </row>
    <row r="18" spans="1:18" ht="10.5">
      <c r="A18" s="3">
        <v>15</v>
      </c>
      <c r="B18" s="4" t="s">
        <v>19</v>
      </c>
      <c r="C18" s="39" t="str">
        <f>'Initial Enrollment'!C18</f>
        <v>COE</v>
      </c>
      <c r="D18" s="14">
        <f>+Variables!$B$2</f>
        <v>656874</v>
      </c>
      <c r="E18" s="18">
        <f>'30 Day Update'!E18*0.25</f>
        <v>0.025</v>
      </c>
      <c r="F18" s="10">
        <f t="shared" si="0"/>
        <v>16421.850000000002</v>
      </c>
      <c r="G18" s="9"/>
      <c r="H18" s="14">
        <v>0</v>
      </c>
      <c r="I18" s="14">
        <v>1</v>
      </c>
      <c r="J18" s="13">
        <f>((((+F18*H18*I18)/60)/60)/Variables!$B$9)</f>
        <v>0</v>
      </c>
      <c r="L18" s="14">
        <v>0</v>
      </c>
      <c r="M18" s="14">
        <v>0</v>
      </c>
      <c r="N18" s="13">
        <f>((((+F18*L18*M18)/60)/60)/Variables!$B$9)</f>
        <v>0</v>
      </c>
      <c r="P18" s="207">
        <v>0</v>
      </c>
      <c r="Q18" s="207">
        <v>0</v>
      </c>
      <c r="R18" s="201">
        <f>((((+F18*P18*Q18)/60)/60)/Variables!$B$9)</f>
        <v>0</v>
      </c>
    </row>
    <row r="19" spans="1:18" ht="10.5">
      <c r="A19" s="3">
        <v>16</v>
      </c>
      <c r="B19" s="4" t="s">
        <v>20</v>
      </c>
      <c r="C19" s="39" t="str">
        <f>'Initial Enrollment'!C19</f>
        <v>COE</v>
      </c>
      <c r="D19" s="14">
        <f>+Variables!$B$2</f>
        <v>656874</v>
      </c>
      <c r="E19" s="18">
        <f>'30 Day Update'!E19*0.25</f>
        <v>0.025</v>
      </c>
      <c r="F19" s="10">
        <f t="shared" si="0"/>
        <v>16421.850000000002</v>
      </c>
      <c r="G19" s="9"/>
      <c r="H19" s="14">
        <v>0</v>
      </c>
      <c r="I19" s="14">
        <v>1</v>
      </c>
      <c r="J19" s="13">
        <f>((((+F19*H19*I19)/60)/60)/Variables!$B$9)</f>
        <v>0</v>
      </c>
      <c r="L19" s="14">
        <v>0</v>
      </c>
      <c r="M19" s="14">
        <v>0</v>
      </c>
      <c r="N19" s="13">
        <f>((((+F19*L19*M19)/60)/60)/Variables!$B$9)</f>
        <v>0</v>
      </c>
      <c r="P19" s="207">
        <v>0</v>
      </c>
      <c r="Q19" s="207">
        <v>0</v>
      </c>
      <c r="R19" s="201">
        <f>((((+F19*P19*Q19)/60)/60)/Variables!$B$9)</f>
        <v>0</v>
      </c>
    </row>
    <row r="20" spans="1:18" ht="10.5">
      <c r="A20" s="3">
        <v>17</v>
      </c>
      <c r="B20" s="4" t="s">
        <v>21</v>
      </c>
      <c r="C20" s="39" t="str">
        <f>'Initial Enrollment'!C20</f>
        <v>COE</v>
      </c>
      <c r="D20" s="14">
        <f>+Variables!$B$2</f>
        <v>656874</v>
      </c>
      <c r="E20" s="18">
        <f>'30 Day Update'!E20*0.25</f>
        <v>0.025</v>
      </c>
      <c r="F20" s="10">
        <f t="shared" si="0"/>
        <v>16421.850000000002</v>
      </c>
      <c r="G20" s="9"/>
      <c r="H20" s="14">
        <v>0</v>
      </c>
      <c r="I20" s="14">
        <v>1</v>
      </c>
      <c r="J20" s="13">
        <f>((((+F20*H20*I20)/60)/60)/Variables!$B$9)</f>
        <v>0</v>
      </c>
      <c r="L20" s="14">
        <v>0</v>
      </c>
      <c r="M20" s="14">
        <v>0</v>
      </c>
      <c r="N20" s="13">
        <f>((((+F20*L20*M20)/60)/60)/Variables!$B$9)</f>
        <v>0</v>
      </c>
      <c r="P20" s="207">
        <v>0</v>
      </c>
      <c r="Q20" s="207">
        <v>0</v>
      </c>
      <c r="R20" s="201">
        <f>((((+F20*P20*Q20)/60)/60)/Variables!$B$9)</f>
        <v>0</v>
      </c>
    </row>
    <row r="21" spans="1:18" ht="10.5">
      <c r="A21" s="3">
        <v>18</v>
      </c>
      <c r="B21" s="4" t="s">
        <v>22</v>
      </c>
      <c r="C21" s="39" t="str">
        <f>'Initial Enrollment'!C21</f>
        <v>COE</v>
      </c>
      <c r="D21" s="14">
        <f>+Variables!$B$2</f>
        <v>656874</v>
      </c>
      <c r="E21" s="18">
        <f>'30 Day Update'!E21*0.25</f>
        <v>0.025</v>
      </c>
      <c r="F21" s="10">
        <f t="shared" si="0"/>
        <v>16421.850000000002</v>
      </c>
      <c r="G21" s="9"/>
      <c r="H21" s="14">
        <v>0</v>
      </c>
      <c r="I21" s="14">
        <v>1</v>
      </c>
      <c r="J21" s="13">
        <f>((((+F21*H21*I21)/60)/60)/Variables!$B$9)</f>
        <v>0</v>
      </c>
      <c r="L21" s="14">
        <v>0</v>
      </c>
      <c r="M21" s="14">
        <v>0</v>
      </c>
      <c r="N21" s="13">
        <f>((((+F21*L21*M21)/60)/60)/Variables!$B$9)</f>
        <v>0</v>
      </c>
      <c r="P21" s="207">
        <v>0</v>
      </c>
      <c r="Q21" s="207">
        <v>0</v>
      </c>
      <c r="R21" s="201">
        <f>((((+F21*P21*Q21)/60)/60)/Variables!$B$9)</f>
        <v>0</v>
      </c>
    </row>
    <row r="22" spans="1:18" ht="10.5">
      <c r="A22" s="3">
        <v>19</v>
      </c>
      <c r="B22" s="4" t="s">
        <v>23</v>
      </c>
      <c r="C22" s="39" t="str">
        <f>'Initial Enrollment'!C22</f>
        <v>COE</v>
      </c>
      <c r="D22" s="14">
        <f>+Variables!$B$2</f>
        <v>656874</v>
      </c>
      <c r="E22" s="18">
        <f>'30 Day Update'!E22*0.25</f>
        <v>0.025</v>
      </c>
      <c r="F22" s="10">
        <f t="shared" si="0"/>
        <v>16421.850000000002</v>
      </c>
      <c r="G22" s="9"/>
      <c r="H22" s="14">
        <v>0</v>
      </c>
      <c r="I22" s="14">
        <v>1</v>
      </c>
      <c r="J22" s="13">
        <f>((((+F22*H22*I22)/60)/60)/Variables!$B$9)</f>
        <v>0</v>
      </c>
      <c r="L22" s="14">
        <v>0</v>
      </c>
      <c r="M22" s="14">
        <v>0</v>
      </c>
      <c r="N22" s="13">
        <f>((((+F22*L22*M22)/60)/60)/Variables!$B$9)</f>
        <v>0</v>
      </c>
      <c r="P22" s="207">
        <v>0</v>
      </c>
      <c r="Q22" s="207">
        <v>0</v>
      </c>
      <c r="R22" s="201">
        <f>((((+F22*P22*Q22)/60)/60)/Variables!$B$9)</f>
        <v>0</v>
      </c>
    </row>
    <row r="23" spans="1:18" ht="10.5">
      <c r="A23" s="3">
        <v>20</v>
      </c>
      <c r="B23" s="4" t="s">
        <v>26</v>
      </c>
      <c r="C23" s="39" t="str">
        <f>'Initial Enrollment'!C23</f>
        <v>COE</v>
      </c>
      <c r="D23" s="14">
        <f>+Variables!$B$2</f>
        <v>656874</v>
      </c>
      <c r="E23" s="18">
        <f>'30 Day Update'!E23*0.25</f>
        <v>0.0625</v>
      </c>
      <c r="F23" s="10">
        <f t="shared" si="0"/>
        <v>41054.625</v>
      </c>
      <c r="G23" s="9"/>
      <c r="H23" s="14">
        <v>0</v>
      </c>
      <c r="I23" s="14">
        <v>1</v>
      </c>
      <c r="J23" s="13">
        <f>((((+F23*H23*I23)/60)/60)/Variables!$B$9)</f>
        <v>0</v>
      </c>
      <c r="L23" s="14">
        <v>0</v>
      </c>
      <c r="M23" s="14">
        <v>0</v>
      </c>
      <c r="N23" s="13">
        <f>((((+F23*L23*M23)/60)/60)/Variables!$B$9)</f>
        <v>0</v>
      </c>
      <c r="P23" s="207">
        <v>0</v>
      </c>
      <c r="Q23" s="207">
        <v>0</v>
      </c>
      <c r="R23" s="201">
        <f>((((+F23*P23*Q23)/60)/60)/Variables!$B$9)</f>
        <v>0</v>
      </c>
    </row>
    <row r="24" spans="1:18" ht="10.5">
      <c r="A24" s="3">
        <v>21</v>
      </c>
      <c r="B24" s="4" t="s">
        <v>240</v>
      </c>
      <c r="C24" s="39" t="str">
        <f>'Initial Enrollment'!C24</f>
        <v>COE</v>
      </c>
      <c r="D24" s="14">
        <f>+Variables!$B$2</f>
        <v>656874</v>
      </c>
      <c r="E24" s="18">
        <f>'30 Day Update'!E24*0.25</f>
        <v>0.0625</v>
      </c>
      <c r="F24" s="10">
        <f t="shared" si="0"/>
        <v>41054.625</v>
      </c>
      <c r="G24" s="9"/>
      <c r="H24" s="14">
        <v>0</v>
      </c>
      <c r="I24" s="14">
        <v>1</v>
      </c>
      <c r="J24" s="13">
        <f>((((+F24*H24*I24)/60)/60)/Variables!$B$9)</f>
        <v>0</v>
      </c>
      <c r="L24" s="14">
        <v>0</v>
      </c>
      <c r="M24" s="14">
        <v>0</v>
      </c>
      <c r="N24" s="13">
        <f>((((+F24*L24*M24)/60)/60)/Variables!$B$9)</f>
        <v>0</v>
      </c>
      <c r="P24" s="207">
        <v>0</v>
      </c>
      <c r="Q24" s="207">
        <v>0</v>
      </c>
      <c r="R24" s="201">
        <f>((((+F24*P24*Q24)/60)/60)/Variables!$B$9)</f>
        <v>0</v>
      </c>
    </row>
    <row r="25" spans="1:18" ht="10.5">
      <c r="A25" s="3">
        <v>22</v>
      </c>
      <c r="B25" s="4" t="s">
        <v>241</v>
      </c>
      <c r="C25" s="39" t="str">
        <f>'Initial Enrollment'!C25</f>
        <v>COE</v>
      </c>
      <c r="D25" s="14">
        <f>+Variables!$B$2</f>
        <v>656874</v>
      </c>
      <c r="E25" s="18">
        <f>'30 Day Update'!E25*0.25</f>
        <v>0.0625</v>
      </c>
      <c r="F25" s="10">
        <f t="shared" si="0"/>
        <v>41054.625</v>
      </c>
      <c r="G25" s="9"/>
      <c r="H25" s="14">
        <v>0</v>
      </c>
      <c r="I25" s="14">
        <v>1</v>
      </c>
      <c r="J25" s="13">
        <f>((((+F25*H25*I25)/60)/60)/Variables!$B$9)</f>
        <v>0</v>
      </c>
      <c r="L25" s="14">
        <v>0</v>
      </c>
      <c r="M25" s="14">
        <v>0</v>
      </c>
      <c r="N25" s="13">
        <f>((((+F25*L25*M25)/60)/60)/Variables!$B$9)</f>
        <v>0</v>
      </c>
      <c r="P25" s="207">
        <v>0</v>
      </c>
      <c r="Q25" s="207">
        <v>0</v>
      </c>
      <c r="R25" s="201">
        <f>((((+F25*P25*Q25)/60)/60)/Variables!$B$9)</f>
        <v>0</v>
      </c>
    </row>
    <row r="26" spans="1:18" ht="10.5">
      <c r="A26" s="3">
        <v>23</v>
      </c>
      <c r="B26" s="4" t="s">
        <v>242</v>
      </c>
      <c r="C26" s="39" t="str">
        <f>'Initial Enrollment'!C26</f>
        <v>COE</v>
      </c>
      <c r="D26" s="14">
        <f>+Variables!$B$2</f>
        <v>656874</v>
      </c>
      <c r="E26" s="18">
        <f>'30 Day Update'!E26*0.25</f>
        <v>0.0625</v>
      </c>
      <c r="F26" s="10">
        <f t="shared" si="0"/>
        <v>41054.625</v>
      </c>
      <c r="G26" s="9"/>
      <c r="H26" s="14">
        <v>0</v>
      </c>
      <c r="I26" s="14">
        <v>1</v>
      </c>
      <c r="J26" s="13">
        <f>((((+F26*H26*I26)/60)/60)/Variables!$B$9)</f>
        <v>0</v>
      </c>
      <c r="L26" s="14">
        <v>0</v>
      </c>
      <c r="M26" s="14">
        <v>0</v>
      </c>
      <c r="N26" s="13">
        <f>((((+F26*L26*M26)/60)/60)/Variables!$B$9)</f>
        <v>0</v>
      </c>
      <c r="P26" s="207">
        <v>0</v>
      </c>
      <c r="Q26" s="207">
        <v>0</v>
      </c>
      <c r="R26" s="201">
        <f>((((+F26*P26*Q26)/60)/60)/Variables!$B$9)</f>
        <v>0</v>
      </c>
    </row>
    <row r="27" spans="1:18" ht="10.5">
      <c r="A27" s="3">
        <v>24</v>
      </c>
      <c r="B27" s="4" t="s">
        <v>243</v>
      </c>
      <c r="C27" s="39" t="str">
        <f>'Initial Enrollment'!C27</f>
        <v>COE</v>
      </c>
      <c r="D27" s="14">
        <f>+Variables!$B$2</f>
        <v>656874</v>
      </c>
      <c r="E27" s="18">
        <f>'30 Day Update'!E27*0.25</f>
        <v>0.0625</v>
      </c>
      <c r="F27" s="10">
        <f t="shared" si="0"/>
        <v>41054.625</v>
      </c>
      <c r="G27" s="9"/>
      <c r="H27" s="14">
        <v>0</v>
      </c>
      <c r="I27" s="14">
        <v>1</v>
      </c>
      <c r="J27" s="13">
        <f>((((+F27*H27*I27)/60)/60)/Variables!$B$9)</f>
        <v>0</v>
      </c>
      <c r="L27" s="14">
        <v>0</v>
      </c>
      <c r="M27" s="14">
        <v>0</v>
      </c>
      <c r="N27" s="13">
        <f>((((+F27*L27*M27)/60)/60)/Variables!$B$9)</f>
        <v>0</v>
      </c>
      <c r="P27" s="207">
        <v>0</v>
      </c>
      <c r="Q27" s="207">
        <v>0</v>
      </c>
      <c r="R27" s="201">
        <f>((((+F27*P27*Q27)/60)/60)/Variables!$B$9)</f>
        <v>0</v>
      </c>
    </row>
    <row r="28" spans="1:18" ht="10.5">
      <c r="A28" s="3">
        <v>25</v>
      </c>
      <c r="B28" s="4" t="s">
        <v>244</v>
      </c>
      <c r="C28" s="39" t="str">
        <f>'Initial Enrollment'!C28</f>
        <v>COE</v>
      </c>
      <c r="D28" s="14">
        <f>+Variables!$B$2</f>
        <v>656874</v>
      </c>
      <c r="E28" s="18">
        <f>'30 Day Update'!E28*0.25</f>
        <v>0.0625</v>
      </c>
      <c r="F28" s="10">
        <f t="shared" si="0"/>
        <v>41054.625</v>
      </c>
      <c r="G28" s="9"/>
      <c r="H28" s="14">
        <v>0</v>
      </c>
      <c r="I28" s="14">
        <v>1</v>
      </c>
      <c r="J28" s="13">
        <f>((((+F28*H28*I28)/60)/60)/Variables!$B$9)</f>
        <v>0</v>
      </c>
      <c r="L28" s="14">
        <v>0</v>
      </c>
      <c r="M28" s="14">
        <v>0</v>
      </c>
      <c r="N28" s="13">
        <f>((((+F28*L28*M28)/60)/60)/Variables!$B$9)</f>
        <v>0</v>
      </c>
      <c r="P28" s="207">
        <v>0</v>
      </c>
      <c r="Q28" s="207">
        <v>0</v>
      </c>
      <c r="R28" s="201">
        <f>((((+F28*P28*Q28)/60)/60)/Variables!$B$9)</f>
        <v>0</v>
      </c>
    </row>
    <row r="29" spans="1:18" ht="10.5">
      <c r="A29" s="3">
        <v>26</v>
      </c>
      <c r="B29" s="4" t="s">
        <v>32</v>
      </c>
      <c r="C29" s="39" t="str">
        <f>'Initial Enrollment'!C29</f>
        <v>MEP Database</v>
      </c>
      <c r="D29" s="14">
        <f>+Variables!$B$2</f>
        <v>656874</v>
      </c>
      <c r="E29" s="18">
        <f>'30 Day Update'!E29*0.25</f>
        <v>0.0625</v>
      </c>
      <c r="F29" s="10">
        <f t="shared" si="0"/>
        <v>41054.625</v>
      </c>
      <c r="G29" s="9"/>
      <c r="H29" s="14">
        <v>0</v>
      </c>
      <c r="I29" s="14">
        <v>1</v>
      </c>
      <c r="J29" s="13">
        <f>((((+F29*H29*I29)/60)/60)/Variables!$B$9)</f>
        <v>0</v>
      </c>
      <c r="L29" s="14">
        <v>0</v>
      </c>
      <c r="M29" s="14">
        <v>0</v>
      </c>
      <c r="N29" s="13">
        <f>((((+F29*L29*M29)/60)/60)/Variables!$B$9)</f>
        <v>0</v>
      </c>
      <c r="P29" s="207">
        <v>0</v>
      </c>
      <c r="Q29" s="207">
        <v>0</v>
      </c>
      <c r="R29" s="201">
        <f>((((+F29*P29*Q29)/60)/60)/Variables!$B$9)</f>
        <v>0</v>
      </c>
    </row>
    <row r="30" spans="1:18" ht="10.5">
      <c r="A30" s="5"/>
      <c r="B30" s="2" t="s">
        <v>4</v>
      </c>
      <c r="C30" s="39">
        <f>'Initial Enrollment'!C30</f>
        <v>0</v>
      </c>
      <c r="D30" s="14">
        <v>0</v>
      </c>
      <c r="E30" s="18">
        <f>'30 Day Update'!E30*0.25</f>
        <v>0</v>
      </c>
      <c r="F30" s="10">
        <f t="shared" si="0"/>
        <v>0</v>
      </c>
      <c r="G30" s="9"/>
      <c r="H30" s="14">
        <v>0</v>
      </c>
      <c r="I30" s="14">
        <v>0</v>
      </c>
      <c r="J30" s="13">
        <f>((((+F30*H30*I30)/60)/60)/Variables!$B$9)</f>
        <v>0</v>
      </c>
      <c r="L30" s="14">
        <v>0</v>
      </c>
      <c r="M30" s="14">
        <v>0</v>
      </c>
      <c r="N30" s="13">
        <f>((((+F30*L30*M30)/60)/60)/Variables!$B$9)</f>
        <v>0</v>
      </c>
      <c r="P30" s="207">
        <v>0</v>
      </c>
      <c r="Q30" s="207">
        <v>0</v>
      </c>
      <c r="R30" s="201">
        <f>((((+F30*P30*Q30)/60)/60)/Variables!$B$9)</f>
        <v>0</v>
      </c>
    </row>
    <row r="31" spans="1:18" ht="10.5">
      <c r="A31" s="3">
        <v>27</v>
      </c>
      <c r="B31" s="4" t="s">
        <v>255</v>
      </c>
      <c r="C31" s="39" t="str">
        <f>'Initial Enrollment'!C31</f>
        <v>Health Record</v>
      </c>
      <c r="D31" s="14">
        <f>+Variables!$B$2</f>
        <v>656874</v>
      </c>
      <c r="E31" s="18">
        <f>'30 Day Update'!E31*0.25</f>
        <v>0.0625</v>
      </c>
      <c r="F31" s="10">
        <f t="shared" si="0"/>
        <v>41054.625</v>
      </c>
      <c r="G31" s="9"/>
      <c r="H31" s="14">
        <v>5</v>
      </c>
      <c r="I31" s="14">
        <v>1</v>
      </c>
      <c r="J31" s="13">
        <f>((((+F31*H31*I31)/60)/60)/Variables!$B$9)</f>
        <v>0.033151344476744185</v>
      </c>
      <c r="L31" s="14">
        <v>5</v>
      </c>
      <c r="M31" s="14">
        <v>1</v>
      </c>
      <c r="N31" s="13">
        <f>((((+F31*L31*M31)/60)/60)/Variables!$B$9)</f>
        <v>0.033151344476744185</v>
      </c>
      <c r="P31" s="207">
        <v>0</v>
      </c>
      <c r="Q31" s="207">
        <v>0</v>
      </c>
      <c r="R31" s="201">
        <f>((((+F31*P31*Q31)/60)/60)/Variables!$B$9)</f>
        <v>0</v>
      </c>
    </row>
    <row r="32" spans="1:18" ht="10.5">
      <c r="A32" s="5"/>
      <c r="B32" s="6" t="s">
        <v>37</v>
      </c>
      <c r="C32" s="39">
        <f>'Initial Enrollment'!C32</f>
        <v>0</v>
      </c>
      <c r="D32" s="14">
        <v>0</v>
      </c>
      <c r="E32" s="18">
        <f>'30 Day Update'!E32*0.25</f>
        <v>0</v>
      </c>
      <c r="F32" s="10">
        <f t="shared" si="0"/>
        <v>0</v>
      </c>
      <c r="G32" s="9"/>
      <c r="H32" s="14">
        <v>0</v>
      </c>
      <c r="I32" s="14">
        <v>0</v>
      </c>
      <c r="J32" s="13">
        <f>((((+F32*H32*I32)/60)/60)/Variables!$B$9)</f>
        <v>0</v>
      </c>
      <c r="L32" s="14">
        <v>0</v>
      </c>
      <c r="M32" s="14">
        <v>0</v>
      </c>
      <c r="N32" s="13">
        <f>((((+F32*L32*M32)/60)/60)/Variables!$B$9)</f>
        <v>0</v>
      </c>
      <c r="P32" s="207">
        <v>0</v>
      </c>
      <c r="Q32" s="207">
        <v>0</v>
      </c>
      <c r="R32" s="201">
        <f>((((+F32*P32*Q32)/60)/60)/Variables!$B$9)</f>
        <v>0</v>
      </c>
    </row>
    <row r="33" spans="1:18" ht="10.5">
      <c r="A33" s="3">
        <v>28</v>
      </c>
      <c r="B33" s="4" t="s">
        <v>38</v>
      </c>
      <c r="C33" s="39" t="str">
        <f>'Initial Enrollment'!C33</f>
        <v>School/MEP Project Records</v>
      </c>
      <c r="D33" s="14">
        <f>+Variables!$B$2</f>
        <v>656874</v>
      </c>
      <c r="E33" s="18">
        <f>'30 Day Update'!E33*0.25</f>
        <v>0.1625</v>
      </c>
      <c r="F33" s="10">
        <f t="shared" si="0"/>
        <v>106742.02500000001</v>
      </c>
      <c r="G33" s="9"/>
      <c r="H33" s="14">
        <v>5</v>
      </c>
      <c r="I33" s="14">
        <v>2</v>
      </c>
      <c r="J33" s="13">
        <f>((((+F33*H33*I33)/60)/60)/Variables!$B$9)</f>
        <v>0.17238699127906978</v>
      </c>
      <c r="L33" s="14">
        <v>5</v>
      </c>
      <c r="M33" s="14">
        <v>2</v>
      </c>
      <c r="N33" s="13">
        <f>((((+F33*L33*M33)/60)/60)/Variables!$B$9)</f>
        <v>0.17238699127906978</v>
      </c>
      <c r="P33" s="207">
        <v>0</v>
      </c>
      <c r="Q33" s="207">
        <v>0</v>
      </c>
      <c r="R33" s="201">
        <f>((((+F33*P33*Q33)/60)/60)/Variables!$B$9)</f>
        <v>0</v>
      </c>
    </row>
    <row r="34" spans="1:18" ht="10.5">
      <c r="A34" s="3">
        <v>29</v>
      </c>
      <c r="B34" s="4" t="s">
        <v>39</v>
      </c>
      <c r="C34" s="39" t="str">
        <f>'Initial Enrollment'!C34</f>
        <v>School/MEP Project Records</v>
      </c>
      <c r="D34" s="14">
        <f>+Variables!$B$2</f>
        <v>656874</v>
      </c>
      <c r="E34" s="18">
        <f>'30 Day Update'!E34*0.25</f>
        <v>0.1625</v>
      </c>
      <c r="F34" s="10">
        <f t="shared" si="0"/>
        <v>106742.02500000001</v>
      </c>
      <c r="G34" s="9"/>
      <c r="H34" s="14">
        <v>5</v>
      </c>
      <c r="I34" s="14">
        <v>2</v>
      </c>
      <c r="J34" s="13">
        <f>((((+F34*H34*I34)/60)/60)/Variables!$B$9)</f>
        <v>0.17238699127906978</v>
      </c>
      <c r="L34" s="14">
        <v>5</v>
      </c>
      <c r="M34" s="14">
        <v>2</v>
      </c>
      <c r="N34" s="13">
        <f>((((+F34*L34*M34)/60)/60)/Variables!$B$9)</f>
        <v>0.17238699127906978</v>
      </c>
      <c r="P34" s="207">
        <v>0</v>
      </c>
      <c r="Q34" s="207">
        <v>0</v>
      </c>
      <c r="R34" s="201">
        <f>((((+F34*P34*Q34)/60)/60)/Variables!$B$9)</f>
        <v>0</v>
      </c>
    </row>
    <row r="35" spans="1:18" ht="10.5">
      <c r="A35" s="3">
        <v>30</v>
      </c>
      <c r="B35" s="4" t="s">
        <v>40</v>
      </c>
      <c r="C35" s="39" t="str">
        <f>'Initial Enrollment'!C35</f>
        <v>School/MEP Project Records</v>
      </c>
      <c r="D35" s="14">
        <f>+Variables!$B$2</f>
        <v>656874</v>
      </c>
      <c r="E35" s="18">
        <f>'30 Day Update'!E35*0.25</f>
        <v>0.1625</v>
      </c>
      <c r="F35" s="10">
        <f t="shared" si="0"/>
        <v>106742.02500000001</v>
      </c>
      <c r="G35" s="9"/>
      <c r="H35" s="14">
        <v>5</v>
      </c>
      <c r="I35" s="14">
        <v>2</v>
      </c>
      <c r="J35" s="13">
        <f>((((+F35*H35*I35)/60)/60)/Variables!$B$9)</f>
        <v>0.17238699127906978</v>
      </c>
      <c r="L35" s="14">
        <v>5</v>
      </c>
      <c r="M35" s="14">
        <v>2</v>
      </c>
      <c r="N35" s="13">
        <f>((((+F35*L35*M35)/60)/60)/Variables!$B$9)</f>
        <v>0.17238699127906978</v>
      </c>
      <c r="P35" s="207">
        <v>0</v>
      </c>
      <c r="Q35" s="207">
        <v>0</v>
      </c>
      <c r="R35" s="201">
        <f>((((+F35*P35*Q35)/60)/60)/Variables!$B$9)</f>
        <v>0</v>
      </c>
    </row>
    <row r="36" spans="1:18" ht="10.5">
      <c r="A36" s="3">
        <v>31</v>
      </c>
      <c r="B36" s="4" t="s">
        <v>41</v>
      </c>
      <c r="C36" s="39" t="str">
        <f>'Initial Enrollment'!C36</f>
        <v>School/MEP Project Records</v>
      </c>
      <c r="D36" s="14">
        <f>+Variables!$B$2</f>
        <v>656874</v>
      </c>
      <c r="E36" s="18">
        <f>'30 Day Update'!E36*0.25</f>
        <v>0.1625</v>
      </c>
      <c r="F36" s="10">
        <f t="shared" si="0"/>
        <v>106742.02500000001</v>
      </c>
      <c r="G36" s="9"/>
      <c r="H36" s="14">
        <v>5</v>
      </c>
      <c r="I36" s="14">
        <v>1</v>
      </c>
      <c r="J36" s="13">
        <f>((((+F36*H36*I36)/60)/60)/Variables!$B$9)</f>
        <v>0.08619349563953489</v>
      </c>
      <c r="L36" s="14">
        <v>5</v>
      </c>
      <c r="M36" s="14">
        <v>1</v>
      </c>
      <c r="N36" s="13">
        <f>((((+F36*L36*M36)/60)/60)/Variables!$B$9)</f>
        <v>0.08619349563953489</v>
      </c>
      <c r="P36" s="207">
        <v>0</v>
      </c>
      <c r="Q36" s="207">
        <v>0</v>
      </c>
      <c r="R36" s="201">
        <f>((((+F36*P36*Q36)/60)/60)/Variables!$B$9)</f>
        <v>0</v>
      </c>
    </row>
    <row r="37" spans="1:18" ht="10.5">
      <c r="A37" s="3">
        <v>32</v>
      </c>
      <c r="B37" s="4" t="s">
        <v>42</v>
      </c>
      <c r="C37" s="39" t="str">
        <f>'Initial Enrollment'!C37</f>
        <v>State or District Computer System</v>
      </c>
      <c r="D37" s="14">
        <f>+Variables!$B$2</f>
        <v>656874</v>
      </c>
      <c r="E37" s="18">
        <f>'30 Day Update'!E37*0.25</f>
        <v>0.1625</v>
      </c>
      <c r="F37" s="10">
        <f t="shared" si="0"/>
        <v>106742.02500000001</v>
      </c>
      <c r="G37" s="9"/>
      <c r="H37" s="14">
        <v>0</v>
      </c>
      <c r="I37" s="14">
        <v>2</v>
      </c>
      <c r="J37" s="13">
        <f>((((+F37*H37*I37)/60)/60)/Variables!$B$9)</f>
        <v>0</v>
      </c>
      <c r="L37" s="14">
        <v>0</v>
      </c>
      <c r="M37" s="14">
        <v>0</v>
      </c>
      <c r="N37" s="13">
        <f>((((+F37*L37*M37)/60)/60)/Variables!$B$9)</f>
        <v>0</v>
      </c>
      <c r="P37" s="207">
        <v>0</v>
      </c>
      <c r="Q37" s="207">
        <v>0</v>
      </c>
      <c r="R37" s="201">
        <f>((((+F37*P37*Q37)/60)/60)/Variables!$B$9)</f>
        <v>0</v>
      </c>
    </row>
    <row r="38" spans="1:18" ht="10.5">
      <c r="A38" s="3">
        <v>33</v>
      </c>
      <c r="B38" s="4" t="s">
        <v>43</v>
      </c>
      <c r="C38" s="39" t="str">
        <f>'Initial Enrollment'!C38</f>
        <v>EDEN</v>
      </c>
      <c r="D38" s="14">
        <f>+Variables!$B$2</f>
        <v>656874</v>
      </c>
      <c r="E38" s="18">
        <f>'30 Day Update'!E38*0.25</f>
        <v>0.1625</v>
      </c>
      <c r="F38" s="10">
        <f t="shared" si="0"/>
        <v>106742.02500000001</v>
      </c>
      <c r="G38" s="9"/>
      <c r="H38" s="14">
        <v>0</v>
      </c>
      <c r="I38" s="14">
        <v>2</v>
      </c>
      <c r="J38" s="13">
        <f>((((+F38*H38*I38)/60)/60)/Variables!$B$9)</f>
        <v>0</v>
      </c>
      <c r="L38" s="14">
        <v>0</v>
      </c>
      <c r="M38" s="14">
        <v>0</v>
      </c>
      <c r="N38" s="13">
        <f>((((+F38*L38*M38)/60)/60)/Variables!$B$9)</f>
        <v>0</v>
      </c>
      <c r="P38" s="207">
        <v>0</v>
      </c>
      <c r="Q38" s="207">
        <v>0</v>
      </c>
      <c r="R38" s="201">
        <f>((((+F38*P38*Q38)/60)/60)/Variables!$B$9)</f>
        <v>0</v>
      </c>
    </row>
    <row r="39" spans="1:18" ht="10.5">
      <c r="A39" s="3">
        <v>34</v>
      </c>
      <c r="B39" s="4" t="s">
        <v>44</v>
      </c>
      <c r="C39" s="39" t="str">
        <f>'Initial Enrollment'!C39</f>
        <v>EDEN</v>
      </c>
      <c r="D39" s="14">
        <f>+Variables!$B$2</f>
        <v>656874</v>
      </c>
      <c r="E39" s="18">
        <f>'30 Day Update'!E39*0.25</f>
        <v>0.1625</v>
      </c>
      <c r="F39" s="10">
        <f t="shared" si="0"/>
        <v>106742.02500000001</v>
      </c>
      <c r="G39" s="9"/>
      <c r="H39" s="14">
        <v>0</v>
      </c>
      <c r="I39" s="14">
        <v>2</v>
      </c>
      <c r="J39" s="13">
        <f>((((+F39*H39*I39)/60)/60)/Variables!$B$9)</f>
        <v>0</v>
      </c>
      <c r="L39" s="14">
        <v>0</v>
      </c>
      <c r="M39" s="14">
        <v>0</v>
      </c>
      <c r="N39" s="13">
        <f>((((+F39*L39*M39)/60)/60)/Variables!$B$9)</f>
        <v>0</v>
      </c>
      <c r="P39" s="207">
        <v>0</v>
      </c>
      <c r="Q39" s="207">
        <v>0</v>
      </c>
      <c r="R39" s="201">
        <f>((((+F39*P39*Q39)/60)/60)/Variables!$B$9)</f>
        <v>0</v>
      </c>
    </row>
    <row r="40" spans="1:18" ht="10.5">
      <c r="A40" s="3">
        <v>35</v>
      </c>
      <c r="B40" s="4" t="s">
        <v>45</v>
      </c>
      <c r="C40" s="39" t="str">
        <f>'Initial Enrollment'!C40</f>
        <v>EDEN</v>
      </c>
      <c r="D40" s="14">
        <f>+Variables!$B$2</f>
        <v>656874</v>
      </c>
      <c r="E40" s="18">
        <f>'30 Day Update'!E40*0.25</f>
        <v>0.1625</v>
      </c>
      <c r="F40" s="10">
        <f t="shared" si="0"/>
        <v>106742.02500000001</v>
      </c>
      <c r="G40" s="9"/>
      <c r="H40" s="14">
        <v>0</v>
      </c>
      <c r="I40" s="14">
        <v>2</v>
      </c>
      <c r="J40" s="13">
        <f>((((+F40*H40*I40)/60)/60)/Variables!$B$9)</f>
        <v>0</v>
      </c>
      <c r="L40" s="14">
        <v>0</v>
      </c>
      <c r="M40" s="14">
        <v>0</v>
      </c>
      <c r="N40" s="13">
        <f>((((+F40*L40*M40)/60)/60)/Variables!$B$9)</f>
        <v>0</v>
      </c>
      <c r="P40" s="207">
        <v>0</v>
      </c>
      <c r="Q40" s="207">
        <v>0</v>
      </c>
      <c r="R40" s="201">
        <f>((((+F40*P40*Q40)/60)/60)/Variables!$B$9)</f>
        <v>0</v>
      </c>
    </row>
    <row r="41" spans="1:18" ht="10.5">
      <c r="A41" s="3">
        <v>36</v>
      </c>
      <c r="B41" s="4" t="s">
        <v>46</v>
      </c>
      <c r="C41" s="39" t="str">
        <f>'Initial Enrollment'!C41</f>
        <v>EDEN</v>
      </c>
      <c r="D41" s="14">
        <f>+Variables!$B$2</f>
        <v>656874</v>
      </c>
      <c r="E41" s="18">
        <f>'30 Day Update'!E41*0.25</f>
        <v>0.1625</v>
      </c>
      <c r="F41" s="10">
        <f t="shared" si="0"/>
        <v>106742.02500000001</v>
      </c>
      <c r="G41" s="9"/>
      <c r="H41" s="14">
        <v>0</v>
      </c>
      <c r="I41" s="14">
        <v>2</v>
      </c>
      <c r="J41" s="13">
        <f>((((+F41*H41*I41)/60)/60)/Variables!$B$9)</f>
        <v>0</v>
      </c>
      <c r="L41" s="14">
        <v>0</v>
      </c>
      <c r="M41" s="14">
        <v>0</v>
      </c>
      <c r="N41" s="13">
        <f>((((+F41*L41*M41)/60)/60)/Variables!$B$9)</f>
        <v>0</v>
      </c>
      <c r="P41" s="207">
        <v>0</v>
      </c>
      <c r="Q41" s="207">
        <v>0</v>
      </c>
      <c r="R41" s="201">
        <f>((((+F41*P41*Q41)/60)/60)/Variables!$B$9)</f>
        <v>0</v>
      </c>
    </row>
    <row r="42" spans="1:18" ht="10.5">
      <c r="A42" s="3">
        <v>37</v>
      </c>
      <c r="B42" s="4" t="s">
        <v>47</v>
      </c>
      <c r="C42" s="39" t="str">
        <f>'Initial Enrollment'!C42</f>
        <v>EDEN</v>
      </c>
      <c r="D42" s="14">
        <f>+Variables!$B$2</f>
        <v>656874</v>
      </c>
      <c r="E42" s="18">
        <f>'30 Day Update'!E42*0.25</f>
        <v>0.1625</v>
      </c>
      <c r="F42" s="10">
        <f t="shared" si="0"/>
        <v>106742.02500000001</v>
      </c>
      <c r="G42" s="9"/>
      <c r="H42" s="14">
        <v>0</v>
      </c>
      <c r="I42" s="14">
        <v>2</v>
      </c>
      <c r="J42" s="13">
        <f>((((+F42*H42*I42)/60)/60)/Variables!$B$9)</f>
        <v>0</v>
      </c>
      <c r="L42" s="14">
        <v>0</v>
      </c>
      <c r="M42" s="14">
        <v>0</v>
      </c>
      <c r="N42" s="13">
        <f>((((+F42*L42*M42)/60)/60)/Variables!$B$9)</f>
        <v>0</v>
      </c>
      <c r="P42" s="207">
        <v>0</v>
      </c>
      <c r="Q42" s="207">
        <v>0</v>
      </c>
      <c r="R42" s="201">
        <f>((((+F42*P42*Q42)/60)/60)/Variables!$B$9)</f>
        <v>0</v>
      </c>
    </row>
    <row r="43" spans="1:18" ht="10.5">
      <c r="A43" s="3">
        <v>38</v>
      </c>
      <c r="B43" s="4" t="s">
        <v>48</v>
      </c>
      <c r="C43" s="39" t="str">
        <f>'Initial Enrollment'!C43</f>
        <v>EDEN</v>
      </c>
      <c r="D43" s="14">
        <f>+Variables!$B$2</f>
        <v>656874</v>
      </c>
      <c r="E43" s="18">
        <f>'30 Day Update'!E43*0.25</f>
        <v>0.1625</v>
      </c>
      <c r="F43" s="10">
        <f t="shared" si="0"/>
        <v>106742.02500000001</v>
      </c>
      <c r="G43" s="9"/>
      <c r="H43" s="14">
        <v>0</v>
      </c>
      <c r="I43" s="14">
        <v>2</v>
      </c>
      <c r="J43" s="13">
        <f>((((+F43*H43*I43)/60)/60)/Variables!$B$9)</f>
        <v>0</v>
      </c>
      <c r="L43" s="14">
        <v>0</v>
      </c>
      <c r="M43" s="14">
        <v>0</v>
      </c>
      <c r="N43" s="13">
        <f>((((+F43*L43*M43)/60)/60)/Variables!$B$9)</f>
        <v>0</v>
      </c>
      <c r="P43" s="207">
        <v>0</v>
      </c>
      <c r="Q43" s="207">
        <v>0</v>
      </c>
      <c r="R43" s="201">
        <f>((((+F43*P43*Q43)/60)/60)/Variables!$B$9)</f>
        <v>0</v>
      </c>
    </row>
    <row r="44" spans="1:18" ht="10.5">
      <c r="A44" s="3">
        <v>39</v>
      </c>
      <c r="B44" s="4" t="s">
        <v>49</v>
      </c>
      <c r="C44" s="39" t="str">
        <f>'Initial Enrollment'!C44</f>
        <v>EDEN</v>
      </c>
      <c r="D44" s="14">
        <f>+Variables!$B$2</f>
        <v>656874</v>
      </c>
      <c r="E44" s="18">
        <f>'30 Day Update'!E44*0.25</f>
        <v>0.1625</v>
      </c>
      <c r="F44" s="10">
        <f t="shared" si="0"/>
        <v>106742.02500000001</v>
      </c>
      <c r="G44" s="9"/>
      <c r="H44" s="14">
        <v>0</v>
      </c>
      <c r="I44" s="14">
        <v>2</v>
      </c>
      <c r="J44" s="13">
        <f>((((+F44*H44*I44)/60)/60)/Variables!$B$9)</f>
        <v>0</v>
      </c>
      <c r="L44" s="14">
        <v>0</v>
      </c>
      <c r="M44" s="14">
        <v>0</v>
      </c>
      <c r="N44" s="13">
        <f>((((+F44*L44*M44)/60)/60)/Variables!$B$9)</f>
        <v>0</v>
      </c>
      <c r="P44" s="207">
        <v>0</v>
      </c>
      <c r="Q44" s="207">
        <v>0</v>
      </c>
      <c r="R44" s="201">
        <f>((((+F44*P44*Q44)/60)/60)/Variables!$B$9)</f>
        <v>0</v>
      </c>
    </row>
    <row r="45" spans="1:18" ht="10.5">
      <c r="A45" s="3">
        <v>40</v>
      </c>
      <c r="B45" s="4" t="s">
        <v>50</v>
      </c>
      <c r="C45" s="39" t="str">
        <f>'Initial Enrollment'!C45</f>
        <v>EDEN</v>
      </c>
      <c r="D45" s="14">
        <f>+Variables!$B$2</f>
        <v>656874</v>
      </c>
      <c r="E45" s="18">
        <f>'30 Day Update'!E45*0.25</f>
        <v>0.1625</v>
      </c>
      <c r="F45" s="10">
        <f t="shared" si="0"/>
        <v>106742.02500000001</v>
      </c>
      <c r="G45" s="9"/>
      <c r="H45" s="14">
        <v>0</v>
      </c>
      <c r="I45" s="14">
        <v>2</v>
      </c>
      <c r="J45" s="13">
        <f>((((+F45*H45*I45)/60)/60)/Variables!$B$9)</f>
        <v>0</v>
      </c>
      <c r="L45" s="14">
        <v>0</v>
      </c>
      <c r="M45" s="14">
        <v>0</v>
      </c>
      <c r="N45" s="13">
        <f>((((+F45*L45*M45)/60)/60)/Variables!$B$9)</f>
        <v>0</v>
      </c>
      <c r="P45" s="207">
        <v>0</v>
      </c>
      <c r="Q45" s="207">
        <v>0</v>
      </c>
      <c r="R45" s="201">
        <f>((((+F45*P45*Q45)/60)/60)/Variables!$B$9)</f>
        <v>0</v>
      </c>
    </row>
    <row r="46" spans="1:18" ht="10.5">
      <c r="A46" s="3">
        <v>41</v>
      </c>
      <c r="B46" s="4" t="s">
        <v>51</v>
      </c>
      <c r="C46" s="39" t="str">
        <f>'Initial Enrollment'!C46</f>
        <v>EDEN</v>
      </c>
      <c r="D46" s="14">
        <f>+Variables!$B$2</f>
        <v>656874</v>
      </c>
      <c r="E46" s="18">
        <f>'30 Day Update'!E46*0.25</f>
        <v>0.1625</v>
      </c>
      <c r="F46" s="10">
        <f t="shared" si="0"/>
        <v>106742.02500000001</v>
      </c>
      <c r="G46" s="9"/>
      <c r="H46" s="14">
        <v>0</v>
      </c>
      <c r="I46" s="14">
        <v>2</v>
      </c>
      <c r="J46" s="13">
        <f>((((+F46*H46*I46)/60)/60)/Variables!$B$9)</f>
        <v>0</v>
      </c>
      <c r="L46" s="14">
        <v>0</v>
      </c>
      <c r="M46" s="14">
        <v>0</v>
      </c>
      <c r="N46" s="13">
        <f>((((+F46*L46*M46)/60)/60)/Variables!$B$9)</f>
        <v>0</v>
      </c>
      <c r="P46" s="207">
        <v>0</v>
      </c>
      <c r="Q46" s="207">
        <v>0</v>
      </c>
      <c r="R46" s="201">
        <f>((((+F46*P46*Q46)/60)/60)/Variables!$B$9)</f>
        <v>0</v>
      </c>
    </row>
    <row r="47" spans="1:18" ht="10.5">
      <c r="A47" s="3">
        <v>42</v>
      </c>
      <c r="B47" s="4" t="s">
        <v>52</v>
      </c>
      <c r="C47" s="39" t="str">
        <f>'Initial Enrollment'!C47</f>
        <v>COE</v>
      </c>
      <c r="D47" s="14">
        <f>+Variables!$B$2</f>
        <v>656874</v>
      </c>
      <c r="E47" s="18">
        <f>'30 Day Update'!E47*0.25</f>
        <v>0.025</v>
      </c>
      <c r="F47" s="10">
        <f t="shared" si="0"/>
        <v>16421.850000000002</v>
      </c>
      <c r="G47" s="9"/>
      <c r="H47" s="14">
        <v>0</v>
      </c>
      <c r="I47" s="14">
        <v>1</v>
      </c>
      <c r="J47" s="13">
        <f>((((+F47*H47*I47)/60)/60)/Variables!$B$9)</f>
        <v>0</v>
      </c>
      <c r="L47" s="14">
        <v>0</v>
      </c>
      <c r="M47" s="14">
        <v>0</v>
      </c>
      <c r="N47" s="13">
        <f>((((+F47*L47*M47)/60)/60)/Variables!$B$9)</f>
        <v>0</v>
      </c>
      <c r="P47" s="207">
        <v>0</v>
      </c>
      <c r="Q47" s="207">
        <v>0</v>
      </c>
      <c r="R47" s="201">
        <f>((((+F47*P47*Q47)/60)/60)/Variables!$B$9)</f>
        <v>0</v>
      </c>
    </row>
    <row r="48" spans="1:18" ht="10.5">
      <c r="A48" s="3">
        <v>43</v>
      </c>
      <c r="B48" s="4" t="s">
        <v>53</v>
      </c>
      <c r="C48" s="39" t="str">
        <f>'Initial Enrollment'!C48</f>
        <v>MEP Database</v>
      </c>
      <c r="D48" s="14">
        <f>+Variables!$B$2</f>
        <v>656874</v>
      </c>
      <c r="E48" s="18">
        <f>'30 Day Update'!E48*0.25</f>
        <v>0.045</v>
      </c>
      <c r="F48" s="10">
        <f t="shared" si="0"/>
        <v>29559.329999999998</v>
      </c>
      <c r="G48" s="9"/>
      <c r="H48" s="14">
        <v>0</v>
      </c>
      <c r="I48" s="14">
        <v>1</v>
      </c>
      <c r="J48" s="13">
        <f>((((+F48*H48*I48)/60)/60)/Variables!$B$9)</f>
        <v>0</v>
      </c>
      <c r="L48" s="14">
        <v>0</v>
      </c>
      <c r="M48" s="14">
        <v>0</v>
      </c>
      <c r="N48" s="13">
        <f>((((+F48*L48*M48)/60)/60)/Variables!$B$9)</f>
        <v>0</v>
      </c>
      <c r="P48" s="207">
        <v>0</v>
      </c>
      <c r="Q48" s="207">
        <v>0</v>
      </c>
      <c r="R48" s="201">
        <f>((((+F48*P48*Q48)/60)/60)/Variables!$B$9)</f>
        <v>0</v>
      </c>
    </row>
    <row r="49" spans="1:18" ht="10.5">
      <c r="A49" s="3">
        <v>44</v>
      </c>
      <c r="B49" s="4" t="s">
        <v>54</v>
      </c>
      <c r="C49" s="39" t="str">
        <f>'Initial Enrollment'!C49</f>
        <v>MEP Database</v>
      </c>
      <c r="D49" s="14">
        <f>+Variables!$B$2</f>
        <v>656874</v>
      </c>
      <c r="E49" s="18">
        <f>'30 Day Update'!E49*0.25</f>
        <v>0.00625</v>
      </c>
      <c r="F49" s="10">
        <f t="shared" si="0"/>
        <v>4105.462500000001</v>
      </c>
      <c r="G49" s="9"/>
      <c r="H49" s="14">
        <v>0</v>
      </c>
      <c r="I49" s="14">
        <v>1</v>
      </c>
      <c r="J49" s="13">
        <f>((((+F49*H49*I49)/60)/60)/Variables!$B$9)</f>
        <v>0</v>
      </c>
      <c r="L49" s="14">
        <v>0</v>
      </c>
      <c r="M49" s="14">
        <v>0</v>
      </c>
      <c r="N49" s="13">
        <f>((((+F49*L49*M49)/60)/60)/Variables!$B$9)</f>
        <v>0</v>
      </c>
      <c r="P49" s="207">
        <v>0</v>
      </c>
      <c r="Q49" s="207">
        <v>0</v>
      </c>
      <c r="R49" s="201">
        <f>((((+F49*P49*Q49)/60)/60)/Variables!$B$9)</f>
        <v>0</v>
      </c>
    </row>
    <row r="50" spans="1:18" ht="10.5">
      <c r="A50" s="3">
        <v>45</v>
      </c>
      <c r="B50" s="4" t="s">
        <v>55</v>
      </c>
      <c r="C50" s="39" t="str">
        <f>'Initial Enrollment'!C50</f>
        <v>MEP Database</v>
      </c>
      <c r="D50" s="14">
        <f>+Variables!$B$2</f>
        <v>656874</v>
      </c>
      <c r="E50" s="18">
        <f>'30 Day Update'!E50*0.25</f>
        <v>0.0125</v>
      </c>
      <c r="F50" s="10">
        <f t="shared" si="0"/>
        <v>8210.925000000001</v>
      </c>
      <c r="G50" s="9"/>
      <c r="H50" s="14">
        <v>0</v>
      </c>
      <c r="I50" s="14">
        <v>2</v>
      </c>
      <c r="J50" s="13">
        <f>((((+F50*H50*I50)/60)/60)/Variables!$B$9)</f>
        <v>0</v>
      </c>
      <c r="L50" s="14">
        <v>0</v>
      </c>
      <c r="M50" s="14">
        <v>0</v>
      </c>
      <c r="N50" s="13">
        <f>((((+F50*L50*M50)/60)/60)/Variables!$B$9)</f>
        <v>0</v>
      </c>
      <c r="P50" s="207">
        <v>0</v>
      </c>
      <c r="Q50" s="207">
        <v>0</v>
      </c>
      <c r="R50" s="201">
        <f>((((+F50*P50*Q50)/60)/60)/Variables!$B$9)</f>
        <v>0</v>
      </c>
    </row>
    <row r="51" spans="1:18" ht="10.5">
      <c r="A51" s="3">
        <v>46</v>
      </c>
      <c r="B51" s="4" t="s">
        <v>56</v>
      </c>
      <c r="C51" s="39" t="str">
        <f>'Initial Enrollment'!C51</f>
        <v>Health Record</v>
      </c>
      <c r="D51" s="14">
        <f>+Variables!$B$2</f>
        <v>656874</v>
      </c>
      <c r="E51" s="18">
        <f>'30 Day Update'!E51*0.25</f>
        <v>0.05</v>
      </c>
      <c r="F51" s="10">
        <f t="shared" si="0"/>
        <v>32843.700000000004</v>
      </c>
      <c r="G51" s="9"/>
      <c r="H51" s="14">
        <v>5</v>
      </c>
      <c r="I51" s="14">
        <v>1</v>
      </c>
      <c r="J51" s="13">
        <f>((((+F51*H51*I51)/60)/60)/Variables!$B$9)</f>
        <v>0.026521075581395354</v>
      </c>
      <c r="L51" s="14">
        <v>5</v>
      </c>
      <c r="M51" s="14">
        <v>1</v>
      </c>
      <c r="N51" s="13">
        <f>((((+F51*L51*M51)/60)/60)/Variables!$B$9)</f>
        <v>0.026521075581395354</v>
      </c>
      <c r="P51" s="207">
        <v>0</v>
      </c>
      <c r="Q51" s="207">
        <v>0</v>
      </c>
      <c r="R51" s="201">
        <f>((((+F51*P51*Q51)/60)/60)/Variables!$B$9)</f>
        <v>0</v>
      </c>
    </row>
    <row r="52" spans="1:18" ht="10.5">
      <c r="A52" s="3">
        <v>47</v>
      </c>
      <c r="B52" s="4" t="s">
        <v>235</v>
      </c>
      <c r="C52" s="39" t="str">
        <f>'Initial Enrollment'!C52</f>
        <v>MEP Database</v>
      </c>
      <c r="D52" s="14">
        <f>+Variables!$B$2</f>
        <v>656874</v>
      </c>
      <c r="E52" s="18">
        <f>'30 Day Update'!E52*0.25</f>
        <v>0.0625</v>
      </c>
      <c r="F52" s="10">
        <f t="shared" si="0"/>
        <v>41054.625</v>
      </c>
      <c r="G52" s="9"/>
      <c r="H52" s="14">
        <v>5</v>
      </c>
      <c r="I52" s="14">
        <v>1</v>
      </c>
      <c r="J52" s="13">
        <f>((((+F52*H52*I52)/60)/60)/Variables!$B$9)</f>
        <v>0.033151344476744185</v>
      </c>
      <c r="L52" s="14">
        <v>5</v>
      </c>
      <c r="M52" s="14">
        <v>1</v>
      </c>
      <c r="N52" s="13">
        <f>((((+F52*L52*M52)/60)/60)/Variables!$B$9)</f>
        <v>0.033151344476744185</v>
      </c>
      <c r="P52" s="207">
        <v>0</v>
      </c>
      <c r="Q52" s="207">
        <v>0</v>
      </c>
      <c r="R52" s="201">
        <f>((((+F52*P52*Q52)/60)/60)/Variables!$B$9)</f>
        <v>0</v>
      </c>
    </row>
    <row r="53" spans="1:18" ht="10.5">
      <c r="A53" s="3">
        <v>48</v>
      </c>
      <c r="B53" s="4" t="s">
        <v>59</v>
      </c>
      <c r="C53" s="39" t="str">
        <f>'Initial Enrollment'!C53</f>
        <v>Student</v>
      </c>
      <c r="D53" s="14">
        <f>+Variables!$B$2</f>
        <v>656874</v>
      </c>
      <c r="E53" s="18">
        <f>'30 Day Update'!E53*0.25</f>
        <v>0.025</v>
      </c>
      <c r="F53" s="10">
        <f t="shared" si="0"/>
        <v>16421.850000000002</v>
      </c>
      <c r="G53" s="9"/>
      <c r="H53" s="14">
        <v>5</v>
      </c>
      <c r="I53" s="14">
        <v>1</v>
      </c>
      <c r="J53" s="13">
        <f>((((+F53*H53*I53)/60)/60)/Variables!$B$9)</f>
        <v>0.013260537790697677</v>
      </c>
      <c r="L53" s="14">
        <v>5</v>
      </c>
      <c r="M53" s="14">
        <v>1</v>
      </c>
      <c r="N53" s="13">
        <f>((((+F53*L53*M53)/60)/60)/Variables!$B$9)</f>
        <v>0.013260537790697677</v>
      </c>
      <c r="P53" s="207">
        <v>0</v>
      </c>
      <c r="Q53" s="207">
        <v>0</v>
      </c>
      <c r="R53" s="201">
        <f>((((+F53*P53*Q53)/60)/60)/Variables!$B$9)</f>
        <v>0</v>
      </c>
    </row>
    <row r="54" spans="1:18" ht="10.5">
      <c r="A54" s="3">
        <v>49</v>
      </c>
      <c r="B54" s="4" t="s">
        <v>60</v>
      </c>
      <c r="C54" s="39" t="str">
        <f>'Initial Enrollment'!C54</f>
        <v>School/MEP Project Records</v>
      </c>
      <c r="D54" s="14">
        <f>+Variables!$B$2</f>
        <v>656874</v>
      </c>
      <c r="E54" s="18">
        <f>'30 Day Update'!E54*0.25</f>
        <v>0.1625</v>
      </c>
      <c r="F54" s="10">
        <f t="shared" si="0"/>
        <v>106742.02500000001</v>
      </c>
      <c r="G54" s="9"/>
      <c r="H54" s="14">
        <v>5</v>
      </c>
      <c r="I54" s="14">
        <v>2</v>
      </c>
      <c r="J54" s="13">
        <f>((((+F54*H54*I54)/60)/60)/Variables!$B$9)</f>
        <v>0.17238699127906978</v>
      </c>
      <c r="L54" s="14">
        <v>5</v>
      </c>
      <c r="M54" s="14">
        <v>2</v>
      </c>
      <c r="N54" s="13">
        <f>((((+F54*L54*M54)/60)/60)/Variables!$B$9)</f>
        <v>0.17238699127906978</v>
      </c>
      <c r="P54" s="207">
        <v>0</v>
      </c>
      <c r="Q54" s="207">
        <v>0</v>
      </c>
      <c r="R54" s="201">
        <f>((((+F54*P54*Q54)/60)/60)/Variables!$B$9)</f>
        <v>0</v>
      </c>
    </row>
    <row r="55" spans="1:18" ht="10.5">
      <c r="A55" s="5"/>
      <c r="B55" s="6" t="s">
        <v>62</v>
      </c>
      <c r="C55" s="39">
        <f>'Initial Enrollment'!C55</f>
        <v>0</v>
      </c>
      <c r="D55" s="14">
        <v>0</v>
      </c>
      <c r="E55" s="18">
        <f>'30 Day Update'!E55*0.25</f>
        <v>0</v>
      </c>
      <c r="F55" s="10">
        <f t="shared" si="0"/>
        <v>0</v>
      </c>
      <c r="G55" s="9"/>
      <c r="H55" s="14">
        <v>0</v>
      </c>
      <c r="I55" s="14">
        <v>0</v>
      </c>
      <c r="J55" s="13">
        <f>((((+F55*H55*I55)/60)/60)/Variables!$B$9)</f>
        <v>0</v>
      </c>
      <c r="L55" s="14">
        <v>0</v>
      </c>
      <c r="M55" s="14">
        <v>0</v>
      </c>
      <c r="N55" s="13">
        <f>((((+F55*L55*M55)/60)/60)/Variables!$B$9)</f>
        <v>0</v>
      </c>
      <c r="P55" s="207">
        <v>0</v>
      </c>
      <c r="Q55" s="207">
        <v>0</v>
      </c>
      <c r="R55" s="201">
        <f>((((+F55*P55*Q55)/60)/60)/Variables!$B$9)</f>
        <v>0</v>
      </c>
    </row>
    <row r="56" spans="1:18" ht="10.5">
      <c r="A56" s="3">
        <v>50</v>
      </c>
      <c r="B56" s="4" t="s">
        <v>63</v>
      </c>
      <c r="C56" s="39" t="str">
        <f>'Initial Enrollment'!C56</f>
        <v>State or District Computer System</v>
      </c>
      <c r="D56" s="14">
        <f>+Variables!$B$2</f>
        <v>656874</v>
      </c>
      <c r="E56" s="18">
        <f>'30 Day Update'!E56*0.25</f>
        <v>0.18500009134171852</v>
      </c>
      <c r="F56" s="10">
        <f t="shared" si="0"/>
        <v>121521.75000000001</v>
      </c>
      <c r="G56" s="9"/>
      <c r="H56" s="14">
        <v>5</v>
      </c>
      <c r="I56" s="14">
        <v>3</v>
      </c>
      <c r="J56" s="13">
        <f>((((+F56*H56*I56)/60)/60)/Variables!$B$9)</f>
        <v>0.29438408430232565</v>
      </c>
      <c r="L56" s="14">
        <v>5</v>
      </c>
      <c r="M56" s="14">
        <v>3</v>
      </c>
      <c r="N56" s="13">
        <f>((((+F56*L56*M56)/60)/60)/Variables!$B$9)</f>
        <v>0.29438408430232565</v>
      </c>
      <c r="P56" s="207">
        <v>0</v>
      </c>
      <c r="Q56" s="207">
        <v>0</v>
      </c>
      <c r="R56" s="201">
        <f>((((+F56*P56*Q56)/60)/60)/Variables!$B$9)</f>
        <v>0</v>
      </c>
    </row>
    <row r="57" spans="1:18" ht="10.5">
      <c r="A57" s="3">
        <v>51</v>
      </c>
      <c r="B57" s="4" t="s">
        <v>64</v>
      </c>
      <c r="C57" s="39" t="str">
        <f>'Initial Enrollment'!C57</f>
        <v>State or District Computer System</v>
      </c>
      <c r="D57" s="14">
        <f>+Variables!$B$2</f>
        <v>656874</v>
      </c>
      <c r="E57" s="18">
        <f>'30 Day Update'!E57*0.25</f>
        <v>0.18500009134171852</v>
      </c>
      <c r="F57" s="10">
        <f t="shared" si="0"/>
        <v>121521.75000000001</v>
      </c>
      <c r="G57" s="9"/>
      <c r="H57" s="14">
        <v>5</v>
      </c>
      <c r="I57" s="14">
        <v>3</v>
      </c>
      <c r="J57" s="13">
        <f>((((+F57*H57*I57)/60)/60)/Variables!$B$9)</f>
        <v>0.29438408430232565</v>
      </c>
      <c r="L57" s="14">
        <v>5</v>
      </c>
      <c r="M57" s="14">
        <v>3</v>
      </c>
      <c r="N57" s="13">
        <f>((((+F57*L57*M57)/60)/60)/Variables!$B$9)</f>
        <v>0.29438408430232565</v>
      </c>
      <c r="P57" s="207">
        <v>0</v>
      </c>
      <c r="Q57" s="207">
        <v>0</v>
      </c>
      <c r="R57" s="201">
        <f>((((+F57*P57*Q57)/60)/60)/Variables!$B$9)</f>
        <v>0</v>
      </c>
    </row>
    <row r="58" spans="1:18" ht="10.5">
      <c r="A58" s="3">
        <v>52</v>
      </c>
      <c r="B58" s="4" t="s">
        <v>65</v>
      </c>
      <c r="C58" s="39" t="str">
        <f>'Initial Enrollment'!C58</f>
        <v>State or District Computer System</v>
      </c>
      <c r="D58" s="14">
        <f>+Variables!$B$2</f>
        <v>656874</v>
      </c>
      <c r="E58" s="18">
        <f>'30 Day Update'!E58*0.25</f>
        <v>0.18500009134171852</v>
      </c>
      <c r="F58" s="10">
        <f t="shared" si="0"/>
        <v>121521.75000000001</v>
      </c>
      <c r="G58" s="9"/>
      <c r="H58" s="14">
        <v>5</v>
      </c>
      <c r="I58" s="14">
        <v>3</v>
      </c>
      <c r="J58" s="13">
        <f>((((+F58*H58*I58)/60)/60)/Variables!$B$9)</f>
        <v>0.29438408430232565</v>
      </c>
      <c r="L58" s="14">
        <v>5</v>
      </c>
      <c r="M58" s="14">
        <v>3</v>
      </c>
      <c r="N58" s="13">
        <f>((((+F58*L58*M58)/60)/60)/Variables!$B$9)</f>
        <v>0.29438408430232565</v>
      </c>
      <c r="P58" s="207">
        <v>0</v>
      </c>
      <c r="Q58" s="207">
        <v>0</v>
      </c>
      <c r="R58" s="201">
        <f>((((+F58*P58*Q58)/60)/60)/Variables!$B$9)</f>
        <v>0</v>
      </c>
    </row>
    <row r="59" spans="1:18" ht="10.5">
      <c r="A59" s="3">
        <v>53</v>
      </c>
      <c r="B59" s="4" t="s">
        <v>66</v>
      </c>
      <c r="C59" s="39" t="str">
        <f>'Initial Enrollment'!C59</f>
        <v>State or District Computer System</v>
      </c>
      <c r="D59" s="14">
        <f>+Variables!$B$2</f>
        <v>656874</v>
      </c>
      <c r="E59" s="18">
        <f>'30 Day Update'!E59*0.25</f>
        <v>0.18500009134171852</v>
      </c>
      <c r="F59" s="10">
        <f t="shared" si="0"/>
        <v>121521.75000000001</v>
      </c>
      <c r="G59" s="9"/>
      <c r="H59" s="14">
        <v>5</v>
      </c>
      <c r="I59" s="14">
        <v>3</v>
      </c>
      <c r="J59" s="13">
        <f>((((+F59*H59*I59)/60)/60)/Variables!$B$9)</f>
        <v>0.29438408430232565</v>
      </c>
      <c r="L59" s="14">
        <v>5</v>
      </c>
      <c r="M59" s="14">
        <v>3</v>
      </c>
      <c r="N59" s="13">
        <f>((((+F59*L59*M59)/60)/60)/Variables!$B$9)</f>
        <v>0.29438408430232565</v>
      </c>
      <c r="P59" s="207">
        <v>0</v>
      </c>
      <c r="Q59" s="207">
        <v>0</v>
      </c>
      <c r="R59" s="201">
        <f>((((+F59*P59*Q59)/60)/60)/Variables!$B$9)</f>
        <v>0</v>
      </c>
    </row>
    <row r="60" spans="1:18" ht="10.5">
      <c r="A60" s="3">
        <v>54</v>
      </c>
      <c r="B60" s="4" t="s">
        <v>67</v>
      </c>
      <c r="C60" s="39" t="str">
        <f>'Initial Enrollment'!C60</f>
        <v>State or District Computer System</v>
      </c>
      <c r="D60" s="14">
        <f>+Variables!$B$2</f>
        <v>656874</v>
      </c>
      <c r="E60" s="18">
        <f>'30 Day Update'!E60*0.25</f>
        <v>0.18500009134171852</v>
      </c>
      <c r="F60" s="10">
        <f t="shared" si="0"/>
        <v>121521.75000000001</v>
      </c>
      <c r="G60" s="9"/>
      <c r="H60" s="14">
        <v>5</v>
      </c>
      <c r="I60" s="14">
        <v>3</v>
      </c>
      <c r="J60" s="13">
        <f>((((+F60*H60*I60)/60)/60)/Variables!$B$9)</f>
        <v>0.29438408430232565</v>
      </c>
      <c r="L60" s="14">
        <v>5</v>
      </c>
      <c r="M60" s="14">
        <v>3</v>
      </c>
      <c r="N60" s="13">
        <f>((((+F60*L60*M60)/60)/60)/Variables!$B$9)</f>
        <v>0.29438408430232565</v>
      </c>
      <c r="P60" s="207">
        <v>0</v>
      </c>
      <c r="Q60" s="207">
        <v>0</v>
      </c>
      <c r="R60" s="201">
        <f>((((+F60*P60*Q60)/60)/60)/Variables!$B$9)</f>
        <v>0</v>
      </c>
    </row>
    <row r="61" spans="1:18" ht="10.5">
      <c r="A61" s="3">
        <v>55</v>
      </c>
      <c r="B61" s="4" t="s">
        <v>68</v>
      </c>
      <c r="C61" s="39" t="str">
        <f>'Initial Enrollment'!C61</f>
        <v>State or District Computer System</v>
      </c>
      <c r="D61" s="14">
        <f>+Variables!$B$2</f>
        <v>656874</v>
      </c>
      <c r="E61" s="18">
        <f>'30 Day Update'!E61*0.25</f>
        <v>0.18500009134171852</v>
      </c>
      <c r="F61" s="10">
        <f t="shared" si="0"/>
        <v>121521.75000000001</v>
      </c>
      <c r="G61" s="9"/>
      <c r="H61" s="14">
        <v>5</v>
      </c>
      <c r="I61" s="14">
        <v>3</v>
      </c>
      <c r="J61" s="13">
        <f>((((+F61*H61*I61)/60)/60)/Variables!$B$9)</f>
        <v>0.29438408430232565</v>
      </c>
      <c r="L61" s="14">
        <v>5</v>
      </c>
      <c r="M61" s="14">
        <v>3</v>
      </c>
      <c r="N61" s="13">
        <f>((((+F61*L61*M61)/60)/60)/Variables!$B$9)</f>
        <v>0.29438408430232565</v>
      </c>
      <c r="P61" s="207">
        <v>0</v>
      </c>
      <c r="Q61" s="207">
        <v>0</v>
      </c>
      <c r="R61" s="201">
        <f>((((+F61*P61*Q61)/60)/60)/Variables!$B$9)</f>
        <v>0</v>
      </c>
    </row>
    <row r="62" spans="1:18" ht="10.5">
      <c r="A62" s="3">
        <v>56</v>
      </c>
      <c r="B62" s="4" t="s">
        <v>69</v>
      </c>
      <c r="C62" s="39" t="str">
        <f>'Initial Enrollment'!C62</f>
        <v>State or District Computer System</v>
      </c>
      <c r="D62" s="14">
        <f>+Variables!$B$2</f>
        <v>656874</v>
      </c>
      <c r="E62" s="18">
        <f>'30 Day Update'!E62*0.25</f>
        <v>0.18500009134171852</v>
      </c>
      <c r="F62" s="10">
        <f aca="true" t="shared" si="1" ref="F62:F73">+D62*E62</f>
        <v>121521.75000000001</v>
      </c>
      <c r="G62" s="9"/>
      <c r="H62" s="14">
        <v>5</v>
      </c>
      <c r="I62" s="14">
        <v>3</v>
      </c>
      <c r="J62" s="13">
        <f>((((+F62*H62*I62)/60)/60)/Variables!$B$9)</f>
        <v>0.29438408430232565</v>
      </c>
      <c r="L62" s="14">
        <v>5</v>
      </c>
      <c r="M62" s="14">
        <v>3</v>
      </c>
      <c r="N62" s="13">
        <f>((((+F62*L62*M62)/60)/60)/Variables!$B$9)</f>
        <v>0.29438408430232565</v>
      </c>
      <c r="P62" s="207">
        <v>0</v>
      </c>
      <c r="Q62" s="207">
        <v>0</v>
      </c>
      <c r="R62" s="201">
        <f>((((+F62*P62*Q62)/60)/60)/Variables!$B$9)</f>
        <v>0</v>
      </c>
    </row>
    <row r="63" spans="1:18" ht="10.5">
      <c r="A63" s="5"/>
      <c r="B63" s="6" t="s">
        <v>70</v>
      </c>
      <c r="C63" s="39">
        <f>'Initial Enrollment'!C63</f>
        <v>0</v>
      </c>
      <c r="D63" s="14">
        <v>0</v>
      </c>
      <c r="E63" s="18">
        <f>'30 Day Update'!E63*0.25</f>
        <v>0</v>
      </c>
      <c r="F63" s="10">
        <f t="shared" si="1"/>
        <v>0</v>
      </c>
      <c r="G63" s="9"/>
      <c r="H63" s="14">
        <v>0</v>
      </c>
      <c r="I63" s="14">
        <v>0</v>
      </c>
      <c r="J63" s="13">
        <f>((((+F63*H63*I63)/60)/60)/Variables!$B$9)</f>
        <v>0</v>
      </c>
      <c r="L63" s="14">
        <v>0</v>
      </c>
      <c r="M63" s="14">
        <v>0</v>
      </c>
      <c r="N63" s="13">
        <f>((((+F63*L63*M63)/60)/60)/Variables!$B$9)</f>
        <v>0</v>
      </c>
      <c r="P63" s="207">
        <v>0</v>
      </c>
      <c r="Q63" s="207">
        <v>0</v>
      </c>
      <c r="R63" s="201">
        <f>((((+F63*P63*Q63)/60)/60)/Variables!$B$9)</f>
        <v>0</v>
      </c>
    </row>
    <row r="64" spans="1:18" ht="10.5">
      <c r="A64" s="3">
        <v>57</v>
      </c>
      <c r="B64" s="4" t="s">
        <v>71</v>
      </c>
      <c r="C64" s="39" t="str">
        <f>'Initial Enrollment'!C64</f>
        <v>School Transcript</v>
      </c>
      <c r="D64" s="14">
        <f>+Variables!$B$6</f>
        <v>124806</v>
      </c>
      <c r="E64" s="18">
        <f>'30 Day Update'!E64*0.25</f>
        <v>0.2</v>
      </c>
      <c r="F64" s="10">
        <f t="shared" si="1"/>
        <v>24961.2</v>
      </c>
      <c r="G64" s="9"/>
      <c r="H64" s="14">
        <v>5</v>
      </c>
      <c r="I64" s="14">
        <v>6</v>
      </c>
      <c r="J64" s="13">
        <f>((((+F64*H64*I64)/60)/60)/Variables!$B$9)</f>
        <v>0.12093604651162791</v>
      </c>
      <c r="L64" s="14">
        <v>10</v>
      </c>
      <c r="M64" s="14">
        <v>6</v>
      </c>
      <c r="N64" s="13">
        <f>((((+F64*L64*M64)/60)/60)/Variables!$B$9)</f>
        <v>0.24187209302325582</v>
      </c>
      <c r="P64" s="207">
        <v>0</v>
      </c>
      <c r="Q64" s="207">
        <v>0</v>
      </c>
      <c r="R64" s="201">
        <f>((((+F64*P64*Q64)/60)/60)/Variables!$B$9)</f>
        <v>0</v>
      </c>
    </row>
    <row r="65" spans="1:18" ht="10.5">
      <c r="A65" s="3">
        <v>58</v>
      </c>
      <c r="B65" s="4" t="s">
        <v>72</v>
      </c>
      <c r="C65" s="39" t="str">
        <f>'Initial Enrollment'!C65</f>
        <v>School Transcript</v>
      </c>
      <c r="D65" s="14">
        <f>+Variables!$B$6</f>
        <v>124806</v>
      </c>
      <c r="E65" s="18">
        <f>'30 Day Update'!E65*0.25</f>
        <v>0.2</v>
      </c>
      <c r="F65" s="10">
        <f t="shared" si="1"/>
        <v>24961.2</v>
      </c>
      <c r="G65" s="9"/>
      <c r="H65" s="14">
        <v>5</v>
      </c>
      <c r="I65" s="14">
        <v>6</v>
      </c>
      <c r="J65" s="13">
        <f>((((+F65*H65*I65)/60)/60)/Variables!$B$9)</f>
        <v>0.12093604651162791</v>
      </c>
      <c r="L65" s="14">
        <v>5</v>
      </c>
      <c r="M65" s="14">
        <v>6</v>
      </c>
      <c r="N65" s="13">
        <f>((((+F65*L65*M65)/60)/60)/Variables!$B$9)</f>
        <v>0.12093604651162791</v>
      </c>
      <c r="P65" s="207">
        <v>0</v>
      </c>
      <c r="Q65" s="207">
        <v>0</v>
      </c>
      <c r="R65" s="201">
        <f>((((+F65*P65*Q65)/60)/60)/Variables!$B$9)</f>
        <v>0</v>
      </c>
    </row>
    <row r="66" spans="1:18" ht="10.5">
      <c r="A66" s="3">
        <v>59</v>
      </c>
      <c r="B66" s="4" t="s">
        <v>73</v>
      </c>
      <c r="C66" s="39" t="str">
        <f>'Initial Enrollment'!C66</f>
        <v>School Transcript</v>
      </c>
      <c r="D66" s="14">
        <f>+Variables!$B$6</f>
        <v>124806</v>
      </c>
      <c r="E66" s="18">
        <f>'30 Day Update'!E66*0.25</f>
        <v>0.2</v>
      </c>
      <c r="F66" s="10">
        <f t="shared" si="1"/>
        <v>24961.2</v>
      </c>
      <c r="G66" s="9"/>
      <c r="H66" s="14">
        <v>5</v>
      </c>
      <c r="I66" s="14">
        <v>6</v>
      </c>
      <c r="J66" s="13">
        <f>((((+F66*H66*I66)/60)/60)/Variables!$B$9)</f>
        <v>0.12093604651162791</v>
      </c>
      <c r="L66" s="14">
        <v>5</v>
      </c>
      <c r="M66" s="14">
        <v>6</v>
      </c>
      <c r="N66" s="13">
        <f>((((+F66*L66*M66)/60)/60)/Variables!$B$9)</f>
        <v>0.12093604651162791</v>
      </c>
      <c r="P66" s="207">
        <v>0</v>
      </c>
      <c r="Q66" s="207">
        <v>0</v>
      </c>
      <c r="R66" s="201">
        <f>((((+F66*P66*Q66)/60)/60)/Variables!$B$9)</f>
        <v>0</v>
      </c>
    </row>
    <row r="67" spans="1:18" ht="10.5">
      <c r="A67" s="3">
        <v>60</v>
      </c>
      <c r="B67" s="4" t="s">
        <v>74</v>
      </c>
      <c r="C67" s="39" t="str">
        <f>'Initial Enrollment'!C67</f>
        <v>School Transcript</v>
      </c>
      <c r="D67" s="14">
        <f>+Variables!$B$6</f>
        <v>124806</v>
      </c>
      <c r="E67" s="18">
        <f>'30 Day Update'!E67*0.25</f>
        <v>0.2</v>
      </c>
      <c r="F67" s="10">
        <f t="shared" si="1"/>
        <v>24961.2</v>
      </c>
      <c r="G67" s="9"/>
      <c r="H67" s="14">
        <v>5</v>
      </c>
      <c r="I67" s="14">
        <v>6</v>
      </c>
      <c r="J67" s="13">
        <f>((((+F67*H67*I67)/60)/60)/Variables!$B$9)</f>
        <v>0.12093604651162791</v>
      </c>
      <c r="L67" s="14">
        <v>5</v>
      </c>
      <c r="M67" s="14">
        <v>6</v>
      </c>
      <c r="N67" s="13">
        <f>((((+F67*L67*M67)/60)/60)/Variables!$B$9)</f>
        <v>0.12093604651162791</v>
      </c>
      <c r="P67" s="207">
        <v>0</v>
      </c>
      <c r="Q67" s="207">
        <v>0</v>
      </c>
      <c r="R67" s="201">
        <f>((((+F67*P67*Q67)/60)/60)/Variables!$B$9)</f>
        <v>0</v>
      </c>
    </row>
    <row r="68" spans="1:18" ht="10.5">
      <c r="A68" s="3">
        <v>61</v>
      </c>
      <c r="B68" s="4" t="s">
        <v>75</v>
      </c>
      <c r="C68" s="39" t="str">
        <f>'Initial Enrollment'!C68</f>
        <v>School Transcript</v>
      </c>
      <c r="D68" s="14">
        <f>+Variables!$B$6</f>
        <v>124806</v>
      </c>
      <c r="E68" s="18">
        <f>'30 Day Update'!E68*0.25</f>
        <v>0.2</v>
      </c>
      <c r="F68" s="10">
        <f t="shared" si="1"/>
        <v>24961.2</v>
      </c>
      <c r="G68" s="9"/>
      <c r="H68" s="14">
        <v>5</v>
      </c>
      <c r="I68" s="14">
        <v>6</v>
      </c>
      <c r="J68" s="13">
        <f>((((+F68*H68*I68)/60)/60)/Variables!$B$9)</f>
        <v>0.12093604651162791</v>
      </c>
      <c r="L68" s="14">
        <v>5</v>
      </c>
      <c r="M68" s="14">
        <v>6</v>
      </c>
      <c r="N68" s="13">
        <f>((((+F68*L68*M68)/60)/60)/Variables!$B$9)</f>
        <v>0.12093604651162791</v>
      </c>
      <c r="P68" s="207">
        <v>0</v>
      </c>
      <c r="Q68" s="207">
        <v>0</v>
      </c>
      <c r="R68" s="201">
        <f>((((+F68*P68*Q68)/60)/60)/Variables!$B$9)</f>
        <v>0</v>
      </c>
    </row>
    <row r="69" spans="1:18" ht="10.5">
      <c r="A69" s="3">
        <v>62</v>
      </c>
      <c r="B69" s="4" t="s">
        <v>76</v>
      </c>
      <c r="C69" s="39" t="str">
        <f>'Initial Enrollment'!C69</f>
        <v>School Transcript</v>
      </c>
      <c r="D69" s="14">
        <f>+Variables!$B$6</f>
        <v>124806</v>
      </c>
      <c r="E69" s="18">
        <f>'30 Day Update'!E69*0.25</f>
        <v>0.2</v>
      </c>
      <c r="F69" s="10">
        <f t="shared" si="1"/>
        <v>24961.2</v>
      </c>
      <c r="G69" s="9"/>
      <c r="H69" s="14">
        <v>5</v>
      </c>
      <c r="I69" s="14">
        <v>6</v>
      </c>
      <c r="J69" s="13">
        <f>((((+F69*H69*I69)/60)/60)/Variables!$B$9)</f>
        <v>0.12093604651162791</v>
      </c>
      <c r="L69" s="14">
        <v>5</v>
      </c>
      <c r="M69" s="14">
        <v>6</v>
      </c>
      <c r="N69" s="13">
        <f>((((+F69*L69*M69)/60)/60)/Variables!$B$9)</f>
        <v>0.12093604651162791</v>
      </c>
      <c r="P69" s="207">
        <v>0</v>
      </c>
      <c r="Q69" s="207">
        <v>0</v>
      </c>
      <c r="R69" s="201">
        <f>((((+F69*P69*Q69)/60)/60)/Variables!$B$9)</f>
        <v>0</v>
      </c>
    </row>
    <row r="70" spans="1:18" ht="10.5">
      <c r="A70" s="3">
        <v>63</v>
      </c>
      <c r="B70" s="4" t="s">
        <v>77</v>
      </c>
      <c r="C70" s="39" t="str">
        <f>'Initial Enrollment'!C70</f>
        <v>School Transcript</v>
      </c>
      <c r="D70" s="14">
        <f>+Variables!$B$6</f>
        <v>124806</v>
      </c>
      <c r="E70" s="18">
        <f>'30 Day Update'!E70*0.25</f>
        <v>0.2</v>
      </c>
      <c r="F70" s="10">
        <f t="shared" si="1"/>
        <v>24961.2</v>
      </c>
      <c r="G70" s="9"/>
      <c r="H70" s="14">
        <v>5</v>
      </c>
      <c r="I70" s="14">
        <v>6</v>
      </c>
      <c r="J70" s="13">
        <f>((((+F70*H70*I70)/60)/60)/Variables!$B$9)</f>
        <v>0.12093604651162791</v>
      </c>
      <c r="L70" s="14">
        <v>5</v>
      </c>
      <c r="M70" s="14">
        <v>6</v>
      </c>
      <c r="N70" s="13">
        <f>((((+F70*L70*M70)/60)/60)/Variables!$B$9)</f>
        <v>0.12093604651162791</v>
      </c>
      <c r="P70" s="207">
        <v>0</v>
      </c>
      <c r="Q70" s="207">
        <v>0</v>
      </c>
      <c r="R70" s="201">
        <f>((((+F70*P70*Q70)/60)/60)/Variables!$B$9)</f>
        <v>0</v>
      </c>
    </row>
    <row r="71" spans="1:18" ht="10.5">
      <c r="A71" s="3">
        <v>64</v>
      </c>
      <c r="B71" s="4" t="s">
        <v>78</v>
      </c>
      <c r="C71" s="39" t="str">
        <f>'Initial Enrollment'!C71</f>
        <v>School Transcript</v>
      </c>
      <c r="D71" s="14">
        <f>+Variables!$B$6</f>
        <v>124806</v>
      </c>
      <c r="E71" s="18">
        <f>'30 Day Update'!E71*0.25</f>
        <v>0.2</v>
      </c>
      <c r="F71" s="10">
        <f t="shared" si="1"/>
        <v>24961.2</v>
      </c>
      <c r="G71" s="9"/>
      <c r="H71" s="14">
        <v>5</v>
      </c>
      <c r="I71" s="14">
        <v>6</v>
      </c>
      <c r="J71" s="13">
        <f>((((+F71*H71*I71)/60)/60)/Variables!$B$9)</f>
        <v>0.12093604651162791</v>
      </c>
      <c r="L71" s="14">
        <v>5</v>
      </c>
      <c r="M71" s="14">
        <v>6</v>
      </c>
      <c r="N71" s="13">
        <f>((((+F71*L71*M71)/60)/60)/Variables!$B$9)</f>
        <v>0.12093604651162791</v>
      </c>
      <c r="P71" s="207">
        <v>0</v>
      </c>
      <c r="Q71" s="207">
        <v>0</v>
      </c>
      <c r="R71" s="201">
        <f>((((+F71*P71*Q71)/60)/60)/Variables!$B$9)</f>
        <v>0</v>
      </c>
    </row>
    <row r="72" spans="1:18" ht="10.5">
      <c r="A72" s="3">
        <v>65</v>
      </c>
      <c r="B72" s="4" t="s">
        <v>79</v>
      </c>
      <c r="C72" s="39" t="str">
        <f>'Initial Enrollment'!C72</f>
        <v>School Transcript</v>
      </c>
      <c r="D72" s="14">
        <f>+Variables!$B$6</f>
        <v>124806</v>
      </c>
      <c r="E72" s="18">
        <f>'30 Day Update'!E72*0.25</f>
        <v>0.2</v>
      </c>
      <c r="F72" s="10">
        <f t="shared" si="1"/>
        <v>24961.2</v>
      </c>
      <c r="G72" s="9"/>
      <c r="H72" s="14">
        <v>5</v>
      </c>
      <c r="I72" s="14">
        <v>6</v>
      </c>
      <c r="J72" s="13">
        <f>((((+F72*H72*I72)/60)/60)/Variables!$B$9)</f>
        <v>0.12093604651162791</v>
      </c>
      <c r="L72" s="14">
        <v>5</v>
      </c>
      <c r="M72" s="14">
        <v>6</v>
      </c>
      <c r="N72" s="13">
        <f>((((+F72*L72*M72)/60)/60)/Variables!$B$9)</f>
        <v>0.12093604651162791</v>
      </c>
      <c r="P72" s="207">
        <v>0</v>
      </c>
      <c r="Q72" s="207">
        <v>0</v>
      </c>
      <c r="R72" s="201">
        <f>((((+F72*P72*Q72)/60)/60)/Variables!$B$9)</f>
        <v>0</v>
      </c>
    </row>
    <row r="73" spans="1:18" ht="10.5">
      <c r="A73" s="3">
        <v>66</v>
      </c>
      <c r="B73" s="4" t="s">
        <v>80</v>
      </c>
      <c r="C73" s="39" t="str">
        <f>'Initial Enrollment'!C73</f>
        <v>School Transcript</v>
      </c>
      <c r="D73" s="14">
        <f>+Variables!$B$6</f>
        <v>124806</v>
      </c>
      <c r="E73" s="18">
        <f>'30 Day Update'!E73*0.25</f>
        <v>0.2</v>
      </c>
      <c r="F73" s="10">
        <f t="shared" si="1"/>
        <v>24961.2</v>
      </c>
      <c r="G73" s="9"/>
      <c r="H73" s="14">
        <v>5</v>
      </c>
      <c r="I73" s="14">
        <v>6</v>
      </c>
      <c r="J73" s="13">
        <f>((((+F73*H73*I73)/60)/60)/Variables!$B$9)</f>
        <v>0.12093604651162791</v>
      </c>
      <c r="L73" s="14">
        <v>5</v>
      </c>
      <c r="M73" s="14">
        <v>6</v>
      </c>
      <c r="N73" s="13">
        <f>((((+F73*L73*M73)/60)/60)/Variables!$B$9)</f>
        <v>0.12093604651162791</v>
      </c>
      <c r="P73" s="207">
        <v>0</v>
      </c>
      <c r="Q73" s="207">
        <v>0</v>
      </c>
      <c r="R73" s="201">
        <f>((((+F73*P73*Q73)/60)/60)/Variables!$B$9)</f>
        <v>0</v>
      </c>
    </row>
    <row r="74" spans="1:18" ht="11.25" thickBot="1">
      <c r="A74" s="55"/>
      <c r="B74" s="55"/>
      <c r="C74" s="60"/>
      <c r="D74" s="61"/>
      <c r="E74" s="61"/>
      <c r="F74" s="57"/>
      <c r="G74" s="57"/>
      <c r="H74" s="61"/>
      <c r="I74" s="61"/>
      <c r="J74" s="62"/>
      <c r="K74" s="55"/>
      <c r="L74" s="61"/>
      <c r="M74" s="61"/>
      <c r="N74" s="62"/>
      <c r="O74" s="55"/>
      <c r="P74" s="208"/>
      <c r="Q74" s="208"/>
      <c r="R74" s="203"/>
    </row>
    <row r="75" spans="2:23" ht="11.25" thickTop="1">
      <c r="B75" s="53" t="s">
        <v>118</v>
      </c>
      <c r="C75" s="54"/>
      <c r="D75" s="50"/>
      <c r="E75" s="50"/>
      <c r="F75" s="51"/>
      <c r="G75" s="50"/>
      <c r="H75" s="50">
        <f>SUM(H4:H74)</f>
        <v>130</v>
      </c>
      <c r="I75" s="50">
        <f>SUM(I4:I74)</f>
        <v>145</v>
      </c>
      <c r="J75" s="51">
        <f>SUM(J4:J74)</f>
        <v>4.151874818313953</v>
      </c>
      <c r="K75" s="46"/>
      <c r="L75" s="50">
        <f>SUM(L4:L74)</f>
        <v>135</v>
      </c>
      <c r="M75" s="50">
        <f>SUM(M4:M74)</f>
        <v>94</v>
      </c>
      <c r="N75" s="51">
        <f>SUM(N4:N74)</f>
        <v>4.272810864825581</v>
      </c>
      <c r="O75" s="46"/>
      <c r="P75" s="195">
        <f>SUM(P4:P74)</f>
        <v>0</v>
      </c>
      <c r="Q75" s="195">
        <f>SUM(Q4:Q74)</f>
        <v>0</v>
      </c>
      <c r="R75" s="196">
        <f>SUM(R4:R74)</f>
        <v>0</v>
      </c>
      <c r="S75" s="46"/>
      <c r="T75" s="46"/>
      <c r="U75" s="46"/>
      <c r="V75" s="46"/>
      <c r="W75" s="46"/>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W82"/>
  <sheetViews>
    <sheetView zoomScalePageLayoutView="0" workbookViewId="0" topLeftCell="A1">
      <selection activeCell="A1" sqref="A1"/>
    </sheetView>
  </sheetViews>
  <sheetFormatPr defaultColWidth="9.33203125" defaultRowHeight="10.5"/>
  <cols>
    <col min="1" max="1" width="5.83203125" style="0" customWidth="1"/>
    <col min="2" max="2" width="28.33203125" style="0" customWidth="1"/>
    <col min="3" max="3" width="15.33203125" style="21" customWidth="1"/>
    <col min="4" max="5" width="11.83203125" style="16" customWidth="1"/>
    <col min="6" max="6" width="11.83203125" style="8" customWidth="1"/>
    <col min="7" max="7" width="2.83203125" style="8" customWidth="1"/>
    <col min="8" max="9" width="11.83203125" style="16" customWidth="1"/>
    <col min="10" max="10" width="11.83203125" style="13" customWidth="1"/>
    <col min="11" max="11" width="2.83203125" style="0" customWidth="1"/>
    <col min="12" max="13" width="11.83203125" style="16" customWidth="1"/>
    <col min="14" max="14" width="11.83203125" style="13" customWidth="1"/>
    <col min="15" max="15" width="2.83203125" style="0" customWidth="1"/>
    <col min="16" max="17" width="11.83203125" style="16" customWidth="1"/>
    <col min="18" max="18" width="11.83203125" style="13" customWidth="1"/>
  </cols>
  <sheetData>
    <row r="1" spans="3:18" s="46" customFormat="1" ht="10.5">
      <c r="C1" s="47" t="s">
        <v>100</v>
      </c>
      <c r="D1" s="49"/>
      <c r="E1" s="49"/>
      <c r="F1" s="50"/>
      <c r="G1" s="50"/>
      <c r="H1" s="49"/>
      <c r="I1" s="49" t="s">
        <v>94</v>
      </c>
      <c r="J1" s="51"/>
      <c r="L1" s="49"/>
      <c r="M1" s="49" t="s">
        <v>81</v>
      </c>
      <c r="N1" s="51"/>
      <c r="P1" s="49"/>
      <c r="Q1" s="49" t="s">
        <v>82</v>
      </c>
      <c r="R1" s="51"/>
    </row>
    <row r="2" spans="1:18" s="36" customFormat="1" ht="10.5">
      <c r="A2" s="25" t="s">
        <v>0</v>
      </c>
      <c r="B2" s="25" t="s">
        <v>1</v>
      </c>
      <c r="C2" s="26" t="s">
        <v>115</v>
      </c>
      <c r="D2" s="32" t="s">
        <v>2</v>
      </c>
      <c r="E2" s="32" t="s">
        <v>88</v>
      </c>
      <c r="F2" s="29" t="s">
        <v>86</v>
      </c>
      <c r="G2" s="29"/>
      <c r="H2" s="33" t="s">
        <v>3</v>
      </c>
      <c r="I2" s="34" t="s">
        <v>84</v>
      </c>
      <c r="J2" s="35" t="s">
        <v>83</v>
      </c>
      <c r="L2" s="33" t="s">
        <v>3</v>
      </c>
      <c r="M2" s="34" t="s">
        <v>84</v>
      </c>
      <c r="N2" s="35" t="s">
        <v>83</v>
      </c>
      <c r="P2" s="33" t="s">
        <v>3</v>
      </c>
      <c r="Q2" s="34" t="s">
        <v>84</v>
      </c>
      <c r="R2" s="35" t="s">
        <v>83</v>
      </c>
    </row>
    <row r="3" spans="1:17" ht="10.5">
      <c r="A3" s="1"/>
      <c r="B3" s="24" t="s">
        <v>4</v>
      </c>
      <c r="C3" s="22"/>
      <c r="D3" s="17"/>
      <c r="E3" s="17"/>
      <c r="F3" s="7"/>
      <c r="G3" s="7"/>
      <c r="H3" s="17"/>
      <c r="I3" s="17"/>
      <c r="L3" s="17"/>
      <c r="M3" s="17"/>
      <c r="P3" s="17"/>
      <c r="Q3" s="17"/>
    </row>
    <row r="4" spans="1:18" ht="10.5">
      <c r="A4" s="3">
        <v>1</v>
      </c>
      <c r="B4" s="4" t="s">
        <v>5</v>
      </c>
      <c r="C4" s="39" t="str">
        <f>'Initial Enrollment'!C4</f>
        <v>MSIX</v>
      </c>
      <c r="D4" s="14">
        <f>+Variables!$B$2</f>
        <v>656874</v>
      </c>
      <c r="E4" s="18">
        <v>1</v>
      </c>
      <c r="F4" s="10">
        <f>+D4*E4</f>
        <v>656874</v>
      </c>
      <c r="G4" s="9"/>
      <c r="H4" s="14">
        <v>0</v>
      </c>
      <c r="I4" s="14">
        <v>0</v>
      </c>
      <c r="J4" s="13">
        <f>((((+F4*H4*I4)/60)/60)/Variables!$B$9)</f>
        <v>0</v>
      </c>
      <c r="L4" s="14">
        <v>0</v>
      </c>
      <c r="M4" s="14">
        <v>0</v>
      </c>
      <c r="N4" s="13">
        <f>((((+F4*L4*M4)/60)/60)/Variables!$B$9)</f>
        <v>0</v>
      </c>
      <c r="P4" s="14">
        <v>0</v>
      </c>
      <c r="Q4" s="14">
        <v>0</v>
      </c>
      <c r="R4" s="13">
        <f>((((+F4*P4*Q4)/60)/60)/Variables!$B$9)</f>
        <v>0</v>
      </c>
    </row>
    <row r="5" spans="1:18" ht="10.5">
      <c r="A5" s="3">
        <v>2</v>
      </c>
      <c r="B5" s="4" t="s">
        <v>6</v>
      </c>
      <c r="C5" s="39" t="str">
        <f>'Initial Enrollment'!C5</f>
        <v>State or District Computer System</v>
      </c>
      <c r="D5" s="14">
        <f>+Variables!$B$2</f>
        <v>656874</v>
      </c>
      <c r="E5" s="18">
        <v>1</v>
      </c>
      <c r="F5" s="10">
        <f aca="true" t="shared" si="0" ref="F5:F68">+D5*E5</f>
        <v>656874</v>
      </c>
      <c r="G5" s="9"/>
      <c r="H5" s="14">
        <v>0</v>
      </c>
      <c r="I5" s="14">
        <v>0</v>
      </c>
      <c r="J5" s="13">
        <f>((((+F5*H5*I5)/60)/60)/Variables!$B$9)</f>
        <v>0</v>
      </c>
      <c r="L5" s="14">
        <v>0</v>
      </c>
      <c r="M5" s="14">
        <v>0</v>
      </c>
      <c r="N5" s="13">
        <f>((((+F5*L5*M5)/60)/60)/Variables!$B$9)</f>
        <v>0</v>
      </c>
      <c r="P5" s="14">
        <v>0</v>
      </c>
      <c r="Q5" s="14">
        <v>0</v>
      </c>
      <c r="R5" s="13">
        <f>((((+F5*P5*Q5)/60)/60)/Variables!$B$9)</f>
        <v>0</v>
      </c>
    </row>
    <row r="6" spans="1:18" ht="10.5">
      <c r="A6" s="3">
        <v>3</v>
      </c>
      <c r="B6" s="4" t="s">
        <v>7</v>
      </c>
      <c r="C6" s="39" t="str">
        <f>'Initial Enrollment'!C6</f>
        <v>State or District Computer System</v>
      </c>
      <c r="D6" s="14">
        <f>+Variables!$B$2</f>
        <v>656874</v>
      </c>
      <c r="E6" s="18">
        <v>1</v>
      </c>
      <c r="F6" s="10">
        <f t="shared" si="0"/>
        <v>656874</v>
      </c>
      <c r="G6" s="9"/>
      <c r="H6" s="14">
        <v>0</v>
      </c>
      <c r="I6" s="14">
        <v>0</v>
      </c>
      <c r="J6" s="13">
        <f>((((+F6*H6*I6)/60)/60)/Variables!$B$9)</f>
        <v>0</v>
      </c>
      <c r="L6" s="14">
        <v>0</v>
      </c>
      <c r="M6" s="14">
        <v>0</v>
      </c>
      <c r="N6" s="13">
        <f>((((+F6*L6*M6)/60)/60)/Variables!$B$9)</f>
        <v>0</v>
      </c>
      <c r="P6" s="14">
        <v>0</v>
      </c>
      <c r="Q6" s="14">
        <v>0</v>
      </c>
      <c r="R6" s="13">
        <f>((((+F6*P6*Q6)/60)/60)/Variables!$B$9)</f>
        <v>0</v>
      </c>
    </row>
    <row r="7" spans="1:18" ht="10.5">
      <c r="A7" s="3">
        <v>4</v>
      </c>
      <c r="B7" s="4" t="s">
        <v>8</v>
      </c>
      <c r="C7" s="39" t="str">
        <f>'Initial Enrollment'!C7</f>
        <v>COE</v>
      </c>
      <c r="D7" s="14">
        <f>+Variables!$B$2</f>
        <v>656874</v>
      </c>
      <c r="E7" s="18">
        <v>1</v>
      </c>
      <c r="F7" s="10">
        <f t="shared" si="0"/>
        <v>656874</v>
      </c>
      <c r="G7" s="9"/>
      <c r="H7" s="14">
        <v>0</v>
      </c>
      <c r="I7" s="14">
        <v>0</v>
      </c>
      <c r="J7" s="13">
        <f>((((+F7*H7*I7)/60)/60)/Variables!$B$9)</f>
        <v>0</v>
      </c>
      <c r="L7" s="14">
        <v>0</v>
      </c>
      <c r="M7" s="14">
        <v>0</v>
      </c>
      <c r="N7" s="13">
        <f>((((+F7*L7*M7)/60)/60)/Variables!$B$9)</f>
        <v>0</v>
      </c>
      <c r="P7" s="14">
        <v>0</v>
      </c>
      <c r="Q7" s="14">
        <v>0</v>
      </c>
      <c r="R7" s="13">
        <f>((((+F7*P7*Q7)/60)/60)/Variables!$B$9)</f>
        <v>0</v>
      </c>
    </row>
    <row r="8" spans="1:18" ht="10.5">
      <c r="A8" s="3">
        <v>5</v>
      </c>
      <c r="B8" s="4" t="s">
        <v>9</v>
      </c>
      <c r="C8" s="39" t="str">
        <f>'Initial Enrollment'!C8</f>
        <v>COE</v>
      </c>
      <c r="D8" s="14">
        <f>+Variables!$B$2</f>
        <v>656874</v>
      </c>
      <c r="E8" s="18">
        <v>1</v>
      </c>
      <c r="F8" s="10">
        <f t="shared" si="0"/>
        <v>656874</v>
      </c>
      <c r="G8" s="9"/>
      <c r="H8" s="14">
        <v>0</v>
      </c>
      <c r="I8" s="14">
        <v>0</v>
      </c>
      <c r="J8" s="13">
        <f>((((+F8*H8*I8)/60)/60)/Variables!$B$9)</f>
        <v>0</v>
      </c>
      <c r="L8" s="14">
        <v>0</v>
      </c>
      <c r="M8" s="14">
        <v>0</v>
      </c>
      <c r="N8" s="13">
        <f>((((+F8*L8*M8)/60)/60)/Variables!$B$9)</f>
        <v>0</v>
      </c>
      <c r="P8" s="14">
        <v>0</v>
      </c>
      <c r="Q8" s="14">
        <v>0</v>
      </c>
      <c r="R8" s="13">
        <f>((((+F8*P8*Q8)/60)/60)/Variables!$B$9)</f>
        <v>0</v>
      </c>
    </row>
    <row r="9" spans="1:18" ht="10.5">
      <c r="A9" s="3">
        <v>6</v>
      </c>
      <c r="B9" s="4" t="s">
        <v>10</v>
      </c>
      <c r="C9" s="39" t="str">
        <f>'Initial Enrollment'!C9</f>
        <v>COE</v>
      </c>
      <c r="D9" s="14">
        <f>+Variables!$B$2</f>
        <v>656874</v>
      </c>
      <c r="E9" s="18">
        <v>1</v>
      </c>
      <c r="F9" s="10">
        <f t="shared" si="0"/>
        <v>656874</v>
      </c>
      <c r="G9" s="9"/>
      <c r="H9" s="14">
        <v>0</v>
      </c>
      <c r="I9" s="14">
        <v>0</v>
      </c>
      <c r="J9" s="13">
        <f>((((+F9*H9*I9)/60)/60)/Variables!$B$9)</f>
        <v>0</v>
      </c>
      <c r="L9" s="14">
        <v>0</v>
      </c>
      <c r="M9" s="14">
        <v>0</v>
      </c>
      <c r="N9" s="13">
        <f>((((+F9*L9*M9)/60)/60)/Variables!$B$9)</f>
        <v>0</v>
      </c>
      <c r="P9" s="14">
        <v>0</v>
      </c>
      <c r="Q9" s="14">
        <v>0</v>
      </c>
      <c r="R9" s="13">
        <f>((((+F9*P9*Q9)/60)/60)/Variables!$B$9)</f>
        <v>0</v>
      </c>
    </row>
    <row r="10" spans="1:18" ht="10.5">
      <c r="A10" s="3">
        <v>7</v>
      </c>
      <c r="B10" s="4" t="s">
        <v>11</v>
      </c>
      <c r="C10" s="39" t="str">
        <f>'Initial Enrollment'!C10</f>
        <v>COE</v>
      </c>
      <c r="D10" s="14">
        <f>+Variables!$B$2</f>
        <v>656874</v>
      </c>
      <c r="E10" s="18">
        <v>1</v>
      </c>
      <c r="F10" s="10">
        <f t="shared" si="0"/>
        <v>656874</v>
      </c>
      <c r="G10" s="9"/>
      <c r="H10" s="14">
        <v>0</v>
      </c>
      <c r="I10" s="14">
        <v>0</v>
      </c>
      <c r="J10" s="13">
        <f>((((+F10*H10*I10)/60)/60)/Variables!$B$9)</f>
        <v>0</v>
      </c>
      <c r="L10" s="14">
        <v>0</v>
      </c>
      <c r="M10" s="14">
        <v>0</v>
      </c>
      <c r="N10" s="13">
        <f>((((+F10*L10*M10)/60)/60)/Variables!$B$9)</f>
        <v>0</v>
      </c>
      <c r="P10" s="14">
        <v>0</v>
      </c>
      <c r="Q10" s="14">
        <v>0</v>
      </c>
      <c r="R10" s="13">
        <f>((((+F10*P10*Q10)/60)/60)/Variables!$B$9)</f>
        <v>0</v>
      </c>
    </row>
    <row r="11" spans="1:18" ht="10.5">
      <c r="A11" s="3">
        <v>8</v>
      </c>
      <c r="B11" s="4" t="s">
        <v>12</v>
      </c>
      <c r="C11" s="39" t="str">
        <f>'Initial Enrollment'!C11</f>
        <v>COE</v>
      </c>
      <c r="D11" s="14">
        <f>+Variables!$B$2</f>
        <v>656874</v>
      </c>
      <c r="E11" s="18">
        <v>1</v>
      </c>
      <c r="F11" s="10">
        <f t="shared" si="0"/>
        <v>656874</v>
      </c>
      <c r="G11" s="9"/>
      <c r="H11" s="14">
        <v>0</v>
      </c>
      <c r="I11" s="14">
        <v>0</v>
      </c>
      <c r="J11" s="13">
        <f>((((+F11*H11*I11)/60)/60)/Variables!$B$9)</f>
        <v>0</v>
      </c>
      <c r="L11" s="14">
        <v>0</v>
      </c>
      <c r="M11" s="14">
        <v>0</v>
      </c>
      <c r="N11" s="13">
        <f>((((+F11*L11*M11)/60)/60)/Variables!$B$9)</f>
        <v>0</v>
      </c>
      <c r="P11" s="14">
        <v>0</v>
      </c>
      <c r="Q11" s="14">
        <v>0</v>
      </c>
      <c r="R11" s="13">
        <f>((((+F11*P11*Q11)/60)/60)/Variables!$B$9)</f>
        <v>0</v>
      </c>
    </row>
    <row r="12" spans="1:18" ht="10.5">
      <c r="A12" s="3">
        <v>9</v>
      </c>
      <c r="B12" s="4" t="s">
        <v>13</v>
      </c>
      <c r="C12" s="39" t="str">
        <f>'Initial Enrollment'!C12</f>
        <v>COE</v>
      </c>
      <c r="D12" s="14">
        <f>+Variables!$B$2</f>
        <v>656874</v>
      </c>
      <c r="E12" s="18">
        <v>1</v>
      </c>
      <c r="F12" s="10">
        <f t="shared" si="0"/>
        <v>656874</v>
      </c>
      <c r="G12" s="9"/>
      <c r="H12" s="14">
        <v>0</v>
      </c>
      <c r="I12" s="14">
        <v>0</v>
      </c>
      <c r="J12" s="13">
        <f>((((+F12*H12*I12)/60)/60)/Variables!$B$9)</f>
        <v>0</v>
      </c>
      <c r="L12" s="14">
        <v>0</v>
      </c>
      <c r="M12" s="14">
        <v>0</v>
      </c>
      <c r="N12" s="13">
        <f>((((+F12*L12*M12)/60)/60)/Variables!$B$9)</f>
        <v>0</v>
      </c>
      <c r="P12" s="14">
        <v>0</v>
      </c>
      <c r="Q12" s="14">
        <v>0</v>
      </c>
      <c r="R12" s="13">
        <f>((((+F12*P12*Q12)/60)/60)/Variables!$B$9)</f>
        <v>0</v>
      </c>
    </row>
    <row r="13" spans="1:18" ht="10.5">
      <c r="A13" s="3">
        <v>10</v>
      </c>
      <c r="B13" s="4" t="s">
        <v>14</v>
      </c>
      <c r="C13" s="39" t="str">
        <f>'Initial Enrollment'!C13</f>
        <v>COE</v>
      </c>
      <c r="D13" s="14">
        <f>+Variables!$B$2</f>
        <v>656874</v>
      </c>
      <c r="E13" s="18">
        <v>1</v>
      </c>
      <c r="F13" s="10">
        <f t="shared" si="0"/>
        <v>656874</v>
      </c>
      <c r="G13" s="9"/>
      <c r="H13" s="14">
        <v>0</v>
      </c>
      <c r="I13" s="14">
        <v>0</v>
      </c>
      <c r="J13" s="13">
        <f>((((+F13*H13*I13)/60)/60)/Variables!$B$9)</f>
        <v>0</v>
      </c>
      <c r="L13" s="14">
        <v>0</v>
      </c>
      <c r="M13" s="14">
        <v>0</v>
      </c>
      <c r="N13" s="13">
        <f>((((+F13*L13*M13)/60)/60)/Variables!$B$9)</f>
        <v>0</v>
      </c>
      <c r="P13" s="14">
        <v>0</v>
      </c>
      <c r="Q13" s="14">
        <v>0</v>
      </c>
      <c r="R13" s="13">
        <f>((((+F13*P13*Q13)/60)/60)/Variables!$B$9)</f>
        <v>0</v>
      </c>
    </row>
    <row r="14" spans="1:18" ht="10.5">
      <c r="A14" s="3">
        <v>11</v>
      </c>
      <c r="B14" s="4" t="s">
        <v>15</v>
      </c>
      <c r="C14" s="39" t="str">
        <f>'Initial Enrollment'!C14</f>
        <v>COE</v>
      </c>
      <c r="D14" s="14">
        <f>+Variables!$B$2</f>
        <v>656874</v>
      </c>
      <c r="E14" s="18">
        <v>1</v>
      </c>
      <c r="F14" s="10">
        <f t="shared" si="0"/>
        <v>656874</v>
      </c>
      <c r="G14" s="9"/>
      <c r="H14" s="14">
        <v>0</v>
      </c>
      <c r="I14" s="14">
        <v>0</v>
      </c>
      <c r="J14" s="13">
        <f>((((+F14*H14*I14)/60)/60)/Variables!$B$9)</f>
        <v>0</v>
      </c>
      <c r="L14" s="14">
        <v>0</v>
      </c>
      <c r="M14" s="14">
        <v>0</v>
      </c>
      <c r="N14" s="13">
        <f>((((+F14*L14*M14)/60)/60)/Variables!$B$9)</f>
        <v>0</v>
      </c>
      <c r="P14" s="14">
        <v>0</v>
      </c>
      <c r="Q14" s="14">
        <v>0</v>
      </c>
      <c r="R14" s="13">
        <f>((((+F14*P14*Q14)/60)/60)/Variables!$B$9)</f>
        <v>0</v>
      </c>
    </row>
    <row r="15" spans="1:18" ht="10.5">
      <c r="A15" s="3">
        <v>12</v>
      </c>
      <c r="B15" s="4" t="s">
        <v>16</v>
      </c>
      <c r="C15" s="39" t="str">
        <f>'Initial Enrollment'!C15</f>
        <v>COE</v>
      </c>
      <c r="D15" s="14">
        <f>+Variables!$B$2</f>
        <v>656874</v>
      </c>
      <c r="E15" s="18">
        <v>1</v>
      </c>
      <c r="F15" s="10">
        <f t="shared" si="0"/>
        <v>656874</v>
      </c>
      <c r="G15" s="9"/>
      <c r="H15" s="14">
        <v>0</v>
      </c>
      <c r="I15" s="14">
        <v>0</v>
      </c>
      <c r="J15" s="13">
        <f>((((+F15*H15*I15)/60)/60)/Variables!$B$9)</f>
        <v>0</v>
      </c>
      <c r="L15" s="14">
        <v>0</v>
      </c>
      <c r="M15" s="14">
        <v>0</v>
      </c>
      <c r="N15" s="13">
        <f>((((+F15*L15*M15)/60)/60)/Variables!$B$9)</f>
        <v>0</v>
      </c>
      <c r="P15" s="14">
        <v>0</v>
      </c>
      <c r="Q15" s="14">
        <v>0</v>
      </c>
      <c r="R15" s="13">
        <f>((((+F15*P15*Q15)/60)/60)/Variables!$B$9)</f>
        <v>0</v>
      </c>
    </row>
    <row r="16" spans="1:18" ht="10.5">
      <c r="A16" s="3">
        <v>13</v>
      </c>
      <c r="B16" s="4" t="s">
        <v>17</v>
      </c>
      <c r="C16" s="39" t="str">
        <f>'Initial Enrollment'!C16</f>
        <v>COE</v>
      </c>
      <c r="D16" s="14">
        <f>+Variables!$B$2</f>
        <v>656874</v>
      </c>
      <c r="E16" s="18">
        <v>1</v>
      </c>
      <c r="F16" s="10">
        <f t="shared" si="0"/>
        <v>656874</v>
      </c>
      <c r="G16" s="9"/>
      <c r="H16" s="14">
        <v>0</v>
      </c>
      <c r="I16" s="14">
        <v>0</v>
      </c>
      <c r="J16" s="13">
        <f>((((+F16*H16*I16)/60)/60)/Variables!$B$9)</f>
        <v>0</v>
      </c>
      <c r="L16" s="14">
        <v>0</v>
      </c>
      <c r="M16" s="14">
        <v>0</v>
      </c>
      <c r="N16" s="13">
        <f>((((+F16*L16*M16)/60)/60)/Variables!$B$9)</f>
        <v>0</v>
      </c>
      <c r="P16" s="14">
        <v>0</v>
      </c>
      <c r="Q16" s="14">
        <v>0</v>
      </c>
      <c r="R16" s="13">
        <f>((((+F16*P16*Q16)/60)/60)/Variables!$B$9)</f>
        <v>0</v>
      </c>
    </row>
    <row r="17" spans="1:18" ht="10.5">
      <c r="A17" s="3">
        <v>14</v>
      </c>
      <c r="B17" s="4" t="s">
        <v>18</v>
      </c>
      <c r="C17" s="39" t="str">
        <f>'Initial Enrollment'!C17</f>
        <v>COE</v>
      </c>
      <c r="D17" s="14">
        <f>+Variables!$B$2</f>
        <v>656874</v>
      </c>
      <c r="E17" s="18">
        <v>1</v>
      </c>
      <c r="F17" s="10">
        <f t="shared" si="0"/>
        <v>656874</v>
      </c>
      <c r="G17" s="9"/>
      <c r="H17" s="14">
        <v>0</v>
      </c>
      <c r="I17" s="14">
        <v>0</v>
      </c>
      <c r="J17" s="13">
        <f>((((+F17*H17*I17)/60)/60)/Variables!$B$9)</f>
        <v>0</v>
      </c>
      <c r="L17" s="14">
        <v>0</v>
      </c>
      <c r="M17" s="14">
        <v>0</v>
      </c>
      <c r="N17" s="13">
        <f>((((+F17*L17*M17)/60)/60)/Variables!$B$9)</f>
        <v>0</v>
      </c>
      <c r="P17" s="14">
        <v>0</v>
      </c>
      <c r="Q17" s="14">
        <v>0</v>
      </c>
      <c r="R17" s="13">
        <f>((((+F17*P17*Q17)/60)/60)/Variables!$B$9)</f>
        <v>0</v>
      </c>
    </row>
    <row r="18" spans="1:18" ht="10.5">
      <c r="A18" s="3">
        <v>15</v>
      </c>
      <c r="B18" s="4" t="s">
        <v>19</v>
      </c>
      <c r="C18" s="39" t="str">
        <f>'Initial Enrollment'!C18</f>
        <v>COE</v>
      </c>
      <c r="D18" s="14">
        <f>+Variables!$B$2</f>
        <v>656874</v>
      </c>
      <c r="E18" s="18">
        <v>1</v>
      </c>
      <c r="F18" s="10">
        <f t="shared" si="0"/>
        <v>656874</v>
      </c>
      <c r="G18" s="9"/>
      <c r="H18" s="14">
        <v>0</v>
      </c>
      <c r="I18" s="14">
        <v>0</v>
      </c>
      <c r="J18" s="13">
        <f>((((+F18*H18*I18)/60)/60)/Variables!$B$9)</f>
        <v>0</v>
      </c>
      <c r="L18" s="14">
        <v>0</v>
      </c>
      <c r="M18" s="14">
        <v>0</v>
      </c>
      <c r="N18" s="13">
        <f>((((+F18*L18*M18)/60)/60)/Variables!$B$9)</f>
        <v>0</v>
      </c>
      <c r="P18" s="14">
        <v>0</v>
      </c>
      <c r="Q18" s="14">
        <v>0</v>
      </c>
      <c r="R18" s="13">
        <f>((((+F18*P18*Q18)/60)/60)/Variables!$B$9)</f>
        <v>0</v>
      </c>
    </row>
    <row r="19" spans="1:18" ht="10.5">
      <c r="A19" s="3">
        <v>16</v>
      </c>
      <c r="B19" s="4" t="s">
        <v>20</v>
      </c>
      <c r="C19" s="39" t="str">
        <f>'Initial Enrollment'!C19</f>
        <v>COE</v>
      </c>
      <c r="D19" s="14">
        <f>+Variables!$B$2</f>
        <v>656874</v>
      </c>
      <c r="E19" s="18">
        <v>1</v>
      </c>
      <c r="F19" s="10">
        <f t="shared" si="0"/>
        <v>656874</v>
      </c>
      <c r="G19" s="9"/>
      <c r="H19" s="14">
        <v>0</v>
      </c>
      <c r="I19" s="14">
        <v>0</v>
      </c>
      <c r="J19" s="13">
        <f>((((+F19*H19*I19)/60)/60)/Variables!$B$9)</f>
        <v>0</v>
      </c>
      <c r="L19" s="14">
        <v>0</v>
      </c>
      <c r="M19" s="14">
        <v>0</v>
      </c>
      <c r="N19" s="13">
        <f>((((+F19*L19*M19)/60)/60)/Variables!$B$9)</f>
        <v>0</v>
      </c>
      <c r="P19" s="14">
        <v>0</v>
      </c>
      <c r="Q19" s="14">
        <v>0</v>
      </c>
      <c r="R19" s="13">
        <f>((((+F19*P19*Q19)/60)/60)/Variables!$B$9)</f>
        <v>0</v>
      </c>
    </row>
    <row r="20" spans="1:18" ht="10.5">
      <c r="A20" s="3">
        <v>17</v>
      </c>
      <c r="B20" s="4" t="s">
        <v>21</v>
      </c>
      <c r="C20" s="39" t="str">
        <f>'Initial Enrollment'!C20</f>
        <v>COE</v>
      </c>
      <c r="D20" s="14">
        <f>+Variables!$B$2</f>
        <v>656874</v>
      </c>
      <c r="E20" s="18">
        <v>1</v>
      </c>
      <c r="F20" s="10">
        <f t="shared" si="0"/>
        <v>656874</v>
      </c>
      <c r="G20" s="9"/>
      <c r="H20" s="14">
        <v>0</v>
      </c>
      <c r="I20" s="14">
        <v>0</v>
      </c>
      <c r="J20" s="13">
        <f>((((+F20*H20*I20)/60)/60)/Variables!$B$9)</f>
        <v>0</v>
      </c>
      <c r="L20" s="14">
        <v>0</v>
      </c>
      <c r="M20" s="14">
        <v>0</v>
      </c>
      <c r="N20" s="13">
        <f>((((+F20*L20*M20)/60)/60)/Variables!$B$9)</f>
        <v>0</v>
      </c>
      <c r="P20" s="14">
        <v>0</v>
      </c>
      <c r="Q20" s="14">
        <v>0</v>
      </c>
      <c r="R20" s="13">
        <f>((((+F20*P20*Q20)/60)/60)/Variables!$B$9)</f>
        <v>0</v>
      </c>
    </row>
    <row r="21" spans="1:18" ht="10.5">
      <c r="A21" s="3">
        <v>18</v>
      </c>
      <c r="B21" s="4" t="s">
        <v>22</v>
      </c>
      <c r="C21" s="39" t="str">
        <f>'Initial Enrollment'!C21</f>
        <v>COE</v>
      </c>
      <c r="D21" s="14">
        <f>+Variables!$B$2</f>
        <v>656874</v>
      </c>
      <c r="E21" s="18">
        <v>1</v>
      </c>
      <c r="F21" s="10">
        <f t="shared" si="0"/>
        <v>656874</v>
      </c>
      <c r="G21" s="9"/>
      <c r="H21" s="14">
        <v>0</v>
      </c>
      <c r="I21" s="14">
        <v>0</v>
      </c>
      <c r="J21" s="13">
        <f>((((+F21*H21*I21)/60)/60)/Variables!$B$9)</f>
        <v>0</v>
      </c>
      <c r="L21" s="14">
        <v>0</v>
      </c>
      <c r="M21" s="14">
        <v>0</v>
      </c>
      <c r="N21" s="13">
        <f>((((+F21*L21*M21)/60)/60)/Variables!$B$9)</f>
        <v>0</v>
      </c>
      <c r="P21" s="14">
        <v>0</v>
      </c>
      <c r="Q21" s="14">
        <v>0</v>
      </c>
      <c r="R21" s="13">
        <f>((((+F21*P21*Q21)/60)/60)/Variables!$B$9)</f>
        <v>0</v>
      </c>
    </row>
    <row r="22" spans="1:18" ht="10.5">
      <c r="A22" s="3">
        <v>19</v>
      </c>
      <c r="B22" s="4" t="s">
        <v>23</v>
      </c>
      <c r="C22" s="39" t="str">
        <f>'Initial Enrollment'!C22</f>
        <v>COE</v>
      </c>
      <c r="D22" s="14">
        <f>+Variables!$B$2</f>
        <v>656874</v>
      </c>
      <c r="E22" s="18">
        <v>1</v>
      </c>
      <c r="F22" s="10">
        <f t="shared" si="0"/>
        <v>656874</v>
      </c>
      <c r="G22" s="9"/>
      <c r="H22" s="14">
        <v>0</v>
      </c>
      <c r="I22" s="14">
        <v>0</v>
      </c>
      <c r="J22" s="13">
        <f>((((+F22*H22*I22)/60)/60)/Variables!$B$9)</f>
        <v>0</v>
      </c>
      <c r="L22" s="14">
        <v>0</v>
      </c>
      <c r="M22" s="14">
        <v>0</v>
      </c>
      <c r="N22" s="13">
        <f>((((+F22*L22*M22)/60)/60)/Variables!$B$9)</f>
        <v>0</v>
      </c>
      <c r="P22" s="14">
        <v>0</v>
      </c>
      <c r="Q22" s="14">
        <v>0</v>
      </c>
      <c r="R22" s="13">
        <f>((((+F22*P22*Q22)/60)/60)/Variables!$B$9)</f>
        <v>0</v>
      </c>
    </row>
    <row r="23" spans="1:18" ht="10.5">
      <c r="A23" s="3">
        <v>20</v>
      </c>
      <c r="B23" s="4" t="s">
        <v>24</v>
      </c>
      <c r="C23" s="39" t="e">
        <f>'Initial Enrollment'!#REF!</f>
        <v>#REF!</v>
      </c>
      <c r="D23" s="14">
        <f>+Variables!$B$2</f>
        <v>656874</v>
      </c>
      <c r="E23" s="18">
        <v>1</v>
      </c>
      <c r="F23" s="10">
        <f t="shared" si="0"/>
        <v>656874</v>
      </c>
      <c r="G23" s="9"/>
      <c r="H23" s="14">
        <v>0</v>
      </c>
      <c r="I23" s="14">
        <v>0</v>
      </c>
      <c r="J23" s="13">
        <f>((((+F23*H23*I23)/60)/60)/Variables!$B$9)</f>
        <v>0</v>
      </c>
      <c r="L23" s="14">
        <v>0</v>
      </c>
      <c r="M23" s="14">
        <v>0</v>
      </c>
      <c r="N23" s="13">
        <f>((((+F23*L23*M23)/60)/60)/Variables!$B$9)</f>
        <v>0</v>
      </c>
      <c r="P23" s="14">
        <v>0</v>
      </c>
      <c r="Q23" s="14">
        <v>0</v>
      </c>
      <c r="R23" s="13">
        <f>((((+F23*P23*Q23)/60)/60)/Variables!$B$9)</f>
        <v>0</v>
      </c>
    </row>
    <row r="24" spans="1:18" ht="10.5">
      <c r="A24" s="3">
        <v>21</v>
      </c>
      <c r="B24" s="4" t="s">
        <v>25</v>
      </c>
      <c r="C24" s="39" t="e">
        <f>'Initial Enrollment'!#REF!</f>
        <v>#REF!</v>
      </c>
      <c r="D24" s="14">
        <f>+Variables!$B$2</f>
        <v>656874</v>
      </c>
      <c r="E24" s="18">
        <v>1</v>
      </c>
      <c r="F24" s="10">
        <f t="shared" si="0"/>
        <v>656874</v>
      </c>
      <c r="G24" s="9"/>
      <c r="H24" s="14">
        <v>0</v>
      </c>
      <c r="I24" s="14">
        <v>0</v>
      </c>
      <c r="J24" s="13">
        <f>((((+F24*H24*I24)/60)/60)/Variables!$B$9)</f>
        <v>0</v>
      </c>
      <c r="L24" s="14">
        <v>0</v>
      </c>
      <c r="M24" s="14">
        <v>0</v>
      </c>
      <c r="N24" s="13">
        <f>((((+F24*L24*M24)/60)/60)/Variables!$B$9)</f>
        <v>0</v>
      </c>
      <c r="P24" s="14">
        <v>0</v>
      </c>
      <c r="Q24" s="14">
        <v>0</v>
      </c>
      <c r="R24" s="13">
        <f>((((+F24*P24*Q24)/60)/60)/Variables!$B$9)</f>
        <v>0</v>
      </c>
    </row>
    <row r="25" spans="1:18" ht="10.5">
      <c r="A25" s="3">
        <v>22</v>
      </c>
      <c r="B25" s="4" t="s">
        <v>26</v>
      </c>
      <c r="C25" s="39" t="str">
        <f>'Initial Enrollment'!C23</f>
        <v>COE</v>
      </c>
      <c r="D25" s="14">
        <f>+Variables!$B$2</f>
        <v>656874</v>
      </c>
      <c r="E25" s="18">
        <v>1</v>
      </c>
      <c r="F25" s="10">
        <f t="shared" si="0"/>
        <v>656874</v>
      </c>
      <c r="G25" s="9"/>
      <c r="H25" s="14">
        <v>0</v>
      </c>
      <c r="I25" s="14">
        <v>0</v>
      </c>
      <c r="J25" s="13">
        <f>((((+F25*H25*I25)/60)/60)/Variables!$B$9)</f>
        <v>0</v>
      </c>
      <c r="L25" s="14">
        <v>0</v>
      </c>
      <c r="M25" s="14">
        <v>0</v>
      </c>
      <c r="N25" s="13">
        <f>((((+F25*L25*M25)/60)/60)/Variables!$B$9)</f>
        <v>0</v>
      </c>
      <c r="P25" s="14">
        <v>0</v>
      </c>
      <c r="Q25" s="14">
        <v>0</v>
      </c>
      <c r="R25" s="13">
        <f>((((+F25*P25*Q25)/60)/60)/Variables!$B$9)</f>
        <v>0</v>
      </c>
    </row>
    <row r="26" spans="1:18" ht="10.5">
      <c r="A26" s="3">
        <v>23</v>
      </c>
      <c r="B26" s="4" t="s">
        <v>27</v>
      </c>
      <c r="C26" s="39" t="str">
        <f>'Initial Enrollment'!C24</f>
        <v>COE</v>
      </c>
      <c r="D26" s="14">
        <f>+Variables!$B$2</f>
        <v>656874</v>
      </c>
      <c r="E26" s="18">
        <v>1</v>
      </c>
      <c r="F26" s="10">
        <f t="shared" si="0"/>
        <v>656874</v>
      </c>
      <c r="G26" s="9"/>
      <c r="H26" s="14">
        <v>0</v>
      </c>
      <c r="I26" s="14">
        <v>0</v>
      </c>
      <c r="J26" s="13">
        <f>((((+F26*H26*I26)/60)/60)/Variables!$B$9)</f>
        <v>0</v>
      </c>
      <c r="L26" s="14">
        <v>0</v>
      </c>
      <c r="M26" s="14">
        <v>0</v>
      </c>
      <c r="N26" s="13">
        <f>((((+F26*L26*M26)/60)/60)/Variables!$B$9)</f>
        <v>0</v>
      </c>
      <c r="P26" s="14">
        <v>0</v>
      </c>
      <c r="Q26" s="14">
        <v>0</v>
      </c>
      <c r="R26" s="13">
        <f>((((+F26*P26*Q26)/60)/60)/Variables!$B$9)</f>
        <v>0</v>
      </c>
    </row>
    <row r="27" spans="1:18" ht="10.5">
      <c r="A27" s="3">
        <v>24</v>
      </c>
      <c r="B27" s="4" t="s">
        <v>28</v>
      </c>
      <c r="C27" s="39" t="str">
        <f>'Initial Enrollment'!C25</f>
        <v>COE</v>
      </c>
      <c r="D27" s="14">
        <f>+Variables!$B$2</f>
        <v>656874</v>
      </c>
      <c r="E27" s="18">
        <v>1</v>
      </c>
      <c r="F27" s="10">
        <f t="shared" si="0"/>
        <v>656874</v>
      </c>
      <c r="G27" s="9"/>
      <c r="H27" s="14">
        <v>0</v>
      </c>
      <c r="I27" s="14">
        <v>0</v>
      </c>
      <c r="J27" s="13">
        <f>((((+F27*H27*I27)/60)/60)/Variables!$B$9)</f>
        <v>0</v>
      </c>
      <c r="L27" s="14">
        <v>0</v>
      </c>
      <c r="M27" s="14">
        <v>0</v>
      </c>
      <c r="N27" s="13">
        <f>((((+F27*L27*M27)/60)/60)/Variables!$B$9)</f>
        <v>0</v>
      </c>
      <c r="P27" s="14">
        <v>0</v>
      </c>
      <c r="Q27" s="14">
        <v>0</v>
      </c>
      <c r="R27" s="13">
        <f>((((+F27*P27*Q27)/60)/60)/Variables!$B$9)</f>
        <v>0</v>
      </c>
    </row>
    <row r="28" spans="1:18" ht="10.5">
      <c r="A28" s="3">
        <v>25</v>
      </c>
      <c r="B28" s="4" t="s">
        <v>29</v>
      </c>
      <c r="C28" s="39" t="str">
        <f>'Initial Enrollment'!C26</f>
        <v>COE</v>
      </c>
      <c r="D28" s="14">
        <f>+Variables!$B$2</f>
        <v>656874</v>
      </c>
      <c r="E28" s="18">
        <v>1</v>
      </c>
      <c r="F28" s="10">
        <f t="shared" si="0"/>
        <v>656874</v>
      </c>
      <c r="G28" s="9"/>
      <c r="H28" s="14">
        <v>0</v>
      </c>
      <c r="I28" s="14">
        <v>0</v>
      </c>
      <c r="J28" s="13">
        <f>((((+F28*H28*I28)/60)/60)/Variables!$B$9)</f>
        <v>0</v>
      </c>
      <c r="L28" s="14">
        <v>0</v>
      </c>
      <c r="M28" s="14">
        <v>0</v>
      </c>
      <c r="N28" s="13">
        <f>((((+F28*L28*M28)/60)/60)/Variables!$B$9)</f>
        <v>0</v>
      </c>
      <c r="P28" s="14">
        <v>0</v>
      </c>
      <c r="Q28" s="14">
        <v>0</v>
      </c>
      <c r="R28" s="13">
        <f>((((+F28*P28*Q28)/60)/60)/Variables!$B$9)</f>
        <v>0</v>
      </c>
    </row>
    <row r="29" spans="1:18" ht="10.5">
      <c r="A29" s="3">
        <v>26</v>
      </c>
      <c r="B29" s="4" t="s">
        <v>30</v>
      </c>
      <c r="C29" s="39" t="str">
        <f>'Initial Enrollment'!C27</f>
        <v>COE</v>
      </c>
      <c r="D29" s="14">
        <f>+Variables!$B$2</f>
        <v>656874</v>
      </c>
      <c r="E29" s="18">
        <v>1</v>
      </c>
      <c r="F29" s="10">
        <f t="shared" si="0"/>
        <v>656874</v>
      </c>
      <c r="G29" s="9"/>
      <c r="H29" s="14">
        <v>0</v>
      </c>
      <c r="I29" s="14">
        <v>0</v>
      </c>
      <c r="J29" s="13">
        <f>((((+F29*H29*I29)/60)/60)/Variables!$B$9)</f>
        <v>0</v>
      </c>
      <c r="L29" s="14">
        <v>0</v>
      </c>
      <c r="M29" s="14">
        <v>0</v>
      </c>
      <c r="N29" s="13">
        <f>((((+F29*L29*M29)/60)/60)/Variables!$B$9)</f>
        <v>0</v>
      </c>
      <c r="P29" s="14">
        <v>0</v>
      </c>
      <c r="Q29" s="14">
        <v>0</v>
      </c>
      <c r="R29" s="13">
        <f>((((+F29*P29*Q29)/60)/60)/Variables!$B$9)</f>
        <v>0</v>
      </c>
    </row>
    <row r="30" spans="1:18" ht="10.5">
      <c r="A30" s="3">
        <v>27</v>
      </c>
      <c r="B30" s="4" t="s">
        <v>31</v>
      </c>
      <c r="C30" s="39" t="str">
        <f>'Initial Enrollment'!C28</f>
        <v>COE</v>
      </c>
      <c r="D30" s="14">
        <f>+Variables!$B$2</f>
        <v>656874</v>
      </c>
      <c r="E30" s="18">
        <v>1</v>
      </c>
      <c r="F30" s="10">
        <f t="shared" si="0"/>
        <v>656874</v>
      </c>
      <c r="G30" s="9"/>
      <c r="H30" s="14">
        <v>0</v>
      </c>
      <c r="I30" s="14">
        <v>0</v>
      </c>
      <c r="J30" s="13">
        <f>((((+F30*H30*I30)/60)/60)/Variables!$B$9)</f>
        <v>0</v>
      </c>
      <c r="L30" s="14">
        <v>0</v>
      </c>
      <c r="M30" s="14">
        <v>0</v>
      </c>
      <c r="N30" s="13">
        <f>((((+F30*L30*M30)/60)/60)/Variables!$B$9)</f>
        <v>0</v>
      </c>
      <c r="P30" s="14">
        <v>0</v>
      </c>
      <c r="Q30" s="14">
        <v>0</v>
      </c>
      <c r="R30" s="13">
        <f>((((+F30*P30*Q30)/60)/60)/Variables!$B$9)</f>
        <v>0</v>
      </c>
    </row>
    <row r="31" spans="1:18" ht="10.5">
      <c r="A31" s="3">
        <v>28</v>
      </c>
      <c r="B31" s="4" t="s">
        <v>32</v>
      </c>
      <c r="C31" s="39" t="str">
        <f>'Initial Enrollment'!C29</f>
        <v>MEP Database</v>
      </c>
      <c r="D31" s="14">
        <f>+Variables!$B$2</f>
        <v>656874</v>
      </c>
      <c r="E31" s="18">
        <v>1</v>
      </c>
      <c r="F31" s="10">
        <f t="shared" si="0"/>
        <v>656874</v>
      </c>
      <c r="G31" s="9"/>
      <c r="H31" s="14">
        <v>0</v>
      </c>
      <c r="I31" s="14">
        <v>0</v>
      </c>
      <c r="J31" s="13">
        <f>((((+F31*H31*I31)/60)/60)/Variables!$B$9)</f>
        <v>0</v>
      </c>
      <c r="L31" s="14">
        <v>0</v>
      </c>
      <c r="M31" s="14">
        <v>0</v>
      </c>
      <c r="N31" s="13">
        <f>((((+F31*L31*M31)/60)/60)/Variables!$B$9)</f>
        <v>0</v>
      </c>
      <c r="P31" s="14">
        <v>0</v>
      </c>
      <c r="Q31" s="14">
        <v>0</v>
      </c>
      <c r="R31" s="13">
        <f>((((+F31*P31*Q31)/60)/60)/Variables!$B$9)</f>
        <v>0</v>
      </c>
    </row>
    <row r="32" spans="1:18" ht="10.5">
      <c r="A32" s="3">
        <v>29</v>
      </c>
      <c r="B32" s="4" t="s">
        <v>33</v>
      </c>
      <c r="C32" s="39" t="e">
        <f>'Initial Enrollment'!#REF!</f>
        <v>#REF!</v>
      </c>
      <c r="D32" s="14">
        <f>+Variables!$B$2</f>
        <v>656874</v>
      </c>
      <c r="E32" s="18">
        <v>1</v>
      </c>
      <c r="F32" s="10">
        <f t="shared" si="0"/>
        <v>656874</v>
      </c>
      <c r="G32" s="9"/>
      <c r="H32" s="14">
        <v>0</v>
      </c>
      <c r="I32" s="14">
        <v>0</v>
      </c>
      <c r="J32" s="13">
        <f>((((+F32*H32*I32)/60)/60)/Variables!$B$9)</f>
        <v>0</v>
      </c>
      <c r="L32" s="14">
        <v>0</v>
      </c>
      <c r="M32" s="14">
        <v>0</v>
      </c>
      <c r="N32" s="13">
        <f>((((+F32*L32*M32)/60)/60)/Variables!$B$9)</f>
        <v>0</v>
      </c>
      <c r="P32" s="14">
        <v>0</v>
      </c>
      <c r="Q32" s="14">
        <v>0</v>
      </c>
      <c r="R32" s="13">
        <f>((((+F32*P32*Q32)/60)/60)/Variables!$B$9)</f>
        <v>0</v>
      </c>
    </row>
    <row r="33" spans="1:18" ht="10.5">
      <c r="A33" s="3">
        <v>30</v>
      </c>
      <c r="B33" s="4" t="s">
        <v>34</v>
      </c>
      <c r="C33" s="39" t="e">
        <f>'Initial Enrollment'!#REF!</f>
        <v>#REF!</v>
      </c>
      <c r="D33" s="14">
        <f>+Variables!$B$2</f>
        <v>656874</v>
      </c>
      <c r="E33" s="18">
        <v>1</v>
      </c>
      <c r="F33" s="10">
        <f t="shared" si="0"/>
        <v>656874</v>
      </c>
      <c r="G33" s="9"/>
      <c r="H33" s="14">
        <v>0</v>
      </c>
      <c r="I33" s="14">
        <v>0</v>
      </c>
      <c r="J33" s="13">
        <f>((((+F33*H33*I33)/60)/60)/Variables!$B$9)</f>
        <v>0</v>
      </c>
      <c r="L33" s="14">
        <v>0</v>
      </c>
      <c r="M33" s="14">
        <v>0</v>
      </c>
      <c r="N33" s="13">
        <f>((((+F33*L33*M33)/60)/60)/Variables!$B$9)</f>
        <v>0</v>
      </c>
      <c r="P33" s="14">
        <v>0</v>
      </c>
      <c r="Q33" s="14">
        <v>0</v>
      </c>
      <c r="R33" s="13">
        <f>((((+F33*P33*Q33)/60)/60)/Variables!$B$9)</f>
        <v>0</v>
      </c>
    </row>
    <row r="34" spans="1:18" ht="10.5">
      <c r="A34" s="5"/>
      <c r="B34" s="2" t="s">
        <v>4</v>
      </c>
      <c r="C34" s="39">
        <f>'Initial Enrollment'!C30</f>
        <v>0</v>
      </c>
      <c r="D34" s="14">
        <v>0</v>
      </c>
      <c r="E34" s="18">
        <v>0</v>
      </c>
      <c r="F34" s="10">
        <f t="shared" si="0"/>
        <v>0</v>
      </c>
      <c r="G34" s="9"/>
      <c r="H34" s="14">
        <v>0</v>
      </c>
      <c r="I34" s="14">
        <v>0</v>
      </c>
      <c r="J34" s="13">
        <f>((((+F34*H34*I34)/60)/60)/Variables!$B$9)</f>
        <v>0</v>
      </c>
      <c r="L34" s="14">
        <v>0</v>
      </c>
      <c r="M34" s="14">
        <v>0</v>
      </c>
      <c r="N34" s="13">
        <f>((((+F34*L34*M34)/60)/60)/Variables!$B$9)</f>
        <v>0</v>
      </c>
      <c r="P34" s="14">
        <v>0</v>
      </c>
      <c r="Q34" s="14">
        <v>0</v>
      </c>
      <c r="R34" s="13">
        <f>((((+F34*P34*Q34)/60)/60)/Variables!$B$9)</f>
        <v>0</v>
      </c>
    </row>
    <row r="35" spans="1:18" ht="10.5">
      <c r="A35" s="3">
        <v>31</v>
      </c>
      <c r="B35" s="4" t="s">
        <v>35</v>
      </c>
      <c r="C35" s="39" t="str">
        <f>'Initial Enrollment'!C31</f>
        <v>Health Record</v>
      </c>
      <c r="D35" s="14">
        <f>+Variables!$B$2</f>
        <v>656874</v>
      </c>
      <c r="E35" s="18">
        <v>1</v>
      </c>
      <c r="F35" s="10">
        <f t="shared" si="0"/>
        <v>656874</v>
      </c>
      <c r="G35" s="9"/>
      <c r="H35" s="14">
        <v>0</v>
      </c>
      <c r="I35" s="14">
        <v>0</v>
      </c>
      <c r="J35" s="13">
        <f>((((+F35*H35*I35)/60)/60)/Variables!$B$9)</f>
        <v>0</v>
      </c>
      <c r="L35" s="14">
        <v>0</v>
      </c>
      <c r="M35" s="14">
        <v>0</v>
      </c>
      <c r="N35" s="13">
        <f>((((+F35*L35*M35)/60)/60)/Variables!$B$9)</f>
        <v>0</v>
      </c>
      <c r="P35" s="14">
        <v>0</v>
      </c>
      <c r="Q35" s="14">
        <v>0</v>
      </c>
      <c r="R35" s="13">
        <f>((((+F35*P35*Q35)/60)/60)/Variables!$B$9)</f>
        <v>0</v>
      </c>
    </row>
    <row r="36" spans="1:18" ht="10.5">
      <c r="A36" s="3">
        <v>32</v>
      </c>
      <c r="B36" s="4" t="s">
        <v>36</v>
      </c>
      <c r="C36" s="39" t="e">
        <f>'Initial Enrollment'!#REF!</f>
        <v>#REF!</v>
      </c>
      <c r="D36" s="14">
        <f>+Variables!$B$2</f>
        <v>656874</v>
      </c>
      <c r="E36" s="18">
        <v>1</v>
      </c>
      <c r="F36" s="10">
        <f t="shared" si="0"/>
        <v>656874</v>
      </c>
      <c r="G36" s="9"/>
      <c r="H36" s="14">
        <v>0</v>
      </c>
      <c r="I36" s="14">
        <v>0</v>
      </c>
      <c r="J36" s="13">
        <f>((((+F36*H36*I36)/60)/60)/Variables!$B$9)</f>
        <v>0</v>
      </c>
      <c r="L36" s="14">
        <v>0</v>
      </c>
      <c r="M36" s="14">
        <v>0</v>
      </c>
      <c r="N36" s="13">
        <f>((((+F36*L36*M36)/60)/60)/Variables!$B$9)</f>
        <v>0</v>
      </c>
      <c r="P36" s="14">
        <v>0</v>
      </c>
      <c r="Q36" s="14">
        <v>0</v>
      </c>
      <c r="R36" s="13">
        <f>((((+F36*P36*Q36)/60)/60)/Variables!$B$9)</f>
        <v>0</v>
      </c>
    </row>
    <row r="37" spans="1:18" ht="10.5">
      <c r="A37" s="5"/>
      <c r="B37" s="6" t="s">
        <v>37</v>
      </c>
      <c r="C37" s="39">
        <f>'Initial Enrollment'!C32</f>
        <v>0</v>
      </c>
      <c r="D37" s="14">
        <v>0</v>
      </c>
      <c r="E37" s="18">
        <v>0</v>
      </c>
      <c r="F37" s="10">
        <f t="shared" si="0"/>
        <v>0</v>
      </c>
      <c r="G37" s="9"/>
      <c r="H37" s="14">
        <v>0</v>
      </c>
      <c r="I37" s="14">
        <v>0</v>
      </c>
      <c r="J37" s="13">
        <f>((((+F37*H37*I37)/60)/60)/Variables!$B$9)</f>
        <v>0</v>
      </c>
      <c r="L37" s="14">
        <v>0</v>
      </c>
      <c r="M37" s="14">
        <v>0</v>
      </c>
      <c r="N37" s="13">
        <f>((((+F37*L37*M37)/60)/60)/Variables!$B$9)</f>
        <v>0</v>
      </c>
      <c r="P37" s="14">
        <v>0</v>
      </c>
      <c r="Q37" s="14">
        <v>0</v>
      </c>
      <c r="R37" s="13">
        <f>((((+F37*P37*Q37)/60)/60)/Variables!$B$9)</f>
        <v>0</v>
      </c>
    </row>
    <row r="38" spans="1:18" ht="10.5">
      <c r="A38" s="3">
        <v>33</v>
      </c>
      <c r="B38" s="4" t="s">
        <v>38</v>
      </c>
      <c r="C38" s="39" t="str">
        <f>'Initial Enrollment'!C33</f>
        <v>School/MEP Project Records</v>
      </c>
      <c r="D38" s="14">
        <f>+Variables!$B$2</f>
        <v>656874</v>
      </c>
      <c r="E38" s="18">
        <v>1</v>
      </c>
      <c r="F38" s="10">
        <f t="shared" si="0"/>
        <v>656874</v>
      </c>
      <c r="G38" s="9"/>
      <c r="H38" s="14">
        <v>0</v>
      </c>
      <c r="I38" s="14">
        <v>0</v>
      </c>
      <c r="J38" s="13">
        <f>((((+F38*H38*I38)/60)/60)/Variables!$B$9)</f>
        <v>0</v>
      </c>
      <c r="L38" s="14">
        <v>0</v>
      </c>
      <c r="M38" s="14">
        <v>0</v>
      </c>
      <c r="N38" s="13">
        <f>((((+F38*L38*M38)/60)/60)/Variables!$B$9)</f>
        <v>0</v>
      </c>
      <c r="P38" s="14">
        <v>0</v>
      </c>
      <c r="Q38" s="14">
        <v>0</v>
      </c>
      <c r="R38" s="13">
        <f>((((+F38*P38*Q38)/60)/60)/Variables!$B$9)</f>
        <v>0</v>
      </c>
    </row>
    <row r="39" spans="1:18" ht="10.5">
      <c r="A39" s="3">
        <v>34</v>
      </c>
      <c r="B39" s="4" t="s">
        <v>39</v>
      </c>
      <c r="C39" s="39" t="str">
        <f>'Initial Enrollment'!C34</f>
        <v>School/MEP Project Records</v>
      </c>
      <c r="D39" s="14">
        <f>+Variables!$B$2</f>
        <v>656874</v>
      </c>
      <c r="E39" s="18">
        <v>1</v>
      </c>
      <c r="F39" s="10">
        <f t="shared" si="0"/>
        <v>656874</v>
      </c>
      <c r="G39" s="9"/>
      <c r="H39" s="14">
        <v>0</v>
      </c>
      <c r="I39" s="14">
        <v>0</v>
      </c>
      <c r="J39" s="13">
        <f>((((+F39*H39*I39)/60)/60)/Variables!$B$9)</f>
        <v>0</v>
      </c>
      <c r="L39" s="14">
        <v>0</v>
      </c>
      <c r="M39" s="14">
        <v>0</v>
      </c>
      <c r="N39" s="13">
        <f>((((+F39*L39*M39)/60)/60)/Variables!$B$9)</f>
        <v>0</v>
      </c>
      <c r="P39" s="14">
        <v>0</v>
      </c>
      <c r="Q39" s="14">
        <v>0</v>
      </c>
      <c r="R39" s="13">
        <f>((((+F39*P39*Q39)/60)/60)/Variables!$B$9)</f>
        <v>0</v>
      </c>
    </row>
    <row r="40" spans="1:18" ht="10.5">
      <c r="A40" s="3">
        <v>35</v>
      </c>
      <c r="B40" s="4" t="s">
        <v>40</v>
      </c>
      <c r="C40" s="39" t="str">
        <f>'Initial Enrollment'!C35</f>
        <v>School/MEP Project Records</v>
      </c>
      <c r="D40" s="14">
        <f>+Variables!$B$2</f>
        <v>656874</v>
      </c>
      <c r="E40" s="18">
        <v>1</v>
      </c>
      <c r="F40" s="10">
        <f t="shared" si="0"/>
        <v>656874</v>
      </c>
      <c r="G40" s="9"/>
      <c r="H40" s="14">
        <v>0</v>
      </c>
      <c r="I40" s="14">
        <v>0</v>
      </c>
      <c r="J40" s="13">
        <f>((((+F40*H40*I40)/60)/60)/Variables!$B$9)</f>
        <v>0</v>
      </c>
      <c r="L40" s="14">
        <v>0</v>
      </c>
      <c r="M40" s="14">
        <v>0</v>
      </c>
      <c r="N40" s="13">
        <f>((((+F40*L40*M40)/60)/60)/Variables!$B$9)</f>
        <v>0</v>
      </c>
      <c r="P40" s="14">
        <v>0</v>
      </c>
      <c r="Q40" s="14">
        <v>0</v>
      </c>
      <c r="R40" s="13">
        <f>((((+F40*P40*Q40)/60)/60)/Variables!$B$9)</f>
        <v>0</v>
      </c>
    </row>
    <row r="41" spans="1:18" ht="10.5">
      <c r="A41" s="3">
        <v>36</v>
      </c>
      <c r="B41" s="4" t="s">
        <v>41</v>
      </c>
      <c r="C41" s="39" t="str">
        <f>'Initial Enrollment'!C36</f>
        <v>School/MEP Project Records</v>
      </c>
      <c r="D41" s="14">
        <f>+Variables!$B$2</f>
        <v>656874</v>
      </c>
      <c r="E41" s="18">
        <v>1</v>
      </c>
      <c r="F41" s="10">
        <f t="shared" si="0"/>
        <v>656874</v>
      </c>
      <c r="G41" s="9"/>
      <c r="H41" s="14">
        <v>0</v>
      </c>
      <c r="I41" s="14">
        <v>0</v>
      </c>
      <c r="J41" s="13">
        <f>((((+F41*H41*I41)/60)/60)/Variables!$B$9)</f>
        <v>0</v>
      </c>
      <c r="L41" s="14">
        <v>0</v>
      </c>
      <c r="M41" s="14">
        <v>0</v>
      </c>
      <c r="N41" s="13">
        <f>((((+F41*L41*M41)/60)/60)/Variables!$B$9)</f>
        <v>0</v>
      </c>
      <c r="P41" s="14">
        <v>0</v>
      </c>
      <c r="Q41" s="14">
        <v>0</v>
      </c>
      <c r="R41" s="13">
        <f>((((+F41*P41*Q41)/60)/60)/Variables!$B$9)</f>
        <v>0</v>
      </c>
    </row>
    <row r="42" spans="1:18" ht="10.5">
      <c r="A42" s="3">
        <v>37</v>
      </c>
      <c r="B42" s="4" t="s">
        <v>42</v>
      </c>
      <c r="C42" s="39" t="str">
        <f>'Initial Enrollment'!C37</f>
        <v>State or District Computer System</v>
      </c>
      <c r="D42" s="14">
        <f>+Variables!$B$2</f>
        <v>656874</v>
      </c>
      <c r="E42" s="18">
        <v>1</v>
      </c>
      <c r="F42" s="10">
        <f t="shared" si="0"/>
        <v>656874</v>
      </c>
      <c r="G42" s="9"/>
      <c r="H42" s="14">
        <v>0</v>
      </c>
      <c r="I42" s="14">
        <v>0</v>
      </c>
      <c r="J42" s="13">
        <f>((((+F42*H42*I42)/60)/60)/Variables!$B$9)</f>
        <v>0</v>
      </c>
      <c r="L42" s="14">
        <v>0</v>
      </c>
      <c r="M42" s="14">
        <v>0</v>
      </c>
      <c r="N42" s="13">
        <f>((((+F42*L42*M42)/60)/60)/Variables!$B$9)</f>
        <v>0</v>
      </c>
      <c r="P42" s="14">
        <v>0</v>
      </c>
      <c r="Q42" s="14">
        <v>0</v>
      </c>
      <c r="R42" s="13">
        <f>((((+F42*P42*Q42)/60)/60)/Variables!$B$9)</f>
        <v>0</v>
      </c>
    </row>
    <row r="43" spans="1:18" ht="10.5">
      <c r="A43" s="3">
        <v>38</v>
      </c>
      <c r="B43" s="4" t="s">
        <v>43</v>
      </c>
      <c r="C43" s="39" t="str">
        <f>'Initial Enrollment'!C38</f>
        <v>EDEN</v>
      </c>
      <c r="D43" s="14">
        <f>+Variables!$B$2</f>
        <v>656874</v>
      </c>
      <c r="E43" s="18">
        <v>1</v>
      </c>
      <c r="F43" s="10">
        <f t="shared" si="0"/>
        <v>656874</v>
      </c>
      <c r="G43" s="9"/>
      <c r="H43" s="14">
        <v>0</v>
      </c>
      <c r="I43" s="14">
        <v>0</v>
      </c>
      <c r="J43" s="13">
        <f>((((+F43*H43*I43)/60)/60)/Variables!$B$9)</f>
        <v>0</v>
      </c>
      <c r="L43" s="14">
        <v>0</v>
      </c>
      <c r="M43" s="14">
        <v>0</v>
      </c>
      <c r="N43" s="13">
        <f>((((+F43*L43*M43)/60)/60)/Variables!$B$9)</f>
        <v>0</v>
      </c>
      <c r="P43" s="14">
        <v>0</v>
      </c>
      <c r="Q43" s="14">
        <v>0</v>
      </c>
      <c r="R43" s="13">
        <f>((((+F43*P43*Q43)/60)/60)/Variables!$B$9)</f>
        <v>0</v>
      </c>
    </row>
    <row r="44" spans="1:18" ht="10.5">
      <c r="A44" s="3">
        <v>39</v>
      </c>
      <c r="B44" s="4" t="s">
        <v>44</v>
      </c>
      <c r="C44" s="39" t="str">
        <f>'Initial Enrollment'!C39</f>
        <v>EDEN</v>
      </c>
      <c r="D44" s="14">
        <f>+Variables!$B$2</f>
        <v>656874</v>
      </c>
      <c r="E44" s="18">
        <v>1</v>
      </c>
      <c r="F44" s="10">
        <f t="shared" si="0"/>
        <v>656874</v>
      </c>
      <c r="G44" s="9"/>
      <c r="H44" s="14">
        <v>0</v>
      </c>
      <c r="I44" s="14">
        <v>0</v>
      </c>
      <c r="J44" s="13">
        <f>((((+F44*H44*I44)/60)/60)/Variables!$B$9)</f>
        <v>0</v>
      </c>
      <c r="L44" s="14">
        <v>0</v>
      </c>
      <c r="M44" s="14">
        <v>0</v>
      </c>
      <c r="N44" s="13">
        <f>((((+F44*L44*M44)/60)/60)/Variables!$B$9)</f>
        <v>0</v>
      </c>
      <c r="P44" s="14">
        <v>0</v>
      </c>
      <c r="Q44" s="14">
        <v>0</v>
      </c>
      <c r="R44" s="13">
        <f>((((+F44*P44*Q44)/60)/60)/Variables!$B$9)</f>
        <v>0</v>
      </c>
    </row>
    <row r="45" spans="1:18" ht="10.5">
      <c r="A45" s="3">
        <v>40</v>
      </c>
      <c r="B45" s="4" t="s">
        <v>45</v>
      </c>
      <c r="C45" s="39" t="str">
        <f>'Initial Enrollment'!C40</f>
        <v>EDEN</v>
      </c>
      <c r="D45" s="14">
        <f>+Variables!$B$2</f>
        <v>656874</v>
      </c>
      <c r="E45" s="18">
        <v>1</v>
      </c>
      <c r="F45" s="10">
        <f t="shared" si="0"/>
        <v>656874</v>
      </c>
      <c r="G45" s="9"/>
      <c r="H45" s="14">
        <v>0</v>
      </c>
      <c r="I45" s="14">
        <v>0</v>
      </c>
      <c r="J45" s="13">
        <f>((((+F45*H45*I45)/60)/60)/Variables!$B$9)</f>
        <v>0</v>
      </c>
      <c r="L45" s="14">
        <v>0</v>
      </c>
      <c r="M45" s="14">
        <v>0</v>
      </c>
      <c r="N45" s="13">
        <f>((((+F45*L45*M45)/60)/60)/Variables!$B$9)</f>
        <v>0</v>
      </c>
      <c r="P45" s="14">
        <v>0</v>
      </c>
      <c r="Q45" s="14">
        <v>0</v>
      </c>
      <c r="R45" s="13">
        <f>((((+F45*P45*Q45)/60)/60)/Variables!$B$9)</f>
        <v>0</v>
      </c>
    </row>
    <row r="46" spans="1:18" ht="10.5">
      <c r="A46" s="3">
        <v>41</v>
      </c>
      <c r="B46" s="4" t="s">
        <v>46</v>
      </c>
      <c r="C46" s="39" t="str">
        <f>'Initial Enrollment'!C41</f>
        <v>EDEN</v>
      </c>
      <c r="D46" s="14">
        <f>+Variables!$B$2</f>
        <v>656874</v>
      </c>
      <c r="E46" s="18">
        <v>1</v>
      </c>
      <c r="F46" s="10">
        <f t="shared" si="0"/>
        <v>656874</v>
      </c>
      <c r="G46" s="9"/>
      <c r="H46" s="14">
        <v>0</v>
      </c>
      <c r="I46" s="14">
        <v>0</v>
      </c>
      <c r="J46" s="13">
        <f>((((+F46*H46*I46)/60)/60)/Variables!$B$9)</f>
        <v>0</v>
      </c>
      <c r="L46" s="14">
        <v>0</v>
      </c>
      <c r="M46" s="14">
        <v>0</v>
      </c>
      <c r="N46" s="13">
        <f>((((+F46*L46*M46)/60)/60)/Variables!$B$9)</f>
        <v>0</v>
      </c>
      <c r="P46" s="14">
        <v>0</v>
      </c>
      <c r="Q46" s="14">
        <v>0</v>
      </c>
      <c r="R46" s="13">
        <f>((((+F46*P46*Q46)/60)/60)/Variables!$B$9)</f>
        <v>0</v>
      </c>
    </row>
    <row r="47" spans="1:18" ht="10.5">
      <c r="A47" s="3">
        <v>42</v>
      </c>
      <c r="B47" s="4" t="s">
        <v>47</v>
      </c>
      <c r="C47" s="39" t="str">
        <f>'Initial Enrollment'!C42</f>
        <v>EDEN</v>
      </c>
      <c r="D47" s="14">
        <f>+Variables!$B$2</f>
        <v>656874</v>
      </c>
      <c r="E47" s="18">
        <v>1</v>
      </c>
      <c r="F47" s="10">
        <f t="shared" si="0"/>
        <v>656874</v>
      </c>
      <c r="G47" s="9"/>
      <c r="H47" s="14">
        <v>0</v>
      </c>
      <c r="I47" s="14">
        <v>0</v>
      </c>
      <c r="J47" s="13">
        <f>((((+F47*H47*I47)/60)/60)/Variables!$B$9)</f>
        <v>0</v>
      </c>
      <c r="L47" s="14">
        <v>0</v>
      </c>
      <c r="M47" s="14">
        <v>0</v>
      </c>
      <c r="N47" s="13">
        <f>((((+F47*L47*M47)/60)/60)/Variables!$B$9)</f>
        <v>0</v>
      </c>
      <c r="P47" s="14">
        <v>0</v>
      </c>
      <c r="Q47" s="14">
        <v>0</v>
      </c>
      <c r="R47" s="13">
        <f>((((+F47*P47*Q47)/60)/60)/Variables!$B$9)</f>
        <v>0</v>
      </c>
    </row>
    <row r="48" spans="1:18" ht="10.5">
      <c r="A48" s="3">
        <v>43</v>
      </c>
      <c r="B48" s="4" t="s">
        <v>48</v>
      </c>
      <c r="C48" s="39" t="str">
        <f>'Initial Enrollment'!C43</f>
        <v>EDEN</v>
      </c>
      <c r="D48" s="14">
        <f>+Variables!$B$2</f>
        <v>656874</v>
      </c>
      <c r="E48" s="18">
        <v>1</v>
      </c>
      <c r="F48" s="10">
        <f t="shared" si="0"/>
        <v>656874</v>
      </c>
      <c r="G48" s="9"/>
      <c r="H48" s="14">
        <v>0</v>
      </c>
      <c r="I48" s="14">
        <v>0</v>
      </c>
      <c r="J48" s="13">
        <f>((((+F48*H48*I48)/60)/60)/Variables!$B$9)</f>
        <v>0</v>
      </c>
      <c r="L48" s="14">
        <v>0</v>
      </c>
      <c r="M48" s="14">
        <v>0</v>
      </c>
      <c r="N48" s="13">
        <f>((((+F48*L48*M48)/60)/60)/Variables!$B$9)</f>
        <v>0</v>
      </c>
      <c r="P48" s="14">
        <v>0</v>
      </c>
      <c r="Q48" s="14">
        <v>0</v>
      </c>
      <c r="R48" s="13">
        <f>((((+F48*P48*Q48)/60)/60)/Variables!$B$9)</f>
        <v>0</v>
      </c>
    </row>
    <row r="49" spans="1:18" ht="10.5">
      <c r="A49" s="3">
        <v>44</v>
      </c>
      <c r="B49" s="4" t="s">
        <v>49</v>
      </c>
      <c r="C49" s="39" t="str">
        <f>'Initial Enrollment'!C44</f>
        <v>EDEN</v>
      </c>
      <c r="D49" s="14">
        <f>+Variables!$B$2</f>
        <v>656874</v>
      </c>
      <c r="E49" s="18">
        <v>1</v>
      </c>
      <c r="F49" s="10">
        <f t="shared" si="0"/>
        <v>656874</v>
      </c>
      <c r="G49" s="9"/>
      <c r="H49" s="14">
        <v>0</v>
      </c>
      <c r="I49" s="14">
        <v>0</v>
      </c>
      <c r="J49" s="13">
        <f>((((+F49*H49*I49)/60)/60)/Variables!$B$9)</f>
        <v>0</v>
      </c>
      <c r="L49" s="14">
        <v>0</v>
      </c>
      <c r="M49" s="14">
        <v>0</v>
      </c>
      <c r="N49" s="13">
        <f>((((+F49*L49*M49)/60)/60)/Variables!$B$9)</f>
        <v>0</v>
      </c>
      <c r="P49" s="14">
        <v>0</v>
      </c>
      <c r="Q49" s="14">
        <v>0</v>
      </c>
      <c r="R49" s="13">
        <f>((((+F49*P49*Q49)/60)/60)/Variables!$B$9)</f>
        <v>0</v>
      </c>
    </row>
    <row r="50" spans="1:18" ht="10.5">
      <c r="A50" s="3">
        <v>45</v>
      </c>
      <c r="B50" s="4" t="s">
        <v>50</v>
      </c>
      <c r="C50" s="39" t="str">
        <f>'Initial Enrollment'!C45</f>
        <v>EDEN</v>
      </c>
      <c r="D50" s="14">
        <f>+Variables!$B$2</f>
        <v>656874</v>
      </c>
      <c r="E50" s="18">
        <v>1</v>
      </c>
      <c r="F50" s="10">
        <f t="shared" si="0"/>
        <v>656874</v>
      </c>
      <c r="G50" s="9"/>
      <c r="H50" s="14">
        <v>0</v>
      </c>
      <c r="I50" s="14">
        <v>0</v>
      </c>
      <c r="J50" s="13">
        <f>((((+F50*H50*I50)/60)/60)/Variables!$B$9)</f>
        <v>0</v>
      </c>
      <c r="L50" s="14">
        <v>0</v>
      </c>
      <c r="M50" s="14">
        <v>0</v>
      </c>
      <c r="N50" s="13">
        <f>((((+F50*L50*M50)/60)/60)/Variables!$B$9)</f>
        <v>0</v>
      </c>
      <c r="P50" s="14">
        <v>0</v>
      </c>
      <c r="Q50" s="14">
        <v>0</v>
      </c>
      <c r="R50" s="13">
        <f>((((+F50*P50*Q50)/60)/60)/Variables!$B$9)</f>
        <v>0</v>
      </c>
    </row>
    <row r="51" spans="1:18" ht="10.5">
      <c r="A51" s="3">
        <v>46</v>
      </c>
      <c r="B51" s="4" t="s">
        <v>51</v>
      </c>
      <c r="C51" s="39" t="str">
        <f>'Initial Enrollment'!C46</f>
        <v>EDEN</v>
      </c>
      <c r="D51" s="14">
        <f>+Variables!$B$2</f>
        <v>656874</v>
      </c>
      <c r="E51" s="18">
        <v>1</v>
      </c>
      <c r="F51" s="10">
        <f t="shared" si="0"/>
        <v>656874</v>
      </c>
      <c r="G51" s="9"/>
      <c r="H51" s="14">
        <v>0</v>
      </c>
      <c r="I51" s="14">
        <v>0</v>
      </c>
      <c r="J51" s="13">
        <f>((((+F51*H51*I51)/60)/60)/Variables!$B$9)</f>
        <v>0</v>
      </c>
      <c r="L51" s="14">
        <v>0</v>
      </c>
      <c r="M51" s="14">
        <v>0</v>
      </c>
      <c r="N51" s="13">
        <f>((((+F51*L51*M51)/60)/60)/Variables!$B$9)</f>
        <v>0</v>
      </c>
      <c r="P51" s="14">
        <v>0</v>
      </c>
      <c r="Q51" s="14">
        <v>0</v>
      </c>
      <c r="R51" s="13">
        <f>((((+F51*P51*Q51)/60)/60)/Variables!$B$9)</f>
        <v>0</v>
      </c>
    </row>
    <row r="52" spans="1:18" ht="10.5">
      <c r="A52" s="3">
        <v>47</v>
      </c>
      <c r="B52" s="4" t="s">
        <v>52</v>
      </c>
      <c r="C52" s="39" t="str">
        <f>'Initial Enrollment'!C47</f>
        <v>COE</v>
      </c>
      <c r="D52" s="14">
        <f>+Variables!$B$2</f>
        <v>656874</v>
      </c>
      <c r="E52" s="18">
        <v>1</v>
      </c>
      <c r="F52" s="10">
        <f t="shared" si="0"/>
        <v>656874</v>
      </c>
      <c r="G52" s="9"/>
      <c r="H52" s="14">
        <v>0</v>
      </c>
      <c r="I52" s="14">
        <v>0</v>
      </c>
      <c r="J52" s="13">
        <f>((((+F52*H52*I52)/60)/60)/Variables!$B$9)</f>
        <v>0</v>
      </c>
      <c r="L52" s="14">
        <v>0</v>
      </c>
      <c r="M52" s="14">
        <v>0</v>
      </c>
      <c r="N52" s="13">
        <f>((((+F52*L52*M52)/60)/60)/Variables!$B$9)</f>
        <v>0</v>
      </c>
      <c r="P52" s="14">
        <v>0</v>
      </c>
      <c r="Q52" s="14">
        <v>0</v>
      </c>
      <c r="R52" s="13">
        <f>((((+F52*P52*Q52)/60)/60)/Variables!$B$9)</f>
        <v>0</v>
      </c>
    </row>
    <row r="53" spans="1:18" ht="10.5">
      <c r="A53" s="3">
        <v>48</v>
      </c>
      <c r="B53" s="4" t="s">
        <v>53</v>
      </c>
      <c r="C53" s="39" t="str">
        <f>'Initial Enrollment'!C48</f>
        <v>MEP Database</v>
      </c>
      <c r="D53" s="14">
        <f>+Variables!$B$2</f>
        <v>656874</v>
      </c>
      <c r="E53" s="18">
        <v>0.36</v>
      </c>
      <c r="F53" s="10">
        <f t="shared" si="0"/>
        <v>236474.63999999998</v>
      </c>
      <c r="G53" s="9"/>
      <c r="H53" s="14">
        <v>0</v>
      </c>
      <c r="I53" s="14">
        <v>0</v>
      </c>
      <c r="J53" s="13">
        <f>((((+F53*H53*I53)/60)/60)/Variables!$B$9)</f>
        <v>0</v>
      </c>
      <c r="L53" s="14">
        <v>0</v>
      </c>
      <c r="M53" s="14">
        <v>0</v>
      </c>
      <c r="N53" s="13">
        <f>((((+F53*L53*M53)/60)/60)/Variables!$B$9)</f>
        <v>0</v>
      </c>
      <c r="P53" s="14">
        <v>0</v>
      </c>
      <c r="Q53" s="14">
        <v>0</v>
      </c>
      <c r="R53" s="13">
        <f>((((+F53*P53*Q53)/60)/60)/Variables!$B$9)</f>
        <v>0</v>
      </c>
    </row>
    <row r="54" spans="1:18" ht="10.5">
      <c r="A54" s="3">
        <v>49</v>
      </c>
      <c r="B54" s="4" t="s">
        <v>54</v>
      </c>
      <c r="C54" s="39" t="str">
        <f>'Initial Enrollment'!C49</f>
        <v>MEP Database</v>
      </c>
      <c r="D54" s="14">
        <f>+Variables!$B$2</f>
        <v>656874</v>
      </c>
      <c r="E54" s="18">
        <v>0.05</v>
      </c>
      <c r="F54" s="10">
        <f t="shared" si="0"/>
        <v>32843.700000000004</v>
      </c>
      <c r="G54" s="9"/>
      <c r="H54" s="14">
        <v>0</v>
      </c>
      <c r="I54" s="14">
        <v>0</v>
      </c>
      <c r="J54" s="13">
        <f>((((+F54*H54*I54)/60)/60)/Variables!$B$9)</f>
        <v>0</v>
      </c>
      <c r="L54" s="14">
        <v>0</v>
      </c>
      <c r="M54" s="14">
        <v>0</v>
      </c>
      <c r="N54" s="13">
        <f>((((+F54*L54*M54)/60)/60)/Variables!$B$9)</f>
        <v>0</v>
      </c>
      <c r="P54" s="14">
        <v>0</v>
      </c>
      <c r="Q54" s="14">
        <v>0</v>
      </c>
      <c r="R54" s="13">
        <f>((((+F54*P54*Q54)/60)/60)/Variables!$B$9)</f>
        <v>0</v>
      </c>
    </row>
    <row r="55" spans="1:18" ht="10.5">
      <c r="A55" s="3">
        <v>50</v>
      </c>
      <c r="B55" s="4" t="s">
        <v>55</v>
      </c>
      <c r="C55" s="39" t="str">
        <f>'Initial Enrollment'!C50</f>
        <v>MEP Database</v>
      </c>
      <c r="D55" s="14">
        <f>+Variables!$B$2</f>
        <v>656874</v>
      </c>
      <c r="E55" s="18">
        <v>0.05</v>
      </c>
      <c r="F55" s="10">
        <f t="shared" si="0"/>
        <v>32843.700000000004</v>
      </c>
      <c r="G55" s="9"/>
      <c r="H55" s="14">
        <v>0</v>
      </c>
      <c r="I55" s="14">
        <v>0</v>
      </c>
      <c r="J55" s="13">
        <f>((((+F55*H55*I55)/60)/60)/Variables!$B$9)</f>
        <v>0</v>
      </c>
      <c r="L55" s="14">
        <v>0</v>
      </c>
      <c r="M55" s="14">
        <v>0</v>
      </c>
      <c r="N55" s="13">
        <f>((((+F55*L55*M55)/60)/60)/Variables!$B$9)</f>
        <v>0</v>
      </c>
      <c r="P55" s="14">
        <v>0</v>
      </c>
      <c r="Q55" s="14">
        <v>0</v>
      </c>
      <c r="R55" s="13">
        <f>((((+F55*P55*Q55)/60)/60)/Variables!$B$9)</f>
        <v>0</v>
      </c>
    </row>
    <row r="56" spans="1:18" ht="10.5">
      <c r="A56" s="3">
        <v>51</v>
      </c>
      <c r="B56" s="4" t="s">
        <v>56</v>
      </c>
      <c r="C56" s="39" t="str">
        <f>'Initial Enrollment'!C51</f>
        <v>Health Record</v>
      </c>
      <c r="D56" s="14">
        <f>+Variables!$B$2</f>
        <v>656874</v>
      </c>
      <c r="E56" s="18">
        <v>0.25</v>
      </c>
      <c r="F56" s="10">
        <f t="shared" si="0"/>
        <v>164218.5</v>
      </c>
      <c r="G56" s="9"/>
      <c r="H56" s="14">
        <v>0</v>
      </c>
      <c r="I56" s="14">
        <v>0</v>
      </c>
      <c r="J56" s="13">
        <f>((((+F56*H56*I56)/60)/60)/Variables!$B$9)</f>
        <v>0</v>
      </c>
      <c r="L56" s="14">
        <v>0</v>
      </c>
      <c r="M56" s="14">
        <v>0</v>
      </c>
      <c r="N56" s="13">
        <f>((((+F56*L56*M56)/60)/60)/Variables!$B$9)</f>
        <v>0</v>
      </c>
      <c r="P56" s="14">
        <v>0</v>
      </c>
      <c r="Q56" s="14">
        <v>0</v>
      </c>
      <c r="R56" s="13">
        <f>((((+F56*P56*Q56)/60)/60)/Variables!$B$9)</f>
        <v>0</v>
      </c>
    </row>
    <row r="57" spans="1:18" ht="10.5">
      <c r="A57" s="3">
        <v>52</v>
      </c>
      <c r="B57" s="4" t="s">
        <v>57</v>
      </c>
      <c r="C57" s="39" t="str">
        <f>'Initial Enrollment'!C52</f>
        <v>MEP Database</v>
      </c>
      <c r="D57" s="14">
        <f>+Variables!$B$2</f>
        <v>656874</v>
      </c>
      <c r="E57" s="18">
        <v>0.25</v>
      </c>
      <c r="F57" s="10">
        <f t="shared" si="0"/>
        <v>164218.5</v>
      </c>
      <c r="G57" s="9"/>
      <c r="H57" s="14">
        <v>0</v>
      </c>
      <c r="I57" s="14">
        <v>0</v>
      </c>
      <c r="J57" s="13">
        <f>((((+F57*H57*I57)/60)/60)/Variables!$B$9)</f>
        <v>0</v>
      </c>
      <c r="L57" s="14">
        <v>0</v>
      </c>
      <c r="M57" s="14">
        <v>0</v>
      </c>
      <c r="N57" s="13">
        <f>((((+F57*L57*M57)/60)/60)/Variables!$B$9)</f>
        <v>0</v>
      </c>
      <c r="P57" s="14">
        <v>0</v>
      </c>
      <c r="Q57" s="14">
        <v>0</v>
      </c>
      <c r="R57" s="13">
        <f>((((+F57*P57*Q57)/60)/60)/Variables!$B$9)</f>
        <v>0</v>
      </c>
    </row>
    <row r="58" spans="1:18" ht="10.5">
      <c r="A58" s="3">
        <v>53</v>
      </c>
      <c r="B58" s="4" t="s">
        <v>58</v>
      </c>
      <c r="C58" s="39" t="e">
        <f>'Initial Enrollment'!#REF!</f>
        <v>#REF!</v>
      </c>
      <c r="D58" s="14">
        <f>+Variables!$B$2</f>
        <v>656874</v>
      </c>
      <c r="E58" s="18">
        <v>0.25</v>
      </c>
      <c r="F58" s="10">
        <f t="shared" si="0"/>
        <v>164218.5</v>
      </c>
      <c r="G58" s="9"/>
      <c r="H58" s="14">
        <v>0</v>
      </c>
      <c r="I58" s="14">
        <v>0</v>
      </c>
      <c r="J58" s="13">
        <f>((((+F58*H58*I58)/60)/60)/Variables!$B$9)</f>
        <v>0</v>
      </c>
      <c r="L58" s="14">
        <v>0</v>
      </c>
      <c r="M58" s="14">
        <v>0</v>
      </c>
      <c r="N58" s="13">
        <f>((((+F58*L58*M58)/60)/60)/Variables!$B$9)</f>
        <v>0</v>
      </c>
      <c r="P58" s="14">
        <v>0</v>
      </c>
      <c r="Q58" s="14">
        <v>0</v>
      </c>
      <c r="R58" s="13">
        <f>((((+F58*P58*Q58)/60)/60)/Variables!$B$9)</f>
        <v>0</v>
      </c>
    </row>
    <row r="59" spans="1:18" ht="10.5">
      <c r="A59" s="3">
        <v>54</v>
      </c>
      <c r="B59" s="4" t="s">
        <v>59</v>
      </c>
      <c r="C59" s="39" t="str">
        <f>'Initial Enrollment'!C53</f>
        <v>Student</v>
      </c>
      <c r="D59" s="14">
        <f>+Variables!$B$2</f>
        <v>656874</v>
      </c>
      <c r="E59" s="18">
        <v>1</v>
      </c>
      <c r="F59" s="10">
        <f t="shared" si="0"/>
        <v>656874</v>
      </c>
      <c r="G59" s="9"/>
      <c r="H59" s="14">
        <v>0</v>
      </c>
      <c r="I59" s="14">
        <v>0</v>
      </c>
      <c r="J59" s="13">
        <f>((((+F59*H59*I59)/60)/60)/Variables!$B$9)</f>
        <v>0</v>
      </c>
      <c r="L59" s="14">
        <v>0</v>
      </c>
      <c r="M59" s="14">
        <v>0</v>
      </c>
      <c r="N59" s="13">
        <f>((((+F59*L59*M59)/60)/60)/Variables!$B$9)</f>
        <v>0</v>
      </c>
      <c r="P59" s="14">
        <v>0</v>
      </c>
      <c r="Q59" s="14">
        <v>0</v>
      </c>
      <c r="R59" s="13">
        <f>((((+F59*P59*Q59)/60)/60)/Variables!$B$9)</f>
        <v>0</v>
      </c>
    </row>
    <row r="60" spans="1:18" ht="10.5">
      <c r="A60" s="3">
        <v>55</v>
      </c>
      <c r="B60" s="4" t="s">
        <v>60</v>
      </c>
      <c r="C60" s="39" t="str">
        <f>'Initial Enrollment'!C54</f>
        <v>School/MEP Project Records</v>
      </c>
      <c r="D60" s="14">
        <f>+Variables!$B$2</f>
        <v>656874</v>
      </c>
      <c r="E60" s="18">
        <v>1</v>
      </c>
      <c r="F60" s="10">
        <f t="shared" si="0"/>
        <v>656874</v>
      </c>
      <c r="G60" s="9"/>
      <c r="H60" s="14">
        <v>0</v>
      </c>
      <c r="I60" s="14">
        <v>0</v>
      </c>
      <c r="J60" s="13">
        <f>((((+F60*H60*I60)/60)/60)/Variables!$B$9)</f>
        <v>0</v>
      </c>
      <c r="L60" s="14">
        <v>0</v>
      </c>
      <c r="M60" s="14">
        <v>0</v>
      </c>
      <c r="N60" s="13">
        <f>((((+F60*L60*M60)/60)/60)/Variables!$B$9)</f>
        <v>0</v>
      </c>
      <c r="P60" s="14">
        <v>0</v>
      </c>
      <c r="Q60" s="14">
        <v>0</v>
      </c>
      <c r="R60" s="13">
        <f>((((+F60*P60*Q60)/60)/60)/Variables!$B$9)</f>
        <v>0</v>
      </c>
    </row>
    <row r="61" spans="1:18" ht="10.5">
      <c r="A61" s="3">
        <v>56</v>
      </c>
      <c r="B61" s="4" t="s">
        <v>61</v>
      </c>
      <c r="C61" s="39" t="e">
        <f>'Initial Enrollment'!#REF!</f>
        <v>#REF!</v>
      </c>
      <c r="D61" s="14">
        <f>+Variables!$B$2</f>
        <v>656874</v>
      </c>
      <c r="E61" s="18">
        <v>1</v>
      </c>
      <c r="F61" s="10">
        <f t="shared" si="0"/>
        <v>656874</v>
      </c>
      <c r="G61" s="9"/>
      <c r="H61" s="14">
        <v>0</v>
      </c>
      <c r="I61" s="14">
        <v>0</v>
      </c>
      <c r="J61" s="13">
        <f>((((+F61*H61*I61)/60)/60)/Variables!$B$9)</f>
        <v>0</v>
      </c>
      <c r="L61" s="14">
        <v>0</v>
      </c>
      <c r="M61" s="14">
        <v>0</v>
      </c>
      <c r="N61" s="13">
        <f>((((+F61*L61*M61)/60)/60)/Variables!$B$9)</f>
        <v>0</v>
      </c>
      <c r="P61" s="14">
        <v>0</v>
      </c>
      <c r="Q61" s="14">
        <v>0</v>
      </c>
      <c r="R61" s="13">
        <f>((((+F61*P61*Q61)/60)/60)/Variables!$B$9)</f>
        <v>0</v>
      </c>
    </row>
    <row r="62" spans="1:18" ht="10.5">
      <c r="A62" s="5"/>
      <c r="B62" s="6" t="s">
        <v>62</v>
      </c>
      <c r="C62" s="39">
        <f>'Initial Enrollment'!C55</f>
        <v>0</v>
      </c>
      <c r="D62" s="14">
        <v>0</v>
      </c>
      <c r="E62" s="18">
        <v>0</v>
      </c>
      <c r="F62" s="10">
        <f t="shared" si="0"/>
        <v>0</v>
      </c>
      <c r="G62" s="9"/>
      <c r="H62" s="14">
        <v>0</v>
      </c>
      <c r="I62" s="14">
        <v>0</v>
      </c>
      <c r="J62" s="13">
        <f>((((+F62*H62*I62)/60)/60)/Variables!$B$9)</f>
        <v>0</v>
      </c>
      <c r="L62" s="14">
        <v>0</v>
      </c>
      <c r="M62" s="14">
        <v>0</v>
      </c>
      <c r="N62" s="13">
        <f>((((+F62*L62*M62)/60)/60)/Variables!$B$9)</f>
        <v>0</v>
      </c>
      <c r="P62" s="14">
        <v>0</v>
      </c>
      <c r="Q62" s="14">
        <v>0</v>
      </c>
      <c r="R62" s="13">
        <f>((((+F62*P62*Q62)/60)/60)/Variables!$B$9)</f>
        <v>0</v>
      </c>
    </row>
    <row r="63" spans="1:18" ht="10.5">
      <c r="A63" s="3">
        <v>57</v>
      </c>
      <c r="B63" s="4" t="s">
        <v>63</v>
      </c>
      <c r="C63" s="39" t="str">
        <f>'Initial Enrollment'!C56</f>
        <v>State or District Computer System</v>
      </c>
      <c r="D63" s="14">
        <f>+Variables!$B$2</f>
        <v>656874</v>
      </c>
      <c r="E63" s="18">
        <f>SUM(Variables!$C$4:$C$6)</f>
        <v>0.7400003653668741</v>
      </c>
      <c r="F63" s="10">
        <f t="shared" si="0"/>
        <v>486087.00000000006</v>
      </c>
      <c r="G63" s="9"/>
      <c r="H63" s="14">
        <v>0</v>
      </c>
      <c r="I63" s="14">
        <v>0</v>
      </c>
      <c r="J63" s="13">
        <f>((((+F63*H63*I63)/60)/60)/Variables!$B$9)</f>
        <v>0</v>
      </c>
      <c r="L63" s="14">
        <v>0</v>
      </c>
      <c r="M63" s="14">
        <v>0</v>
      </c>
      <c r="N63" s="13">
        <f>((((+F63*L63*M63)/60)/60)/Variables!$B$9)</f>
        <v>0</v>
      </c>
      <c r="P63" s="14">
        <v>0</v>
      </c>
      <c r="Q63" s="14">
        <v>0</v>
      </c>
      <c r="R63" s="13">
        <f>((((+F63*P63*Q63)/60)/60)/Variables!$B$9)</f>
        <v>0</v>
      </c>
    </row>
    <row r="64" spans="1:18" ht="10.5">
      <c r="A64" s="3">
        <v>58</v>
      </c>
      <c r="B64" s="4" t="s">
        <v>64</v>
      </c>
      <c r="C64" s="39" t="str">
        <f>'Initial Enrollment'!C57</f>
        <v>State or District Computer System</v>
      </c>
      <c r="D64" s="14">
        <f>+Variables!$B$2</f>
        <v>656874</v>
      </c>
      <c r="E64" s="18">
        <f>SUM(Variables!$C$4:$C$6)</f>
        <v>0.7400003653668741</v>
      </c>
      <c r="F64" s="10">
        <f t="shared" si="0"/>
        <v>486087.00000000006</v>
      </c>
      <c r="G64" s="9"/>
      <c r="H64" s="14">
        <v>0</v>
      </c>
      <c r="I64" s="14">
        <v>0</v>
      </c>
      <c r="J64" s="13">
        <f>((((+F64*H64*I64)/60)/60)/Variables!$B$9)</f>
        <v>0</v>
      </c>
      <c r="L64" s="14">
        <v>0</v>
      </c>
      <c r="M64" s="14">
        <v>0</v>
      </c>
      <c r="N64" s="13">
        <f>((((+F64*L64*M64)/60)/60)/Variables!$B$9)</f>
        <v>0</v>
      </c>
      <c r="P64" s="14">
        <v>0</v>
      </c>
      <c r="Q64" s="14">
        <v>0</v>
      </c>
      <c r="R64" s="13">
        <f>((((+F64*P64*Q64)/60)/60)/Variables!$B$9)</f>
        <v>0</v>
      </c>
    </row>
    <row r="65" spans="1:18" ht="10.5">
      <c r="A65" s="3">
        <v>59</v>
      </c>
      <c r="B65" s="4" t="s">
        <v>65</v>
      </c>
      <c r="C65" s="39" t="str">
        <f>'Initial Enrollment'!C58</f>
        <v>State or District Computer System</v>
      </c>
      <c r="D65" s="14">
        <f>+Variables!$B$2</f>
        <v>656874</v>
      </c>
      <c r="E65" s="18">
        <f>SUM(Variables!$C$4:$C$6)</f>
        <v>0.7400003653668741</v>
      </c>
      <c r="F65" s="10">
        <f t="shared" si="0"/>
        <v>486087.00000000006</v>
      </c>
      <c r="G65" s="9"/>
      <c r="H65" s="14">
        <v>0</v>
      </c>
      <c r="I65" s="14">
        <v>0</v>
      </c>
      <c r="J65" s="13">
        <f>((((+F65*H65*I65)/60)/60)/Variables!$B$9)</f>
        <v>0</v>
      </c>
      <c r="L65" s="14">
        <v>0</v>
      </c>
      <c r="M65" s="14">
        <v>0</v>
      </c>
      <c r="N65" s="13">
        <f>((((+F65*L65*M65)/60)/60)/Variables!$B$9)</f>
        <v>0</v>
      </c>
      <c r="P65" s="14">
        <v>0</v>
      </c>
      <c r="Q65" s="14">
        <v>0</v>
      </c>
      <c r="R65" s="13">
        <f>((((+F65*P65*Q65)/60)/60)/Variables!$B$9)</f>
        <v>0</v>
      </c>
    </row>
    <row r="66" spans="1:18" ht="10.5">
      <c r="A66" s="3">
        <v>60</v>
      </c>
      <c r="B66" s="4" t="s">
        <v>66</v>
      </c>
      <c r="C66" s="39" t="str">
        <f>'Initial Enrollment'!C59</f>
        <v>State or District Computer System</v>
      </c>
      <c r="D66" s="14">
        <f>+Variables!$B$2</f>
        <v>656874</v>
      </c>
      <c r="E66" s="18">
        <f>SUM(Variables!$C$4:$C$6)</f>
        <v>0.7400003653668741</v>
      </c>
      <c r="F66" s="10">
        <f t="shared" si="0"/>
        <v>486087.00000000006</v>
      </c>
      <c r="G66" s="9"/>
      <c r="H66" s="14">
        <v>0</v>
      </c>
      <c r="I66" s="14">
        <v>0</v>
      </c>
      <c r="J66" s="13">
        <f>((((+F66*H66*I66)/60)/60)/Variables!$B$9)</f>
        <v>0</v>
      </c>
      <c r="L66" s="14">
        <v>0</v>
      </c>
      <c r="M66" s="14">
        <v>0</v>
      </c>
      <c r="N66" s="13">
        <f>((((+F66*L66*M66)/60)/60)/Variables!$B$9)</f>
        <v>0</v>
      </c>
      <c r="P66" s="14">
        <v>0</v>
      </c>
      <c r="Q66" s="14">
        <v>0</v>
      </c>
      <c r="R66" s="13">
        <f>((((+F66*P66*Q66)/60)/60)/Variables!$B$9)</f>
        <v>0</v>
      </c>
    </row>
    <row r="67" spans="1:18" ht="10.5">
      <c r="A67" s="3">
        <v>61</v>
      </c>
      <c r="B67" s="4" t="s">
        <v>67</v>
      </c>
      <c r="C67" s="39" t="str">
        <f>'Initial Enrollment'!C60</f>
        <v>State or District Computer System</v>
      </c>
      <c r="D67" s="14">
        <f>+Variables!$B$2</f>
        <v>656874</v>
      </c>
      <c r="E67" s="18">
        <f>SUM(Variables!$C$4:$C$6)</f>
        <v>0.7400003653668741</v>
      </c>
      <c r="F67" s="10">
        <f t="shared" si="0"/>
        <v>486087.00000000006</v>
      </c>
      <c r="G67" s="9"/>
      <c r="H67" s="14">
        <v>0</v>
      </c>
      <c r="I67" s="14">
        <v>0</v>
      </c>
      <c r="J67" s="13">
        <f>((((+F67*H67*I67)/60)/60)/Variables!$B$9)</f>
        <v>0</v>
      </c>
      <c r="L67" s="14">
        <v>0</v>
      </c>
      <c r="M67" s="14">
        <v>0</v>
      </c>
      <c r="N67" s="13">
        <f>((((+F67*L67*M67)/60)/60)/Variables!$B$9)</f>
        <v>0</v>
      </c>
      <c r="P67" s="14">
        <v>0</v>
      </c>
      <c r="Q67" s="14">
        <v>0</v>
      </c>
      <c r="R67" s="13">
        <f>((((+F67*P67*Q67)/60)/60)/Variables!$B$9)</f>
        <v>0</v>
      </c>
    </row>
    <row r="68" spans="1:18" ht="10.5">
      <c r="A68" s="3">
        <v>62</v>
      </c>
      <c r="B68" s="4" t="s">
        <v>68</v>
      </c>
      <c r="C68" s="39" t="str">
        <f>'Initial Enrollment'!C61</f>
        <v>State or District Computer System</v>
      </c>
      <c r="D68" s="14">
        <f>+Variables!$B$2</f>
        <v>656874</v>
      </c>
      <c r="E68" s="18">
        <f>SUM(Variables!$C$4:$C$6)</f>
        <v>0.7400003653668741</v>
      </c>
      <c r="F68" s="10">
        <f t="shared" si="0"/>
        <v>486087.00000000006</v>
      </c>
      <c r="G68" s="9"/>
      <c r="H68" s="14">
        <v>0</v>
      </c>
      <c r="I68" s="14">
        <v>0</v>
      </c>
      <c r="J68" s="13">
        <f>((((+F68*H68*I68)/60)/60)/Variables!$B$9)</f>
        <v>0</v>
      </c>
      <c r="L68" s="14">
        <v>0</v>
      </c>
      <c r="M68" s="14">
        <v>0</v>
      </c>
      <c r="N68" s="13">
        <f>((((+F68*L68*M68)/60)/60)/Variables!$B$9)</f>
        <v>0</v>
      </c>
      <c r="P68" s="14">
        <v>0</v>
      </c>
      <c r="Q68" s="14">
        <v>0</v>
      </c>
      <c r="R68" s="13">
        <f>((((+F68*P68*Q68)/60)/60)/Variables!$B$9)</f>
        <v>0</v>
      </c>
    </row>
    <row r="69" spans="1:18" ht="10.5">
      <c r="A69" s="3">
        <v>63</v>
      </c>
      <c r="B69" s="4" t="s">
        <v>69</v>
      </c>
      <c r="C69" s="39" t="str">
        <f>'Initial Enrollment'!C62</f>
        <v>State or District Computer System</v>
      </c>
      <c r="D69" s="14">
        <f>+Variables!$B$2</f>
        <v>656874</v>
      </c>
      <c r="E69" s="18">
        <f>SUM(Variables!$C$4:$C$6)</f>
        <v>0.7400003653668741</v>
      </c>
      <c r="F69" s="10">
        <f aca="true" t="shared" si="1" ref="F69:F80">+D69*E69</f>
        <v>486087.00000000006</v>
      </c>
      <c r="G69" s="9"/>
      <c r="H69" s="14">
        <v>0</v>
      </c>
      <c r="I69" s="14">
        <v>0</v>
      </c>
      <c r="J69" s="13">
        <f>((((+F69*H69*I69)/60)/60)/Variables!$B$9)</f>
        <v>0</v>
      </c>
      <c r="L69" s="14">
        <v>0</v>
      </c>
      <c r="M69" s="14">
        <v>0</v>
      </c>
      <c r="N69" s="13">
        <f>((((+F69*L69*M69)/60)/60)/Variables!$B$9)</f>
        <v>0</v>
      </c>
      <c r="P69" s="14">
        <v>0</v>
      </c>
      <c r="Q69" s="14">
        <v>0</v>
      </c>
      <c r="R69" s="13">
        <f>((((+F69*P69*Q69)/60)/60)/Variables!$B$9)</f>
        <v>0</v>
      </c>
    </row>
    <row r="70" spans="1:18" ht="10.5">
      <c r="A70" s="5"/>
      <c r="B70" s="6" t="s">
        <v>70</v>
      </c>
      <c r="C70" s="39">
        <f>'Initial Enrollment'!C63</f>
        <v>0</v>
      </c>
      <c r="D70" s="14">
        <v>0</v>
      </c>
      <c r="E70" s="18">
        <v>0</v>
      </c>
      <c r="F70" s="10">
        <f t="shared" si="1"/>
        <v>0</v>
      </c>
      <c r="G70" s="9"/>
      <c r="H70" s="14">
        <v>0</v>
      </c>
      <c r="I70" s="14">
        <v>0</v>
      </c>
      <c r="J70" s="13">
        <f>((((+F70*H70*I70)/60)/60)/Variables!$B$9)</f>
        <v>0</v>
      </c>
      <c r="L70" s="14">
        <v>0</v>
      </c>
      <c r="M70" s="14">
        <v>0</v>
      </c>
      <c r="N70" s="13">
        <f>((((+F70*L70*M70)/60)/60)/Variables!$B$9)</f>
        <v>0</v>
      </c>
      <c r="P70" s="14">
        <v>0</v>
      </c>
      <c r="Q70" s="14">
        <v>0</v>
      </c>
      <c r="R70" s="13">
        <f>((((+F70*P70*Q70)/60)/60)/Variables!$B$9)</f>
        <v>0</v>
      </c>
    </row>
    <row r="71" spans="1:18" ht="10.5">
      <c r="A71" s="3">
        <v>64</v>
      </c>
      <c r="B71" s="4" t="s">
        <v>71</v>
      </c>
      <c r="C71" s="39" t="str">
        <f>'Initial Enrollment'!C64</f>
        <v>School Transcript</v>
      </c>
      <c r="D71" s="14">
        <f>+Variables!$B$6</f>
        <v>124806</v>
      </c>
      <c r="E71" s="18">
        <v>1</v>
      </c>
      <c r="F71" s="10">
        <f t="shared" si="1"/>
        <v>124806</v>
      </c>
      <c r="G71" s="9"/>
      <c r="H71" s="14">
        <v>0</v>
      </c>
      <c r="I71" s="14">
        <v>0</v>
      </c>
      <c r="J71" s="13">
        <f>((((+F71*H71*I71)/60)/60)/Variables!$B$9)</f>
        <v>0</v>
      </c>
      <c r="L71" s="14">
        <v>0</v>
      </c>
      <c r="M71" s="14">
        <v>0</v>
      </c>
      <c r="N71" s="13">
        <f>((((+F71*L71*M71)/60)/60)/Variables!$B$9)</f>
        <v>0</v>
      </c>
      <c r="P71" s="14">
        <v>0</v>
      </c>
      <c r="Q71" s="14">
        <v>0</v>
      </c>
      <c r="R71" s="13">
        <f>((((+F71*P71*Q71)/60)/60)/Variables!$B$9)</f>
        <v>0</v>
      </c>
    </row>
    <row r="72" spans="1:18" ht="10.5">
      <c r="A72" s="3">
        <v>65</v>
      </c>
      <c r="B72" s="4" t="s">
        <v>72</v>
      </c>
      <c r="C72" s="39" t="str">
        <f>'Initial Enrollment'!C65</f>
        <v>School Transcript</v>
      </c>
      <c r="D72" s="14">
        <f>+Variables!$B$6</f>
        <v>124806</v>
      </c>
      <c r="E72" s="18">
        <v>1</v>
      </c>
      <c r="F72" s="10">
        <f t="shared" si="1"/>
        <v>124806</v>
      </c>
      <c r="G72" s="9"/>
      <c r="H72" s="14">
        <v>0</v>
      </c>
      <c r="I72" s="14">
        <v>0</v>
      </c>
      <c r="J72" s="13">
        <f>((((+F72*H72*I72)/60)/60)/Variables!$B$9)</f>
        <v>0</v>
      </c>
      <c r="L72" s="14">
        <v>0</v>
      </c>
      <c r="M72" s="14">
        <v>0</v>
      </c>
      <c r="N72" s="13">
        <f>((((+F72*L72*M72)/60)/60)/Variables!$B$9)</f>
        <v>0</v>
      </c>
      <c r="P72" s="14">
        <v>0</v>
      </c>
      <c r="Q72" s="14">
        <v>0</v>
      </c>
      <c r="R72" s="13">
        <f>((((+F72*P72*Q72)/60)/60)/Variables!$B$9)</f>
        <v>0</v>
      </c>
    </row>
    <row r="73" spans="1:18" ht="10.5">
      <c r="A73" s="3">
        <v>66</v>
      </c>
      <c r="B73" s="4" t="s">
        <v>73</v>
      </c>
      <c r="C73" s="39" t="str">
        <f>'Initial Enrollment'!C66</f>
        <v>School Transcript</v>
      </c>
      <c r="D73" s="14">
        <f>+Variables!$B$6</f>
        <v>124806</v>
      </c>
      <c r="E73" s="18">
        <v>1</v>
      </c>
      <c r="F73" s="10">
        <f t="shared" si="1"/>
        <v>124806</v>
      </c>
      <c r="G73" s="9"/>
      <c r="H73" s="14">
        <v>0</v>
      </c>
      <c r="I73" s="14">
        <v>0</v>
      </c>
      <c r="J73" s="13">
        <f>((((+F73*H73*I73)/60)/60)/Variables!$B$9)</f>
        <v>0</v>
      </c>
      <c r="L73" s="14">
        <v>0</v>
      </c>
      <c r="M73" s="14">
        <v>0</v>
      </c>
      <c r="N73" s="13">
        <f>((((+F73*L73*M73)/60)/60)/Variables!$B$9)</f>
        <v>0</v>
      </c>
      <c r="P73" s="14">
        <v>0</v>
      </c>
      <c r="Q73" s="14">
        <v>0</v>
      </c>
      <c r="R73" s="13">
        <f>((((+F73*P73*Q73)/60)/60)/Variables!$B$9)</f>
        <v>0</v>
      </c>
    </row>
    <row r="74" spans="1:18" ht="10.5">
      <c r="A74" s="3">
        <v>67</v>
      </c>
      <c r="B74" s="4" t="s">
        <v>74</v>
      </c>
      <c r="C74" s="39" t="str">
        <f>'Initial Enrollment'!C67</f>
        <v>School Transcript</v>
      </c>
      <c r="D74" s="14">
        <f>+Variables!$B$6</f>
        <v>124806</v>
      </c>
      <c r="E74" s="18">
        <v>1</v>
      </c>
      <c r="F74" s="10">
        <f t="shared" si="1"/>
        <v>124806</v>
      </c>
      <c r="G74" s="9"/>
      <c r="H74" s="14">
        <v>0</v>
      </c>
      <c r="I74" s="14">
        <v>0</v>
      </c>
      <c r="J74" s="13">
        <f>((((+F74*H74*I74)/60)/60)/Variables!$B$9)</f>
        <v>0</v>
      </c>
      <c r="L74" s="14">
        <v>0</v>
      </c>
      <c r="M74" s="14">
        <v>0</v>
      </c>
      <c r="N74" s="13">
        <f>((((+F74*L74*M74)/60)/60)/Variables!$B$9)</f>
        <v>0</v>
      </c>
      <c r="P74" s="14">
        <v>0</v>
      </c>
      <c r="Q74" s="14">
        <v>0</v>
      </c>
      <c r="R74" s="13">
        <f>((((+F74*P74*Q74)/60)/60)/Variables!$B$9)</f>
        <v>0</v>
      </c>
    </row>
    <row r="75" spans="1:18" ht="10.5">
      <c r="A75" s="3">
        <v>68</v>
      </c>
      <c r="B75" s="4" t="s">
        <v>75</v>
      </c>
      <c r="C75" s="39" t="str">
        <f>'Initial Enrollment'!C68</f>
        <v>School Transcript</v>
      </c>
      <c r="D75" s="14">
        <f>+Variables!$B$6</f>
        <v>124806</v>
      </c>
      <c r="E75" s="18">
        <v>1</v>
      </c>
      <c r="F75" s="10">
        <f t="shared" si="1"/>
        <v>124806</v>
      </c>
      <c r="G75" s="9"/>
      <c r="H75" s="14">
        <v>0</v>
      </c>
      <c r="I75" s="14">
        <v>0</v>
      </c>
      <c r="J75" s="13">
        <f>((((+F75*H75*I75)/60)/60)/Variables!$B$9)</f>
        <v>0</v>
      </c>
      <c r="L75" s="14">
        <v>0</v>
      </c>
      <c r="M75" s="14">
        <v>0</v>
      </c>
      <c r="N75" s="13">
        <f>((((+F75*L75*M75)/60)/60)/Variables!$B$9)</f>
        <v>0</v>
      </c>
      <c r="P75" s="14">
        <v>0</v>
      </c>
      <c r="Q75" s="14">
        <v>0</v>
      </c>
      <c r="R75" s="13">
        <f>((((+F75*P75*Q75)/60)/60)/Variables!$B$9)</f>
        <v>0</v>
      </c>
    </row>
    <row r="76" spans="1:18" ht="10.5">
      <c r="A76" s="3">
        <v>69</v>
      </c>
      <c r="B76" s="4" t="s">
        <v>76</v>
      </c>
      <c r="C76" s="39" t="str">
        <f>'Initial Enrollment'!C69</f>
        <v>School Transcript</v>
      </c>
      <c r="D76" s="14">
        <f>+Variables!$B$6</f>
        <v>124806</v>
      </c>
      <c r="E76" s="18">
        <v>1</v>
      </c>
      <c r="F76" s="10">
        <f t="shared" si="1"/>
        <v>124806</v>
      </c>
      <c r="G76" s="9"/>
      <c r="H76" s="14">
        <v>0</v>
      </c>
      <c r="I76" s="14">
        <v>0</v>
      </c>
      <c r="J76" s="13">
        <f>((((+F76*H76*I76)/60)/60)/Variables!$B$9)</f>
        <v>0</v>
      </c>
      <c r="L76" s="14">
        <v>0</v>
      </c>
      <c r="M76" s="14">
        <v>0</v>
      </c>
      <c r="N76" s="13">
        <f>((((+F76*L76*M76)/60)/60)/Variables!$B$9)</f>
        <v>0</v>
      </c>
      <c r="P76" s="14">
        <v>0</v>
      </c>
      <c r="Q76" s="14">
        <v>0</v>
      </c>
      <c r="R76" s="13">
        <f>((((+F76*P76*Q76)/60)/60)/Variables!$B$9)</f>
        <v>0</v>
      </c>
    </row>
    <row r="77" spans="1:18" ht="10.5">
      <c r="A77" s="3">
        <v>70</v>
      </c>
      <c r="B77" s="4" t="s">
        <v>77</v>
      </c>
      <c r="C77" s="39" t="str">
        <f>'Initial Enrollment'!C70</f>
        <v>School Transcript</v>
      </c>
      <c r="D77" s="14">
        <f>+Variables!$B$6</f>
        <v>124806</v>
      </c>
      <c r="E77" s="18">
        <v>1</v>
      </c>
      <c r="F77" s="10">
        <f t="shared" si="1"/>
        <v>124806</v>
      </c>
      <c r="G77" s="9"/>
      <c r="H77" s="14">
        <v>0</v>
      </c>
      <c r="I77" s="14">
        <v>0</v>
      </c>
      <c r="J77" s="13">
        <f>((((+F77*H77*I77)/60)/60)/Variables!$B$9)</f>
        <v>0</v>
      </c>
      <c r="L77" s="14">
        <v>0</v>
      </c>
      <c r="M77" s="14">
        <v>0</v>
      </c>
      <c r="N77" s="13">
        <f>((((+F77*L77*M77)/60)/60)/Variables!$B$9)</f>
        <v>0</v>
      </c>
      <c r="P77" s="14">
        <v>0</v>
      </c>
      <c r="Q77" s="14">
        <v>0</v>
      </c>
      <c r="R77" s="13">
        <f>((((+F77*P77*Q77)/60)/60)/Variables!$B$9)</f>
        <v>0</v>
      </c>
    </row>
    <row r="78" spans="1:18" ht="10.5">
      <c r="A78" s="3">
        <v>71</v>
      </c>
      <c r="B78" s="4" t="s">
        <v>78</v>
      </c>
      <c r="C78" s="39" t="str">
        <f>'Initial Enrollment'!C71</f>
        <v>School Transcript</v>
      </c>
      <c r="D78" s="14">
        <f>+Variables!$B$6</f>
        <v>124806</v>
      </c>
      <c r="E78" s="18">
        <v>1</v>
      </c>
      <c r="F78" s="10">
        <f t="shared" si="1"/>
        <v>124806</v>
      </c>
      <c r="G78" s="9"/>
      <c r="H78" s="14">
        <v>0</v>
      </c>
      <c r="I78" s="14">
        <v>0</v>
      </c>
      <c r="J78" s="13">
        <f>((((+F78*H78*I78)/60)/60)/Variables!$B$9)</f>
        <v>0</v>
      </c>
      <c r="L78" s="14">
        <v>0</v>
      </c>
      <c r="M78" s="14">
        <v>0</v>
      </c>
      <c r="N78" s="13">
        <f>((((+F78*L78*M78)/60)/60)/Variables!$B$9)</f>
        <v>0</v>
      </c>
      <c r="P78" s="14">
        <v>0</v>
      </c>
      <c r="Q78" s="14">
        <v>0</v>
      </c>
      <c r="R78" s="13">
        <f>((((+F78*P78*Q78)/60)/60)/Variables!$B$9)</f>
        <v>0</v>
      </c>
    </row>
    <row r="79" spans="1:18" ht="10.5">
      <c r="A79" s="3">
        <v>72</v>
      </c>
      <c r="B79" s="4" t="s">
        <v>79</v>
      </c>
      <c r="C79" s="39" t="str">
        <f>'Initial Enrollment'!C72</f>
        <v>School Transcript</v>
      </c>
      <c r="D79" s="14">
        <f>+Variables!$B$6</f>
        <v>124806</v>
      </c>
      <c r="E79" s="18">
        <v>1</v>
      </c>
      <c r="F79" s="10">
        <f t="shared" si="1"/>
        <v>124806</v>
      </c>
      <c r="G79" s="9"/>
      <c r="H79" s="14">
        <v>0</v>
      </c>
      <c r="I79" s="14">
        <v>0</v>
      </c>
      <c r="J79" s="13">
        <f>((((+F79*H79*I79)/60)/60)/Variables!$B$9)</f>
        <v>0</v>
      </c>
      <c r="L79" s="14">
        <v>0</v>
      </c>
      <c r="M79" s="14">
        <v>0</v>
      </c>
      <c r="N79" s="13">
        <f>((((+F79*L79*M79)/60)/60)/Variables!$B$9)</f>
        <v>0</v>
      </c>
      <c r="P79" s="14">
        <v>0</v>
      </c>
      <c r="Q79" s="14">
        <v>0</v>
      </c>
      <c r="R79" s="13">
        <f>((((+F79*P79*Q79)/60)/60)/Variables!$B$9)</f>
        <v>0</v>
      </c>
    </row>
    <row r="80" spans="1:18" ht="10.5">
      <c r="A80" s="3">
        <v>73</v>
      </c>
      <c r="B80" s="4" t="s">
        <v>80</v>
      </c>
      <c r="C80" s="39" t="str">
        <f>'Initial Enrollment'!C73</f>
        <v>School Transcript</v>
      </c>
      <c r="D80" s="14">
        <f>+Variables!$B$6</f>
        <v>124806</v>
      </c>
      <c r="E80" s="18">
        <v>1</v>
      </c>
      <c r="F80" s="10">
        <f t="shared" si="1"/>
        <v>124806</v>
      </c>
      <c r="G80" s="9"/>
      <c r="H80" s="14">
        <v>0</v>
      </c>
      <c r="I80" s="14">
        <v>0</v>
      </c>
      <c r="J80" s="13">
        <f>((((+F80*H80*I80)/60)/60)/Variables!$B$9)</f>
        <v>0</v>
      </c>
      <c r="L80" s="14">
        <v>0</v>
      </c>
      <c r="M80" s="14">
        <v>0</v>
      </c>
      <c r="N80" s="13">
        <f>((((+F80*L80*M80)/60)/60)/Variables!$B$9)</f>
        <v>0</v>
      </c>
      <c r="P80" s="14">
        <v>0</v>
      </c>
      <c r="Q80" s="14">
        <v>0</v>
      </c>
      <c r="R80" s="13">
        <f>((((+F80*P80*Q80)/60)/60)/Variables!$B$9)</f>
        <v>0</v>
      </c>
    </row>
    <row r="81" spans="1:18" ht="11.25" thickBot="1">
      <c r="A81" s="55"/>
      <c r="B81" s="55"/>
      <c r="C81" s="60"/>
      <c r="D81" s="61"/>
      <c r="E81" s="61"/>
      <c r="F81" s="57"/>
      <c r="G81" s="57"/>
      <c r="H81" s="61"/>
      <c r="I81" s="61"/>
      <c r="J81" s="62"/>
      <c r="K81" s="55"/>
      <c r="L81" s="61"/>
      <c r="M81" s="61"/>
      <c r="N81" s="62"/>
      <c r="O81" s="55"/>
      <c r="P81" s="61"/>
      <c r="Q81" s="61"/>
      <c r="R81" s="62"/>
    </row>
    <row r="82" spans="2:23" ht="11.25" thickTop="1">
      <c r="B82" s="53" t="s">
        <v>118</v>
      </c>
      <c r="C82" s="54"/>
      <c r="D82" s="50"/>
      <c r="E82" s="50"/>
      <c r="F82" s="51"/>
      <c r="G82" s="50"/>
      <c r="H82" s="50">
        <f>SUM(H4:H81)</f>
        <v>0</v>
      </c>
      <c r="I82" s="50">
        <f>SUM(I4:I81)</f>
        <v>0</v>
      </c>
      <c r="J82" s="51">
        <f>SUM(J4:J81)</f>
        <v>0</v>
      </c>
      <c r="K82" s="46"/>
      <c r="L82" s="50">
        <f>SUM(L4:L81)</f>
        <v>0</v>
      </c>
      <c r="M82" s="50">
        <f>SUM(M4:M81)</f>
        <v>0</v>
      </c>
      <c r="N82" s="51">
        <f>SUM(N4:N81)</f>
        <v>0</v>
      </c>
      <c r="O82" s="46"/>
      <c r="P82" s="50">
        <f>SUM(P4:P81)</f>
        <v>0</v>
      </c>
      <c r="Q82" s="50">
        <f>SUM(Q4:Q81)</f>
        <v>0</v>
      </c>
      <c r="R82" s="51">
        <f>SUM(R4:R81)</f>
        <v>0</v>
      </c>
      <c r="S82" s="46"/>
      <c r="T82" s="46"/>
      <c r="U82" s="46"/>
      <c r="V82" s="46"/>
      <c r="W82" s="46"/>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85"/>
  <sheetViews>
    <sheetView zoomScalePageLayoutView="0" workbookViewId="0" topLeftCell="A1">
      <selection activeCell="F5" sqref="F5"/>
    </sheetView>
  </sheetViews>
  <sheetFormatPr defaultColWidth="9.33203125" defaultRowHeight="10.5"/>
  <cols>
    <col min="1" max="1" width="19.66015625" style="76" customWidth="1"/>
    <col min="2" max="5" width="16" style="76" customWidth="1"/>
    <col min="6" max="6" width="35.83203125" style="76" customWidth="1"/>
    <col min="7" max="7" width="3.66015625" style="76" customWidth="1"/>
    <col min="8" max="16384" width="9.33203125" style="76" customWidth="1"/>
  </cols>
  <sheetData>
    <row r="1" spans="1:12" ht="15">
      <c r="A1" s="110" t="s">
        <v>161</v>
      </c>
      <c r="B1" s="106"/>
      <c r="C1" s="106"/>
      <c r="D1" s="106"/>
      <c r="E1" s="106"/>
      <c r="F1" s="106"/>
      <c r="G1" s="106"/>
      <c r="H1" s="106"/>
      <c r="I1" s="106"/>
      <c r="J1" s="106"/>
      <c r="K1" s="106"/>
      <c r="L1" s="106"/>
    </row>
    <row r="2" spans="1:12" ht="15">
      <c r="A2" s="110" t="s">
        <v>160</v>
      </c>
      <c r="B2" s="106"/>
      <c r="C2" s="106"/>
      <c r="D2" s="106"/>
      <c r="E2" s="106"/>
      <c r="F2" s="106"/>
      <c r="G2" s="106"/>
      <c r="H2" s="106"/>
      <c r="I2" s="106"/>
      <c r="J2" s="106"/>
      <c r="K2" s="106"/>
      <c r="L2" s="106"/>
    </row>
    <row r="4" spans="1:7" ht="25.5">
      <c r="A4" s="270" t="s">
        <v>159</v>
      </c>
      <c r="B4" s="271"/>
      <c r="C4" s="271"/>
      <c r="D4" s="271"/>
      <c r="E4" s="271"/>
      <c r="F4" s="165" t="s">
        <v>190</v>
      </c>
      <c r="G4" s="81"/>
    </row>
    <row r="5" spans="1:7" ht="29.25" customHeight="1">
      <c r="A5" s="272" t="s">
        <v>247</v>
      </c>
      <c r="B5" s="273"/>
      <c r="C5" s="273"/>
      <c r="D5" s="273"/>
      <c r="E5" s="273"/>
      <c r="F5" s="105">
        <f>E23</f>
        <v>207274.27761240312</v>
      </c>
      <c r="G5" s="81"/>
    </row>
    <row r="6" spans="1:7" ht="29.25" customHeight="1">
      <c r="A6" s="272" t="s">
        <v>158</v>
      </c>
      <c r="B6" s="273"/>
      <c r="C6" s="273"/>
      <c r="D6" s="273"/>
      <c r="E6" s="273"/>
      <c r="F6" s="105">
        <f>E35</f>
        <v>140186.76976744185</v>
      </c>
      <c r="G6" s="81"/>
    </row>
    <row r="7" spans="1:7" ht="30.75" customHeight="1">
      <c r="A7" s="272" t="s">
        <v>153</v>
      </c>
      <c r="B7" s="273"/>
      <c r="C7" s="273"/>
      <c r="D7" s="273"/>
      <c r="E7" s="273"/>
      <c r="F7" s="105">
        <f>E47</f>
        <v>35046.69244186046</v>
      </c>
      <c r="G7" s="81"/>
    </row>
    <row r="8" spans="1:7" ht="15">
      <c r="A8" s="274" t="s">
        <v>191</v>
      </c>
      <c r="B8" s="275"/>
      <c r="C8" s="275"/>
      <c r="D8" s="275"/>
      <c r="E8" s="275"/>
      <c r="F8" s="104">
        <f>SUM(F5:F7)</f>
        <v>382507.7398217054</v>
      </c>
      <c r="G8" s="81"/>
    </row>
    <row r="9" spans="1:7" ht="15">
      <c r="A9" s="280" t="s">
        <v>203</v>
      </c>
      <c r="B9" s="281"/>
      <c r="C9" s="281"/>
      <c r="D9" s="281"/>
      <c r="E9" s="281"/>
      <c r="F9" s="103">
        <f>ROUND(F8/49,0)</f>
        <v>7806</v>
      </c>
      <c r="G9" s="81"/>
    </row>
    <row r="10" spans="1:7" ht="15">
      <c r="A10" s="280" t="s">
        <v>157</v>
      </c>
      <c r="B10" s="281"/>
      <c r="C10" s="281"/>
      <c r="D10" s="281"/>
      <c r="E10" s="281"/>
      <c r="F10" s="102">
        <f>ROUND(F9/2080,1)</f>
        <v>3.8</v>
      </c>
      <c r="G10" s="81"/>
    </row>
    <row r="11" spans="1:7" ht="15">
      <c r="A11" s="280" t="s">
        <v>212</v>
      </c>
      <c r="B11" s="281"/>
      <c r="C11" s="281"/>
      <c r="D11" s="281"/>
      <c r="E11" s="281"/>
      <c r="F11" s="85">
        <f>ROUND((F8/656874)*1000,0)</f>
        <v>582</v>
      </c>
      <c r="G11" s="81"/>
    </row>
    <row r="12" spans="1:7" ht="15">
      <c r="A12" s="93"/>
      <c r="B12" s="101"/>
      <c r="C12" s="81"/>
      <c r="D12" s="81"/>
      <c r="E12" s="81"/>
      <c r="F12" s="81"/>
      <c r="G12" s="81"/>
    </row>
    <row r="13" spans="1:7" ht="15">
      <c r="A13" s="276" t="s">
        <v>247</v>
      </c>
      <c r="B13" s="277"/>
      <c r="C13" s="277"/>
      <c r="D13" s="277"/>
      <c r="E13" s="277"/>
      <c r="F13" s="277"/>
      <c r="G13" s="81"/>
    </row>
    <row r="14" ht="15">
      <c r="G14" s="81"/>
    </row>
    <row r="15" spans="1:7" s="221" customFormat="1" ht="38.25">
      <c r="A15" s="168" t="s">
        <v>247</v>
      </c>
      <c r="B15" s="168" t="s">
        <v>152</v>
      </c>
      <c r="C15" s="168" t="s">
        <v>151</v>
      </c>
      <c r="D15" s="168" t="s">
        <v>204</v>
      </c>
      <c r="E15" s="168" t="s">
        <v>185</v>
      </c>
      <c r="F15" s="194" t="s">
        <v>148</v>
      </c>
      <c r="G15" s="220"/>
    </row>
    <row r="16" spans="1:7" ht="127.5">
      <c r="A16" s="86" t="s">
        <v>94</v>
      </c>
      <c r="B16" s="86" t="s">
        <v>156</v>
      </c>
      <c r="C16" s="96" t="s">
        <v>142</v>
      </c>
      <c r="D16" s="95">
        <f>ROUND(E16/49,0)</f>
        <v>2711</v>
      </c>
      <c r="E16" s="94">
        <f>'Initial Enrollment'!J78*2080</f>
        <v>132823.4884418605</v>
      </c>
      <c r="F16" s="86" t="s">
        <v>250</v>
      </c>
      <c r="G16" s="81"/>
    </row>
    <row r="17" spans="1:7" ht="63.75">
      <c r="A17" s="86" t="s">
        <v>128</v>
      </c>
      <c r="B17" s="86" t="s">
        <v>156</v>
      </c>
      <c r="C17" s="96" t="s">
        <v>142</v>
      </c>
      <c r="D17" s="95">
        <f>ROUND(E17/49,0)</f>
        <v>2813</v>
      </c>
      <c r="E17" s="94">
        <f>'Initial Enrollment'!N78*2080</f>
        <v>137854.4279767442</v>
      </c>
      <c r="F17" s="86" t="s">
        <v>186</v>
      </c>
      <c r="G17" s="81"/>
    </row>
    <row r="18" spans="1:7" ht="63.75">
      <c r="A18" s="86" t="s">
        <v>170</v>
      </c>
      <c r="B18" s="86" t="s">
        <v>156</v>
      </c>
      <c r="C18" s="96" t="s">
        <v>142</v>
      </c>
      <c r="D18" s="95">
        <f>ROUND(E18/49,0)</f>
        <v>5524</v>
      </c>
      <c r="E18" s="94">
        <f>SUM(E16:E17)</f>
        <v>270677.91641860467</v>
      </c>
      <c r="F18" s="86" t="s">
        <v>141</v>
      </c>
      <c r="G18" s="81"/>
    </row>
    <row r="19" spans="1:7" ht="76.5">
      <c r="A19" s="86" t="s">
        <v>249</v>
      </c>
      <c r="B19" s="86" t="s">
        <v>156</v>
      </c>
      <c r="C19" s="96" t="s">
        <v>142</v>
      </c>
      <c r="D19" s="263">
        <v>1642</v>
      </c>
      <c r="E19" s="264">
        <v>80467</v>
      </c>
      <c r="F19" s="86" t="s">
        <v>251</v>
      </c>
      <c r="G19" s="81"/>
    </row>
    <row r="20" ht="15" customHeight="1">
      <c r="G20" s="81"/>
    </row>
    <row r="21" spans="1:7" ht="29.25" customHeight="1">
      <c r="A21" s="167" t="s">
        <v>187</v>
      </c>
      <c r="B21" s="86" t="s">
        <v>139</v>
      </c>
      <c r="C21" s="191" t="s">
        <v>142</v>
      </c>
      <c r="D21" s="222">
        <f>SUM(D16:D19)</f>
        <v>12690</v>
      </c>
      <c r="E21" s="192">
        <f>SUM(E16:E19)</f>
        <v>621822.8328372093</v>
      </c>
      <c r="F21" s="86" t="s">
        <v>207</v>
      </c>
      <c r="G21" s="81"/>
    </row>
    <row r="22" spans="1:7" ht="38.25">
      <c r="A22" s="85"/>
      <c r="B22" s="245" t="s">
        <v>171</v>
      </c>
      <c r="C22" s="246"/>
      <c r="D22" s="246">
        <f>ROUND(D21/2080,2)</f>
        <v>6.1</v>
      </c>
      <c r="E22" s="246">
        <f>ROUND(E21/2080,2)</f>
        <v>298.95</v>
      </c>
      <c r="F22" s="245" t="s">
        <v>205</v>
      </c>
      <c r="G22" s="81"/>
    </row>
    <row r="23" spans="1:7" ht="25.5">
      <c r="A23" s="167" t="s">
        <v>188</v>
      </c>
      <c r="B23" s="167" t="s">
        <v>139</v>
      </c>
      <c r="C23" s="191" t="s">
        <v>142</v>
      </c>
      <c r="D23" s="222">
        <f>SUM(D16:D19)/3</f>
        <v>4230</v>
      </c>
      <c r="E23" s="222">
        <f>SUM(E16:E19)/3</f>
        <v>207274.27761240312</v>
      </c>
      <c r="F23" s="86" t="s">
        <v>208</v>
      </c>
      <c r="G23" s="81"/>
    </row>
    <row r="24" spans="1:7" ht="38.25">
      <c r="A24" s="85"/>
      <c r="B24" s="245" t="s">
        <v>171</v>
      </c>
      <c r="C24" s="246"/>
      <c r="D24" s="246">
        <f>ROUND(D23/2080,2)</f>
        <v>2.03</v>
      </c>
      <c r="E24" s="246">
        <f>ROUND(E23/2080,2)</f>
        <v>99.65</v>
      </c>
      <c r="F24" s="219" t="s">
        <v>206</v>
      </c>
      <c r="G24" s="81"/>
    </row>
    <row r="25" spans="1:7" ht="15">
      <c r="A25" s="81"/>
      <c r="B25" s="91"/>
      <c r="C25" s="166"/>
      <c r="D25" s="166"/>
      <c r="E25" s="166"/>
      <c r="F25" s="100"/>
      <c r="G25" s="81"/>
    </row>
    <row r="26" spans="1:7" ht="15">
      <c r="A26" s="276" t="s">
        <v>200</v>
      </c>
      <c r="B26" s="277"/>
      <c r="C26" s="277"/>
      <c r="D26" s="277"/>
      <c r="E26" s="277"/>
      <c r="F26" s="277"/>
      <c r="G26" s="81"/>
    </row>
    <row r="27" spans="1:7" ht="15">
      <c r="A27" s="81"/>
      <c r="B27" s="81"/>
      <c r="C27" s="81"/>
      <c r="D27" s="81"/>
      <c r="E27" s="81"/>
      <c r="F27" s="81"/>
      <c r="G27" s="81"/>
    </row>
    <row r="28" spans="1:7" ht="51">
      <c r="A28" s="193" t="s">
        <v>155</v>
      </c>
      <c r="B28" s="168" t="s">
        <v>152</v>
      </c>
      <c r="C28" s="168" t="s">
        <v>151</v>
      </c>
      <c r="D28" s="168" t="s">
        <v>150</v>
      </c>
      <c r="E28" s="168" t="s">
        <v>149</v>
      </c>
      <c r="F28" s="194" t="s">
        <v>148</v>
      </c>
      <c r="G28" s="81"/>
    </row>
    <row r="29" spans="1:7" ht="89.25">
      <c r="A29" s="86" t="s">
        <v>94</v>
      </c>
      <c r="B29" s="86" t="s">
        <v>154</v>
      </c>
      <c r="C29" s="96" t="s">
        <v>142</v>
      </c>
      <c r="D29" s="95">
        <f>ROUND(E29/49,0)</f>
        <v>2115</v>
      </c>
      <c r="E29" s="94">
        <f>'30 Day Update'!J75*2080*3</f>
        <v>103630.79546511627</v>
      </c>
      <c r="F29" s="86" t="s">
        <v>231</v>
      </c>
      <c r="G29" s="81"/>
    </row>
    <row r="30" spans="1:7" ht="89.25">
      <c r="A30" s="86" t="s">
        <v>128</v>
      </c>
      <c r="B30" s="86" t="s">
        <v>154</v>
      </c>
      <c r="C30" s="96" t="s">
        <v>142</v>
      </c>
      <c r="D30" s="95">
        <f>ROUND(E30/49,0)</f>
        <v>2177</v>
      </c>
      <c r="E30" s="94">
        <f>'30 Day Update'!N75*2080*3</f>
        <v>106649.3591860465</v>
      </c>
      <c r="F30" s="86" t="s">
        <v>144</v>
      </c>
      <c r="G30" s="81"/>
    </row>
    <row r="31" spans="1:7" ht="89.25">
      <c r="A31" s="86" t="s">
        <v>170</v>
      </c>
      <c r="B31" s="86" t="s">
        <v>154</v>
      </c>
      <c r="C31" s="96" t="s">
        <v>142</v>
      </c>
      <c r="D31" s="95">
        <f>ROUND(E31/49,0)</f>
        <v>4291</v>
      </c>
      <c r="E31" s="94">
        <f>SUM(E29:E30)</f>
        <v>210280.15465116277</v>
      </c>
      <c r="F31" s="86" t="s">
        <v>141</v>
      </c>
      <c r="G31" s="81"/>
    </row>
    <row r="32" spans="1:7" ht="15">
      <c r="A32" s="93"/>
      <c r="B32" s="91"/>
      <c r="C32" s="92"/>
      <c r="D32" s="92"/>
      <c r="E32" s="92"/>
      <c r="F32" s="91"/>
      <c r="G32" s="81"/>
    </row>
    <row r="33" spans="1:7" ht="49.5" customHeight="1">
      <c r="A33" s="167" t="s">
        <v>189</v>
      </c>
      <c r="B33" s="86" t="s">
        <v>139</v>
      </c>
      <c r="C33" s="191" t="s">
        <v>142</v>
      </c>
      <c r="D33" s="192">
        <f>SUM(D29:D31)</f>
        <v>8583</v>
      </c>
      <c r="E33" s="192">
        <f>SUM(E29:E31)</f>
        <v>420560.30930232554</v>
      </c>
      <c r="F33" s="86" t="s">
        <v>209</v>
      </c>
      <c r="G33" s="81"/>
    </row>
    <row r="34" spans="1:7" ht="38.25">
      <c r="A34" s="85"/>
      <c r="B34" s="245" t="s">
        <v>171</v>
      </c>
      <c r="C34" s="246"/>
      <c r="D34" s="246">
        <f>ROUND(D33/2080,2)</f>
        <v>4.13</v>
      </c>
      <c r="E34" s="246">
        <f>ROUND(E33/2080,2)</f>
        <v>202.19</v>
      </c>
      <c r="F34" s="245" t="s">
        <v>210</v>
      </c>
      <c r="G34" s="81"/>
    </row>
    <row r="35" spans="1:7" ht="15" customHeight="1">
      <c r="A35" s="167" t="s">
        <v>188</v>
      </c>
      <c r="B35" s="167" t="s">
        <v>139</v>
      </c>
      <c r="C35" s="191" t="s">
        <v>142</v>
      </c>
      <c r="D35" s="222">
        <f>SUM(D29:D31)/3</f>
        <v>2861</v>
      </c>
      <c r="E35" s="222">
        <f>SUM(E29:E31)/3</f>
        <v>140186.76976744185</v>
      </c>
      <c r="F35" s="86" t="s">
        <v>208</v>
      </c>
      <c r="G35" s="81"/>
    </row>
    <row r="36" spans="1:7" ht="38.25">
      <c r="A36" s="85"/>
      <c r="B36" s="245" t="s">
        <v>171</v>
      </c>
      <c r="C36" s="246"/>
      <c r="D36" s="246">
        <f>ROUND(D35/2080,2)</f>
        <v>1.38</v>
      </c>
      <c r="E36" s="246">
        <f>ROUND(E35/2080,2)</f>
        <v>67.4</v>
      </c>
      <c r="F36" s="219" t="s">
        <v>206</v>
      </c>
      <c r="G36" s="81"/>
    </row>
    <row r="37" spans="1:7" ht="15">
      <c r="A37" s="81"/>
      <c r="B37" s="91"/>
      <c r="C37" s="166"/>
      <c r="D37" s="166"/>
      <c r="E37" s="166"/>
      <c r="F37" s="100"/>
      <c r="G37" s="81"/>
    </row>
    <row r="38" spans="1:7" ht="15">
      <c r="A38" s="278" t="s">
        <v>153</v>
      </c>
      <c r="B38" s="279"/>
      <c r="C38" s="279"/>
      <c r="D38" s="279"/>
      <c r="E38" s="279"/>
      <c r="F38" s="279"/>
      <c r="G38" s="81"/>
    </row>
    <row r="39" spans="1:7" ht="15">
      <c r="A39" s="81"/>
      <c r="B39" s="81"/>
      <c r="C39" s="81"/>
      <c r="D39" s="83"/>
      <c r="E39" s="81"/>
      <c r="F39" s="81"/>
      <c r="G39" s="81"/>
    </row>
    <row r="40" spans="1:7" ht="38.25">
      <c r="A40" s="193" t="s">
        <v>153</v>
      </c>
      <c r="B40" s="168" t="s">
        <v>152</v>
      </c>
      <c r="C40" s="168" t="s">
        <v>151</v>
      </c>
      <c r="D40" s="168" t="s">
        <v>150</v>
      </c>
      <c r="E40" s="168" t="s">
        <v>149</v>
      </c>
      <c r="F40" s="194" t="s">
        <v>148</v>
      </c>
      <c r="G40" s="81"/>
    </row>
    <row r="41" spans="1:7" ht="89.25">
      <c r="A41" s="86" t="s">
        <v>94</v>
      </c>
      <c r="B41" s="86" t="s">
        <v>143</v>
      </c>
      <c r="C41" s="96" t="s">
        <v>142</v>
      </c>
      <c r="D41" s="95">
        <f>ROUND(E41/49,0)</f>
        <v>529</v>
      </c>
      <c r="E41" s="94">
        <f>'4 Day Update'!J75*2080*3</f>
        <v>25907.698866279068</v>
      </c>
      <c r="F41" s="86" t="s">
        <v>145</v>
      </c>
      <c r="G41" s="81"/>
    </row>
    <row r="42" spans="1:7" ht="51">
      <c r="A42" s="86" t="s">
        <v>128</v>
      </c>
      <c r="B42" s="86" t="s">
        <v>143</v>
      </c>
      <c r="C42" s="96" t="s">
        <v>142</v>
      </c>
      <c r="D42" s="95">
        <f>ROUND(E42/49,0)</f>
        <v>544</v>
      </c>
      <c r="E42" s="94">
        <f>'4 Day Update'!N75*2080*3</f>
        <v>26662.339796511624</v>
      </c>
      <c r="F42" s="86" t="s">
        <v>144</v>
      </c>
      <c r="G42" s="81"/>
    </row>
    <row r="43" spans="1:7" ht="63.75">
      <c r="A43" s="86" t="s">
        <v>170</v>
      </c>
      <c r="B43" s="86" t="s">
        <v>143</v>
      </c>
      <c r="C43" s="96" t="s">
        <v>142</v>
      </c>
      <c r="D43" s="95">
        <f>ROUND(E43/49,0)</f>
        <v>1073</v>
      </c>
      <c r="E43" s="94">
        <f>SUM(E41:E42)</f>
        <v>52570.03866279069</v>
      </c>
      <c r="F43" s="86" t="s">
        <v>141</v>
      </c>
      <c r="G43" s="81"/>
    </row>
    <row r="44" spans="1:7" ht="15">
      <c r="A44" s="93"/>
      <c r="B44" s="91"/>
      <c r="C44" s="92"/>
      <c r="D44" s="92"/>
      <c r="E44" s="92"/>
      <c r="F44" s="91"/>
      <c r="G44" s="81"/>
    </row>
    <row r="45" spans="1:7" ht="38.25">
      <c r="A45" s="167" t="s">
        <v>140</v>
      </c>
      <c r="B45" s="86" t="s">
        <v>139</v>
      </c>
      <c r="C45" s="191" t="s">
        <v>142</v>
      </c>
      <c r="D45" s="192">
        <f>SUM(D41:D43)</f>
        <v>2146</v>
      </c>
      <c r="E45" s="192">
        <f>SUM(E41:E43)</f>
        <v>105140.07732558138</v>
      </c>
      <c r="F45" s="86" t="s">
        <v>209</v>
      </c>
      <c r="G45" s="81"/>
    </row>
    <row r="46" spans="1:7" ht="42.75" customHeight="1">
      <c r="A46" s="85"/>
      <c r="B46" s="245" t="s">
        <v>171</v>
      </c>
      <c r="C46" s="246"/>
      <c r="D46" s="246">
        <f>ROUND(D45/2080,2)</f>
        <v>1.03</v>
      </c>
      <c r="E46" s="246">
        <f>ROUND(E45/2080,2)</f>
        <v>50.55</v>
      </c>
      <c r="F46" s="245" t="s">
        <v>210</v>
      </c>
      <c r="G46" s="81"/>
    </row>
    <row r="47" spans="1:7" ht="15" customHeight="1">
      <c r="A47" s="167" t="s">
        <v>188</v>
      </c>
      <c r="B47" s="167" t="s">
        <v>139</v>
      </c>
      <c r="C47" s="191" t="s">
        <v>142</v>
      </c>
      <c r="D47" s="222">
        <f>SUM(D41:D43)/3</f>
        <v>715.3333333333334</v>
      </c>
      <c r="E47" s="222">
        <f>SUM(E41:E43)/3</f>
        <v>35046.69244186046</v>
      </c>
      <c r="F47" s="86" t="s">
        <v>208</v>
      </c>
      <c r="G47" s="81"/>
    </row>
    <row r="48" spans="1:7" ht="38.25">
      <c r="A48" s="85"/>
      <c r="B48" s="245" t="s">
        <v>171</v>
      </c>
      <c r="C48" s="246"/>
      <c r="D48" s="246">
        <f>ROUND(D47/2080,2)</f>
        <v>0.34</v>
      </c>
      <c r="E48" s="246">
        <f>ROUND(E47/2080,2)</f>
        <v>16.85</v>
      </c>
      <c r="F48" s="219" t="s">
        <v>206</v>
      </c>
      <c r="G48" s="81"/>
    </row>
    <row r="49" spans="1:7" ht="15">
      <c r="A49" s="81"/>
      <c r="B49" s="81"/>
      <c r="C49" s="81"/>
      <c r="D49" s="81"/>
      <c r="E49" s="81"/>
      <c r="F49" s="81"/>
      <c r="G49" s="81"/>
    </row>
    <row r="50" spans="1:7" ht="15">
      <c r="A50" s="81"/>
      <c r="B50" s="81"/>
      <c r="C50" s="81"/>
      <c r="D50" s="81"/>
      <c r="E50" s="81"/>
      <c r="F50" s="81"/>
      <c r="G50" s="81"/>
    </row>
    <row r="51" spans="1:7" ht="15">
      <c r="A51" s="81"/>
      <c r="B51" s="81"/>
      <c r="C51" s="81"/>
      <c r="D51" s="81"/>
      <c r="E51" s="81"/>
      <c r="F51" s="81"/>
      <c r="G51" s="81"/>
    </row>
    <row r="52" spans="1:7" ht="15">
      <c r="A52" s="81"/>
      <c r="B52" s="81"/>
      <c r="C52" s="81"/>
      <c r="D52" s="81"/>
      <c r="E52" s="81"/>
      <c r="F52" s="81"/>
      <c r="G52" s="81"/>
    </row>
    <row r="53" spans="1:7" ht="15">
      <c r="A53" s="81"/>
      <c r="B53" s="81"/>
      <c r="C53" s="81"/>
      <c r="D53" s="81"/>
      <c r="E53" s="81"/>
      <c r="F53" s="81"/>
      <c r="G53" s="81"/>
    </row>
    <row r="54" spans="1:7" ht="15">
      <c r="A54" s="81"/>
      <c r="B54" s="81"/>
      <c r="C54" s="81"/>
      <c r="D54" s="81"/>
      <c r="E54" s="81"/>
      <c r="F54" s="81"/>
      <c r="G54" s="81"/>
    </row>
    <row r="55" spans="1:7" ht="15">
      <c r="A55" s="81"/>
      <c r="B55" s="81"/>
      <c r="C55" s="81"/>
      <c r="D55" s="81"/>
      <c r="E55" s="81"/>
      <c r="F55" s="81"/>
      <c r="G55" s="81"/>
    </row>
    <row r="56" spans="1:7" ht="15">
      <c r="A56" s="81"/>
      <c r="B56" s="81"/>
      <c r="C56" s="81"/>
      <c r="D56" s="81"/>
      <c r="E56" s="81"/>
      <c r="F56" s="81"/>
      <c r="G56" s="81"/>
    </row>
    <row r="57" spans="1:7" ht="15">
      <c r="A57" s="81"/>
      <c r="B57" s="81"/>
      <c r="C57" s="81"/>
      <c r="D57" s="81"/>
      <c r="E57" s="81"/>
      <c r="F57" s="81"/>
      <c r="G57" s="81"/>
    </row>
    <row r="58" spans="1:7" ht="15">
      <c r="A58" s="81"/>
      <c r="B58" s="81"/>
      <c r="C58" s="81"/>
      <c r="D58" s="81"/>
      <c r="E58" s="81"/>
      <c r="F58" s="81"/>
      <c r="G58" s="81"/>
    </row>
    <row r="59" spans="1:7" ht="15">
      <c r="A59" s="81"/>
      <c r="B59" s="81"/>
      <c r="C59" s="81"/>
      <c r="D59" s="81"/>
      <c r="E59" s="81"/>
      <c r="F59" s="81"/>
      <c r="G59" s="81"/>
    </row>
    <row r="60" spans="1:7" ht="15">
      <c r="A60" s="81"/>
      <c r="B60" s="81"/>
      <c r="C60" s="81"/>
      <c r="D60" s="81"/>
      <c r="E60" s="81"/>
      <c r="F60" s="81"/>
      <c r="G60" s="81"/>
    </row>
    <row r="61" spans="1:7" ht="15">
      <c r="A61" s="81"/>
      <c r="B61" s="81"/>
      <c r="C61" s="81"/>
      <c r="D61" s="81"/>
      <c r="E61" s="81"/>
      <c r="F61" s="81"/>
      <c r="G61" s="81"/>
    </row>
    <row r="62" spans="1:7" ht="15">
      <c r="A62" s="81"/>
      <c r="B62" s="81"/>
      <c r="C62" s="81"/>
      <c r="D62" s="81"/>
      <c r="E62" s="81"/>
      <c r="F62" s="81"/>
      <c r="G62" s="81"/>
    </row>
    <row r="63" spans="1:7" ht="15">
      <c r="A63" s="81"/>
      <c r="B63" s="81"/>
      <c r="C63" s="81"/>
      <c r="D63" s="81"/>
      <c r="E63" s="81"/>
      <c r="F63" s="81"/>
      <c r="G63" s="81"/>
    </row>
    <row r="64" spans="1:7" ht="15">
      <c r="A64" s="81"/>
      <c r="B64" s="81"/>
      <c r="C64" s="81"/>
      <c r="D64" s="81"/>
      <c r="E64" s="81"/>
      <c r="F64" s="81"/>
      <c r="G64" s="81"/>
    </row>
    <row r="65" spans="1:7" ht="15">
      <c r="A65" s="81"/>
      <c r="B65" s="81"/>
      <c r="C65" s="81"/>
      <c r="D65" s="81"/>
      <c r="E65" s="81"/>
      <c r="F65" s="81"/>
      <c r="G65" s="81"/>
    </row>
    <row r="66" spans="1:7" ht="15">
      <c r="A66" s="81"/>
      <c r="B66" s="81"/>
      <c r="C66" s="81"/>
      <c r="D66" s="81"/>
      <c r="E66" s="81"/>
      <c r="F66" s="81"/>
      <c r="G66" s="81"/>
    </row>
    <row r="67" spans="1:7" ht="15">
      <c r="A67" s="81"/>
      <c r="B67" s="81"/>
      <c r="C67" s="81"/>
      <c r="D67" s="81"/>
      <c r="E67" s="81"/>
      <c r="F67" s="81"/>
      <c r="G67" s="81"/>
    </row>
    <row r="68" spans="1:7" ht="15">
      <c r="A68" s="81"/>
      <c r="B68" s="81"/>
      <c r="C68" s="81"/>
      <c r="D68" s="81"/>
      <c r="E68" s="81"/>
      <c r="F68" s="81"/>
      <c r="G68" s="81"/>
    </row>
    <row r="69" spans="1:7" ht="15">
      <c r="A69" s="81"/>
      <c r="B69" s="81"/>
      <c r="C69" s="81"/>
      <c r="D69" s="81"/>
      <c r="E69" s="81"/>
      <c r="F69" s="81"/>
      <c r="G69" s="81"/>
    </row>
    <row r="70" spans="1:7" ht="15">
      <c r="A70" s="81"/>
      <c r="B70" s="81"/>
      <c r="C70" s="81"/>
      <c r="D70" s="81"/>
      <c r="E70" s="81"/>
      <c r="F70" s="81"/>
      <c r="G70" s="81"/>
    </row>
    <row r="71" spans="1:7" ht="15">
      <c r="A71" s="81"/>
      <c r="B71" s="81"/>
      <c r="C71" s="81"/>
      <c r="D71" s="81"/>
      <c r="E71" s="81"/>
      <c r="F71" s="81"/>
      <c r="G71" s="81"/>
    </row>
    <row r="72" spans="1:7" ht="15">
      <c r="A72" s="81"/>
      <c r="B72" s="81"/>
      <c r="C72" s="81"/>
      <c r="D72" s="81"/>
      <c r="E72" s="81"/>
      <c r="F72" s="81"/>
      <c r="G72" s="81"/>
    </row>
    <row r="73" spans="1:7" ht="15">
      <c r="A73" s="81"/>
      <c r="B73" s="81"/>
      <c r="C73" s="81"/>
      <c r="D73" s="81"/>
      <c r="E73" s="81"/>
      <c r="F73" s="81"/>
      <c r="G73" s="81"/>
    </row>
    <row r="74" spans="1:7" ht="15">
      <c r="A74" s="81"/>
      <c r="B74" s="81"/>
      <c r="C74" s="81"/>
      <c r="D74" s="81"/>
      <c r="E74" s="81"/>
      <c r="F74" s="81"/>
      <c r="G74" s="81"/>
    </row>
    <row r="75" spans="1:7" ht="15">
      <c r="A75" s="81"/>
      <c r="B75" s="81"/>
      <c r="C75" s="81"/>
      <c r="D75" s="81"/>
      <c r="E75" s="81"/>
      <c r="F75" s="81"/>
      <c r="G75" s="81"/>
    </row>
    <row r="76" spans="1:7" ht="15">
      <c r="A76" s="81"/>
      <c r="B76" s="81"/>
      <c r="C76" s="81"/>
      <c r="D76" s="81"/>
      <c r="E76" s="81"/>
      <c r="F76" s="81"/>
      <c r="G76" s="81"/>
    </row>
    <row r="77" spans="1:7" ht="15">
      <c r="A77" s="81"/>
      <c r="B77" s="81"/>
      <c r="C77" s="81"/>
      <c r="D77" s="81"/>
      <c r="E77" s="81"/>
      <c r="F77" s="81"/>
      <c r="G77" s="81"/>
    </row>
    <row r="78" spans="1:7" ht="15">
      <c r="A78" s="81"/>
      <c r="B78" s="81"/>
      <c r="C78" s="81"/>
      <c r="D78" s="81"/>
      <c r="E78" s="81"/>
      <c r="F78" s="81"/>
      <c r="G78" s="81"/>
    </row>
    <row r="79" spans="1:7" ht="15">
      <c r="A79" s="81"/>
      <c r="B79" s="81"/>
      <c r="C79" s="81"/>
      <c r="D79" s="81"/>
      <c r="E79" s="81"/>
      <c r="F79" s="81"/>
      <c r="G79" s="81"/>
    </row>
    <row r="80" spans="1:7" ht="15">
      <c r="A80" s="81"/>
      <c r="B80" s="81"/>
      <c r="C80" s="81"/>
      <c r="D80" s="81"/>
      <c r="E80" s="81"/>
      <c r="F80" s="81"/>
      <c r="G80" s="81"/>
    </row>
    <row r="81" spans="1:7" ht="15">
      <c r="A81" s="81"/>
      <c r="B81" s="81"/>
      <c r="C81" s="81"/>
      <c r="D81" s="81"/>
      <c r="E81" s="81"/>
      <c r="F81" s="81"/>
      <c r="G81" s="81"/>
    </row>
    <row r="85" spans="3:4" ht="15">
      <c r="C85" s="80"/>
      <c r="D85" s="80"/>
    </row>
  </sheetData>
  <sheetProtection/>
  <mergeCells count="11">
    <mergeCell ref="A13:F13"/>
    <mergeCell ref="A38:F38"/>
    <mergeCell ref="A6:E6"/>
    <mergeCell ref="A11:E11"/>
    <mergeCell ref="A9:E9"/>
    <mergeCell ref="A10:E10"/>
    <mergeCell ref="A26:F26"/>
    <mergeCell ref="A4:E4"/>
    <mergeCell ref="A5:E5"/>
    <mergeCell ref="A7:E7"/>
    <mergeCell ref="A8:E8"/>
  </mergeCells>
  <printOptions/>
  <pageMargins left="0.75" right="0.75" top="1" bottom="1" header="0.5" footer="0.5"/>
  <pageSetup fitToHeight="3" horizontalDpi="600" verticalDpi="600" orientation="landscape" scale="75"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N76"/>
  <sheetViews>
    <sheetView tabSelected="1" zoomScalePageLayoutView="0" workbookViewId="0" topLeftCell="A10">
      <selection activeCell="D23" sqref="D23"/>
    </sheetView>
  </sheetViews>
  <sheetFormatPr defaultColWidth="9.33203125" defaultRowHeight="10.5"/>
  <cols>
    <col min="1" max="1" width="19.66015625" style="76" customWidth="1"/>
    <col min="2" max="3" width="16" style="76" customWidth="1"/>
    <col min="4" max="4" width="13.66015625" style="79" customWidth="1"/>
    <col min="5" max="5" width="15.33203125" style="78" customWidth="1"/>
    <col min="6" max="6" width="14.16015625" style="76" customWidth="1"/>
    <col min="7" max="7" width="14.33203125" style="77" customWidth="1"/>
    <col min="8" max="8" width="9.33203125" style="76" customWidth="1"/>
    <col min="9" max="9" width="14.33203125" style="76" customWidth="1"/>
    <col min="10" max="16384" width="9.33203125" style="76" customWidth="1"/>
  </cols>
  <sheetData>
    <row r="1" spans="1:14" ht="15">
      <c r="A1" s="110" t="s">
        <v>202</v>
      </c>
      <c r="B1" s="106"/>
      <c r="C1" s="106"/>
      <c r="D1" s="109"/>
      <c r="E1" s="108"/>
      <c r="F1" s="106"/>
      <c r="G1" s="107"/>
      <c r="H1" s="106"/>
      <c r="I1" s="106"/>
      <c r="J1" s="106"/>
      <c r="K1" s="106"/>
      <c r="L1" s="106"/>
      <c r="M1" s="106"/>
      <c r="N1" s="106"/>
    </row>
    <row r="2" spans="1:14" ht="15">
      <c r="A2" s="110" t="s">
        <v>160</v>
      </c>
      <c r="B2" s="106"/>
      <c r="C2" s="106"/>
      <c r="D2" s="109"/>
      <c r="E2" s="108"/>
      <c r="F2" s="106"/>
      <c r="G2" s="107"/>
      <c r="H2" s="106"/>
      <c r="I2" s="106"/>
      <c r="J2" s="106"/>
      <c r="K2" s="106"/>
      <c r="L2" s="106"/>
      <c r="M2" s="106"/>
      <c r="N2" s="106"/>
    </row>
    <row r="4" spans="1:8" ht="51">
      <c r="A4" s="270" t="s">
        <v>159</v>
      </c>
      <c r="B4" s="271"/>
      <c r="C4" s="271"/>
      <c r="D4" s="168" t="s">
        <v>190</v>
      </c>
      <c r="E4" s="244" t="s">
        <v>198</v>
      </c>
      <c r="F4" s="168" t="s">
        <v>196</v>
      </c>
      <c r="G4" s="82"/>
      <c r="H4" s="81"/>
    </row>
    <row r="5" spans="1:8" ht="29.25" customHeight="1">
      <c r="A5" s="272" t="s">
        <v>247</v>
      </c>
      <c r="B5" s="273"/>
      <c r="C5" s="273"/>
      <c r="D5" s="212">
        <f>'83-I Hour Summary'!F5</f>
        <v>207274.27761240312</v>
      </c>
      <c r="E5" s="213">
        <f>D5*wage</f>
        <v>5455458.98675845</v>
      </c>
      <c r="F5" s="214">
        <f>ROUND(E5/49,0)</f>
        <v>111336</v>
      </c>
      <c r="G5" s="82"/>
      <c r="H5" s="81"/>
    </row>
    <row r="6" spans="1:8" ht="29.25" customHeight="1">
      <c r="A6" s="286" t="s">
        <v>158</v>
      </c>
      <c r="B6" s="287"/>
      <c r="C6" s="288"/>
      <c r="D6" s="212">
        <f>'83-I Hour Summary'!F6</f>
        <v>140186.76976744185</v>
      </c>
      <c r="E6" s="213">
        <f>D6*wage</f>
        <v>3689715.780279069</v>
      </c>
      <c r="F6" s="214">
        <f>ROUND(E6/49,0)</f>
        <v>75300</v>
      </c>
      <c r="G6" s="82"/>
      <c r="H6" s="81"/>
    </row>
    <row r="7" spans="1:8" ht="30.75" customHeight="1">
      <c r="A7" s="272" t="s">
        <v>153</v>
      </c>
      <c r="B7" s="273"/>
      <c r="C7" s="273"/>
      <c r="D7" s="212">
        <f>'83-I Hour Summary'!F7</f>
        <v>35046.69244186046</v>
      </c>
      <c r="E7" s="213">
        <f>D7*wage</f>
        <v>922428.9450697673</v>
      </c>
      <c r="F7" s="214">
        <f>ROUND(E7/49,0)</f>
        <v>18825</v>
      </c>
      <c r="G7" s="82"/>
      <c r="H7" s="81"/>
    </row>
    <row r="8" spans="1:8" ht="15">
      <c r="A8" s="284" t="s">
        <v>191</v>
      </c>
      <c r="B8" s="285"/>
      <c r="C8" s="285"/>
      <c r="D8" s="212">
        <f>'83-I Hour Summary'!F8</f>
        <v>382507.7398217054</v>
      </c>
      <c r="E8" s="213">
        <f>D8*wage</f>
        <v>10067603.712107286</v>
      </c>
      <c r="F8" s="214">
        <f>ROUND(E8/49,0)</f>
        <v>205461</v>
      </c>
      <c r="G8" s="82"/>
      <c r="H8" s="81"/>
    </row>
    <row r="9" spans="1:8" ht="26.25" customHeight="1">
      <c r="A9" s="272" t="s">
        <v>213</v>
      </c>
      <c r="B9" s="273"/>
      <c r="C9" s="273"/>
      <c r="D9" s="215">
        <f>'83-I Hour Summary'!F11</f>
        <v>582</v>
      </c>
      <c r="E9" s="216"/>
      <c r="F9" s="213">
        <f>D9*wage</f>
        <v>15318.24</v>
      </c>
      <c r="G9" s="82"/>
      <c r="H9" s="81"/>
    </row>
    <row r="10" spans="1:8" ht="15">
      <c r="A10" s="185"/>
      <c r="B10" s="186"/>
      <c r="C10" s="186"/>
      <c r="D10" s="187"/>
      <c r="E10" s="247" t="s">
        <v>199</v>
      </c>
      <c r="F10" s="248">
        <v>26.32</v>
      </c>
      <c r="G10" s="82"/>
      <c r="H10" s="81"/>
    </row>
    <row r="11" spans="1:8" ht="15">
      <c r="A11" s="190" t="s">
        <v>247</v>
      </c>
      <c r="B11" s="186"/>
      <c r="C11" s="186"/>
      <c r="D11" s="187"/>
      <c r="E11" s="188"/>
      <c r="F11" s="189"/>
      <c r="G11" s="82"/>
      <c r="H11" s="81"/>
    </row>
    <row r="12" spans="1:8" ht="15">
      <c r="A12" s="81"/>
      <c r="B12" s="81"/>
      <c r="C12" s="81"/>
      <c r="D12" s="84"/>
      <c r="E12" s="83"/>
      <c r="F12" s="81"/>
      <c r="G12" s="82"/>
      <c r="H12" s="81"/>
    </row>
    <row r="13" spans="1:8" ht="15" customHeight="1">
      <c r="A13" s="270" t="s">
        <v>247</v>
      </c>
      <c r="B13" s="282" t="s">
        <v>204</v>
      </c>
      <c r="C13" s="282" t="s">
        <v>185</v>
      </c>
      <c r="D13" s="240" t="s">
        <v>147</v>
      </c>
      <c r="E13" s="241"/>
      <c r="F13" s="242" t="s">
        <v>146</v>
      </c>
      <c r="G13" s="243"/>
      <c r="H13" s="81"/>
    </row>
    <row r="14" spans="1:8" ht="54.75" customHeight="1">
      <c r="A14" s="270"/>
      <c r="B14" s="282"/>
      <c r="C14" s="282"/>
      <c r="D14" s="98" t="s">
        <v>127</v>
      </c>
      <c r="E14" s="99" t="s">
        <v>197</v>
      </c>
      <c r="F14" s="98" t="s">
        <v>127</v>
      </c>
      <c r="G14" s="97" t="s">
        <v>197</v>
      </c>
      <c r="H14" s="81"/>
    </row>
    <row r="15" spans="1:8" ht="15">
      <c r="A15" s="86" t="s">
        <v>94</v>
      </c>
      <c r="B15" s="230">
        <f>'83-I Hour Summary'!D16</f>
        <v>2711</v>
      </c>
      <c r="C15" s="229">
        <f>'83-I Hour Summary'!E16</f>
        <v>132823.4884418605</v>
      </c>
      <c r="D15" s="87">
        <f>C15/(260*8)</f>
        <v>63.85744636627909</v>
      </c>
      <c r="E15" s="183">
        <f>C15*wage</f>
        <v>3495914.2157897684</v>
      </c>
      <c r="F15" s="223">
        <f>B15/(260*8)</f>
        <v>1.3033653846153845</v>
      </c>
      <c r="G15" s="183">
        <f>E15/49</f>
        <v>71345.18807734222</v>
      </c>
      <c r="H15" s="81"/>
    </row>
    <row r="16" spans="1:8" ht="15">
      <c r="A16" s="86" t="s">
        <v>128</v>
      </c>
      <c r="B16" s="230">
        <f>'83-I Hour Summary'!D17</f>
        <v>2813</v>
      </c>
      <c r="C16" s="229">
        <f>'83-I Hour Summary'!E17</f>
        <v>137854.4279767442</v>
      </c>
      <c r="D16" s="87">
        <f>C16/(260*8)</f>
        <v>66.27616729651163</v>
      </c>
      <c r="E16" s="183">
        <f>C16*wage</f>
        <v>3628328.544347907</v>
      </c>
      <c r="F16" s="223">
        <f>B16/(260*8)</f>
        <v>1.3524038461538461</v>
      </c>
      <c r="G16" s="183">
        <f>E16/49</f>
        <v>74047.52131322259</v>
      </c>
      <c r="H16" s="81"/>
    </row>
    <row r="17" spans="1:8" ht="63.75">
      <c r="A17" s="86" t="s">
        <v>170</v>
      </c>
      <c r="B17" s="230">
        <f>'83-I Hour Summary'!D18</f>
        <v>5524</v>
      </c>
      <c r="C17" s="229">
        <f>'83-I Hour Summary'!E18</f>
        <v>270677.91641860467</v>
      </c>
      <c r="D17" s="87">
        <f>C17/(260*8)</f>
        <v>130.1336136627907</v>
      </c>
      <c r="E17" s="183">
        <f>C17*wage</f>
        <v>7124242.760137675</v>
      </c>
      <c r="F17" s="223">
        <f>B17/(260*8)</f>
        <v>2.6557692307692307</v>
      </c>
      <c r="G17" s="183">
        <f>E17/49</f>
        <v>145392.7093905648</v>
      </c>
      <c r="H17" s="81"/>
    </row>
    <row r="18" spans="1:8" ht="15">
      <c r="A18" s="86" t="s">
        <v>248</v>
      </c>
      <c r="B18" s="265">
        <v>1642</v>
      </c>
      <c r="C18" s="266">
        <f>'83-I Hour Summary'!E19</f>
        <v>80467</v>
      </c>
      <c r="D18" s="267">
        <f>C18/(260*8)</f>
        <v>38.68605769230769</v>
      </c>
      <c r="E18" s="268">
        <f>C18*wage</f>
        <v>2117891.44</v>
      </c>
      <c r="F18" s="269">
        <f>B18/(260*8)</f>
        <v>0.7894230769230769</v>
      </c>
      <c r="G18" s="268">
        <f>E18/49</f>
        <v>43222.27428571429</v>
      </c>
      <c r="H18" s="81"/>
    </row>
    <row r="19" spans="1:8" ht="15">
      <c r="A19" s="93"/>
      <c r="B19" s="217"/>
      <c r="C19" s="217"/>
      <c r="D19" s="90"/>
      <c r="E19" s="88"/>
      <c r="F19" s="89"/>
      <c r="G19" s="184"/>
      <c r="H19" s="81"/>
    </row>
    <row r="20" spans="1:8" ht="38.25">
      <c r="A20" s="86" t="s">
        <v>187</v>
      </c>
      <c r="B20" s="230">
        <f>'83-I Hour Summary'!D21</f>
        <v>12690</v>
      </c>
      <c r="C20" s="229">
        <f>'83-I Hour Summary'!E21</f>
        <v>621822.8328372093</v>
      </c>
      <c r="D20" s="87">
        <f>C20/(260*8)</f>
        <v>298.95328501788913</v>
      </c>
      <c r="E20" s="183">
        <f>C20*wage</f>
        <v>16366376.96027535</v>
      </c>
      <c r="F20" s="223">
        <f>B20/(260*8)</f>
        <v>6.100961538461538</v>
      </c>
      <c r="G20" s="183">
        <f>E20/49</f>
        <v>334007.6930668439</v>
      </c>
      <c r="H20" s="81"/>
    </row>
    <row r="21" spans="1:8" ht="25.5">
      <c r="A21" s="167" t="s">
        <v>188</v>
      </c>
      <c r="B21" s="228">
        <f>'83-I Hour Summary'!D23</f>
        <v>4230</v>
      </c>
      <c r="C21" s="228">
        <f>'83-I Hour Summary'!E23</f>
        <v>207274.27761240312</v>
      </c>
      <c r="D21" s="239">
        <f>C21/(260*8)</f>
        <v>99.65109500596304</v>
      </c>
      <c r="E21" s="236">
        <f>C21*wage</f>
        <v>5455458.98675845</v>
      </c>
      <c r="F21" s="237">
        <f>B21/(260*8)</f>
        <v>2.0336538461538463</v>
      </c>
      <c r="G21" s="236">
        <f>E21/49</f>
        <v>111335.89768894797</v>
      </c>
      <c r="H21" s="81"/>
    </row>
    <row r="22" spans="1:8" ht="15">
      <c r="A22" s="81"/>
      <c r="B22" s="166"/>
      <c r="C22" s="166"/>
      <c r="D22" s="84"/>
      <c r="E22" s="82"/>
      <c r="F22" s="81"/>
      <c r="G22" s="82"/>
      <c r="H22" s="81"/>
    </row>
    <row r="23" spans="1:8" ht="15">
      <c r="A23" s="190" t="s">
        <v>200</v>
      </c>
      <c r="B23" s="166"/>
      <c r="C23" s="166"/>
      <c r="D23" s="84"/>
      <c r="E23" s="82"/>
      <c r="F23" s="81"/>
      <c r="G23" s="82"/>
      <c r="H23" s="81"/>
    </row>
    <row r="24" spans="1:8" ht="15">
      <c r="A24" s="81"/>
      <c r="B24" s="81"/>
      <c r="C24" s="81"/>
      <c r="D24" s="84"/>
      <c r="E24" s="82"/>
      <c r="F24" s="81"/>
      <c r="G24" s="82"/>
      <c r="H24" s="81"/>
    </row>
    <row r="25" spans="1:8" ht="15" customHeight="1">
      <c r="A25" s="270" t="s">
        <v>200</v>
      </c>
      <c r="B25" s="282" t="s">
        <v>150</v>
      </c>
      <c r="C25" s="282" t="s">
        <v>149</v>
      </c>
      <c r="D25" s="240" t="s">
        <v>147</v>
      </c>
      <c r="E25" s="243"/>
      <c r="F25" s="242" t="s">
        <v>146</v>
      </c>
      <c r="G25" s="243"/>
      <c r="H25" s="81"/>
    </row>
    <row r="26" spans="1:8" ht="61.5" customHeight="1">
      <c r="A26" s="270"/>
      <c r="B26" s="282"/>
      <c r="C26" s="283"/>
      <c r="D26" s="98" t="s">
        <v>127</v>
      </c>
      <c r="E26" s="99" t="s">
        <v>197</v>
      </c>
      <c r="F26" s="98" t="s">
        <v>127</v>
      </c>
      <c r="G26" s="97" t="s">
        <v>197</v>
      </c>
      <c r="H26" s="81"/>
    </row>
    <row r="27" spans="1:8" ht="15">
      <c r="A27" s="86" t="s">
        <v>94</v>
      </c>
      <c r="B27" s="230">
        <f>'83-I Hour Summary'!D29</f>
        <v>2115</v>
      </c>
      <c r="C27" s="229">
        <f>'83-I Hour Summary'!E29</f>
        <v>103630.79546511627</v>
      </c>
      <c r="D27" s="225">
        <f>C27/(260*8)</f>
        <v>49.82249781976744</v>
      </c>
      <c r="E27" s="183">
        <f>C27*wage</f>
        <v>2727562.5366418604</v>
      </c>
      <c r="F27" s="223">
        <f>B27/(260*8)</f>
        <v>1.0168269230769231</v>
      </c>
      <c r="G27" s="183">
        <f>E27/49</f>
        <v>55664.5415641196</v>
      </c>
      <c r="H27" s="81"/>
    </row>
    <row r="28" spans="1:8" ht="15">
      <c r="A28" s="86" t="s">
        <v>128</v>
      </c>
      <c r="B28" s="230">
        <f>'83-I Hour Summary'!D30</f>
        <v>2177</v>
      </c>
      <c r="C28" s="229">
        <f>'83-I Hour Summary'!E30</f>
        <v>106649.3591860465</v>
      </c>
      <c r="D28" s="225">
        <f>C28/(260*8)</f>
        <v>51.27373037790697</v>
      </c>
      <c r="E28" s="183">
        <f>C28*wage</f>
        <v>2807011.133776744</v>
      </c>
      <c r="F28" s="223">
        <f>B28/(260*8)</f>
        <v>1.0466346153846153</v>
      </c>
      <c r="G28" s="183">
        <f>E28/49</f>
        <v>57285.94150564783</v>
      </c>
      <c r="H28" s="81"/>
    </row>
    <row r="29" spans="1:8" ht="63.75">
      <c r="A29" s="86" t="s">
        <v>170</v>
      </c>
      <c r="B29" s="230">
        <f>'83-I Hour Summary'!D31</f>
        <v>4291</v>
      </c>
      <c r="C29" s="229">
        <f>'83-I Hour Summary'!E31</f>
        <v>210280.15465116277</v>
      </c>
      <c r="D29" s="225">
        <f>C29/(260*8)</f>
        <v>101.0962281976744</v>
      </c>
      <c r="E29" s="183">
        <f>C29*wage</f>
        <v>5534573.670418604</v>
      </c>
      <c r="F29" s="223">
        <f>B29/(260*8)</f>
        <v>2.0629807692307693</v>
      </c>
      <c r="G29" s="183">
        <f>E29/49</f>
        <v>112950.48306976743</v>
      </c>
      <c r="H29" s="81"/>
    </row>
    <row r="30" spans="1:8" ht="15">
      <c r="A30" s="93"/>
      <c r="B30" s="217"/>
      <c r="C30" s="217"/>
      <c r="D30" s="226"/>
      <c r="E30" s="184"/>
      <c r="F30" s="224"/>
      <c r="G30" s="184"/>
      <c r="H30" s="81"/>
    </row>
    <row r="31" spans="1:8" ht="63.75">
      <c r="A31" s="86" t="s">
        <v>256</v>
      </c>
      <c r="B31" s="230">
        <f>'83-I Hour Summary'!D33</f>
        <v>8583</v>
      </c>
      <c r="C31" s="229">
        <f>'83-I Hour Summary'!E33</f>
        <v>420560.30930232554</v>
      </c>
      <c r="D31" s="225">
        <f>C31/(260*8)</f>
        <v>202.1924563953488</v>
      </c>
      <c r="E31" s="227">
        <f>C31*wage</f>
        <v>11069147.340837209</v>
      </c>
      <c r="F31" s="223">
        <f>B31/(260*8)</f>
        <v>4.126442307692308</v>
      </c>
      <c r="G31" s="227">
        <f>E31/49</f>
        <v>225900.96613953487</v>
      </c>
      <c r="H31" s="81"/>
    </row>
    <row r="32" spans="1:8" ht="25.5">
      <c r="A32" s="167" t="s">
        <v>188</v>
      </c>
      <c r="B32" s="228">
        <f>'83-I Hour Summary'!D35</f>
        <v>2861</v>
      </c>
      <c r="C32" s="228">
        <f>'83-I Hour Summary'!E35</f>
        <v>140186.76976744185</v>
      </c>
      <c r="D32" s="235">
        <f>C32/(260*8)</f>
        <v>67.39748546511628</v>
      </c>
      <c r="E32" s="238">
        <f>C32*wage</f>
        <v>3689715.780279069</v>
      </c>
      <c r="F32" s="237">
        <f>B32/(260*8)</f>
        <v>1.3754807692307693</v>
      </c>
      <c r="G32" s="238">
        <f>E32/49</f>
        <v>75300.32204651162</v>
      </c>
      <c r="H32" s="81"/>
    </row>
    <row r="33" spans="1:8" ht="15">
      <c r="A33" s="91"/>
      <c r="B33" s="166"/>
      <c r="C33" s="166"/>
      <c r="D33" s="84"/>
      <c r="E33" s="83"/>
      <c r="F33" s="81"/>
      <c r="G33" s="82"/>
      <c r="H33" s="81"/>
    </row>
    <row r="34" spans="1:8" ht="15">
      <c r="A34" s="211" t="s">
        <v>153</v>
      </c>
      <c r="B34" s="166"/>
      <c r="C34" s="166"/>
      <c r="D34" s="84"/>
      <c r="E34" s="83"/>
      <c r="F34" s="81"/>
      <c r="G34" s="82"/>
      <c r="H34" s="81"/>
    </row>
    <row r="35" spans="1:8" ht="15">
      <c r="A35" s="81"/>
      <c r="B35" s="83"/>
      <c r="C35" s="81"/>
      <c r="D35" s="84"/>
      <c r="E35" s="83"/>
      <c r="F35" s="81"/>
      <c r="G35" s="82"/>
      <c r="H35" s="81"/>
    </row>
    <row r="36" spans="1:8" ht="15" customHeight="1">
      <c r="A36" s="270" t="s">
        <v>153</v>
      </c>
      <c r="B36" s="282" t="s">
        <v>150</v>
      </c>
      <c r="C36" s="282" t="s">
        <v>149</v>
      </c>
      <c r="D36" s="240" t="s">
        <v>147</v>
      </c>
      <c r="E36" s="241"/>
      <c r="F36" s="242" t="s">
        <v>146</v>
      </c>
      <c r="G36" s="243"/>
      <c r="H36" s="81"/>
    </row>
    <row r="37" spans="1:8" ht="54.75" customHeight="1">
      <c r="A37" s="270"/>
      <c r="B37" s="282"/>
      <c r="C37" s="283"/>
      <c r="D37" s="98" t="s">
        <v>127</v>
      </c>
      <c r="E37" s="99" t="s">
        <v>197</v>
      </c>
      <c r="F37" s="98" t="s">
        <v>127</v>
      </c>
      <c r="G37" s="97" t="s">
        <v>197</v>
      </c>
      <c r="H37" s="81"/>
    </row>
    <row r="38" spans="1:8" ht="15">
      <c r="A38" s="86" t="s">
        <v>94</v>
      </c>
      <c r="B38" s="233">
        <f>'83-I Hour Summary'!D41</f>
        <v>529</v>
      </c>
      <c r="C38" s="233">
        <f>'83-I Hour Summary'!E41</f>
        <v>25907.698866279068</v>
      </c>
      <c r="D38" s="225">
        <f>C38/(260*8)</f>
        <v>12.45562445494186</v>
      </c>
      <c r="E38" s="183">
        <f>C38*wage</f>
        <v>681890.6341604651</v>
      </c>
      <c r="F38" s="223">
        <f>B38/(260*8)</f>
        <v>0.25432692307692306</v>
      </c>
      <c r="G38" s="183">
        <f>E38/49</f>
        <v>13916.1353910299</v>
      </c>
      <c r="H38" s="81"/>
    </row>
    <row r="39" spans="1:8" ht="15">
      <c r="A39" s="86" t="s">
        <v>128</v>
      </c>
      <c r="B39" s="233">
        <f>'83-I Hour Summary'!D42</f>
        <v>544</v>
      </c>
      <c r="C39" s="233">
        <f>'83-I Hour Summary'!E42</f>
        <v>26662.339796511624</v>
      </c>
      <c r="D39" s="225">
        <f>C39/(260*8)</f>
        <v>12.818432594476743</v>
      </c>
      <c r="E39" s="183">
        <f>C39*wage</f>
        <v>701752.783444186</v>
      </c>
      <c r="F39" s="223">
        <f>B39/(260*8)</f>
        <v>0.26153846153846155</v>
      </c>
      <c r="G39" s="183">
        <f>E39/49</f>
        <v>14321.485376411958</v>
      </c>
      <c r="H39" s="81"/>
    </row>
    <row r="40" spans="1:8" ht="63.75">
      <c r="A40" s="86" t="s">
        <v>170</v>
      </c>
      <c r="B40" s="233">
        <f>'83-I Hour Summary'!D43</f>
        <v>1073</v>
      </c>
      <c r="C40" s="233">
        <f>'83-I Hour Summary'!E43</f>
        <v>52570.03866279069</v>
      </c>
      <c r="D40" s="225">
        <f>C40/(260*8)</f>
        <v>25.2740570494186</v>
      </c>
      <c r="E40" s="183">
        <f>C40*wage</f>
        <v>1383643.417604651</v>
      </c>
      <c r="F40" s="223">
        <f>B40/(260*8)</f>
        <v>0.5158653846153847</v>
      </c>
      <c r="G40" s="183">
        <f>E40/49</f>
        <v>28237.62076744186</v>
      </c>
      <c r="H40" s="81"/>
    </row>
    <row r="41" spans="1:8" ht="15">
      <c r="A41" s="93"/>
      <c r="B41" s="234"/>
      <c r="C41" s="234"/>
      <c r="D41" s="226"/>
      <c r="E41" s="184"/>
      <c r="F41" s="224"/>
      <c r="G41" s="184"/>
      <c r="H41" s="81"/>
    </row>
    <row r="42" spans="1:8" ht="38.25">
      <c r="A42" s="86" t="s">
        <v>201</v>
      </c>
      <c r="B42" s="233">
        <f>'83-I Hour Summary'!D45</f>
        <v>2146</v>
      </c>
      <c r="C42" s="233">
        <f>'83-I Hour Summary'!E45</f>
        <v>105140.07732558138</v>
      </c>
      <c r="D42" s="225">
        <f>C42/(260*8)</f>
        <v>50.5481140988372</v>
      </c>
      <c r="E42" s="183">
        <f>C42*wage</f>
        <v>2767286.835209302</v>
      </c>
      <c r="F42" s="223">
        <f>B42/(260*8)</f>
        <v>1.0317307692307693</v>
      </c>
      <c r="G42" s="183">
        <f>E42/49</f>
        <v>56475.24153488372</v>
      </c>
      <c r="H42" s="81"/>
    </row>
    <row r="43" spans="1:8" ht="25.5">
      <c r="A43" s="167" t="s">
        <v>188</v>
      </c>
      <c r="B43" s="218">
        <f>'83-I Hour Summary'!D47</f>
        <v>715.3333333333334</v>
      </c>
      <c r="C43" s="218">
        <f>'83-I Hour Summary'!E47</f>
        <v>35046.69244186046</v>
      </c>
      <c r="D43" s="235">
        <f>C43/(260*8)</f>
        <v>16.84937136627907</v>
      </c>
      <c r="E43" s="236">
        <f>C43*wage</f>
        <v>922428.9450697673</v>
      </c>
      <c r="F43" s="237">
        <f>B43/(260*8)</f>
        <v>0.3439102564102564</v>
      </c>
      <c r="G43" s="236">
        <f>E43/49</f>
        <v>18825.080511627904</v>
      </c>
      <c r="H43" s="81"/>
    </row>
    <row r="44" spans="1:8" ht="15">
      <c r="A44" s="81"/>
      <c r="B44" s="81"/>
      <c r="C44" s="81"/>
      <c r="D44" s="84"/>
      <c r="E44" s="83"/>
      <c r="F44" s="81"/>
      <c r="G44" s="82"/>
      <c r="H44" s="81"/>
    </row>
    <row r="45" spans="2:8" ht="15">
      <c r="B45" s="81"/>
      <c r="C45" s="81"/>
      <c r="D45" s="84"/>
      <c r="E45" s="83"/>
      <c r="F45" s="81"/>
      <c r="G45" s="82"/>
      <c r="H45" s="81"/>
    </row>
    <row r="46" spans="1:8" ht="15">
      <c r="A46" s="81"/>
      <c r="B46" s="81"/>
      <c r="C46" s="81"/>
      <c r="D46" s="84"/>
      <c r="E46" s="83"/>
      <c r="F46" s="81"/>
      <c r="G46" s="82"/>
      <c r="H46" s="81"/>
    </row>
    <row r="47" spans="1:8" ht="15">
      <c r="A47" s="81"/>
      <c r="B47" s="81"/>
      <c r="C47" s="81"/>
      <c r="D47" s="84"/>
      <c r="E47" s="83"/>
      <c r="F47" s="81"/>
      <c r="G47" s="82"/>
      <c r="H47" s="81"/>
    </row>
    <row r="48" spans="1:8" ht="15">
      <c r="A48" s="81"/>
      <c r="B48" s="81"/>
      <c r="C48" s="81"/>
      <c r="D48" s="84"/>
      <c r="E48" s="83"/>
      <c r="F48" s="81"/>
      <c r="G48" s="82"/>
      <c r="H48" s="81"/>
    </row>
    <row r="49" spans="1:8" ht="15">
      <c r="A49" s="81"/>
      <c r="B49" s="81"/>
      <c r="C49" s="81"/>
      <c r="D49" s="84"/>
      <c r="E49" s="83"/>
      <c r="F49" s="81"/>
      <c r="G49" s="82"/>
      <c r="H49" s="81"/>
    </row>
    <row r="50" spans="1:8" ht="15">
      <c r="A50" s="81"/>
      <c r="B50" s="81"/>
      <c r="C50" s="81"/>
      <c r="D50" s="84"/>
      <c r="E50" s="83"/>
      <c r="F50" s="81"/>
      <c r="G50" s="82"/>
      <c r="H50" s="81"/>
    </row>
    <row r="51" spans="1:8" ht="15">
      <c r="A51" s="81"/>
      <c r="B51" s="81"/>
      <c r="C51" s="81"/>
      <c r="D51" s="84"/>
      <c r="E51" s="83"/>
      <c r="F51" s="81"/>
      <c r="G51" s="82"/>
      <c r="H51" s="81"/>
    </row>
    <row r="52" spans="1:8" ht="15">
      <c r="A52" s="81"/>
      <c r="B52" s="81"/>
      <c r="C52" s="81"/>
      <c r="D52" s="84"/>
      <c r="E52" s="83"/>
      <c r="F52" s="81"/>
      <c r="G52" s="82"/>
      <c r="H52" s="81"/>
    </row>
    <row r="53" spans="1:8" ht="15">
      <c r="A53" s="81"/>
      <c r="B53" s="81"/>
      <c r="C53" s="81"/>
      <c r="D53" s="84"/>
      <c r="E53" s="83"/>
      <c r="F53" s="81"/>
      <c r="G53" s="82"/>
      <c r="H53" s="81"/>
    </row>
    <row r="54" spans="1:8" ht="15">
      <c r="A54" s="81"/>
      <c r="B54" s="81"/>
      <c r="C54" s="81"/>
      <c r="D54" s="84"/>
      <c r="E54" s="83"/>
      <c r="F54" s="81"/>
      <c r="G54" s="82"/>
      <c r="H54" s="81"/>
    </row>
    <row r="55" spans="1:8" ht="15">
      <c r="A55" s="81"/>
      <c r="B55" s="81"/>
      <c r="C55" s="81"/>
      <c r="D55" s="84"/>
      <c r="E55" s="83"/>
      <c r="F55" s="81"/>
      <c r="G55" s="82"/>
      <c r="H55" s="81"/>
    </row>
    <row r="56" spans="1:8" ht="15">
      <c r="A56" s="81"/>
      <c r="B56" s="81"/>
      <c r="C56" s="81"/>
      <c r="D56" s="84"/>
      <c r="E56" s="83"/>
      <c r="F56" s="81"/>
      <c r="G56" s="82"/>
      <c r="H56" s="81"/>
    </row>
    <row r="57" spans="1:8" ht="15">
      <c r="A57" s="81"/>
      <c r="B57" s="81"/>
      <c r="C57" s="81"/>
      <c r="D57" s="84"/>
      <c r="E57" s="83"/>
      <c r="F57" s="81"/>
      <c r="G57" s="82"/>
      <c r="H57" s="81"/>
    </row>
    <row r="58" spans="1:8" ht="15">
      <c r="A58" s="81"/>
      <c r="B58" s="81"/>
      <c r="C58" s="81"/>
      <c r="D58" s="84"/>
      <c r="E58" s="83"/>
      <c r="F58" s="81"/>
      <c r="G58" s="82"/>
      <c r="H58" s="81"/>
    </row>
    <row r="59" spans="1:8" ht="15">
      <c r="A59" s="81"/>
      <c r="B59" s="81"/>
      <c r="C59" s="81"/>
      <c r="D59" s="84"/>
      <c r="E59" s="83"/>
      <c r="F59" s="81"/>
      <c r="G59" s="82"/>
      <c r="H59" s="81"/>
    </row>
    <row r="60" spans="1:8" ht="15">
      <c r="A60" s="81"/>
      <c r="B60" s="81"/>
      <c r="C60" s="81"/>
      <c r="D60" s="84"/>
      <c r="E60" s="83"/>
      <c r="F60" s="81"/>
      <c r="G60" s="82"/>
      <c r="H60" s="81"/>
    </row>
    <row r="61" spans="1:8" ht="15">
      <c r="A61" s="81"/>
      <c r="B61" s="81"/>
      <c r="C61" s="81"/>
      <c r="D61" s="84"/>
      <c r="E61" s="83"/>
      <c r="F61" s="81"/>
      <c r="G61" s="82"/>
      <c r="H61" s="81"/>
    </row>
    <row r="62" spans="1:8" ht="15">
      <c r="A62" s="81"/>
      <c r="B62" s="81"/>
      <c r="C62" s="81"/>
      <c r="D62" s="84"/>
      <c r="E62" s="83"/>
      <c r="F62" s="81"/>
      <c r="G62" s="82"/>
      <c r="H62" s="81"/>
    </row>
    <row r="63" spans="1:8" ht="15">
      <c r="A63" s="81"/>
      <c r="B63" s="81"/>
      <c r="C63" s="81"/>
      <c r="D63" s="84"/>
      <c r="E63" s="83"/>
      <c r="F63" s="81"/>
      <c r="G63" s="82"/>
      <c r="H63" s="81"/>
    </row>
    <row r="64" spans="1:8" ht="15">
      <c r="A64" s="81"/>
      <c r="B64" s="81"/>
      <c r="C64" s="81"/>
      <c r="D64" s="84"/>
      <c r="E64" s="83"/>
      <c r="F64" s="81"/>
      <c r="G64" s="82"/>
      <c r="H64" s="81"/>
    </row>
    <row r="65" spans="1:8" ht="15">
      <c r="A65" s="81"/>
      <c r="B65" s="81"/>
      <c r="C65" s="81"/>
      <c r="D65" s="84"/>
      <c r="E65" s="83"/>
      <c r="F65" s="81"/>
      <c r="G65" s="82"/>
      <c r="H65" s="81"/>
    </row>
    <row r="66" spans="1:8" ht="15">
      <c r="A66" s="81"/>
      <c r="B66" s="81"/>
      <c r="C66" s="81"/>
      <c r="D66" s="84"/>
      <c r="E66" s="83"/>
      <c r="F66" s="81"/>
      <c r="G66" s="82"/>
      <c r="H66" s="81"/>
    </row>
    <row r="67" spans="1:8" ht="15">
      <c r="A67" s="81"/>
      <c r="B67" s="81"/>
      <c r="C67" s="81"/>
      <c r="D67" s="84"/>
      <c r="E67" s="83"/>
      <c r="F67" s="81"/>
      <c r="G67" s="82"/>
      <c r="H67" s="81"/>
    </row>
    <row r="68" spans="1:8" ht="15">
      <c r="A68" s="81"/>
      <c r="B68" s="81"/>
      <c r="C68" s="81"/>
      <c r="D68" s="84"/>
      <c r="E68" s="83"/>
      <c r="F68" s="81"/>
      <c r="G68" s="82"/>
      <c r="H68" s="81"/>
    </row>
    <row r="69" spans="1:8" ht="15">
      <c r="A69" s="81"/>
      <c r="B69" s="81"/>
      <c r="C69" s="81"/>
      <c r="D69" s="84"/>
      <c r="E69" s="83"/>
      <c r="F69" s="81"/>
      <c r="G69" s="82"/>
      <c r="H69" s="81"/>
    </row>
    <row r="70" spans="1:8" ht="15">
      <c r="A70" s="81"/>
      <c r="B70" s="81"/>
      <c r="C70" s="81"/>
      <c r="D70" s="84"/>
      <c r="E70" s="83"/>
      <c r="F70" s="81"/>
      <c r="G70" s="82"/>
      <c r="H70" s="81"/>
    </row>
    <row r="71" spans="1:8" ht="15">
      <c r="A71" s="81"/>
      <c r="B71" s="81"/>
      <c r="C71" s="81"/>
      <c r="D71" s="84"/>
      <c r="E71" s="83"/>
      <c r="F71" s="81"/>
      <c r="G71" s="82"/>
      <c r="H71" s="81"/>
    </row>
    <row r="72" spans="1:8" ht="15">
      <c r="A72" s="81"/>
      <c r="B72" s="81"/>
      <c r="C72" s="81"/>
      <c r="D72" s="84"/>
      <c r="E72" s="83"/>
      <c r="F72" s="81"/>
      <c r="G72" s="82"/>
      <c r="H72" s="81"/>
    </row>
    <row r="76" spans="2:7" ht="15">
      <c r="B76" s="80"/>
      <c r="D76" s="76"/>
      <c r="E76" s="76"/>
      <c r="G76" s="76"/>
    </row>
  </sheetData>
  <sheetProtection/>
  <mergeCells count="15">
    <mergeCell ref="C13:C14"/>
    <mergeCell ref="A4:C4"/>
    <mergeCell ref="A5:C5"/>
    <mergeCell ref="A6:C6"/>
    <mergeCell ref="A7:C7"/>
    <mergeCell ref="A36:A37"/>
    <mergeCell ref="B36:B37"/>
    <mergeCell ref="C36:C37"/>
    <mergeCell ref="A8:C8"/>
    <mergeCell ref="A25:A26"/>
    <mergeCell ref="B25:B26"/>
    <mergeCell ref="C25:C26"/>
    <mergeCell ref="A9:C9"/>
    <mergeCell ref="A13:A14"/>
    <mergeCell ref="B13:B14"/>
  </mergeCells>
  <printOptions/>
  <pageMargins left="0.75" right="0.75" top="1" bottom="1" header="0.5" footer="0.5"/>
  <pageSetup fitToHeight="3" horizontalDpi="600" verticalDpi="600" orientation="landscape" scale="75"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32"/>
  <sheetViews>
    <sheetView zoomScalePageLayoutView="0" workbookViewId="0" topLeftCell="A13">
      <selection activeCell="E25" sqref="E25"/>
    </sheetView>
  </sheetViews>
  <sheetFormatPr defaultColWidth="9.33203125" defaultRowHeight="10.5"/>
  <cols>
    <col min="1" max="1" width="5.83203125" style="115" customWidth="1"/>
    <col min="2" max="2" width="28.33203125" style="112" customWidth="1"/>
    <col min="3" max="3" width="25" style="113" customWidth="1"/>
    <col min="4" max="6" width="11.83203125" style="114" customWidth="1"/>
    <col min="7" max="7" width="2.83203125" style="114" customWidth="1"/>
    <col min="8" max="9" width="11.83203125" style="115" customWidth="1"/>
    <col min="10" max="10" width="11.83203125" style="116" customWidth="1"/>
    <col min="11" max="11" width="2.83203125" style="115" customWidth="1"/>
    <col min="12" max="13" width="11.83203125" style="114" customWidth="1"/>
    <col min="14" max="14" width="11.83203125" style="117" customWidth="1"/>
    <col min="15" max="15" width="2.83203125" style="115" customWidth="1"/>
    <col min="16" max="16384" width="9.33203125" style="115" customWidth="1"/>
  </cols>
  <sheetData>
    <row r="1" ht="15">
      <c r="A1" s="111" t="s">
        <v>169</v>
      </c>
    </row>
    <row r="2" ht="10.5">
      <c r="A2" s="118" t="s">
        <v>162</v>
      </c>
    </row>
    <row r="3" ht="10.5">
      <c r="A3" s="119" t="s">
        <v>234</v>
      </c>
    </row>
    <row r="13" spans="1:14" s="123" customFormat="1" ht="10.5">
      <c r="A13" s="120"/>
      <c r="B13" s="120"/>
      <c r="C13" s="121"/>
      <c r="D13" s="122"/>
      <c r="G13" s="124"/>
      <c r="H13" s="122"/>
      <c r="L13" s="124"/>
      <c r="M13" s="125"/>
      <c r="N13" s="126"/>
    </row>
    <row r="14" spans="1:14" s="123" customFormat="1" ht="12.75">
      <c r="A14" s="127" t="s">
        <v>164</v>
      </c>
      <c r="B14" s="120"/>
      <c r="C14" s="121"/>
      <c r="D14" s="122"/>
      <c r="G14" s="124"/>
      <c r="H14" s="122"/>
      <c r="L14" s="124"/>
      <c r="M14" s="125"/>
      <c r="N14" s="126"/>
    </row>
    <row r="15" spans="1:14" s="123" customFormat="1" ht="10.5">
      <c r="A15" s="128"/>
      <c r="B15" s="120"/>
      <c r="C15" s="121"/>
      <c r="D15" s="122"/>
      <c r="G15" s="124"/>
      <c r="H15" s="122"/>
      <c r="L15" s="124"/>
      <c r="M15" s="125"/>
      <c r="N15" s="126"/>
    </row>
    <row r="16" spans="2:14" s="118" customFormat="1" ht="10.5">
      <c r="B16" s="129"/>
      <c r="C16" s="130" t="s">
        <v>100</v>
      </c>
      <c r="E16" s="118" t="s">
        <v>165</v>
      </c>
      <c r="G16" s="131"/>
      <c r="I16" s="118" t="s">
        <v>94</v>
      </c>
      <c r="L16" s="131"/>
      <c r="M16" s="131" t="s">
        <v>128</v>
      </c>
      <c r="N16" s="132"/>
    </row>
    <row r="17" spans="1:14" s="136" customFormat="1" ht="10.5">
      <c r="A17" s="133" t="s">
        <v>0</v>
      </c>
      <c r="B17" s="120" t="s">
        <v>1</v>
      </c>
      <c r="C17" s="134"/>
      <c r="D17" s="135" t="s">
        <v>3</v>
      </c>
      <c r="E17" s="136" t="s">
        <v>84</v>
      </c>
      <c r="F17" s="136" t="s">
        <v>83</v>
      </c>
      <c r="G17" s="137"/>
      <c r="H17" s="135" t="s">
        <v>3</v>
      </c>
      <c r="I17" s="136" t="s">
        <v>84</v>
      </c>
      <c r="J17" s="136" t="s">
        <v>83</v>
      </c>
      <c r="L17" s="137" t="s">
        <v>3</v>
      </c>
      <c r="M17" s="138" t="s">
        <v>84</v>
      </c>
      <c r="N17" s="139" t="s">
        <v>83</v>
      </c>
    </row>
    <row r="18" spans="1:15" ht="10.5">
      <c r="A18" s="140">
        <v>27</v>
      </c>
      <c r="B18" s="141" t="s">
        <v>255</v>
      </c>
      <c r="C18" s="142" t="s">
        <v>120</v>
      </c>
      <c r="D18" s="143">
        <v>10</v>
      </c>
      <c r="E18" s="143">
        <v>12</v>
      </c>
      <c r="F18" s="117">
        <v>9.587917635658915</v>
      </c>
      <c r="G18" s="143"/>
      <c r="H18" s="143">
        <v>5</v>
      </c>
      <c r="I18" s="143">
        <v>3</v>
      </c>
      <c r="J18" s="117">
        <v>4.793958817829457</v>
      </c>
      <c r="K18" s="116"/>
      <c r="L18" s="143">
        <v>5</v>
      </c>
      <c r="M18" s="143">
        <v>3</v>
      </c>
      <c r="N18" s="117">
        <v>4.793958817829457</v>
      </c>
      <c r="O18" s="116"/>
    </row>
    <row r="19" spans="1:15" ht="10.5">
      <c r="A19" s="140">
        <v>28</v>
      </c>
      <c r="B19" s="141" t="s">
        <v>38</v>
      </c>
      <c r="C19" s="142" t="s">
        <v>132</v>
      </c>
      <c r="D19" s="143">
        <v>30</v>
      </c>
      <c r="E19" s="143">
        <v>12</v>
      </c>
      <c r="F19" s="117">
        <v>3.3070625</v>
      </c>
      <c r="G19" s="143"/>
      <c r="H19" s="143">
        <v>15</v>
      </c>
      <c r="I19" s="143">
        <v>6</v>
      </c>
      <c r="J19" s="117">
        <v>1.65353125</v>
      </c>
      <c r="K19" s="116"/>
      <c r="L19" s="143">
        <v>15</v>
      </c>
      <c r="M19" s="143">
        <v>6</v>
      </c>
      <c r="N19" s="117">
        <v>1.65353125</v>
      </c>
      <c r="O19" s="116"/>
    </row>
    <row r="20" spans="1:15" ht="10.5">
      <c r="A20" s="140">
        <v>29</v>
      </c>
      <c r="B20" s="141" t="s">
        <v>39</v>
      </c>
      <c r="C20" s="142" t="s">
        <v>132</v>
      </c>
      <c r="D20" s="143">
        <v>30</v>
      </c>
      <c r="E20" s="143">
        <v>12</v>
      </c>
      <c r="F20" s="117">
        <v>3.3070625</v>
      </c>
      <c r="G20" s="143"/>
      <c r="H20" s="143">
        <v>15</v>
      </c>
      <c r="I20" s="143">
        <v>6</v>
      </c>
      <c r="J20" s="117">
        <v>1.65353125</v>
      </c>
      <c r="K20" s="116"/>
      <c r="L20" s="143">
        <v>15</v>
      </c>
      <c r="M20" s="143">
        <v>6</v>
      </c>
      <c r="N20" s="117">
        <v>1.65353125</v>
      </c>
      <c r="O20" s="116"/>
    </row>
    <row r="21" spans="1:15" ht="10.5">
      <c r="A21" s="140">
        <v>30</v>
      </c>
      <c r="B21" s="141" t="s">
        <v>40</v>
      </c>
      <c r="C21" s="142" t="s">
        <v>132</v>
      </c>
      <c r="D21" s="143">
        <v>30</v>
      </c>
      <c r="E21" s="143">
        <v>12</v>
      </c>
      <c r="F21" s="117">
        <v>3.3070625</v>
      </c>
      <c r="G21" s="143"/>
      <c r="H21" s="143">
        <v>15</v>
      </c>
      <c r="I21" s="143">
        <v>6</v>
      </c>
      <c r="J21" s="117">
        <v>1.65353125</v>
      </c>
      <c r="K21" s="116"/>
      <c r="L21" s="143">
        <v>15</v>
      </c>
      <c r="M21" s="143">
        <v>6</v>
      </c>
      <c r="N21" s="117">
        <v>1.65353125</v>
      </c>
      <c r="O21" s="116"/>
    </row>
    <row r="22" spans="1:15" ht="10.5">
      <c r="A22" s="140">
        <v>31</v>
      </c>
      <c r="B22" s="141" t="s">
        <v>41</v>
      </c>
      <c r="C22" s="142" t="s">
        <v>132</v>
      </c>
      <c r="D22" s="143">
        <v>30</v>
      </c>
      <c r="E22" s="143">
        <v>6</v>
      </c>
      <c r="F22" s="117">
        <v>1.4997143895348837</v>
      </c>
      <c r="G22" s="143"/>
      <c r="H22" s="143">
        <v>15</v>
      </c>
      <c r="I22" s="143">
        <v>3</v>
      </c>
      <c r="J22" s="117">
        <v>0.7498571947674418</v>
      </c>
      <c r="K22" s="116"/>
      <c r="L22" s="143">
        <v>15</v>
      </c>
      <c r="M22" s="143">
        <v>3</v>
      </c>
      <c r="N22" s="117">
        <v>0.7498571947674418</v>
      </c>
      <c r="O22" s="116"/>
    </row>
    <row r="23" spans="1:15" ht="10.5">
      <c r="A23" s="140">
        <v>46</v>
      </c>
      <c r="B23" s="141" t="s">
        <v>56</v>
      </c>
      <c r="C23" s="142" t="s">
        <v>120</v>
      </c>
      <c r="D23" s="143">
        <v>30</v>
      </c>
      <c r="E23" s="143">
        <v>6</v>
      </c>
      <c r="F23" s="117">
        <v>1.2818071705426357</v>
      </c>
      <c r="G23" s="143"/>
      <c r="H23" s="143">
        <v>15</v>
      </c>
      <c r="I23" s="143">
        <v>3</v>
      </c>
      <c r="J23" s="117">
        <v>0.6409035852713179</v>
      </c>
      <c r="K23" s="116"/>
      <c r="L23" s="143">
        <v>15</v>
      </c>
      <c r="M23" s="143">
        <v>3</v>
      </c>
      <c r="N23" s="117">
        <v>0.6409035852713179</v>
      </c>
      <c r="O23" s="116"/>
    </row>
    <row r="24" spans="1:15" ht="10.5">
      <c r="A24" s="140">
        <v>47</v>
      </c>
      <c r="B24" s="141" t="s">
        <v>235</v>
      </c>
      <c r="C24" s="142" t="s">
        <v>104</v>
      </c>
      <c r="D24" s="143">
        <v>10</v>
      </c>
      <c r="E24" s="143">
        <v>12</v>
      </c>
      <c r="F24" s="117">
        <v>0.576813226744186</v>
      </c>
      <c r="G24" s="143"/>
      <c r="H24" s="143">
        <v>5</v>
      </c>
      <c r="I24" s="143">
        <v>3</v>
      </c>
      <c r="J24" s="117">
        <v>0.288406613372093</v>
      </c>
      <c r="K24" s="116"/>
      <c r="L24" s="143">
        <v>5</v>
      </c>
      <c r="M24" s="143">
        <v>3</v>
      </c>
      <c r="N24" s="117">
        <v>0.288406613372093</v>
      </c>
      <c r="O24" s="116"/>
    </row>
    <row r="25" spans="1:15" ht="10.5">
      <c r="A25" s="140">
        <v>48</v>
      </c>
      <c r="B25" s="141" t="s">
        <v>59</v>
      </c>
      <c r="C25" s="142" t="s">
        <v>105</v>
      </c>
      <c r="D25" s="143">
        <v>30</v>
      </c>
      <c r="E25" s="143">
        <v>6</v>
      </c>
      <c r="F25" s="117">
        <v>0.32301540697674413</v>
      </c>
      <c r="G25" s="143"/>
      <c r="H25" s="143">
        <v>15</v>
      </c>
      <c r="I25" s="143">
        <v>3</v>
      </c>
      <c r="J25" s="117">
        <v>0.16150770348837207</v>
      </c>
      <c r="K25" s="116"/>
      <c r="L25" s="143">
        <v>15</v>
      </c>
      <c r="M25" s="143">
        <v>3</v>
      </c>
      <c r="N25" s="117">
        <v>0.16150770348837207</v>
      </c>
      <c r="O25" s="116"/>
    </row>
    <row r="26" spans="1:15" ht="10.5">
      <c r="A26" s="140">
        <v>49</v>
      </c>
      <c r="B26" s="141" t="s">
        <v>60</v>
      </c>
      <c r="C26" s="142" t="s">
        <v>132</v>
      </c>
      <c r="D26" s="143">
        <v>30</v>
      </c>
      <c r="E26" s="143">
        <v>12</v>
      </c>
      <c r="F26" s="117">
        <v>3.3070625</v>
      </c>
      <c r="G26" s="143"/>
      <c r="H26" s="143">
        <v>15</v>
      </c>
      <c r="I26" s="143">
        <v>6</v>
      </c>
      <c r="J26" s="117">
        <v>1.65353125</v>
      </c>
      <c r="K26" s="116"/>
      <c r="L26" s="143">
        <v>15</v>
      </c>
      <c r="M26" s="143">
        <v>6</v>
      </c>
      <c r="N26" s="117">
        <v>1.65353125</v>
      </c>
      <c r="O26" s="116"/>
    </row>
    <row r="27" spans="1:15" ht="21">
      <c r="A27" s="140">
        <v>50</v>
      </c>
      <c r="B27" s="141" t="s">
        <v>63</v>
      </c>
      <c r="C27" s="142" t="s">
        <v>103</v>
      </c>
      <c r="D27" s="143">
        <v>30</v>
      </c>
      <c r="E27" s="143">
        <v>18</v>
      </c>
      <c r="F27" s="117">
        <v>5.122107558139535</v>
      </c>
      <c r="G27" s="143"/>
      <c r="H27" s="143">
        <v>15</v>
      </c>
      <c r="I27" s="143">
        <v>9</v>
      </c>
      <c r="J27" s="117">
        <v>2.5610537790697676</v>
      </c>
      <c r="K27" s="116"/>
      <c r="L27" s="143">
        <v>15</v>
      </c>
      <c r="M27" s="143">
        <v>9</v>
      </c>
      <c r="N27" s="117">
        <v>2.5610537790697676</v>
      </c>
      <c r="O27" s="116"/>
    </row>
    <row r="28" spans="1:15" ht="21">
      <c r="A28" s="140">
        <v>51</v>
      </c>
      <c r="B28" s="141" t="s">
        <v>64</v>
      </c>
      <c r="C28" s="142" t="s">
        <v>103</v>
      </c>
      <c r="D28" s="143">
        <v>30</v>
      </c>
      <c r="E28" s="143">
        <v>18</v>
      </c>
      <c r="F28" s="117">
        <v>5.122107558139535</v>
      </c>
      <c r="G28" s="143"/>
      <c r="H28" s="143">
        <v>15</v>
      </c>
      <c r="I28" s="143">
        <v>9</v>
      </c>
      <c r="J28" s="117">
        <v>2.5610537790697676</v>
      </c>
      <c r="K28" s="116"/>
      <c r="L28" s="143">
        <v>15</v>
      </c>
      <c r="M28" s="143">
        <v>9</v>
      </c>
      <c r="N28" s="117">
        <v>2.5610537790697676</v>
      </c>
      <c r="O28" s="116"/>
    </row>
    <row r="29" spans="1:15" ht="21">
      <c r="A29" s="140">
        <v>52</v>
      </c>
      <c r="B29" s="141" t="s">
        <v>65</v>
      </c>
      <c r="C29" s="142" t="s">
        <v>103</v>
      </c>
      <c r="D29" s="143">
        <v>30</v>
      </c>
      <c r="E29" s="143">
        <v>18</v>
      </c>
      <c r="F29" s="117">
        <v>5.122107558139535</v>
      </c>
      <c r="G29" s="143"/>
      <c r="H29" s="143">
        <v>15</v>
      </c>
      <c r="I29" s="143">
        <v>9</v>
      </c>
      <c r="J29" s="117">
        <v>2.5610537790697676</v>
      </c>
      <c r="K29" s="116"/>
      <c r="L29" s="143">
        <v>15</v>
      </c>
      <c r="M29" s="143">
        <v>9</v>
      </c>
      <c r="N29" s="117">
        <v>2.5610537790697676</v>
      </c>
      <c r="O29" s="116"/>
    </row>
    <row r="30" spans="1:15" ht="21">
      <c r="A30" s="140">
        <v>53</v>
      </c>
      <c r="B30" s="141" t="s">
        <v>66</v>
      </c>
      <c r="C30" s="142" t="s">
        <v>103</v>
      </c>
      <c r="D30" s="143">
        <v>30</v>
      </c>
      <c r="E30" s="143">
        <v>18</v>
      </c>
      <c r="F30" s="117">
        <v>5.122107558139535</v>
      </c>
      <c r="G30" s="143"/>
      <c r="H30" s="143">
        <v>15</v>
      </c>
      <c r="I30" s="143">
        <v>9</v>
      </c>
      <c r="J30" s="117">
        <v>2.5610537790697676</v>
      </c>
      <c r="K30" s="116"/>
      <c r="L30" s="143">
        <v>15</v>
      </c>
      <c r="M30" s="143">
        <v>9</v>
      </c>
      <c r="N30" s="117">
        <v>2.5610537790697676</v>
      </c>
      <c r="O30" s="116"/>
    </row>
    <row r="31" spans="1:15" ht="21">
      <c r="A31" s="140">
        <v>54</v>
      </c>
      <c r="B31" s="141" t="s">
        <v>67</v>
      </c>
      <c r="C31" s="142" t="s">
        <v>103</v>
      </c>
      <c r="D31" s="143">
        <v>30</v>
      </c>
      <c r="E31" s="143">
        <v>18</v>
      </c>
      <c r="F31" s="117">
        <v>5.122107558139535</v>
      </c>
      <c r="G31" s="143"/>
      <c r="H31" s="143">
        <v>15</v>
      </c>
      <c r="I31" s="143">
        <v>9</v>
      </c>
      <c r="J31" s="117">
        <v>2.5610537790697676</v>
      </c>
      <c r="K31" s="116"/>
      <c r="L31" s="143">
        <v>15</v>
      </c>
      <c r="M31" s="143">
        <v>9</v>
      </c>
      <c r="N31" s="117">
        <v>2.5610537790697676</v>
      </c>
      <c r="O31" s="116"/>
    </row>
    <row r="32" spans="1:15" ht="21">
      <c r="A32" s="140">
        <v>55</v>
      </c>
      <c r="B32" s="141" t="s">
        <v>68</v>
      </c>
      <c r="C32" s="142" t="s">
        <v>103</v>
      </c>
      <c r="D32" s="143">
        <v>30</v>
      </c>
      <c r="E32" s="143">
        <v>18</v>
      </c>
      <c r="F32" s="117">
        <v>5.122107558139535</v>
      </c>
      <c r="G32" s="143"/>
      <c r="H32" s="143">
        <v>15</v>
      </c>
      <c r="I32" s="143">
        <v>9</v>
      </c>
      <c r="J32" s="117">
        <v>2.5610537790697676</v>
      </c>
      <c r="K32" s="116"/>
      <c r="L32" s="143">
        <v>15</v>
      </c>
      <c r="M32" s="143">
        <v>9</v>
      </c>
      <c r="N32" s="117">
        <v>2.5610537790697676</v>
      </c>
      <c r="O32" s="116"/>
    </row>
    <row r="33" spans="1:15" ht="21">
      <c r="A33" s="140">
        <v>56</v>
      </c>
      <c r="B33" s="141" t="s">
        <v>69</v>
      </c>
      <c r="C33" s="142" t="s">
        <v>103</v>
      </c>
      <c r="D33" s="143">
        <v>30</v>
      </c>
      <c r="E33" s="143">
        <v>18</v>
      </c>
      <c r="F33" s="117">
        <v>5.122107558139535</v>
      </c>
      <c r="G33" s="143"/>
      <c r="H33" s="143">
        <v>15</v>
      </c>
      <c r="I33" s="143">
        <v>9</v>
      </c>
      <c r="J33" s="117">
        <v>2.5610537790697676</v>
      </c>
      <c r="K33" s="116"/>
      <c r="L33" s="143">
        <v>15</v>
      </c>
      <c r="M33" s="143">
        <v>9</v>
      </c>
      <c r="N33" s="117">
        <v>2.5610537790697676</v>
      </c>
      <c r="O33" s="116"/>
    </row>
    <row r="34" spans="1:15" ht="10.5">
      <c r="A34" s="140">
        <v>58</v>
      </c>
      <c r="B34" s="141" t="s">
        <v>72</v>
      </c>
      <c r="C34" s="142" t="s">
        <v>102</v>
      </c>
      <c r="D34" s="143">
        <v>30</v>
      </c>
      <c r="E34" s="143">
        <v>44</v>
      </c>
      <c r="F34" s="117">
        <v>2.7276937984496126</v>
      </c>
      <c r="G34" s="143"/>
      <c r="H34" s="143">
        <v>15</v>
      </c>
      <c r="I34" s="143">
        <v>22</v>
      </c>
      <c r="J34" s="117">
        <v>1.3638468992248063</v>
      </c>
      <c r="K34" s="116"/>
      <c r="L34" s="143">
        <v>15</v>
      </c>
      <c r="M34" s="143">
        <v>22</v>
      </c>
      <c r="N34" s="117">
        <v>1.3638468992248063</v>
      </c>
      <c r="O34" s="116"/>
    </row>
    <row r="35" spans="1:15" ht="10.5">
      <c r="A35" s="140">
        <v>59</v>
      </c>
      <c r="B35" s="141" t="s">
        <v>73</v>
      </c>
      <c r="C35" s="142" t="s">
        <v>102</v>
      </c>
      <c r="D35" s="143">
        <v>30</v>
      </c>
      <c r="E35" s="143">
        <v>44</v>
      </c>
      <c r="F35" s="117">
        <v>2.7276937984496126</v>
      </c>
      <c r="G35" s="143"/>
      <c r="H35" s="143">
        <v>15</v>
      </c>
      <c r="I35" s="143">
        <v>22</v>
      </c>
      <c r="J35" s="117">
        <v>1.3638468992248063</v>
      </c>
      <c r="K35" s="116"/>
      <c r="L35" s="143">
        <v>15</v>
      </c>
      <c r="M35" s="143">
        <v>22</v>
      </c>
      <c r="N35" s="117">
        <v>1.3638468992248063</v>
      </c>
      <c r="O35" s="116"/>
    </row>
    <row r="36" spans="1:15" ht="10.5">
      <c r="A36" s="140">
        <v>60</v>
      </c>
      <c r="B36" s="141" t="s">
        <v>74</v>
      </c>
      <c r="C36" s="142" t="s">
        <v>102</v>
      </c>
      <c r="D36" s="143">
        <v>30</v>
      </c>
      <c r="E36" s="143">
        <v>44</v>
      </c>
      <c r="F36" s="117">
        <v>2.7276937984496126</v>
      </c>
      <c r="G36" s="143"/>
      <c r="H36" s="143">
        <v>15</v>
      </c>
      <c r="I36" s="143">
        <v>22</v>
      </c>
      <c r="J36" s="117">
        <v>1.3638468992248063</v>
      </c>
      <c r="K36" s="116"/>
      <c r="L36" s="143">
        <v>15</v>
      </c>
      <c r="M36" s="143">
        <v>22</v>
      </c>
      <c r="N36" s="117">
        <v>1.3638468992248063</v>
      </c>
      <c r="O36" s="116"/>
    </row>
    <row r="37" spans="1:15" ht="10.5">
      <c r="A37" s="140">
        <v>61</v>
      </c>
      <c r="B37" s="141" t="s">
        <v>75</v>
      </c>
      <c r="C37" s="142" t="s">
        <v>102</v>
      </c>
      <c r="D37" s="143">
        <v>30</v>
      </c>
      <c r="E37" s="143">
        <v>44</v>
      </c>
      <c r="F37" s="117">
        <v>2.7276937984496126</v>
      </c>
      <c r="G37" s="143"/>
      <c r="H37" s="143">
        <v>15</v>
      </c>
      <c r="I37" s="143">
        <v>22</v>
      </c>
      <c r="J37" s="117">
        <v>1.3638468992248063</v>
      </c>
      <c r="K37" s="116"/>
      <c r="L37" s="143">
        <v>15</v>
      </c>
      <c r="M37" s="143">
        <v>22</v>
      </c>
      <c r="N37" s="117">
        <v>1.3638468992248063</v>
      </c>
      <c r="O37" s="116"/>
    </row>
    <row r="38" spans="1:15" ht="10.5">
      <c r="A38" s="140">
        <v>62</v>
      </c>
      <c r="B38" s="141" t="s">
        <v>76</v>
      </c>
      <c r="C38" s="142" t="s">
        <v>102</v>
      </c>
      <c r="D38" s="143">
        <v>30</v>
      </c>
      <c r="E38" s="143">
        <v>44</v>
      </c>
      <c r="F38" s="117">
        <v>2.7276937984496126</v>
      </c>
      <c r="G38" s="143"/>
      <c r="H38" s="143">
        <v>15</v>
      </c>
      <c r="I38" s="143">
        <v>22</v>
      </c>
      <c r="J38" s="117">
        <v>1.3638468992248063</v>
      </c>
      <c r="K38" s="116"/>
      <c r="L38" s="143">
        <v>15</v>
      </c>
      <c r="M38" s="143">
        <v>22</v>
      </c>
      <c r="N38" s="117">
        <v>1.3638468992248063</v>
      </c>
      <c r="O38" s="116"/>
    </row>
    <row r="39" spans="1:15" ht="10.5">
      <c r="A39" s="140">
        <v>63</v>
      </c>
      <c r="B39" s="141" t="s">
        <v>77</v>
      </c>
      <c r="C39" s="142" t="s">
        <v>102</v>
      </c>
      <c r="D39" s="143">
        <v>30</v>
      </c>
      <c r="E39" s="143">
        <v>44</v>
      </c>
      <c r="F39" s="117">
        <v>2.7276937984496126</v>
      </c>
      <c r="G39" s="143"/>
      <c r="H39" s="143">
        <v>15</v>
      </c>
      <c r="I39" s="143">
        <v>22</v>
      </c>
      <c r="J39" s="117">
        <v>1.3638468992248063</v>
      </c>
      <c r="K39" s="116"/>
      <c r="L39" s="143">
        <v>15</v>
      </c>
      <c r="M39" s="143">
        <v>22</v>
      </c>
      <c r="N39" s="117">
        <v>1.3638468992248063</v>
      </c>
      <c r="O39" s="116"/>
    </row>
    <row r="40" spans="1:15" ht="10.5">
      <c r="A40" s="140">
        <v>64</v>
      </c>
      <c r="B40" s="141" t="s">
        <v>78</v>
      </c>
      <c r="C40" s="142" t="s">
        <v>102</v>
      </c>
      <c r="D40" s="143">
        <v>30</v>
      </c>
      <c r="E40" s="143">
        <v>44</v>
      </c>
      <c r="F40" s="117">
        <v>2.7276937984496126</v>
      </c>
      <c r="G40" s="143"/>
      <c r="H40" s="143">
        <v>15</v>
      </c>
      <c r="I40" s="143">
        <v>22</v>
      </c>
      <c r="J40" s="117">
        <v>1.3638468992248063</v>
      </c>
      <c r="K40" s="116"/>
      <c r="L40" s="143">
        <v>15</v>
      </c>
      <c r="M40" s="143">
        <v>22</v>
      </c>
      <c r="N40" s="117">
        <v>1.3638468992248063</v>
      </c>
      <c r="O40" s="116"/>
    </row>
    <row r="41" spans="1:15" ht="10.5">
      <c r="A41" s="140">
        <v>65</v>
      </c>
      <c r="B41" s="141" t="s">
        <v>79</v>
      </c>
      <c r="C41" s="142" t="s">
        <v>102</v>
      </c>
      <c r="D41" s="143">
        <v>30</v>
      </c>
      <c r="E41" s="143">
        <v>44</v>
      </c>
      <c r="F41" s="117">
        <v>2.7276937984496126</v>
      </c>
      <c r="G41" s="143"/>
      <c r="H41" s="143">
        <v>15</v>
      </c>
      <c r="I41" s="143">
        <v>22</v>
      </c>
      <c r="J41" s="117">
        <v>1.3638468992248063</v>
      </c>
      <c r="K41" s="116"/>
      <c r="L41" s="143">
        <v>15</v>
      </c>
      <c r="M41" s="143">
        <v>22</v>
      </c>
      <c r="N41" s="117">
        <v>1.3638468992248063</v>
      </c>
      <c r="O41" s="116"/>
    </row>
    <row r="42" spans="1:15" ht="10.5">
      <c r="A42" s="140">
        <v>66</v>
      </c>
      <c r="B42" s="141" t="s">
        <v>80</v>
      </c>
      <c r="C42" s="142" t="s">
        <v>102</v>
      </c>
      <c r="D42" s="143">
        <v>30</v>
      </c>
      <c r="E42" s="143">
        <v>44</v>
      </c>
      <c r="F42" s="117">
        <v>2.7276937984496126</v>
      </c>
      <c r="G42" s="143"/>
      <c r="H42" s="143">
        <v>15</v>
      </c>
      <c r="I42" s="143">
        <v>22</v>
      </c>
      <c r="J42" s="117">
        <v>1.3638468992248063</v>
      </c>
      <c r="K42" s="116"/>
      <c r="L42" s="143">
        <v>15</v>
      </c>
      <c r="M42" s="143">
        <v>22</v>
      </c>
      <c r="N42" s="117">
        <v>1.3638468992248063</v>
      </c>
      <c r="O42" s="116"/>
    </row>
    <row r="43" spans="1:15" ht="10.5">
      <c r="A43" s="140">
        <v>57</v>
      </c>
      <c r="B43" s="141" t="s">
        <v>71</v>
      </c>
      <c r="C43" s="142" t="s">
        <v>102</v>
      </c>
      <c r="D43" s="143">
        <v>45</v>
      </c>
      <c r="E43" s="143">
        <v>44</v>
      </c>
      <c r="F43" s="117">
        <v>4.091540697674419</v>
      </c>
      <c r="G43" s="143"/>
      <c r="H43" s="143">
        <v>15</v>
      </c>
      <c r="I43" s="143">
        <v>22</v>
      </c>
      <c r="J43" s="117">
        <v>1.3638468992248063</v>
      </c>
      <c r="K43" s="116"/>
      <c r="L43" s="143">
        <v>30</v>
      </c>
      <c r="M43" s="143">
        <v>22</v>
      </c>
      <c r="N43" s="117">
        <v>2.7276937984496126</v>
      </c>
      <c r="O43" s="116"/>
    </row>
    <row r="44" spans="1:15" ht="11.25" thickBot="1">
      <c r="A44" s="144"/>
      <c r="B44" s="144"/>
      <c r="C44" s="145"/>
      <c r="D44" s="146"/>
      <c r="E44" s="146"/>
      <c r="F44" s="146"/>
      <c r="G44" s="146"/>
      <c r="H44" s="146"/>
      <c r="I44" s="146"/>
      <c r="J44" s="147"/>
      <c r="K44" s="144"/>
      <c r="L44" s="146"/>
      <c r="M44" s="146"/>
      <c r="N44" s="148"/>
      <c r="O44" s="144"/>
    </row>
    <row r="45" spans="2:14" s="118" customFormat="1" ht="11.25" thickTop="1">
      <c r="B45" s="149" t="s">
        <v>182</v>
      </c>
      <c r="C45" s="150"/>
      <c r="D45" s="131">
        <v>770</v>
      </c>
      <c r="E45" s="131">
        <v>639</v>
      </c>
      <c r="F45" s="132">
        <v>105.13779774709296</v>
      </c>
      <c r="G45" s="131"/>
      <c r="H45" s="131">
        <v>380</v>
      </c>
      <c r="I45" s="131">
        <v>320</v>
      </c>
      <c r="J45" s="131">
        <v>51.550501041666635</v>
      </c>
      <c r="L45" s="131">
        <v>395</v>
      </c>
      <c r="M45" s="131">
        <v>320</v>
      </c>
      <c r="N45" s="132">
        <v>53.58729670542633</v>
      </c>
    </row>
    <row r="46" spans="2:14" s="118" customFormat="1" ht="10.5">
      <c r="B46" s="149"/>
      <c r="C46" s="150"/>
      <c r="D46" s="131"/>
      <c r="E46" s="131"/>
      <c r="F46" s="132"/>
      <c r="G46" s="131"/>
      <c r="H46" s="131"/>
      <c r="I46" s="131"/>
      <c r="J46" s="131"/>
      <c r="L46" s="131"/>
      <c r="M46" s="131"/>
      <c r="N46" s="132"/>
    </row>
    <row r="47" spans="1:14" s="123" customFormat="1" ht="10.5">
      <c r="A47" s="120"/>
      <c r="B47" s="120"/>
      <c r="C47" s="121"/>
      <c r="D47" s="124"/>
      <c r="G47" s="124"/>
      <c r="H47" s="122"/>
      <c r="L47" s="124"/>
      <c r="M47" s="125"/>
      <c r="N47" s="126"/>
    </row>
    <row r="48" spans="1:14" s="154" customFormat="1" ht="12.75">
      <c r="A48" s="127" t="s">
        <v>166</v>
      </c>
      <c r="B48" s="151"/>
      <c r="C48" s="152"/>
      <c r="D48" s="153"/>
      <c r="G48" s="155"/>
      <c r="H48" s="153"/>
      <c r="L48" s="155"/>
      <c r="M48" s="156"/>
      <c r="N48" s="157"/>
    </row>
    <row r="49" spans="1:14" s="123" customFormat="1" ht="10.5">
      <c r="A49" s="128"/>
      <c r="B49" s="120"/>
      <c r="C49" s="121"/>
      <c r="D49" s="122"/>
      <c r="G49" s="124"/>
      <c r="H49" s="122"/>
      <c r="L49" s="124"/>
      <c r="M49" s="125"/>
      <c r="N49" s="126"/>
    </row>
    <row r="50" spans="2:14" s="118" customFormat="1" ht="10.5">
      <c r="B50" s="129"/>
      <c r="C50" s="130" t="s">
        <v>100</v>
      </c>
      <c r="E50" s="118" t="s">
        <v>95</v>
      </c>
      <c r="G50" s="131"/>
      <c r="I50" s="118" t="s">
        <v>94</v>
      </c>
      <c r="L50" s="131"/>
      <c r="M50" s="131" t="s">
        <v>128</v>
      </c>
      <c r="N50" s="132"/>
    </row>
    <row r="51" spans="1:14" s="136" customFormat="1" ht="10.5">
      <c r="A51" s="133" t="s">
        <v>0</v>
      </c>
      <c r="B51" s="120" t="s">
        <v>1</v>
      </c>
      <c r="C51" s="134"/>
      <c r="D51" s="135" t="s">
        <v>3</v>
      </c>
      <c r="E51" s="136" t="s">
        <v>84</v>
      </c>
      <c r="F51" s="136" t="s">
        <v>83</v>
      </c>
      <c r="G51" s="137"/>
      <c r="H51" s="135" t="s">
        <v>3</v>
      </c>
      <c r="I51" s="136" t="s">
        <v>84</v>
      </c>
      <c r="J51" s="136" t="s">
        <v>83</v>
      </c>
      <c r="L51" s="137" t="s">
        <v>3</v>
      </c>
      <c r="M51" s="138" t="s">
        <v>84</v>
      </c>
      <c r="N51" s="139" t="s">
        <v>83</v>
      </c>
    </row>
    <row r="52" spans="1:15" ht="10.5">
      <c r="A52" s="140">
        <v>1</v>
      </c>
      <c r="B52" s="141" t="s">
        <v>5</v>
      </c>
      <c r="C52" s="142" t="s">
        <v>117</v>
      </c>
      <c r="D52" s="143">
        <v>0</v>
      </c>
      <c r="E52" s="143">
        <v>3</v>
      </c>
      <c r="F52" s="117">
        <v>0</v>
      </c>
      <c r="G52" s="143"/>
      <c r="H52" s="143">
        <v>0</v>
      </c>
      <c r="I52" s="143">
        <v>3</v>
      </c>
      <c r="J52" s="117">
        <v>0</v>
      </c>
      <c r="K52" s="116"/>
      <c r="L52" s="143">
        <v>0</v>
      </c>
      <c r="M52" s="143">
        <v>0</v>
      </c>
      <c r="N52" s="117">
        <v>0</v>
      </c>
      <c r="O52" s="116"/>
    </row>
    <row r="53" spans="1:15" ht="21">
      <c r="A53" s="140">
        <v>2</v>
      </c>
      <c r="B53" s="141" t="s">
        <v>6</v>
      </c>
      <c r="C53" s="142" t="s">
        <v>103</v>
      </c>
      <c r="D53" s="143">
        <v>0</v>
      </c>
      <c r="E53" s="143">
        <v>3</v>
      </c>
      <c r="F53" s="117">
        <v>0</v>
      </c>
      <c r="G53" s="143"/>
      <c r="H53" s="143">
        <v>0</v>
      </c>
      <c r="I53" s="143">
        <v>3</v>
      </c>
      <c r="J53" s="117">
        <v>0</v>
      </c>
      <c r="K53" s="116"/>
      <c r="L53" s="143">
        <v>0</v>
      </c>
      <c r="M53" s="143">
        <v>0</v>
      </c>
      <c r="N53" s="117">
        <v>0</v>
      </c>
      <c r="O53" s="116"/>
    </row>
    <row r="54" spans="1:15" ht="21">
      <c r="A54" s="140">
        <v>3</v>
      </c>
      <c r="B54" s="141" t="s">
        <v>7</v>
      </c>
      <c r="C54" s="142" t="s">
        <v>103</v>
      </c>
      <c r="D54" s="143">
        <v>0</v>
      </c>
      <c r="E54" s="143">
        <v>3</v>
      </c>
      <c r="F54" s="117">
        <v>0</v>
      </c>
      <c r="G54" s="143"/>
      <c r="H54" s="143">
        <v>0</v>
      </c>
      <c r="I54" s="143">
        <v>3</v>
      </c>
      <c r="J54" s="117">
        <v>0</v>
      </c>
      <c r="K54" s="116"/>
      <c r="L54" s="143">
        <v>0</v>
      </c>
      <c r="M54" s="143">
        <v>0</v>
      </c>
      <c r="N54" s="117">
        <v>0</v>
      </c>
      <c r="O54" s="116"/>
    </row>
    <row r="55" spans="1:15" ht="10.5">
      <c r="A55" s="140">
        <v>4</v>
      </c>
      <c r="B55" s="141" t="s">
        <v>8</v>
      </c>
      <c r="C55" s="142" t="s">
        <v>167</v>
      </c>
      <c r="D55" s="143">
        <v>0</v>
      </c>
      <c r="E55" s="143">
        <v>3</v>
      </c>
      <c r="F55" s="117">
        <v>0</v>
      </c>
      <c r="G55" s="143"/>
      <c r="H55" s="143">
        <v>0</v>
      </c>
      <c r="I55" s="143">
        <v>3</v>
      </c>
      <c r="J55" s="117">
        <v>0</v>
      </c>
      <c r="K55" s="116"/>
      <c r="L55" s="143">
        <v>0</v>
      </c>
      <c r="M55" s="143">
        <v>0</v>
      </c>
      <c r="N55" s="117">
        <v>0</v>
      </c>
      <c r="O55" s="116"/>
    </row>
    <row r="56" spans="1:15" ht="10.5">
      <c r="A56" s="140">
        <v>5</v>
      </c>
      <c r="B56" s="141" t="s">
        <v>9</v>
      </c>
      <c r="C56" s="142" t="s">
        <v>167</v>
      </c>
      <c r="D56" s="143">
        <v>0</v>
      </c>
      <c r="E56" s="143">
        <v>3</v>
      </c>
      <c r="F56" s="117">
        <v>0</v>
      </c>
      <c r="G56" s="143"/>
      <c r="H56" s="143"/>
      <c r="I56" s="143">
        <v>3</v>
      </c>
      <c r="J56" s="117">
        <v>0</v>
      </c>
      <c r="K56" s="116"/>
      <c r="L56" s="143">
        <v>0</v>
      </c>
      <c r="M56" s="143">
        <v>0</v>
      </c>
      <c r="N56" s="117">
        <v>0</v>
      </c>
      <c r="O56" s="116"/>
    </row>
    <row r="57" spans="1:15" ht="10.5">
      <c r="A57" s="140">
        <v>6</v>
      </c>
      <c r="B57" s="141" t="s">
        <v>10</v>
      </c>
      <c r="C57" s="142" t="s">
        <v>167</v>
      </c>
      <c r="D57" s="143">
        <v>0</v>
      </c>
      <c r="E57" s="143">
        <v>3</v>
      </c>
      <c r="F57" s="117">
        <v>0</v>
      </c>
      <c r="G57" s="143"/>
      <c r="H57" s="143">
        <v>0</v>
      </c>
      <c r="I57" s="143">
        <v>3</v>
      </c>
      <c r="J57" s="117">
        <v>0</v>
      </c>
      <c r="K57" s="116"/>
      <c r="L57" s="143">
        <v>0</v>
      </c>
      <c r="M57" s="143">
        <v>0</v>
      </c>
      <c r="N57" s="117">
        <v>0</v>
      </c>
      <c r="O57" s="116"/>
    </row>
    <row r="58" spans="1:15" ht="10.5">
      <c r="A58" s="140">
        <v>7</v>
      </c>
      <c r="B58" s="141" t="s">
        <v>11</v>
      </c>
      <c r="C58" s="158" t="s">
        <v>167</v>
      </c>
      <c r="D58" s="143">
        <v>0</v>
      </c>
      <c r="E58" s="143">
        <v>3</v>
      </c>
      <c r="F58" s="117">
        <v>0</v>
      </c>
      <c r="G58" s="143"/>
      <c r="H58" s="143">
        <v>0</v>
      </c>
      <c r="I58" s="143">
        <v>3</v>
      </c>
      <c r="J58" s="117">
        <v>0</v>
      </c>
      <c r="K58" s="116"/>
      <c r="L58" s="143">
        <v>0</v>
      </c>
      <c r="M58" s="143">
        <v>0</v>
      </c>
      <c r="N58" s="117">
        <v>0</v>
      </c>
      <c r="O58" s="116"/>
    </row>
    <row r="59" spans="1:15" ht="10.5">
      <c r="A59" s="140">
        <v>8</v>
      </c>
      <c r="B59" s="141" t="s">
        <v>12</v>
      </c>
      <c r="C59" s="142" t="s">
        <v>167</v>
      </c>
      <c r="D59" s="143">
        <v>0</v>
      </c>
      <c r="E59" s="143">
        <v>3</v>
      </c>
      <c r="F59" s="117">
        <v>0</v>
      </c>
      <c r="G59" s="143"/>
      <c r="H59" s="143">
        <v>0</v>
      </c>
      <c r="I59" s="143">
        <v>3</v>
      </c>
      <c r="J59" s="117">
        <v>0</v>
      </c>
      <c r="K59" s="116"/>
      <c r="L59" s="143">
        <v>0</v>
      </c>
      <c r="M59" s="143">
        <v>0</v>
      </c>
      <c r="N59" s="117">
        <v>0</v>
      </c>
      <c r="O59" s="116"/>
    </row>
    <row r="60" spans="1:15" ht="10.5">
      <c r="A60" s="140">
        <v>9</v>
      </c>
      <c r="B60" s="141" t="s">
        <v>13</v>
      </c>
      <c r="C60" s="142" t="s">
        <v>167</v>
      </c>
      <c r="D60" s="143">
        <v>0</v>
      </c>
      <c r="E60" s="143">
        <v>3</v>
      </c>
      <c r="F60" s="117">
        <v>0</v>
      </c>
      <c r="G60" s="143"/>
      <c r="H60" s="143">
        <v>0</v>
      </c>
      <c r="I60" s="143">
        <v>3</v>
      </c>
      <c r="J60" s="117">
        <v>0</v>
      </c>
      <c r="K60" s="116"/>
      <c r="L60" s="143">
        <v>0</v>
      </c>
      <c r="M60" s="143">
        <v>0</v>
      </c>
      <c r="N60" s="117">
        <v>0</v>
      </c>
      <c r="O60" s="116"/>
    </row>
    <row r="61" spans="1:15" ht="10.5">
      <c r="A61" s="140">
        <v>10</v>
      </c>
      <c r="B61" s="141" t="s">
        <v>14</v>
      </c>
      <c r="C61" s="142" t="s">
        <v>167</v>
      </c>
      <c r="D61" s="143">
        <v>0</v>
      </c>
      <c r="E61" s="143">
        <v>3</v>
      </c>
      <c r="F61" s="117">
        <v>0</v>
      </c>
      <c r="G61" s="143"/>
      <c r="H61" s="143">
        <v>0</v>
      </c>
      <c r="I61" s="143">
        <v>3</v>
      </c>
      <c r="J61" s="117">
        <v>0</v>
      </c>
      <c r="K61" s="116"/>
      <c r="L61" s="143">
        <v>0</v>
      </c>
      <c r="M61" s="143">
        <v>0</v>
      </c>
      <c r="N61" s="117">
        <v>0</v>
      </c>
      <c r="O61" s="116"/>
    </row>
    <row r="62" spans="1:15" ht="10.5">
      <c r="A62" s="140">
        <v>11</v>
      </c>
      <c r="B62" s="141" t="s">
        <v>15</v>
      </c>
      <c r="C62" s="142" t="s">
        <v>167</v>
      </c>
      <c r="D62" s="143">
        <v>0</v>
      </c>
      <c r="E62" s="143">
        <v>3</v>
      </c>
      <c r="F62" s="117">
        <v>0</v>
      </c>
      <c r="G62" s="143"/>
      <c r="H62" s="143">
        <v>0</v>
      </c>
      <c r="I62" s="143">
        <v>3</v>
      </c>
      <c r="J62" s="117">
        <v>0</v>
      </c>
      <c r="K62" s="116"/>
      <c r="L62" s="143">
        <v>0</v>
      </c>
      <c r="M62" s="143">
        <v>0</v>
      </c>
      <c r="N62" s="117">
        <v>0</v>
      </c>
      <c r="O62" s="116"/>
    </row>
    <row r="63" spans="1:15" ht="10.5">
      <c r="A63" s="140">
        <v>12</v>
      </c>
      <c r="B63" s="141" t="s">
        <v>16</v>
      </c>
      <c r="C63" s="142" t="s">
        <v>167</v>
      </c>
      <c r="D63" s="143">
        <v>0</v>
      </c>
      <c r="E63" s="143">
        <v>3</v>
      </c>
      <c r="F63" s="117">
        <v>0</v>
      </c>
      <c r="G63" s="143"/>
      <c r="H63" s="143">
        <v>0</v>
      </c>
      <c r="I63" s="143">
        <v>3</v>
      </c>
      <c r="J63" s="117">
        <v>0</v>
      </c>
      <c r="K63" s="116"/>
      <c r="L63" s="143">
        <v>0</v>
      </c>
      <c r="M63" s="143">
        <v>0</v>
      </c>
      <c r="N63" s="117">
        <v>0</v>
      </c>
      <c r="O63" s="116"/>
    </row>
    <row r="64" spans="1:15" ht="10.5">
      <c r="A64" s="140">
        <v>13</v>
      </c>
      <c r="B64" s="141" t="s">
        <v>17</v>
      </c>
      <c r="C64" s="142" t="s">
        <v>167</v>
      </c>
      <c r="D64" s="143">
        <v>0</v>
      </c>
      <c r="E64" s="143">
        <v>3</v>
      </c>
      <c r="F64" s="117">
        <v>0</v>
      </c>
      <c r="G64" s="143"/>
      <c r="H64" s="143">
        <v>0</v>
      </c>
      <c r="I64" s="143">
        <v>3</v>
      </c>
      <c r="J64" s="117">
        <v>0</v>
      </c>
      <c r="K64" s="116"/>
      <c r="L64" s="143">
        <v>0</v>
      </c>
      <c r="M64" s="143">
        <v>0</v>
      </c>
      <c r="N64" s="117">
        <v>0</v>
      </c>
      <c r="O64" s="116"/>
    </row>
    <row r="65" spans="1:15" ht="10.5">
      <c r="A65" s="140">
        <v>14</v>
      </c>
      <c r="B65" s="141" t="s">
        <v>18</v>
      </c>
      <c r="C65" s="142" t="s">
        <v>167</v>
      </c>
      <c r="D65" s="143">
        <v>0</v>
      </c>
      <c r="E65" s="143">
        <v>3</v>
      </c>
      <c r="F65" s="117">
        <v>0</v>
      </c>
      <c r="G65" s="143"/>
      <c r="H65" s="143">
        <v>0</v>
      </c>
      <c r="I65" s="143">
        <v>3</v>
      </c>
      <c r="J65" s="117">
        <v>0</v>
      </c>
      <c r="K65" s="116"/>
      <c r="L65" s="143">
        <v>0</v>
      </c>
      <c r="M65" s="143">
        <v>0</v>
      </c>
      <c r="N65" s="117">
        <v>0</v>
      </c>
      <c r="O65" s="116"/>
    </row>
    <row r="66" spans="1:15" ht="10.5">
      <c r="A66" s="140">
        <v>15</v>
      </c>
      <c r="B66" s="141" t="s">
        <v>19</v>
      </c>
      <c r="C66" s="142" t="s">
        <v>167</v>
      </c>
      <c r="D66" s="143">
        <v>0</v>
      </c>
      <c r="E66" s="143">
        <v>3</v>
      </c>
      <c r="F66" s="117">
        <v>0</v>
      </c>
      <c r="G66" s="143"/>
      <c r="H66" s="143">
        <v>0</v>
      </c>
      <c r="I66" s="143">
        <v>3</v>
      </c>
      <c r="J66" s="117">
        <v>0</v>
      </c>
      <c r="K66" s="116"/>
      <c r="L66" s="143">
        <v>0</v>
      </c>
      <c r="M66" s="143">
        <v>0</v>
      </c>
      <c r="N66" s="117">
        <v>0</v>
      </c>
      <c r="O66" s="116"/>
    </row>
    <row r="67" spans="1:15" ht="10.5">
      <c r="A67" s="140">
        <v>16</v>
      </c>
      <c r="B67" s="141" t="s">
        <v>236</v>
      </c>
      <c r="C67" s="142" t="s">
        <v>167</v>
      </c>
      <c r="D67" s="143">
        <v>0</v>
      </c>
      <c r="E67" s="143">
        <v>3</v>
      </c>
      <c r="F67" s="117">
        <v>0</v>
      </c>
      <c r="G67" s="143"/>
      <c r="H67" s="143">
        <v>0</v>
      </c>
      <c r="I67" s="143">
        <v>3</v>
      </c>
      <c r="J67" s="117">
        <v>0</v>
      </c>
      <c r="K67" s="116"/>
      <c r="L67" s="143">
        <v>0</v>
      </c>
      <c r="M67" s="143">
        <v>0</v>
      </c>
      <c r="N67" s="117">
        <v>0</v>
      </c>
      <c r="O67" s="116"/>
    </row>
    <row r="68" spans="1:15" ht="10.5">
      <c r="A68" s="140">
        <v>17</v>
      </c>
      <c r="B68" s="141" t="s">
        <v>237</v>
      </c>
      <c r="C68" s="142" t="s">
        <v>167</v>
      </c>
      <c r="D68" s="143">
        <v>0</v>
      </c>
      <c r="E68" s="143">
        <v>3</v>
      </c>
      <c r="F68" s="117">
        <v>0</v>
      </c>
      <c r="G68" s="143"/>
      <c r="H68" s="143">
        <v>0</v>
      </c>
      <c r="I68" s="143">
        <v>3</v>
      </c>
      <c r="J68" s="117">
        <v>0</v>
      </c>
      <c r="K68" s="116"/>
      <c r="L68" s="143">
        <v>0</v>
      </c>
      <c r="M68" s="143">
        <v>0</v>
      </c>
      <c r="N68" s="117">
        <v>0</v>
      </c>
      <c r="O68" s="116"/>
    </row>
    <row r="69" spans="1:15" ht="10.5">
      <c r="A69" s="140">
        <v>18</v>
      </c>
      <c r="B69" s="141" t="s">
        <v>238</v>
      </c>
      <c r="C69" s="142" t="s">
        <v>167</v>
      </c>
      <c r="D69" s="143">
        <v>0</v>
      </c>
      <c r="E69" s="143">
        <v>3</v>
      </c>
      <c r="F69" s="117">
        <v>0</v>
      </c>
      <c r="G69" s="143"/>
      <c r="H69" s="143">
        <v>0</v>
      </c>
      <c r="I69" s="143">
        <v>3</v>
      </c>
      <c r="J69" s="117">
        <v>0</v>
      </c>
      <c r="K69" s="116"/>
      <c r="L69" s="143">
        <v>0</v>
      </c>
      <c r="M69" s="143">
        <v>0</v>
      </c>
      <c r="N69" s="117">
        <v>0</v>
      </c>
      <c r="O69" s="116"/>
    </row>
    <row r="70" spans="1:15" ht="10.5">
      <c r="A70" s="140">
        <v>19</v>
      </c>
      <c r="B70" s="141" t="s">
        <v>239</v>
      </c>
      <c r="C70" s="142" t="s">
        <v>167</v>
      </c>
      <c r="D70" s="143">
        <v>0</v>
      </c>
      <c r="E70" s="143">
        <v>3</v>
      </c>
      <c r="F70" s="117">
        <v>0</v>
      </c>
      <c r="G70" s="143"/>
      <c r="H70" s="143">
        <v>0</v>
      </c>
      <c r="I70" s="143">
        <v>3</v>
      </c>
      <c r="J70" s="117">
        <v>0</v>
      </c>
      <c r="K70" s="116"/>
      <c r="L70" s="143">
        <v>0</v>
      </c>
      <c r="M70" s="143">
        <v>0</v>
      </c>
      <c r="N70" s="117">
        <v>0</v>
      </c>
      <c r="O70" s="116"/>
    </row>
    <row r="71" spans="1:15" ht="10.5">
      <c r="A71" s="140">
        <v>20</v>
      </c>
      <c r="B71" s="141" t="s">
        <v>26</v>
      </c>
      <c r="C71" s="142" t="s">
        <v>167</v>
      </c>
      <c r="D71" s="143">
        <v>0</v>
      </c>
      <c r="E71" s="143">
        <v>3</v>
      </c>
      <c r="F71" s="117">
        <v>0</v>
      </c>
      <c r="G71" s="143"/>
      <c r="H71" s="143">
        <v>0</v>
      </c>
      <c r="I71" s="143">
        <v>3</v>
      </c>
      <c r="J71" s="117">
        <v>0</v>
      </c>
      <c r="K71" s="116"/>
      <c r="L71" s="143">
        <v>0</v>
      </c>
      <c r="M71" s="143">
        <v>0</v>
      </c>
      <c r="N71" s="117">
        <v>0</v>
      </c>
      <c r="O71" s="116"/>
    </row>
    <row r="72" spans="1:15" ht="10.5">
      <c r="A72" s="140">
        <v>21</v>
      </c>
      <c r="B72" s="141" t="s">
        <v>240</v>
      </c>
      <c r="C72" s="142" t="s">
        <v>167</v>
      </c>
      <c r="D72" s="143">
        <v>0</v>
      </c>
      <c r="E72" s="143">
        <v>3</v>
      </c>
      <c r="F72" s="117">
        <v>0</v>
      </c>
      <c r="G72" s="143"/>
      <c r="H72" s="143">
        <v>0</v>
      </c>
      <c r="I72" s="143">
        <v>3</v>
      </c>
      <c r="J72" s="117">
        <v>0</v>
      </c>
      <c r="K72" s="116"/>
      <c r="L72" s="143">
        <v>0</v>
      </c>
      <c r="M72" s="143">
        <v>0</v>
      </c>
      <c r="N72" s="117">
        <v>0</v>
      </c>
      <c r="O72" s="116"/>
    </row>
    <row r="73" spans="1:15" ht="10.5">
      <c r="A73" s="140">
        <v>22</v>
      </c>
      <c r="B73" s="141" t="s">
        <v>241</v>
      </c>
      <c r="C73" s="142" t="s">
        <v>167</v>
      </c>
      <c r="D73" s="143">
        <v>0</v>
      </c>
      <c r="E73" s="143">
        <v>3</v>
      </c>
      <c r="F73" s="117">
        <v>0</v>
      </c>
      <c r="G73" s="143"/>
      <c r="H73" s="143">
        <v>0</v>
      </c>
      <c r="I73" s="143">
        <v>3</v>
      </c>
      <c r="J73" s="117">
        <v>0</v>
      </c>
      <c r="K73" s="116"/>
      <c r="L73" s="143">
        <v>0</v>
      </c>
      <c r="M73" s="143">
        <v>0</v>
      </c>
      <c r="N73" s="117">
        <v>0</v>
      </c>
      <c r="O73" s="116"/>
    </row>
    <row r="74" spans="1:15" ht="10.5">
      <c r="A74" s="140">
        <v>23</v>
      </c>
      <c r="B74" s="141" t="s">
        <v>242</v>
      </c>
      <c r="C74" s="142" t="s">
        <v>167</v>
      </c>
      <c r="D74" s="143">
        <v>0</v>
      </c>
      <c r="E74" s="143">
        <v>3</v>
      </c>
      <c r="F74" s="117">
        <v>0</v>
      </c>
      <c r="G74" s="143"/>
      <c r="H74" s="143">
        <v>0</v>
      </c>
      <c r="I74" s="143">
        <v>3</v>
      </c>
      <c r="J74" s="117">
        <v>0</v>
      </c>
      <c r="K74" s="116"/>
      <c r="L74" s="143">
        <v>0</v>
      </c>
      <c r="M74" s="143">
        <v>0</v>
      </c>
      <c r="N74" s="117">
        <v>0</v>
      </c>
      <c r="O74" s="116"/>
    </row>
    <row r="75" spans="1:15" ht="10.5">
      <c r="A75" s="140">
        <v>24</v>
      </c>
      <c r="B75" s="141" t="s">
        <v>243</v>
      </c>
      <c r="C75" s="142" t="s">
        <v>167</v>
      </c>
      <c r="D75" s="143">
        <v>0</v>
      </c>
      <c r="E75" s="143">
        <v>3</v>
      </c>
      <c r="F75" s="117">
        <v>0</v>
      </c>
      <c r="G75" s="143"/>
      <c r="H75" s="143">
        <v>0</v>
      </c>
      <c r="I75" s="143">
        <v>3</v>
      </c>
      <c r="J75" s="117">
        <v>0</v>
      </c>
      <c r="K75" s="116"/>
      <c r="L75" s="143">
        <v>0</v>
      </c>
      <c r="M75" s="143">
        <v>0</v>
      </c>
      <c r="N75" s="117">
        <v>0</v>
      </c>
      <c r="O75" s="116"/>
    </row>
    <row r="76" spans="1:15" ht="10.5">
      <c r="A76" s="140">
        <v>25</v>
      </c>
      <c r="B76" s="141" t="s">
        <v>244</v>
      </c>
      <c r="C76" s="142" t="s">
        <v>167</v>
      </c>
      <c r="D76" s="143">
        <v>0</v>
      </c>
      <c r="E76" s="143">
        <v>3</v>
      </c>
      <c r="F76" s="117">
        <v>0</v>
      </c>
      <c r="G76" s="143"/>
      <c r="H76" s="143">
        <v>0</v>
      </c>
      <c r="I76" s="143">
        <v>3</v>
      </c>
      <c r="J76" s="117">
        <v>0</v>
      </c>
      <c r="K76" s="116"/>
      <c r="L76" s="143">
        <v>0</v>
      </c>
      <c r="M76" s="143">
        <v>0</v>
      </c>
      <c r="N76" s="117">
        <v>0</v>
      </c>
      <c r="O76" s="116"/>
    </row>
    <row r="77" spans="1:15" ht="10.5">
      <c r="A77" s="140">
        <v>26</v>
      </c>
      <c r="B77" s="141" t="s">
        <v>32</v>
      </c>
      <c r="C77" s="142" t="s">
        <v>104</v>
      </c>
      <c r="D77" s="143">
        <v>0</v>
      </c>
      <c r="E77" s="143">
        <v>3</v>
      </c>
      <c r="F77" s="117">
        <v>0</v>
      </c>
      <c r="G77" s="143"/>
      <c r="H77" s="143">
        <v>0</v>
      </c>
      <c r="I77" s="143">
        <v>3</v>
      </c>
      <c r="J77" s="117">
        <v>0</v>
      </c>
      <c r="K77" s="116"/>
      <c r="L77" s="143">
        <v>0</v>
      </c>
      <c r="M77" s="143">
        <v>0</v>
      </c>
      <c r="N77" s="117">
        <v>0</v>
      </c>
      <c r="O77" s="116"/>
    </row>
    <row r="78" spans="1:15" ht="21">
      <c r="A78" s="140">
        <v>32</v>
      </c>
      <c r="B78" s="141" t="s">
        <v>42</v>
      </c>
      <c r="C78" s="142" t="s">
        <v>103</v>
      </c>
      <c r="D78" s="143">
        <v>0</v>
      </c>
      <c r="E78" s="143">
        <v>6</v>
      </c>
      <c r="F78" s="117">
        <v>0</v>
      </c>
      <c r="G78" s="143"/>
      <c r="H78" s="143">
        <v>0</v>
      </c>
      <c r="I78" s="143">
        <v>6</v>
      </c>
      <c r="J78" s="117">
        <v>0</v>
      </c>
      <c r="K78" s="116"/>
      <c r="L78" s="143">
        <v>0</v>
      </c>
      <c r="M78" s="143">
        <v>0</v>
      </c>
      <c r="N78" s="117">
        <v>0</v>
      </c>
      <c r="O78" s="116"/>
    </row>
    <row r="79" spans="1:15" ht="21">
      <c r="A79" s="140">
        <v>33</v>
      </c>
      <c r="B79" s="141" t="s">
        <v>43</v>
      </c>
      <c r="C79" s="142" t="s">
        <v>168</v>
      </c>
      <c r="D79" s="143">
        <v>0</v>
      </c>
      <c r="E79" s="143">
        <v>6</v>
      </c>
      <c r="F79" s="117">
        <v>0</v>
      </c>
      <c r="G79" s="143"/>
      <c r="H79" s="143">
        <v>0</v>
      </c>
      <c r="I79" s="143">
        <v>6</v>
      </c>
      <c r="J79" s="117">
        <v>0</v>
      </c>
      <c r="K79" s="116"/>
      <c r="L79" s="143">
        <v>0</v>
      </c>
      <c r="M79" s="143">
        <v>0</v>
      </c>
      <c r="N79" s="117">
        <v>0</v>
      </c>
      <c r="O79" s="116"/>
    </row>
    <row r="80" spans="1:15" ht="21">
      <c r="A80" s="140">
        <v>34</v>
      </c>
      <c r="B80" s="141" t="s">
        <v>44</v>
      </c>
      <c r="C80" s="142" t="s">
        <v>168</v>
      </c>
      <c r="D80" s="143">
        <v>0</v>
      </c>
      <c r="E80" s="143">
        <v>6</v>
      </c>
      <c r="F80" s="117">
        <v>0</v>
      </c>
      <c r="G80" s="143"/>
      <c r="H80" s="143">
        <v>0</v>
      </c>
      <c r="I80" s="143">
        <v>6</v>
      </c>
      <c r="J80" s="117">
        <v>0</v>
      </c>
      <c r="K80" s="116"/>
      <c r="L80" s="143">
        <v>0</v>
      </c>
      <c r="M80" s="143">
        <v>0</v>
      </c>
      <c r="N80" s="117">
        <v>0</v>
      </c>
      <c r="O80" s="116"/>
    </row>
    <row r="81" spans="1:15" ht="21">
      <c r="A81" s="140">
        <v>35</v>
      </c>
      <c r="B81" s="141" t="s">
        <v>45</v>
      </c>
      <c r="C81" s="142" t="s">
        <v>168</v>
      </c>
      <c r="D81" s="143">
        <v>0</v>
      </c>
      <c r="E81" s="143">
        <v>6</v>
      </c>
      <c r="F81" s="117">
        <v>0</v>
      </c>
      <c r="G81" s="143"/>
      <c r="H81" s="143">
        <v>0</v>
      </c>
      <c r="I81" s="143">
        <v>6</v>
      </c>
      <c r="J81" s="117">
        <v>0</v>
      </c>
      <c r="K81" s="116"/>
      <c r="L81" s="143">
        <v>0</v>
      </c>
      <c r="M81" s="143">
        <v>0</v>
      </c>
      <c r="N81" s="117">
        <v>0</v>
      </c>
      <c r="O81" s="116"/>
    </row>
    <row r="82" spans="1:15" ht="21">
      <c r="A82" s="140">
        <v>36</v>
      </c>
      <c r="B82" s="141" t="s">
        <v>46</v>
      </c>
      <c r="C82" s="142" t="s">
        <v>168</v>
      </c>
      <c r="D82" s="143">
        <v>0</v>
      </c>
      <c r="E82" s="143">
        <v>6</v>
      </c>
      <c r="F82" s="117">
        <v>0</v>
      </c>
      <c r="G82" s="143"/>
      <c r="H82" s="143">
        <v>0</v>
      </c>
      <c r="I82" s="143">
        <v>6</v>
      </c>
      <c r="J82" s="117">
        <v>0</v>
      </c>
      <c r="K82" s="116"/>
      <c r="L82" s="143">
        <v>0</v>
      </c>
      <c r="M82" s="143">
        <v>0</v>
      </c>
      <c r="N82" s="117">
        <v>0</v>
      </c>
      <c r="O82" s="116"/>
    </row>
    <row r="83" spans="1:15" ht="21">
      <c r="A83" s="140">
        <v>37</v>
      </c>
      <c r="B83" s="141" t="s">
        <v>47</v>
      </c>
      <c r="C83" s="142" t="s">
        <v>168</v>
      </c>
      <c r="D83" s="143">
        <v>0</v>
      </c>
      <c r="E83" s="143">
        <v>6</v>
      </c>
      <c r="F83" s="117">
        <v>0</v>
      </c>
      <c r="G83" s="143"/>
      <c r="H83" s="143">
        <v>0</v>
      </c>
      <c r="I83" s="143">
        <v>6</v>
      </c>
      <c r="J83" s="117">
        <v>0</v>
      </c>
      <c r="K83" s="116"/>
      <c r="L83" s="143">
        <v>0</v>
      </c>
      <c r="M83" s="143">
        <v>0</v>
      </c>
      <c r="N83" s="117">
        <v>0</v>
      </c>
      <c r="O83" s="116"/>
    </row>
    <row r="84" spans="1:15" ht="21">
      <c r="A84" s="140">
        <v>38</v>
      </c>
      <c r="B84" s="141" t="s">
        <v>48</v>
      </c>
      <c r="C84" s="142" t="s">
        <v>168</v>
      </c>
      <c r="D84" s="143">
        <v>0</v>
      </c>
      <c r="E84" s="143">
        <v>6</v>
      </c>
      <c r="F84" s="117">
        <v>0</v>
      </c>
      <c r="G84" s="143"/>
      <c r="H84" s="143">
        <v>0</v>
      </c>
      <c r="I84" s="143">
        <v>6</v>
      </c>
      <c r="J84" s="117">
        <v>0</v>
      </c>
      <c r="K84" s="116"/>
      <c r="L84" s="143">
        <v>0</v>
      </c>
      <c r="M84" s="143">
        <v>0</v>
      </c>
      <c r="N84" s="117">
        <v>0</v>
      </c>
      <c r="O84" s="116"/>
    </row>
    <row r="85" spans="1:15" ht="21">
      <c r="A85" s="140">
        <v>39</v>
      </c>
      <c r="B85" s="141" t="s">
        <v>49</v>
      </c>
      <c r="C85" s="142" t="s">
        <v>168</v>
      </c>
      <c r="D85" s="143">
        <v>0</v>
      </c>
      <c r="E85" s="143">
        <v>6</v>
      </c>
      <c r="F85" s="117">
        <v>0</v>
      </c>
      <c r="G85" s="143"/>
      <c r="H85" s="143">
        <v>0</v>
      </c>
      <c r="I85" s="143">
        <v>6</v>
      </c>
      <c r="J85" s="117">
        <v>0</v>
      </c>
      <c r="K85" s="116"/>
      <c r="L85" s="143">
        <v>0</v>
      </c>
      <c r="M85" s="143">
        <v>0</v>
      </c>
      <c r="N85" s="117">
        <v>0</v>
      </c>
      <c r="O85" s="116"/>
    </row>
    <row r="86" spans="1:15" ht="21">
      <c r="A86" s="140">
        <v>40</v>
      </c>
      <c r="B86" s="141" t="s">
        <v>50</v>
      </c>
      <c r="C86" s="142" t="s">
        <v>168</v>
      </c>
      <c r="D86" s="143">
        <v>0</v>
      </c>
      <c r="E86" s="143">
        <v>6</v>
      </c>
      <c r="F86" s="117">
        <v>0</v>
      </c>
      <c r="G86" s="143"/>
      <c r="H86" s="143">
        <v>0</v>
      </c>
      <c r="I86" s="143">
        <v>6</v>
      </c>
      <c r="J86" s="117">
        <v>0</v>
      </c>
      <c r="K86" s="116"/>
      <c r="L86" s="143">
        <v>0</v>
      </c>
      <c r="M86" s="143">
        <v>0</v>
      </c>
      <c r="N86" s="117">
        <v>0</v>
      </c>
      <c r="O86" s="116"/>
    </row>
    <row r="87" spans="1:15" ht="21">
      <c r="A87" s="140">
        <v>41</v>
      </c>
      <c r="B87" s="141" t="s">
        <v>51</v>
      </c>
      <c r="C87" s="142" t="s">
        <v>168</v>
      </c>
      <c r="D87" s="143">
        <v>0</v>
      </c>
      <c r="E87" s="143">
        <v>6</v>
      </c>
      <c r="F87" s="117">
        <v>0</v>
      </c>
      <c r="G87" s="143"/>
      <c r="H87" s="143">
        <v>0</v>
      </c>
      <c r="I87" s="143">
        <v>6</v>
      </c>
      <c r="J87" s="117">
        <v>0</v>
      </c>
      <c r="K87" s="116"/>
      <c r="L87" s="143">
        <v>0</v>
      </c>
      <c r="M87" s="143">
        <v>0</v>
      </c>
      <c r="N87" s="117">
        <v>0</v>
      </c>
      <c r="O87" s="116"/>
    </row>
    <row r="88" spans="1:15" ht="10.5">
      <c r="A88" s="140">
        <v>42</v>
      </c>
      <c r="B88" s="141" t="s">
        <v>52</v>
      </c>
      <c r="C88" s="142" t="s">
        <v>167</v>
      </c>
      <c r="D88" s="143">
        <v>0</v>
      </c>
      <c r="E88" s="143">
        <v>3</v>
      </c>
      <c r="F88" s="117">
        <v>0</v>
      </c>
      <c r="G88" s="143"/>
      <c r="H88" s="143">
        <v>0</v>
      </c>
      <c r="I88" s="143">
        <v>3</v>
      </c>
      <c r="J88" s="117">
        <v>0</v>
      </c>
      <c r="K88" s="116"/>
      <c r="L88" s="143">
        <v>0</v>
      </c>
      <c r="M88" s="143">
        <v>0</v>
      </c>
      <c r="N88" s="117">
        <v>0</v>
      </c>
      <c r="O88" s="116"/>
    </row>
    <row r="89" spans="1:15" ht="10.5">
      <c r="A89" s="140">
        <v>43</v>
      </c>
      <c r="B89" s="141" t="s">
        <v>53</v>
      </c>
      <c r="C89" s="142" t="s">
        <v>104</v>
      </c>
      <c r="D89" s="143">
        <v>0</v>
      </c>
      <c r="E89" s="143">
        <v>3</v>
      </c>
      <c r="F89" s="117">
        <v>0</v>
      </c>
      <c r="G89" s="143"/>
      <c r="H89" s="143">
        <v>0</v>
      </c>
      <c r="I89" s="143">
        <v>3</v>
      </c>
      <c r="J89" s="117">
        <v>0</v>
      </c>
      <c r="K89" s="116"/>
      <c r="L89" s="143">
        <v>0</v>
      </c>
      <c r="M89" s="143">
        <v>0</v>
      </c>
      <c r="N89" s="117">
        <v>0</v>
      </c>
      <c r="O89" s="116"/>
    </row>
    <row r="90" spans="1:15" ht="10.5">
      <c r="A90" s="140">
        <v>44</v>
      </c>
      <c r="B90" s="141" t="s">
        <v>54</v>
      </c>
      <c r="C90" s="142" t="s">
        <v>104</v>
      </c>
      <c r="D90" s="143">
        <v>0</v>
      </c>
      <c r="E90" s="143">
        <v>3</v>
      </c>
      <c r="F90" s="117">
        <v>0</v>
      </c>
      <c r="G90" s="143"/>
      <c r="H90" s="143">
        <v>0</v>
      </c>
      <c r="I90" s="143">
        <v>3</v>
      </c>
      <c r="J90" s="117">
        <v>0</v>
      </c>
      <c r="K90" s="116"/>
      <c r="L90" s="143">
        <v>0</v>
      </c>
      <c r="M90" s="143">
        <v>0</v>
      </c>
      <c r="N90" s="117">
        <v>0</v>
      </c>
      <c r="O90" s="116"/>
    </row>
    <row r="91" spans="1:15" ht="10.5">
      <c r="A91" s="140">
        <v>45</v>
      </c>
      <c r="B91" s="141" t="s">
        <v>55</v>
      </c>
      <c r="C91" s="142" t="s">
        <v>104</v>
      </c>
      <c r="D91" s="143">
        <v>0</v>
      </c>
      <c r="E91" s="143">
        <v>5</v>
      </c>
      <c r="F91" s="117">
        <v>0</v>
      </c>
      <c r="G91" s="143"/>
      <c r="H91" s="143">
        <v>0</v>
      </c>
      <c r="I91" s="143">
        <v>5</v>
      </c>
      <c r="J91" s="117">
        <v>0</v>
      </c>
      <c r="K91" s="116"/>
      <c r="L91" s="143">
        <v>0</v>
      </c>
      <c r="M91" s="143">
        <v>0</v>
      </c>
      <c r="N91" s="117">
        <v>0</v>
      </c>
      <c r="O91" s="116"/>
    </row>
    <row r="92" spans="1:15" ht="10.5">
      <c r="A92" s="159"/>
      <c r="B92" s="160" t="s">
        <v>4</v>
      </c>
      <c r="C92" s="142">
        <v>0</v>
      </c>
      <c r="D92" s="143">
        <v>0</v>
      </c>
      <c r="E92" s="143">
        <v>0</v>
      </c>
      <c r="F92" s="117">
        <v>0</v>
      </c>
      <c r="G92" s="143"/>
      <c r="H92" s="143">
        <v>0</v>
      </c>
      <c r="I92" s="143">
        <v>0</v>
      </c>
      <c r="J92" s="117">
        <v>0</v>
      </c>
      <c r="K92" s="116"/>
      <c r="L92" s="143">
        <v>0</v>
      </c>
      <c r="M92" s="143">
        <v>0</v>
      </c>
      <c r="N92" s="117">
        <v>0</v>
      </c>
      <c r="O92" s="116"/>
    </row>
    <row r="93" spans="1:15" ht="10.5">
      <c r="A93" s="159"/>
      <c r="B93" s="141" t="s">
        <v>37</v>
      </c>
      <c r="C93" s="142">
        <v>0</v>
      </c>
      <c r="D93" s="143">
        <v>0</v>
      </c>
      <c r="E93" s="143">
        <v>0</v>
      </c>
      <c r="F93" s="117">
        <v>0</v>
      </c>
      <c r="G93" s="143"/>
      <c r="H93" s="143">
        <v>0</v>
      </c>
      <c r="I93" s="143">
        <v>0</v>
      </c>
      <c r="J93" s="117">
        <v>0</v>
      </c>
      <c r="K93" s="116"/>
      <c r="L93" s="143">
        <v>0</v>
      </c>
      <c r="M93" s="143">
        <v>0</v>
      </c>
      <c r="N93" s="117">
        <v>0</v>
      </c>
      <c r="O93" s="116"/>
    </row>
    <row r="94" spans="1:15" ht="10.5">
      <c r="A94" s="159"/>
      <c r="B94" s="141" t="s">
        <v>62</v>
      </c>
      <c r="C94" s="142">
        <v>0</v>
      </c>
      <c r="D94" s="143">
        <v>0</v>
      </c>
      <c r="E94" s="143">
        <v>0</v>
      </c>
      <c r="F94" s="117">
        <v>0</v>
      </c>
      <c r="G94" s="143"/>
      <c r="H94" s="143">
        <v>0</v>
      </c>
      <c r="I94" s="143">
        <v>0</v>
      </c>
      <c r="J94" s="117">
        <v>0</v>
      </c>
      <c r="K94" s="116"/>
      <c r="L94" s="143">
        <v>0</v>
      </c>
      <c r="M94" s="143">
        <v>0</v>
      </c>
      <c r="N94" s="117">
        <v>0</v>
      </c>
      <c r="O94" s="116"/>
    </row>
    <row r="95" spans="1:15" ht="10.5">
      <c r="A95" s="159"/>
      <c r="B95" s="141" t="s">
        <v>70</v>
      </c>
      <c r="C95" s="142">
        <v>0</v>
      </c>
      <c r="D95" s="143">
        <v>0</v>
      </c>
      <c r="E95" s="143">
        <v>0</v>
      </c>
      <c r="F95" s="117">
        <v>0</v>
      </c>
      <c r="G95" s="143"/>
      <c r="H95" s="143">
        <v>0</v>
      </c>
      <c r="I95" s="143">
        <v>0</v>
      </c>
      <c r="J95" s="117">
        <v>0</v>
      </c>
      <c r="K95" s="116"/>
      <c r="L95" s="143">
        <v>0</v>
      </c>
      <c r="M95" s="143">
        <v>0</v>
      </c>
      <c r="N95" s="117">
        <v>0</v>
      </c>
      <c r="O95" s="116"/>
    </row>
    <row r="132" spans="2:15" ht="10.5">
      <c r="B132" s="123"/>
      <c r="H132" s="114"/>
      <c r="I132" s="114"/>
      <c r="J132" s="114"/>
      <c r="K132" s="114"/>
      <c r="N132" s="114"/>
      <c r="O132" s="114"/>
    </row>
  </sheetData>
  <sheetProtection/>
  <printOptions/>
  <pageMargins left="0.25" right="0.25" top="1" bottom="1" header="0.5" footer="0.5"/>
  <pageSetup fitToHeight="100" fitToWidth="1" horizontalDpi="600" verticalDpi="600" orientation="landscape"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H35"/>
  <sheetViews>
    <sheetView zoomScalePageLayoutView="0" workbookViewId="0" topLeftCell="A4">
      <selection activeCell="A1" sqref="A1"/>
    </sheetView>
  </sheetViews>
  <sheetFormatPr defaultColWidth="9.33203125" defaultRowHeight="10.5"/>
  <cols>
    <col min="1" max="1" width="33" style="0" customWidth="1"/>
    <col min="6" max="6" width="25.33203125" style="0" customWidth="1"/>
    <col min="7" max="7" width="11" style="0" customWidth="1"/>
    <col min="8" max="8" width="48.16015625" style="19" customWidth="1"/>
  </cols>
  <sheetData>
    <row r="2" spans="1:8" ht="10.5">
      <c r="A2" t="s">
        <v>87</v>
      </c>
      <c r="B2" s="14">
        <v>656874</v>
      </c>
      <c r="F2" s="73" t="s">
        <v>101</v>
      </c>
      <c r="G2" s="71" t="s">
        <v>116</v>
      </c>
      <c r="H2" s="72" t="s">
        <v>99</v>
      </c>
    </row>
    <row r="3" spans="1:8" ht="10.5">
      <c r="A3" t="s">
        <v>93</v>
      </c>
      <c r="B3" s="10">
        <f>ROUND(+$B$2*0.14,0)</f>
        <v>91962</v>
      </c>
      <c r="C3" s="11">
        <f>+B3/$B$2</f>
        <v>0.139999451949689</v>
      </c>
      <c r="F3" s="69" t="s">
        <v>94</v>
      </c>
      <c r="G3" s="69"/>
      <c r="H3" s="67" t="s">
        <v>107</v>
      </c>
    </row>
    <row r="4" spans="1:8" ht="10.5">
      <c r="A4" t="s">
        <v>89</v>
      </c>
      <c r="B4" s="10">
        <f>ROUND(+$B$2*0.38,0)</f>
        <v>249612</v>
      </c>
      <c r="C4" s="11">
        <f>+B4/$B$2</f>
        <v>0.379999817316563</v>
      </c>
      <c r="F4" s="69" t="s">
        <v>100</v>
      </c>
      <c r="G4" s="66">
        <v>1</v>
      </c>
      <c r="H4" s="67" t="s">
        <v>106</v>
      </c>
    </row>
    <row r="5" spans="1:8" ht="10.5">
      <c r="A5" t="s">
        <v>90</v>
      </c>
      <c r="B5" s="10">
        <f>ROUND(+$B$2*0.17,0)</f>
        <v>111669</v>
      </c>
      <c r="C5" s="11">
        <f>+B5/$B$2</f>
        <v>0.17000063939202953</v>
      </c>
      <c r="G5" s="66">
        <v>2</v>
      </c>
      <c r="H5" s="67" t="s">
        <v>119</v>
      </c>
    </row>
    <row r="6" spans="1:8" ht="10.5">
      <c r="A6" t="s">
        <v>91</v>
      </c>
      <c r="B6" s="10">
        <f>ROUND(+$B$2*0.19,0)</f>
        <v>124806</v>
      </c>
      <c r="C6" s="11">
        <f>+B6/$B$2</f>
        <v>0.1899999086582815</v>
      </c>
      <c r="G6" s="66">
        <v>3</v>
      </c>
      <c r="H6" s="67" t="s">
        <v>102</v>
      </c>
    </row>
    <row r="7" spans="1:8" ht="10.5">
      <c r="A7" t="s">
        <v>92</v>
      </c>
      <c r="B7" s="10">
        <f>ROUND(+$B$2*0.12,0)</f>
        <v>78825</v>
      </c>
      <c r="C7" s="11">
        <f>+B7/$B$2</f>
        <v>0.12000018268343701</v>
      </c>
      <c r="G7" s="66">
        <v>4</v>
      </c>
      <c r="H7" s="67" t="s">
        <v>104</v>
      </c>
    </row>
    <row r="8" spans="2:8" ht="10.5">
      <c r="B8" s="8"/>
      <c r="G8" s="66">
        <v>5</v>
      </c>
      <c r="H8" s="67" t="s">
        <v>103</v>
      </c>
    </row>
    <row r="9" spans="1:8" ht="10.5">
      <c r="A9" t="s">
        <v>85</v>
      </c>
      <c r="B9" s="14">
        <f>C9*D9</f>
        <v>1720</v>
      </c>
      <c r="C9">
        <v>215</v>
      </c>
      <c r="D9">
        <v>8</v>
      </c>
      <c r="G9" s="66">
        <v>6</v>
      </c>
      <c r="H9" s="19" t="s">
        <v>120</v>
      </c>
    </row>
    <row r="10" spans="7:8" ht="10.5">
      <c r="G10" s="66">
        <v>7</v>
      </c>
      <c r="H10" s="67" t="s">
        <v>121</v>
      </c>
    </row>
    <row r="11" spans="1:8" ht="10.5">
      <c r="A11" s="15" t="s">
        <v>137</v>
      </c>
      <c r="B11" s="8">
        <f>'Summary of Burden'!J75</f>
        <v>42.04518954699612</v>
      </c>
      <c r="G11" s="66">
        <v>8</v>
      </c>
      <c r="H11" s="19" t="s">
        <v>119</v>
      </c>
    </row>
    <row r="12" spans="1:8" ht="10.5">
      <c r="A12" s="74" t="s">
        <v>133</v>
      </c>
      <c r="B12">
        <f>B11*C12</f>
        <v>126.13556864098837</v>
      </c>
      <c r="C12">
        <v>3</v>
      </c>
      <c r="G12" s="66">
        <v>9</v>
      </c>
      <c r="H12" s="67" t="s">
        <v>120</v>
      </c>
    </row>
    <row r="13" spans="1:8" ht="10.5">
      <c r="A13" s="15" t="s">
        <v>138</v>
      </c>
      <c r="B13" s="13">
        <f>'Summary of Burden'!N75</f>
        <v>43.45611008963178</v>
      </c>
      <c r="G13" s="66">
        <v>10</v>
      </c>
      <c r="H13" s="67" t="s">
        <v>131</v>
      </c>
    </row>
    <row r="14" spans="1:8" ht="21">
      <c r="A14" s="74" t="s">
        <v>134</v>
      </c>
      <c r="B14">
        <f>B13*C14</f>
        <v>130.36833026889533</v>
      </c>
      <c r="C14">
        <v>3</v>
      </c>
      <c r="F14" s="65" t="s">
        <v>129</v>
      </c>
      <c r="G14" s="66"/>
      <c r="H14" s="67" t="s">
        <v>122</v>
      </c>
    </row>
    <row r="15" spans="1:8" ht="21">
      <c r="A15" s="15" t="s">
        <v>136</v>
      </c>
      <c r="B15" s="8">
        <f>SUM(B11:B14)</f>
        <v>342.00519854651156</v>
      </c>
      <c r="F15" s="65" t="s">
        <v>82</v>
      </c>
      <c r="G15" s="66"/>
      <c r="H15" s="68" t="s">
        <v>108</v>
      </c>
    </row>
    <row r="16" spans="1:8" ht="47.25" customHeight="1">
      <c r="A16" s="75" t="s">
        <v>135</v>
      </c>
      <c r="B16">
        <f>B2/B15</f>
        <v>1920.6550157472748</v>
      </c>
      <c r="F16" s="69" t="s">
        <v>84</v>
      </c>
      <c r="G16" s="69"/>
      <c r="H16" s="68" t="s">
        <v>123</v>
      </c>
    </row>
    <row r="17" spans="6:8" ht="21">
      <c r="F17" s="69" t="s">
        <v>109</v>
      </c>
      <c r="G17" s="69"/>
      <c r="H17" s="68" t="s">
        <v>111</v>
      </c>
    </row>
    <row r="18" spans="6:8" ht="21">
      <c r="F18" s="69" t="s">
        <v>110</v>
      </c>
      <c r="G18" s="69"/>
      <c r="H18" s="68" t="s">
        <v>112</v>
      </c>
    </row>
    <row r="19" spans="6:8" ht="42">
      <c r="F19" s="65" t="s">
        <v>96</v>
      </c>
      <c r="G19" s="69"/>
      <c r="H19" s="68" t="s">
        <v>113</v>
      </c>
    </row>
    <row r="20" spans="6:8" ht="42">
      <c r="F20" s="65" t="s">
        <v>98</v>
      </c>
      <c r="G20" s="69"/>
      <c r="H20" s="68" t="s">
        <v>124</v>
      </c>
    </row>
    <row r="21" spans="6:8" ht="42">
      <c r="F21" s="65" t="s">
        <v>253</v>
      </c>
      <c r="G21" s="69"/>
      <c r="H21" s="68" t="s">
        <v>114</v>
      </c>
    </row>
    <row r="22" spans="6:8" ht="31.5">
      <c r="F22" s="70" t="s">
        <v>97</v>
      </c>
      <c r="G22" s="69"/>
      <c r="H22" s="67" t="s">
        <v>125</v>
      </c>
    </row>
    <row r="23" spans="6:8" ht="22.5" customHeight="1">
      <c r="F23" s="161" t="s">
        <v>128</v>
      </c>
      <c r="G23" s="69"/>
      <c r="H23" s="67" t="s">
        <v>130</v>
      </c>
    </row>
    <row r="24" spans="6:8" ht="42">
      <c r="F24" s="69" t="s">
        <v>248</v>
      </c>
      <c r="G24" s="69"/>
      <c r="H24" s="67" t="s">
        <v>252</v>
      </c>
    </row>
    <row r="29" ht="10.5">
      <c r="G29" s="8"/>
    </row>
    <row r="30" ht="10.5">
      <c r="G30" s="8"/>
    </row>
    <row r="32" ht="10.5">
      <c r="G32" s="8"/>
    </row>
    <row r="33" ht="10.5">
      <c r="G33" s="8"/>
    </row>
    <row r="34" ht="10.5">
      <c r="G34" s="8"/>
    </row>
    <row r="35" ht="10.5">
      <c r="G35" s="12"/>
    </row>
  </sheetData>
  <sheetProtection insertColumns="0" insertRows="0" insertHyperlinks="0" deleteColumns="0" deleteRows="0" selectLockedCells="1" sort="0" selectUnlockedCells="1"/>
  <printOptions/>
  <pageMargins left="0.75" right="0.75" top="1" bottom="1" header="0.5" footer="0.5"/>
  <pageSetup fitToHeight="1" fitToWidth="1" horizontalDpi="600" verticalDpi="600" orientation="landscape" scale="93" r:id="rId1"/>
</worksheet>
</file>

<file path=xl/worksheets/sheet6.xml><?xml version="1.0" encoding="utf-8"?>
<worksheet xmlns="http://schemas.openxmlformats.org/spreadsheetml/2006/main" xmlns:r="http://schemas.openxmlformats.org/officeDocument/2006/relationships">
  <dimension ref="A1:E15"/>
  <sheetViews>
    <sheetView zoomScalePageLayoutView="0" workbookViewId="0" topLeftCell="A1">
      <selection activeCell="A1" sqref="A1"/>
    </sheetView>
  </sheetViews>
  <sheetFormatPr defaultColWidth="9.33203125" defaultRowHeight="10.5"/>
  <cols>
    <col min="1" max="1" width="32.16015625" style="0" customWidth="1"/>
    <col min="2" max="2" width="21.66015625" style="0" customWidth="1"/>
    <col min="3" max="3" width="28.16015625" style="0" customWidth="1"/>
    <col min="4" max="4" width="27.5" style="0" customWidth="1"/>
    <col min="5" max="5" width="18" style="0" customWidth="1"/>
  </cols>
  <sheetData>
    <row r="1" ht="15">
      <c r="A1" s="163" t="s">
        <v>181</v>
      </c>
    </row>
    <row r="2" ht="10.5">
      <c r="A2" s="162" t="s">
        <v>163</v>
      </c>
    </row>
    <row r="5" spans="1:5" ht="78" customHeight="1">
      <c r="A5" s="231"/>
      <c r="B5" s="232" t="s">
        <v>179</v>
      </c>
      <c r="C5" s="232" t="s">
        <v>180</v>
      </c>
      <c r="D5" s="232" t="s">
        <v>172</v>
      </c>
      <c r="E5" s="232" t="s">
        <v>173</v>
      </c>
    </row>
    <row r="6" spans="1:5" s="171" customFormat="1" ht="12.75">
      <c r="A6" s="169" t="s">
        <v>192</v>
      </c>
      <c r="B6" s="172"/>
      <c r="C6" s="181">
        <v>0</v>
      </c>
      <c r="D6" s="170">
        <v>5919975</v>
      </c>
      <c r="E6" s="175">
        <f aca="true" t="shared" si="0" ref="E6:E11">SUM(C6:D6)</f>
        <v>5919975</v>
      </c>
    </row>
    <row r="7" spans="1:5" s="171" customFormat="1" ht="12.75">
      <c r="A7" s="169" t="s">
        <v>174</v>
      </c>
      <c r="B7" s="172">
        <v>2.2</v>
      </c>
      <c r="C7" s="173">
        <f>B7*B14</f>
        <v>264440</v>
      </c>
      <c r="D7" s="174">
        <v>1997522.23</v>
      </c>
      <c r="E7" s="175">
        <f t="shared" si="0"/>
        <v>2261962.23</v>
      </c>
    </row>
    <row r="8" spans="1:5" s="171" customFormat="1" ht="12.75">
      <c r="A8" s="169" t="s">
        <v>175</v>
      </c>
      <c r="B8" s="172">
        <v>2.2</v>
      </c>
      <c r="C8" s="170">
        <f>ROUND(B9*$B$14*(1+$B$15),0)</f>
        <v>272373</v>
      </c>
      <c r="D8" s="174">
        <v>1777688.8</v>
      </c>
      <c r="E8" s="175">
        <f t="shared" si="0"/>
        <v>2050061.8</v>
      </c>
    </row>
    <row r="9" spans="1:5" s="171" customFormat="1" ht="12.75">
      <c r="A9" s="169" t="s">
        <v>176</v>
      </c>
      <c r="B9" s="172">
        <v>2.2</v>
      </c>
      <c r="C9" s="170">
        <f>C8*(1+$B$15)</f>
        <v>280544.19</v>
      </c>
      <c r="D9" s="176">
        <v>1585051.24</v>
      </c>
      <c r="E9" s="175">
        <f t="shared" si="0"/>
        <v>1865595.43</v>
      </c>
    </row>
    <row r="10" spans="1:5" s="171" customFormat="1" ht="12.75">
      <c r="A10" s="169" t="s">
        <v>177</v>
      </c>
      <c r="B10" s="172">
        <v>2.2</v>
      </c>
      <c r="C10" s="170">
        <f>C9*(1+$B$15)</f>
        <v>288960.5157</v>
      </c>
      <c r="D10" s="182">
        <v>1611638.56</v>
      </c>
      <c r="E10" s="175">
        <f t="shared" si="0"/>
        <v>1900599.0757</v>
      </c>
    </row>
    <row r="11" spans="1:5" s="171" customFormat="1" ht="12.75">
      <c r="A11" s="169" t="s">
        <v>193</v>
      </c>
      <c r="B11" s="172">
        <v>2.2</v>
      </c>
      <c r="C11" s="170">
        <f>C10*(1+$B$15)</f>
        <v>297629.33117099997</v>
      </c>
      <c r="D11" s="182">
        <v>0</v>
      </c>
      <c r="E11" s="175">
        <f t="shared" si="0"/>
        <v>297629.33117099997</v>
      </c>
    </row>
    <row r="12" spans="1:5" s="171" customFormat="1" ht="12.75">
      <c r="A12" s="169" t="s">
        <v>178</v>
      </c>
      <c r="B12" s="172"/>
      <c r="C12" s="177">
        <f>SUM(C6:C11)</f>
        <v>1403947.0368709997</v>
      </c>
      <c r="D12" s="177">
        <f>SUM(D6:D11)</f>
        <v>12891875.830000002</v>
      </c>
      <c r="E12" s="177">
        <f>SUM(E6:E11)</f>
        <v>14295822.866871001</v>
      </c>
    </row>
    <row r="13" spans="1:5" s="171" customFormat="1" ht="25.5">
      <c r="A13" s="178" t="s">
        <v>194</v>
      </c>
      <c r="B13" s="179"/>
      <c r="C13" s="180">
        <f>AVERAGE(C6:C11)</f>
        <v>233991.1728118333</v>
      </c>
      <c r="D13" s="180">
        <f>AVERAGE(D6:D11)</f>
        <v>2148645.971666667</v>
      </c>
      <c r="E13" s="180">
        <f>AVERAGE(E6:E11)</f>
        <v>2382637.1444785004</v>
      </c>
    </row>
    <row r="14" spans="1:2" ht="10.5">
      <c r="A14" s="15" t="s">
        <v>195</v>
      </c>
      <c r="B14" s="164">
        <v>120200</v>
      </c>
    </row>
    <row r="15" spans="1:2" ht="10.5">
      <c r="A15" s="15" t="s">
        <v>211</v>
      </c>
      <c r="B15" s="11">
        <v>0.03</v>
      </c>
    </row>
  </sheetData>
  <sheetProtection/>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R81"/>
  <sheetViews>
    <sheetView zoomScalePageLayoutView="0" workbookViewId="0" topLeftCell="A22">
      <selection activeCell="B31" sqref="B31"/>
    </sheetView>
  </sheetViews>
  <sheetFormatPr defaultColWidth="9.33203125" defaultRowHeight="10.5"/>
  <cols>
    <col min="1" max="1" width="5.83203125" style="0" customWidth="1"/>
    <col min="2" max="2" width="28.33203125" style="0" customWidth="1"/>
    <col min="3" max="3" width="19.33203125" style="37" customWidth="1"/>
    <col min="4" max="6" width="11.83203125" style="8" customWidth="1"/>
    <col min="7" max="7" width="2.83203125" style="8" customWidth="1"/>
    <col min="8" max="9" width="11.83203125" style="0" customWidth="1"/>
    <col min="10" max="10" width="11.83203125" style="15" customWidth="1"/>
    <col min="11" max="11" width="2.83203125" style="0" customWidth="1"/>
    <col min="12" max="13" width="11.83203125" style="8" customWidth="1"/>
    <col min="14" max="14" width="11.83203125" style="12" customWidth="1"/>
    <col min="15" max="15" width="2.83203125" style="0" customWidth="1"/>
    <col min="16" max="17" width="11.83203125" style="8" customWidth="1"/>
    <col min="18" max="18" width="11.83203125" style="12" customWidth="1"/>
  </cols>
  <sheetData>
    <row r="1" spans="3:18" s="46" customFormat="1" ht="10.5">
      <c r="C1" s="64" t="s">
        <v>100</v>
      </c>
      <c r="E1" s="46" t="s">
        <v>95</v>
      </c>
      <c r="G1" s="50"/>
      <c r="I1" s="46" t="s">
        <v>94</v>
      </c>
      <c r="L1" s="50"/>
      <c r="M1" s="50" t="s">
        <v>128</v>
      </c>
      <c r="N1" s="51"/>
      <c r="P1" s="195"/>
      <c r="Q1" s="195" t="s">
        <v>82</v>
      </c>
      <c r="R1" s="196"/>
    </row>
    <row r="2" spans="1:18" s="28" customFormat="1" ht="10.5">
      <c r="A2" s="25" t="s">
        <v>0</v>
      </c>
      <c r="B2" s="25" t="s">
        <v>1</v>
      </c>
      <c r="C2" s="38"/>
      <c r="D2" s="27" t="s">
        <v>3</v>
      </c>
      <c r="E2" s="28" t="s">
        <v>84</v>
      </c>
      <c r="F2" s="28" t="s">
        <v>83</v>
      </c>
      <c r="G2" s="29"/>
      <c r="H2" s="27" t="s">
        <v>3</v>
      </c>
      <c r="I2" s="28" t="s">
        <v>84</v>
      </c>
      <c r="J2" s="28" t="s">
        <v>83</v>
      </c>
      <c r="L2" s="29" t="s">
        <v>3</v>
      </c>
      <c r="M2" s="30" t="s">
        <v>84</v>
      </c>
      <c r="N2" s="31" t="s">
        <v>83</v>
      </c>
      <c r="P2" s="197" t="s">
        <v>3</v>
      </c>
      <c r="Q2" s="198" t="s">
        <v>84</v>
      </c>
      <c r="R2" s="199" t="s">
        <v>83</v>
      </c>
    </row>
    <row r="3" spans="1:18" ht="10.5">
      <c r="A3" s="1"/>
      <c r="B3" s="24" t="s">
        <v>4</v>
      </c>
      <c r="C3" s="20"/>
      <c r="D3" s="7"/>
      <c r="E3" s="7"/>
      <c r="F3" s="7"/>
      <c r="G3" s="7"/>
      <c r="H3" s="1"/>
      <c r="I3" s="1"/>
      <c r="L3" s="7"/>
      <c r="M3" s="7"/>
      <c r="P3" s="200"/>
      <c r="Q3" s="200"/>
      <c r="R3" s="201"/>
    </row>
    <row r="4" spans="1:18" ht="10.5">
      <c r="A4" s="3">
        <v>1</v>
      </c>
      <c r="B4" s="4" t="s">
        <v>5</v>
      </c>
      <c r="C4" s="39" t="str">
        <f>'Initial Enrollment'!C4</f>
        <v>MSIX</v>
      </c>
      <c r="D4" s="10">
        <f aca="true" t="shared" si="0" ref="D4:D30">+H4+L4+P4</f>
        <v>0</v>
      </c>
      <c r="E4" s="10">
        <f aca="true" t="shared" si="1" ref="E4:E30">+I4+M4+Q4</f>
        <v>3</v>
      </c>
      <c r="F4" s="12">
        <f aca="true" t="shared" si="2" ref="F4:F31">+J4+N4+R4</f>
        <v>0</v>
      </c>
      <c r="G4" s="10"/>
      <c r="H4" s="10">
        <f>+'Initial Enrollment'!H4+'30 Day Update'!H4+'4 Day Update'!H4</f>
        <v>0</v>
      </c>
      <c r="I4" s="10">
        <f>+'Initial Enrollment'!I4+'30 Day Update'!I4+'4 Day Update'!I4</f>
        <v>3</v>
      </c>
      <c r="J4" s="12">
        <f>+'Initial Enrollment'!J4+'30 Day Update'!J4+'4 Day Update'!J4</f>
        <v>0</v>
      </c>
      <c r="K4" s="15"/>
      <c r="L4" s="10">
        <f>+'Initial Enrollment'!L4+'30 Day Update'!L4+'4 Day Update'!L4</f>
        <v>0</v>
      </c>
      <c r="M4" s="10">
        <f>+'Initial Enrollment'!M4+'30 Day Update'!M4+'4 Day Update'!M4</f>
        <v>0</v>
      </c>
      <c r="N4" s="12">
        <f>+'Initial Enrollment'!N4+'30 Day Update'!N4+'4 Day Update'!N4</f>
        <v>0</v>
      </c>
      <c r="O4" s="15"/>
      <c r="P4" s="200">
        <f>+'Initial Enrollment'!P4+'30 Day Update'!P4+'4 Day Update'!P4</f>
        <v>0</v>
      </c>
      <c r="Q4" s="200">
        <f>+'Initial Enrollment'!Q4+'30 Day Update'!Q4+'4 Day Update'!Q4</f>
        <v>0</v>
      </c>
      <c r="R4" s="201">
        <f>+'Initial Enrollment'!R4+'30 Day Update'!R4+'4 Day Update'!R4</f>
        <v>0</v>
      </c>
    </row>
    <row r="5" spans="1:18" ht="10.5">
      <c r="A5" s="3">
        <v>2</v>
      </c>
      <c r="B5" s="4" t="s">
        <v>6</v>
      </c>
      <c r="C5" s="39" t="str">
        <f>'Initial Enrollment'!C5</f>
        <v>State or District Computer System</v>
      </c>
      <c r="D5" s="10">
        <f t="shared" si="0"/>
        <v>0</v>
      </c>
      <c r="E5" s="10">
        <f t="shared" si="1"/>
        <v>3</v>
      </c>
      <c r="F5" s="12">
        <f t="shared" si="2"/>
        <v>0</v>
      </c>
      <c r="G5" s="10"/>
      <c r="H5" s="10">
        <f>+'Initial Enrollment'!H5+'30 Day Update'!H5+'4 Day Update'!H5</f>
        <v>0</v>
      </c>
      <c r="I5" s="10">
        <f>+'Initial Enrollment'!I5+'30 Day Update'!I5+'4 Day Update'!I5</f>
        <v>3</v>
      </c>
      <c r="J5" s="12">
        <f>+'Initial Enrollment'!J5+'30 Day Update'!J5+'4 Day Update'!J5</f>
        <v>0</v>
      </c>
      <c r="K5" s="15"/>
      <c r="L5" s="10">
        <f>+'Initial Enrollment'!L5+'30 Day Update'!L5+'4 Day Update'!L5</f>
        <v>0</v>
      </c>
      <c r="M5" s="10">
        <f>+'Initial Enrollment'!M5+'30 Day Update'!M5+'4 Day Update'!M5</f>
        <v>0</v>
      </c>
      <c r="N5" s="12">
        <f>+'Initial Enrollment'!N5+'30 Day Update'!N5+'4 Day Update'!N5</f>
        <v>0</v>
      </c>
      <c r="O5" s="15"/>
      <c r="P5" s="200">
        <f>+'Initial Enrollment'!P5+'30 Day Update'!P5+'4 Day Update'!P5</f>
        <v>0</v>
      </c>
      <c r="Q5" s="200">
        <f>+'Initial Enrollment'!Q5+'30 Day Update'!Q5+'4 Day Update'!Q5</f>
        <v>0</v>
      </c>
      <c r="R5" s="201">
        <f>+'Initial Enrollment'!R5+'30 Day Update'!R5+'4 Day Update'!R5</f>
        <v>0</v>
      </c>
    </row>
    <row r="6" spans="1:18" ht="10.5">
      <c r="A6" s="3">
        <v>3</v>
      </c>
      <c r="B6" s="4" t="s">
        <v>7</v>
      </c>
      <c r="C6" s="39" t="str">
        <f>'Initial Enrollment'!C6</f>
        <v>State or District Computer System</v>
      </c>
      <c r="D6" s="10">
        <f t="shared" si="0"/>
        <v>0</v>
      </c>
      <c r="E6" s="10">
        <f t="shared" si="1"/>
        <v>3</v>
      </c>
      <c r="F6" s="12">
        <f t="shared" si="2"/>
        <v>0</v>
      </c>
      <c r="G6" s="10"/>
      <c r="H6" s="10">
        <f>+'Initial Enrollment'!H6+'30 Day Update'!H6+'4 Day Update'!H6</f>
        <v>0</v>
      </c>
      <c r="I6" s="10">
        <f>+'Initial Enrollment'!I6+'30 Day Update'!I6+'4 Day Update'!I6</f>
        <v>3</v>
      </c>
      <c r="J6" s="12">
        <f>+'Initial Enrollment'!J6+'30 Day Update'!J6+'4 Day Update'!J6</f>
        <v>0</v>
      </c>
      <c r="K6" s="15"/>
      <c r="L6" s="10">
        <f>+'Initial Enrollment'!L6+'30 Day Update'!L6+'4 Day Update'!L6</f>
        <v>0</v>
      </c>
      <c r="M6" s="10">
        <f>+'Initial Enrollment'!M6+'30 Day Update'!M6+'4 Day Update'!M6</f>
        <v>0</v>
      </c>
      <c r="N6" s="12">
        <f>+'Initial Enrollment'!N6+'30 Day Update'!N6+'4 Day Update'!N6</f>
        <v>0</v>
      </c>
      <c r="O6" s="15"/>
      <c r="P6" s="200">
        <f>+'Initial Enrollment'!P6+'30 Day Update'!P6+'4 Day Update'!P6</f>
        <v>0</v>
      </c>
      <c r="Q6" s="200">
        <f>+'Initial Enrollment'!Q6+'30 Day Update'!Q6+'4 Day Update'!Q6</f>
        <v>0</v>
      </c>
      <c r="R6" s="201">
        <f>+'Initial Enrollment'!R6+'30 Day Update'!R6+'4 Day Update'!R6</f>
        <v>0</v>
      </c>
    </row>
    <row r="7" spans="1:18" ht="10.5">
      <c r="A7" s="3">
        <v>4</v>
      </c>
      <c r="B7" s="4" t="s">
        <v>8</v>
      </c>
      <c r="C7" s="39" t="str">
        <f>'Initial Enrollment'!C7</f>
        <v>COE</v>
      </c>
      <c r="D7" s="10">
        <f t="shared" si="0"/>
        <v>0</v>
      </c>
      <c r="E7" s="10">
        <f t="shared" si="1"/>
        <v>3</v>
      </c>
      <c r="F7" s="12">
        <f t="shared" si="2"/>
        <v>0</v>
      </c>
      <c r="G7" s="10"/>
      <c r="H7" s="10">
        <f>+'Initial Enrollment'!H7+'30 Day Update'!H7+'4 Day Update'!H7</f>
        <v>0</v>
      </c>
      <c r="I7" s="10">
        <f>+'Initial Enrollment'!I7+'30 Day Update'!I7+'4 Day Update'!I7</f>
        <v>3</v>
      </c>
      <c r="J7" s="12">
        <f>+'Initial Enrollment'!J7+'30 Day Update'!J7+'4 Day Update'!J7</f>
        <v>0</v>
      </c>
      <c r="K7" s="15"/>
      <c r="L7" s="10">
        <f>+'Initial Enrollment'!L7+'30 Day Update'!L7+'4 Day Update'!L7</f>
        <v>0</v>
      </c>
      <c r="M7" s="10">
        <f>+'Initial Enrollment'!M7+'30 Day Update'!M7+'4 Day Update'!M7</f>
        <v>0</v>
      </c>
      <c r="N7" s="12">
        <f>+'Initial Enrollment'!N7+'30 Day Update'!N7+'4 Day Update'!N7</f>
        <v>0</v>
      </c>
      <c r="O7" s="15"/>
      <c r="P7" s="200">
        <f>+'Initial Enrollment'!P7+'30 Day Update'!P7+'4 Day Update'!P7</f>
        <v>0</v>
      </c>
      <c r="Q7" s="200">
        <f>+'Initial Enrollment'!Q7+'30 Day Update'!Q7+'4 Day Update'!Q7</f>
        <v>0</v>
      </c>
      <c r="R7" s="201">
        <f>+'Initial Enrollment'!R7+'30 Day Update'!R7+'4 Day Update'!R7</f>
        <v>0</v>
      </c>
    </row>
    <row r="8" spans="1:18" ht="10.5">
      <c r="A8" s="3">
        <v>5</v>
      </c>
      <c r="B8" s="4" t="s">
        <v>9</v>
      </c>
      <c r="C8" s="39" t="str">
        <f>'Initial Enrollment'!C8</f>
        <v>COE</v>
      </c>
      <c r="D8" s="10">
        <f t="shared" si="0"/>
        <v>0</v>
      </c>
      <c r="E8" s="10">
        <f t="shared" si="1"/>
        <v>3</v>
      </c>
      <c r="F8" s="12">
        <f t="shared" si="2"/>
        <v>0</v>
      </c>
      <c r="G8" s="10"/>
      <c r="H8" s="10"/>
      <c r="I8" s="10">
        <f>+'Initial Enrollment'!I8+'30 Day Update'!I8+'4 Day Update'!I8</f>
        <v>3</v>
      </c>
      <c r="J8" s="12">
        <f>+'Initial Enrollment'!J8+'30 Day Update'!J8+'4 Day Update'!J8</f>
        <v>0</v>
      </c>
      <c r="K8" s="15"/>
      <c r="L8" s="10">
        <f>+'Initial Enrollment'!L8+'30 Day Update'!L8+'4 Day Update'!L8</f>
        <v>0</v>
      </c>
      <c r="M8" s="10">
        <f>+'Initial Enrollment'!M8+'30 Day Update'!M8+'4 Day Update'!M8</f>
        <v>0</v>
      </c>
      <c r="N8" s="12">
        <f>+'Initial Enrollment'!N8+'30 Day Update'!N8+'4 Day Update'!N8</f>
        <v>0</v>
      </c>
      <c r="O8" s="15"/>
      <c r="P8" s="200">
        <f>+'Initial Enrollment'!P8+'30 Day Update'!P8+'4 Day Update'!P8</f>
        <v>0</v>
      </c>
      <c r="Q8" s="200">
        <f>+'Initial Enrollment'!Q8+'30 Day Update'!Q8+'4 Day Update'!Q8</f>
        <v>0</v>
      </c>
      <c r="R8" s="201">
        <f>+'Initial Enrollment'!R8+'30 Day Update'!R8+'4 Day Update'!R8</f>
        <v>0</v>
      </c>
    </row>
    <row r="9" spans="1:18" ht="10.5">
      <c r="A9" s="3">
        <v>6</v>
      </c>
      <c r="B9" s="4" t="s">
        <v>10</v>
      </c>
      <c r="C9" s="39" t="str">
        <f>'Initial Enrollment'!C9</f>
        <v>COE</v>
      </c>
      <c r="D9" s="10">
        <f t="shared" si="0"/>
        <v>0</v>
      </c>
      <c r="E9" s="10">
        <f t="shared" si="1"/>
        <v>3</v>
      </c>
      <c r="F9" s="12">
        <f t="shared" si="2"/>
        <v>0</v>
      </c>
      <c r="G9" s="10"/>
      <c r="H9" s="10">
        <f>+'Initial Enrollment'!H9+'30 Day Update'!H9+'4 Day Update'!H9</f>
        <v>0</v>
      </c>
      <c r="I9" s="10">
        <f>+'Initial Enrollment'!I9+'30 Day Update'!I9+'4 Day Update'!I9</f>
        <v>3</v>
      </c>
      <c r="J9" s="12">
        <f>+'Initial Enrollment'!J9+'30 Day Update'!J9+'4 Day Update'!J9</f>
        <v>0</v>
      </c>
      <c r="K9" s="15"/>
      <c r="L9" s="10">
        <f>+'Initial Enrollment'!L9+'30 Day Update'!L9+'4 Day Update'!L9</f>
        <v>0</v>
      </c>
      <c r="M9" s="10">
        <f>+'Initial Enrollment'!M9+'30 Day Update'!M9+'4 Day Update'!M9</f>
        <v>0</v>
      </c>
      <c r="N9" s="12">
        <f>+'Initial Enrollment'!N9+'30 Day Update'!N9+'4 Day Update'!N9</f>
        <v>0</v>
      </c>
      <c r="O9" s="15"/>
      <c r="P9" s="200">
        <f>+'Initial Enrollment'!P9+'30 Day Update'!P9+'4 Day Update'!P9</f>
        <v>0</v>
      </c>
      <c r="Q9" s="200">
        <f>+'Initial Enrollment'!Q9+'30 Day Update'!Q9+'4 Day Update'!Q9</f>
        <v>0</v>
      </c>
      <c r="R9" s="201">
        <f>+'Initial Enrollment'!R9+'30 Day Update'!R9+'4 Day Update'!R9</f>
        <v>0</v>
      </c>
    </row>
    <row r="10" spans="1:18" ht="10.5">
      <c r="A10" s="3">
        <v>7</v>
      </c>
      <c r="B10" s="4" t="s">
        <v>11</v>
      </c>
      <c r="C10" s="40" t="str">
        <f>'Initial Enrollment'!C10</f>
        <v>COE</v>
      </c>
      <c r="D10" s="10">
        <f t="shared" si="0"/>
        <v>0</v>
      </c>
      <c r="E10" s="10">
        <f t="shared" si="1"/>
        <v>3</v>
      </c>
      <c r="F10" s="12">
        <f t="shared" si="2"/>
        <v>0</v>
      </c>
      <c r="G10" s="10"/>
      <c r="H10" s="10">
        <f>+'Initial Enrollment'!H10+'30 Day Update'!H10+'4 Day Update'!H10</f>
        <v>0</v>
      </c>
      <c r="I10" s="10">
        <f>+'Initial Enrollment'!I10+'30 Day Update'!I10+'4 Day Update'!I10</f>
        <v>3</v>
      </c>
      <c r="J10" s="12">
        <f>+'Initial Enrollment'!J10+'30 Day Update'!J10+'4 Day Update'!J10</f>
        <v>0</v>
      </c>
      <c r="K10" s="15"/>
      <c r="L10" s="10">
        <f>+'Initial Enrollment'!L10+'30 Day Update'!L10+'4 Day Update'!L10</f>
        <v>0</v>
      </c>
      <c r="M10" s="10">
        <f>+'Initial Enrollment'!M10+'30 Day Update'!M10+'4 Day Update'!M10</f>
        <v>0</v>
      </c>
      <c r="N10" s="12">
        <f>+'Initial Enrollment'!N10+'30 Day Update'!N10+'4 Day Update'!N10</f>
        <v>0</v>
      </c>
      <c r="O10" s="15"/>
      <c r="P10" s="200">
        <f>+'Initial Enrollment'!P10+'30 Day Update'!P10+'4 Day Update'!P10</f>
        <v>0</v>
      </c>
      <c r="Q10" s="200">
        <f>+'Initial Enrollment'!Q10+'30 Day Update'!Q10+'4 Day Update'!Q10</f>
        <v>0</v>
      </c>
      <c r="R10" s="201">
        <f>+'Initial Enrollment'!R10+'30 Day Update'!R10+'4 Day Update'!R10</f>
        <v>0</v>
      </c>
    </row>
    <row r="11" spans="1:18" ht="10.5">
      <c r="A11" s="3">
        <v>8</v>
      </c>
      <c r="B11" s="4" t="s">
        <v>12</v>
      </c>
      <c r="C11" s="39" t="str">
        <f>'Initial Enrollment'!C11</f>
        <v>COE</v>
      </c>
      <c r="D11" s="10">
        <f t="shared" si="0"/>
        <v>0</v>
      </c>
      <c r="E11" s="10">
        <f t="shared" si="1"/>
        <v>3</v>
      </c>
      <c r="F11" s="12">
        <f t="shared" si="2"/>
        <v>0</v>
      </c>
      <c r="G11" s="10"/>
      <c r="H11" s="10">
        <f>+'Initial Enrollment'!H11+'30 Day Update'!H11+'4 Day Update'!H11</f>
        <v>0</v>
      </c>
      <c r="I11" s="10">
        <f>+'Initial Enrollment'!I11+'30 Day Update'!I11+'4 Day Update'!I11</f>
        <v>3</v>
      </c>
      <c r="J11" s="12">
        <f>+'Initial Enrollment'!J11+'30 Day Update'!J11+'4 Day Update'!J11</f>
        <v>0</v>
      </c>
      <c r="K11" s="15"/>
      <c r="L11" s="10">
        <f>+'Initial Enrollment'!L11+'30 Day Update'!L11+'4 Day Update'!L11</f>
        <v>0</v>
      </c>
      <c r="M11" s="10">
        <f>+'Initial Enrollment'!M11+'30 Day Update'!M11+'4 Day Update'!M11</f>
        <v>0</v>
      </c>
      <c r="N11" s="12">
        <f>+'Initial Enrollment'!N11+'30 Day Update'!N11+'4 Day Update'!N11</f>
        <v>0</v>
      </c>
      <c r="O11" s="15"/>
      <c r="P11" s="200">
        <f>+'Initial Enrollment'!P11+'30 Day Update'!P11+'4 Day Update'!P11</f>
        <v>0</v>
      </c>
      <c r="Q11" s="200">
        <f>+'Initial Enrollment'!Q11+'30 Day Update'!Q11+'4 Day Update'!Q11</f>
        <v>0</v>
      </c>
      <c r="R11" s="201">
        <f>+'Initial Enrollment'!R11+'30 Day Update'!R11+'4 Day Update'!R11</f>
        <v>0</v>
      </c>
    </row>
    <row r="12" spans="1:18" ht="10.5">
      <c r="A12" s="3">
        <v>9</v>
      </c>
      <c r="B12" s="4" t="s">
        <v>13</v>
      </c>
      <c r="C12" s="39" t="str">
        <f>'Initial Enrollment'!C12</f>
        <v>COE</v>
      </c>
      <c r="D12" s="10">
        <f t="shared" si="0"/>
        <v>0</v>
      </c>
      <c r="E12" s="10">
        <f t="shared" si="1"/>
        <v>3</v>
      </c>
      <c r="F12" s="12">
        <f t="shared" si="2"/>
        <v>0</v>
      </c>
      <c r="G12" s="10"/>
      <c r="H12" s="10">
        <f>+'Initial Enrollment'!H12+'30 Day Update'!H12+'4 Day Update'!H12</f>
        <v>0</v>
      </c>
      <c r="I12" s="10">
        <f>+'Initial Enrollment'!I12+'30 Day Update'!I12+'4 Day Update'!I12</f>
        <v>3</v>
      </c>
      <c r="J12" s="12">
        <f>+'Initial Enrollment'!J12+'30 Day Update'!J12+'4 Day Update'!J12</f>
        <v>0</v>
      </c>
      <c r="K12" s="15"/>
      <c r="L12" s="10">
        <f>+'Initial Enrollment'!L12+'30 Day Update'!L12+'4 Day Update'!L12</f>
        <v>0</v>
      </c>
      <c r="M12" s="10">
        <f>+'Initial Enrollment'!M12+'30 Day Update'!M12+'4 Day Update'!M12</f>
        <v>0</v>
      </c>
      <c r="N12" s="12">
        <f>+'Initial Enrollment'!N12+'30 Day Update'!N12+'4 Day Update'!N12</f>
        <v>0</v>
      </c>
      <c r="O12" s="15"/>
      <c r="P12" s="200">
        <f>+'Initial Enrollment'!P12+'30 Day Update'!P12+'4 Day Update'!P12</f>
        <v>0</v>
      </c>
      <c r="Q12" s="200">
        <f>+'Initial Enrollment'!Q12+'30 Day Update'!Q12+'4 Day Update'!Q12</f>
        <v>0</v>
      </c>
      <c r="R12" s="201">
        <f>+'Initial Enrollment'!R12+'30 Day Update'!R12+'4 Day Update'!R12</f>
        <v>0</v>
      </c>
    </row>
    <row r="13" spans="1:18" ht="10.5">
      <c r="A13" s="3">
        <v>10</v>
      </c>
      <c r="B13" s="4" t="s">
        <v>14</v>
      </c>
      <c r="C13" s="39" t="str">
        <f>'Initial Enrollment'!C13</f>
        <v>COE</v>
      </c>
      <c r="D13" s="10">
        <f t="shared" si="0"/>
        <v>0</v>
      </c>
      <c r="E13" s="10">
        <f t="shared" si="1"/>
        <v>3</v>
      </c>
      <c r="F13" s="12">
        <f t="shared" si="2"/>
        <v>0</v>
      </c>
      <c r="G13" s="10"/>
      <c r="H13" s="10">
        <f>+'Initial Enrollment'!H13+'30 Day Update'!H13+'4 Day Update'!H13</f>
        <v>0</v>
      </c>
      <c r="I13" s="10">
        <f>+'Initial Enrollment'!I13+'30 Day Update'!I13+'4 Day Update'!I13</f>
        <v>3</v>
      </c>
      <c r="J13" s="12">
        <f>+'Initial Enrollment'!J13+'30 Day Update'!J13+'4 Day Update'!J13</f>
        <v>0</v>
      </c>
      <c r="K13" s="15"/>
      <c r="L13" s="10">
        <f>+'Initial Enrollment'!L13+'30 Day Update'!L13+'4 Day Update'!L13</f>
        <v>0</v>
      </c>
      <c r="M13" s="10">
        <f>+'Initial Enrollment'!M13+'30 Day Update'!M13+'4 Day Update'!M13</f>
        <v>0</v>
      </c>
      <c r="N13" s="12">
        <f>+'Initial Enrollment'!N13+'30 Day Update'!N13+'4 Day Update'!N13</f>
        <v>0</v>
      </c>
      <c r="O13" s="15"/>
      <c r="P13" s="200">
        <f>+'Initial Enrollment'!P13+'30 Day Update'!P13+'4 Day Update'!P13</f>
        <v>0</v>
      </c>
      <c r="Q13" s="200">
        <f>+'Initial Enrollment'!Q13+'30 Day Update'!Q13+'4 Day Update'!Q13</f>
        <v>0</v>
      </c>
      <c r="R13" s="201">
        <f>+'Initial Enrollment'!R13+'30 Day Update'!R13+'4 Day Update'!R13</f>
        <v>0</v>
      </c>
    </row>
    <row r="14" spans="1:18" ht="10.5">
      <c r="A14" s="3">
        <v>11</v>
      </c>
      <c r="B14" s="4" t="s">
        <v>15</v>
      </c>
      <c r="C14" s="39" t="str">
        <f>'Initial Enrollment'!C14</f>
        <v>COE</v>
      </c>
      <c r="D14" s="10">
        <f t="shared" si="0"/>
        <v>0</v>
      </c>
      <c r="E14" s="10">
        <f t="shared" si="1"/>
        <v>3</v>
      </c>
      <c r="F14" s="12">
        <f t="shared" si="2"/>
        <v>0</v>
      </c>
      <c r="G14" s="10"/>
      <c r="H14" s="10">
        <f>+'Initial Enrollment'!H14+'30 Day Update'!H14+'4 Day Update'!H14</f>
        <v>0</v>
      </c>
      <c r="I14" s="10">
        <f>+'Initial Enrollment'!I14+'30 Day Update'!I14+'4 Day Update'!I14</f>
        <v>3</v>
      </c>
      <c r="J14" s="12">
        <f>+'Initial Enrollment'!J14+'30 Day Update'!J14+'4 Day Update'!J14</f>
        <v>0</v>
      </c>
      <c r="K14" s="15"/>
      <c r="L14" s="10">
        <f>+'Initial Enrollment'!L14+'30 Day Update'!L14+'4 Day Update'!L14</f>
        <v>0</v>
      </c>
      <c r="M14" s="10">
        <f>+'Initial Enrollment'!M14+'30 Day Update'!M14+'4 Day Update'!M14</f>
        <v>0</v>
      </c>
      <c r="N14" s="12">
        <f>+'Initial Enrollment'!N14+'30 Day Update'!N14+'4 Day Update'!N14</f>
        <v>0</v>
      </c>
      <c r="O14" s="15"/>
      <c r="P14" s="200">
        <f>+'Initial Enrollment'!P14+'30 Day Update'!P14+'4 Day Update'!P14</f>
        <v>0</v>
      </c>
      <c r="Q14" s="200">
        <f>+'Initial Enrollment'!Q14+'30 Day Update'!Q14+'4 Day Update'!Q14</f>
        <v>0</v>
      </c>
      <c r="R14" s="201">
        <f>+'Initial Enrollment'!R14+'30 Day Update'!R14+'4 Day Update'!R14</f>
        <v>0</v>
      </c>
    </row>
    <row r="15" spans="1:18" ht="10.5">
      <c r="A15" s="3">
        <v>12</v>
      </c>
      <c r="B15" s="4" t="s">
        <v>16</v>
      </c>
      <c r="C15" s="39" t="str">
        <f>'Initial Enrollment'!C15</f>
        <v>COE</v>
      </c>
      <c r="D15" s="10">
        <f t="shared" si="0"/>
        <v>0</v>
      </c>
      <c r="E15" s="10">
        <f t="shared" si="1"/>
        <v>3</v>
      </c>
      <c r="F15" s="12">
        <f t="shared" si="2"/>
        <v>0</v>
      </c>
      <c r="G15" s="10"/>
      <c r="H15" s="10">
        <f>+'Initial Enrollment'!H15+'30 Day Update'!H15+'4 Day Update'!H15</f>
        <v>0</v>
      </c>
      <c r="I15" s="10">
        <f>+'Initial Enrollment'!I15+'30 Day Update'!I15+'4 Day Update'!I15</f>
        <v>3</v>
      </c>
      <c r="J15" s="12">
        <f>+'Initial Enrollment'!J15+'30 Day Update'!J15+'4 Day Update'!J15</f>
        <v>0</v>
      </c>
      <c r="K15" s="15"/>
      <c r="L15" s="10">
        <f>+'Initial Enrollment'!L15+'30 Day Update'!L15+'4 Day Update'!L15</f>
        <v>0</v>
      </c>
      <c r="M15" s="10">
        <f>+'Initial Enrollment'!M15+'30 Day Update'!M15+'4 Day Update'!M15</f>
        <v>0</v>
      </c>
      <c r="N15" s="12">
        <f>+'Initial Enrollment'!N15+'30 Day Update'!N15+'4 Day Update'!N15</f>
        <v>0</v>
      </c>
      <c r="O15" s="15"/>
      <c r="P15" s="200">
        <f>+'Initial Enrollment'!P15+'30 Day Update'!P15+'4 Day Update'!P15</f>
        <v>0</v>
      </c>
      <c r="Q15" s="200">
        <f>+'Initial Enrollment'!Q15+'30 Day Update'!Q15+'4 Day Update'!Q15</f>
        <v>0</v>
      </c>
      <c r="R15" s="201">
        <f>+'Initial Enrollment'!R15+'30 Day Update'!R15+'4 Day Update'!R15</f>
        <v>0</v>
      </c>
    </row>
    <row r="16" spans="1:18" ht="10.5">
      <c r="A16" s="3">
        <v>13</v>
      </c>
      <c r="B16" s="4" t="s">
        <v>17</v>
      </c>
      <c r="C16" s="39" t="str">
        <f>'Initial Enrollment'!C16</f>
        <v>COE</v>
      </c>
      <c r="D16" s="10">
        <f t="shared" si="0"/>
        <v>0</v>
      </c>
      <c r="E16" s="10">
        <f t="shared" si="1"/>
        <v>3</v>
      </c>
      <c r="F16" s="12">
        <f t="shared" si="2"/>
        <v>0</v>
      </c>
      <c r="G16" s="10"/>
      <c r="H16" s="10">
        <f>+'Initial Enrollment'!H16+'30 Day Update'!H16+'4 Day Update'!H16</f>
        <v>0</v>
      </c>
      <c r="I16" s="10">
        <f>+'Initial Enrollment'!I16+'30 Day Update'!I16+'4 Day Update'!I16</f>
        <v>3</v>
      </c>
      <c r="J16" s="12">
        <f>+'Initial Enrollment'!J16+'30 Day Update'!J16+'4 Day Update'!J16</f>
        <v>0</v>
      </c>
      <c r="K16" s="15"/>
      <c r="L16" s="10">
        <f>+'Initial Enrollment'!L16+'30 Day Update'!L16+'4 Day Update'!L16</f>
        <v>0</v>
      </c>
      <c r="M16" s="10">
        <f>+'Initial Enrollment'!M16+'30 Day Update'!M16+'4 Day Update'!M16</f>
        <v>0</v>
      </c>
      <c r="N16" s="12">
        <f>+'Initial Enrollment'!N16+'30 Day Update'!N16+'4 Day Update'!N16</f>
        <v>0</v>
      </c>
      <c r="O16" s="15"/>
      <c r="P16" s="200">
        <f>+'Initial Enrollment'!P16+'30 Day Update'!P16+'4 Day Update'!P16</f>
        <v>0</v>
      </c>
      <c r="Q16" s="200">
        <f>+'Initial Enrollment'!Q16+'30 Day Update'!Q16+'4 Day Update'!Q16</f>
        <v>0</v>
      </c>
      <c r="R16" s="201">
        <f>+'Initial Enrollment'!R16+'30 Day Update'!R16+'4 Day Update'!R16</f>
        <v>0</v>
      </c>
    </row>
    <row r="17" spans="1:18" ht="10.5">
      <c r="A17" s="3">
        <v>14</v>
      </c>
      <c r="B17" s="4" t="s">
        <v>18</v>
      </c>
      <c r="C17" s="39" t="str">
        <f>'Initial Enrollment'!C17</f>
        <v>COE</v>
      </c>
      <c r="D17" s="10">
        <f t="shared" si="0"/>
        <v>0</v>
      </c>
      <c r="E17" s="10">
        <f t="shared" si="1"/>
        <v>3</v>
      </c>
      <c r="F17" s="12">
        <f t="shared" si="2"/>
        <v>0</v>
      </c>
      <c r="G17" s="10"/>
      <c r="H17" s="10">
        <f>+'Initial Enrollment'!H17+'30 Day Update'!H17+'4 Day Update'!H17</f>
        <v>0</v>
      </c>
      <c r="I17" s="10">
        <f>+'Initial Enrollment'!I17+'30 Day Update'!I17+'4 Day Update'!I17</f>
        <v>3</v>
      </c>
      <c r="J17" s="12">
        <f>+'Initial Enrollment'!J17+'30 Day Update'!J17+'4 Day Update'!J17</f>
        <v>0</v>
      </c>
      <c r="K17" s="15"/>
      <c r="L17" s="10">
        <f>+'Initial Enrollment'!L17+'30 Day Update'!L17+'4 Day Update'!L17</f>
        <v>0</v>
      </c>
      <c r="M17" s="10">
        <f>+'Initial Enrollment'!M17+'30 Day Update'!M17+'4 Day Update'!M17</f>
        <v>0</v>
      </c>
      <c r="N17" s="12">
        <f>+'Initial Enrollment'!N17+'30 Day Update'!N17+'4 Day Update'!N17</f>
        <v>0</v>
      </c>
      <c r="O17" s="15"/>
      <c r="P17" s="200">
        <f>+'Initial Enrollment'!P17+'30 Day Update'!P17+'4 Day Update'!P17</f>
        <v>0</v>
      </c>
      <c r="Q17" s="200">
        <f>+'Initial Enrollment'!Q17+'30 Day Update'!Q17+'4 Day Update'!Q17</f>
        <v>0</v>
      </c>
      <c r="R17" s="201">
        <f>+'Initial Enrollment'!R17+'30 Day Update'!R17+'4 Day Update'!R17</f>
        <v>0</v>
      </c>
    </row>
    <row r="18" spans="1:18" ht="10.5">
      <c r="A18" s="3">
        <v>15</v>
      </c>
      <c r="B18" s="4" t="s">
        <v>19</v>
      </c>
      <c r="C18" s="39" t="str">
        <f>'Initial Enrollment'!C18</f>
        <v>COE</v>
      </c>
      <c r="D18" s="10">
        <f t="shared" si="0"/>
        <v>0</v>
      </c>
      <c r="E18" s="10">
        <f t="shared" si="1"/>
        <v>3</v>
      </c>
      <c r="F18" s="12">
        <f t="shared" si="2"/>
        <v>0</v>
      </c>
      <c r="G18" s="10"/>
      <c r="H18" s="10">
        <f>+'Initial Enrollment'!H18+'30 Day Update'!H18+'4 Day Update'!H18</f>
        <v>0</v>
      </c>
      <c r="I18" s="10">
        <f>+'Initial Enrollment'!I18+'30 Day Update'!I18+'4 Day Update'!I18</f>
        <v>3</v>
      </c>
      <c r="J18" s="12">
        <f>+'Initial Enrollment'!J18+'30 Day Update'!J18+'4 Day Update'!J18</f>
        <v>0</v>
      </c>
      <c r="K18" s="15"/>
      <c r="L18" s="10">
        <f>+'Initial Enrollment'!L18+'30 Day Update'!L18+'4 Day Update'!L18</f>
        <v>0</v>
      </c>
      <c r="M18" s="10">
        <f>+'Initial Enrollment'!M18+'30 Day Update'!M18+'4 Day Update'!M18</f>
        <v>0</v>
      </c>
      <c r="N18" s="12">
        <f>+'Initial Enrollment'!N18+'30 Day Update'!N18+'4 Day Update'!N18</f>
        <v>0</v>
      </c>
      <c r="O18" s="15"/>
      <c r="P18" s="200">
        <f>+'Initial Enrollment'!P18+'30 Day Update'!P18+'4 Day Update'!P18</f>
        <v>0</v>
      </c>
      <c r="Q18" s="200">
        <f>+'Initial Enrollment'!Q18+'30 Day Update'!Q18+'4 Day Update'!Q18</f>
        <v>0</v>
      </c>
      <c r="R18" s="201">
        <f>+'Initial Enrollment'!R18+'30 Day Update'!R18+'4 Day Update'!R18</f>
        <v>0</v>
      </c>
    </row>
    <row r="19" spans="1:18" ht="10.5">
      <c r="A19" s="3">
        <v>16</v>
      </c>
      <c r="B19" s="4" t="s">
        <v>236</v>
      </c>
      <c r="C19" s="39" t="str">
        <f>'Initial Enrollment'!C19</f>
        <v>COE</v>
      </c>
      <c r="D19" s="10">
        <f t="shared" si="0"/>
        <v>0</v>
      </c>
      <c r="E19" s="10">
        <f t="shared" si="1"/>
        <v>3</v>
      </c>
      <c r="F19" s="12">
        <f t="shared" si="2"/>
        <v>0</v>
      </c>
      <c r="G19" s="10"/>
      <c r="H19" s="10">
        <f>+'Initial Enrollment'!H19+'30 Day Update'!H19+'4 Day Update'!H19</f>
        <v>0</v>
      </c>
      <c r="I19" s="10">
        <f>+'Initial Enrollment'!I19+'30 Day Update'!I19+'4 Day Update'!I19</f>
        <v>3</v>
      </c>
      <c r="J19" s="12">
        <f>+'Initial Enrollment'!J19+'30 Day Update'!J19+'4 Day Update'!J19</f>
        <v>0</v>
      </c>
      <c r="K19" s="15"/>
      <c r="L19" s="10">
        <f>+'Initial Enrollment'!L19+'30 Day Update'!L19+'4 Day Update'!L19</f>
        <v>0</v>
      </c>
      <c r="M19" s="10">
        <f>+'Initial Enrollment'!M19+'30 Day Update'!M19+'4 Day Update'!M19</f>
        <v>0</v>
      </c>
      <c r="N19" s="12">
        <f>+'Initial Enrollment'!N19+'30 Day Update'!N19+'4 Day Update'!N19</f>
        <v>0</v>
      </c>
      <c r="O19" s="15"/>
      <c r="P19" s="200">
        <f>+'Initial Enrollment'!P19+'30 Day Update'!P19+'4 Day Update'!P19</f>
        <v>0</v>
      </c>
      <c r="Q19" s="200">
        <f>+'Initial Enrollment'!Q19+'30 Day Update'!Q19+'4 Day Update'!Q19</f>
        <v>0</v>
      </c>
      <c r="R19" s="201">
        <f>+'Initial Enrollment'!R19+'30 Day Update'!R19+'4 Day Update'!R19</f>
        <v>0</v>
      </c>
    </row>
    <row r="20" spans="1:18" ht="10.5">
      <c r="A20" s="3">
        <v>17</v>
      </c>
      <c r="B20" s="4" t="s">
        <v>237</v>
      </c>
      <c r="C20" s="39" t="str">
        <f>'Initial Enrollment'!C20</f>
        <v>COE</v>
      </c>
      <c r="D20" s="10">
        <f t="shared" si="0"/>
        <v>0</v>
      </c>
      <c r="E20" s="10">
        <f t="shared" si="1"/>
        <v>3</v>
      </c>
      <c r="F20" s="12">
        <f t="shared" si="2"/>
        <v>0</v>
      </c>
      <c r="G20" s="10"/>
      <c r="H20" s="10">
        <f>+'Initial Enrollment'!H20+'30 Day Update'!H20+'4 Day Update'!H20</f>
        <v>0</v>
      </c>
      <c r="I20" s="10">
        <f>+'Initial Enrollment'!I20+'30 Day Update'!I20+'4 Day Update'!I20</f>
        <v>3</v>
      </c>
      <c r="J20" s="12">
        <f>+'Initial Enrollment'!J20+'30 Day Update'!J20+'4 Day Update'!J20</f>
        <v>0</v>
      </c>
      <c r="K20" s="15"/>
      <c r="L20" s="10">
        <f>+'Initial Enrollment'!L20+'30 Day Update'!L20+'4 Day Update'!L20</f>
        <v>0</v>
      </c>
      <c r="M20" s="10">
        <f>+'Initial Enrollment'!M20+'30 Day Update'!M20+'4 Day Update'!M20</f>
        <v>0</v>
      </c>
      <c r="N20" s="12">
        <f>+'Initial Enrollment'!N20+'30 Day Update'!N20+'4 Day Update'!N20</f>
        <v>0</v>
      </c>
      <c r="O20" s="15"/>
      <c r="P20" s="200">
        <f>+'Initial Enrollment'!P20+'30 Day Update'!P20+'4 Day Update'!P20</f>
        <v>0</v>
      </c>
      <c r="Q20" s="200">
        <f>+'Initial Enrollment'!Q20+'30 Day Update'!Q20+'4 Day Update'!Q20</f>
        <v>0</v>
      </c>
      <c r="R20" s="201">
        <f>+'Initial Enrollment'!R20+'30 Day Update'!R20+'4 Day Update'!R20</f>
        <v>0</v>
      </c>
    </row>
    <row r="21" spans="1:18" ht="10.5">
      <c r="A21" s="3">
        <v>18</v>
      </c>
      <c r="B21" s="4" t="s">
        <v>238</v>
      </c>
      <c r="C21" s="39" t="str">
        <f>'Initial Enrollment'!C21</f>
        <v>COE</v>
      </c>
      <c r="D21" s="10">
        <f t="shared" si="0"/>
        <v>0</v>
      </c>
      <c r="E21" s="10">
        <f t="shared" si="1"/>
        <v>3</v>
      </c>
      <c r="F21" s="12">
        <f t="shared" si="2"/>
        <v>0</v>
      </c>
      <c r="G21" s="10"/>
      <c r="H21" s="10">
        <f>+'Initial Enrollment'!H21+'30 Day Update'!H21+'4 Day Update'!H21</f>
        <v>0</v>
      </c>
      <c r="I21" s="10">
        <f>+'Initial Enrollment'!I21+'30 Day Update'!I21+'4 Day Update'!I21</f>
        <v>3</v>
      </c>
      <c r="J21" s="12">
        <f>+'Initial Enrollment'!J21+'30 Day Update'!J21+'4 Day Update'!J21</f>
        <v>0</v>
      </c>
      <c r="K21" s="15"/>
      <c r="L21" s="10">
        <f>+'Initial Enrollment'!L21+'30 Day Update'!L21+'4 Day Update'!L21</f>
        <v>0</v>
      </c>
      <c r="M21" s="10">
        <f>+'Initial Enrollment'!M21+'30 Day Update'!M21+'4 Day Update'!M21</f>
        <v>0</v>
      </c>
      <c r="N21" s="12">
        <f>+'Initial Enrollment'!N21+'30 Day Update'!N21+'4 Day Update'!N21</f>
        <v>0</v>
      </c>
      <c r="O21" s="15"/>
      <c r="P21" s="200">
        <f>+'Initial Enrollment'!P21+'30 Day Update'!P21+'4 Day Update'!P21</f>
        <v>0</v>
      </c>
      <c r="Q21" s="200">
        <f>+'Initial Enrollment'!Q21+'30 Day Update'!Q21+'4 Day Update'!Q21</f>
        <v>0</v>
      </c>
      <c r="R21" s="201">
        <f>+'Initial Enrollment'!R21+'30 Day Update'!R21+'4 Day Update'!R21</f>
        <v>0</v>
      </c>
    </row>
    <row r="22" spans="1:18" ht="10.5">
      <c r="A22" s="3">
        <v>19</v>
      </c>
      <c r="B22" s="4" t="s">
        <v>239</v>
      </c>
      <c r="C22" s="39" t="str">
        <f>'Initial Enrollment'!C22</f>
        <v>COE</v>
      </c>
      <c r="D22" s="10">
        <f t="shared" si="0"/>
        <v>0</v>
      </c>
      <c r="E22" s="10">
        <f t="shared" si="1"/>
        <v>3</v>
      </c>
      <c r="F22" s="12">
        <f t="shared" si="2"/>
        <v>0</v>
      </c>
      <c r="G22" s="10"/>
      <c r="H22" s="10">
        <f>+'Initial Enrollment'!H22+'30 Day Update'!H22+'4 Day Update'!H22</f>
        <v>0</v>
      </c>
      <c r="I22" s="10">
        <f>+'Initial Enrollment'!I22+'30 Day Update'!I22+'4 Day Update'!I22</f>
        <v>3</v>
      </c>
      <c r="J22" s="12">
        <f>+'Initial Enrollment'!J22+'30 Day Update'!J22+'4 Day Update'!J22</f>
        <v>0</v>
      </c>
      <c r="K22" s="15"/>
      <c r="L22" s="10">
        <f>+'Initial Enrollment'!L22+'30 Day Update'!L22+'4 Day Update'!L22</f>
        <v>0</v>
      </c>
      <c r="M22" s="10">
        <f>+'Initial Enrollment'!M22+'30 Day Update'!M22+'4 Day Update'!M22</f>
        <v>0</v>
      </c>
      <c r="N22" s="12">
        <f>+'Initial Enrollment'!N22+'30 Day Update'!N22+'4 Day Update'!N22</f>
        <v>0</v>
      </c>
      <c r="O22" s="15"/>
      <c r="P22" s="200">
        <f>+'Initial Enrollment'!P22+'30 Day Update'!P22+'4 Day Update'!P22</f>
        <v>0</v>
      </c>
      <c r="Q22" s="200">
        <f>+'Initial Enrollment'!Q22+'30 Day Update'!Q22+'4 Day Update'!Q22</f>
        <v>0</v>
      </c>
      <c r="R22" s="201">
        <f>+'Initial Enrollment'!R22+'30 Day Update'!R22+'4 Day Update'!R22</f>
        <v>0</v>
      </c>
    </row>
    <row r="23" spans="1:18" ht="10.5">
      <c r="A23" s="3">
        <v>20</v>
      </c>
      <c r="B23" s="4" t="s">
        <v>26</v>
      </c>
      <c r="C23" s="39" t="str">
        <f>'Initial Enrollment'!C23</f>
        <v>COE</v>
      </c>
      <c r="D23" s="10">
        <f t="shared" si="0"/>
        <v>0</v>
      </c>
      <c r="E23" s="10">
        <f t="shared" si="1"/>
        <v>3</v>
      </c>
      <c r="F23" s="12">
        <f t="shared" si="2"/>
        <v>0</v>
      </c>
      <c r="G23" s="10"/>
      <c r="H23" s="10">
        <f>+'Initial Enrollment'!H23+'30 Day Update'!H23+'4 Day Update'!H23</f>
        <v>0</v>
      </c>
      <c r="I23" s="10">
        <f>+'Initial Enrollment'!I23+'30 Day Update'!I23+'4 Day Update'!I23</f>
        <v>3</v>
      </c>
      <c r="J23" s="12">
        <f>+'Initial Enrollment'!J23+'30 Day Update'!J23+'4 Day Update'!J23</f>
        <v>0</v>
      </c>
      <c r="K23" s="15"/>
      <c r="L23" s="10">
        <f>+'Initial Enrollment'!L23+'30 Day Update'!L23+'4 Day Update'!L23</f>
        <v>0</v>
      </c>
      <c r="M23" s="10">
        <f>+'Initial Enrollment'!M23+'30 Day Update'!M23+'4 Day Update'!M23</f>
        <v>0</v>
      </c>
      <c r="N23" s="12">
        <f>+'Initial Enrollment'!N23+'30 Day Update'!N23+'4 Day Update'!N23</f>
        <v>0</v>
      </c>
      <c r="O23" s="15"/>
      <c r="P23" s="200">
        <f>+'Initial Enrollment'!P23+'30 Day Update'!P23+'4 Day Update'!P23</f>
        <v>0</v>
      </c>
      <c r="Q23" s="200">
        <f>+'Initial Enrollment'!Q23+'30 Day Update'!Q23+'4 Day Update'!Q23</f>
        <v>0</v>
      </c>
      <c r="R23" s="201">
        <f>+'Initial Enrollment'!R23+'30 Day Update'!R23+'4 Day Update'!R23</f>
        <v>0</v>
      </c>
    </row>
    <row r="24" spans="1:18" ht="10.5">
      <c r="A24" s="3">
        <v>21</v>
      </c>
      <c r="B24" s="4" t="s">
        <v>240</v>
      </c>
      <c r="C24" s="39" t="str">
        <f>'Initial Enrollment'!C24</f>
        <v>COE</v>
      </c>
      <c r="D24" s="10">
        <f t="shared" si="0"/>
        <v>0</v>
      </c>
      <c r="E24" s="10">
        <f t="shared" si="1"/>
        <v>3</v>
      </c>
      <c r="F24" s="12">
        <f t="shared" si="2"/>
        <v>0</v>
      </c>
      <c r="G24" s="10"/>
      <c r="H24" s="10">
        <f>+'Initial Enrollment'!H24+'30 Day Update'!H24+'4 Day Update'!H24</f>
        <v>0</v>
      </c>
      <c r="I24" s="10">
        <f>+'Initial Enrollment'!I24+'30 Day Update'!I24+'4 Day Update'!I24</f>
        <v>3</v>
      </c>
      <c r="J24" s="12">
        <f>+'Initial Enrollment'!J24+'30 Day Update'!J24+'4 Day Update'!J24</f>
        <v>0</v>
      </c>
      <c r="K24" s="15"/>
      <c r="L24" s="10">
        <f>+'Initial Enrollment'!L24+'30 Day Update'!L24+'4 Day Update'!L24</f>
        <v>0</v>
      </c>
      <c r="M24" s="10">
        <f>+'Initial Enrollment'!M24+'30 Day Update'!M24+'4 Day Update'!M24</f>
        <v>0</v>
      </c>
      <c r="N24" s="12">
        <f>+'Initial Enrollment'!N24+'30 Day Update'!N24+'4 Day Update'!N24</f>
        <v>0</v>
      </c>
      <c r="O24" s="15"/>
      <c r="P24" s="200">
        <f>+'Initial Enrollment'!P24+'30 Day Update'!P24+'4 Day Update'!P24</f>
        <v>0</v>
      </c>
      <c r="Q24" s="200">
        <f>+'Initial Enrollment'!Q24+'30 Day Update'!Q24+'4 Day Update'!Q24</f>
        <v>0</v>
      </c>
      <c r="R24" s="201">
        <f>+'Initial Enrollment'!R24+'30 Day Update'!R24+'4 Day Update'!R24</f>
        <v>0</v>
      </c>
    </row>
    <row r="25" spans="1:18" ht="10.5">
      <c r="A25" s="3">
        <v>22</v>
      </c>
      <c r="B25" s="4" t="s">
        <v>241</v>
      </c>
      <c r="C25" s="39" t="str">
        <f>'Initial Enrollment'!C25</f>
        <v>COE</v>
      </c>
      <c r="D25" s="10">
        <f t="shared" si="0"/>
        <v>0</v>
      </c>
      <c r="E25" s="10">
        <f t="shared" si="1"/>
        <v>3</v>
      </c>
      <c r="F25" s="12">
        <f t="shared" si="2"/>
        <v>0</v>
      </c>
      <c r="G25" s="10"/>
      <c r="H25" s="10">
        <f>+'Initial Enrollment'!H25+'30 Day Update'!H25+'4 Day Update'!H25</f>
        <v>0</v>
      </c>
      <c r="I25" s="10">
        <f>+'Initial Enrollment'!I25+'30 Day Update'!I25+'4 Day Update'!I25</f>
        <v>3</v>
      </c>
      <c r="J25" s="12">
        <f>+'Initial Enrollment'!J25+'30 Day Update'!J25+'4 Day Update'!J25</f>
        <v>0</v>
      </c>
      <c r="K25" s="15"/>
      <c r="L25" s="10">
        <f>+'Initial Enrollment'!L25+'30 Day Update'!L25+'4 Day Update'!L25</f>
        <v>0</v>
      </c>
      <c r="M25" s="10">
        <f>+'Initial Enrollment'!M25+'30 Day Update'!M25+'4 Day Update'!M25</f>
        <v>0</v>
      </c>
      <c r="N25" s="12">
        <f>+'Initial Enrollment'!N25+'30 Day Update'!N25+'4 Day Update'!N25</f>
        <v>0</v>
      </c>
      <c r="O25" s="15"/>
      <c r="P25" s="200">
        <f>+'Initial Enrollment'!P25+'30 Day Update'!P25+'4 Day Update'!P25</f>
        <v>0</v>
      </c>
      <c r="Q25" s="200">
        <f>+'Initial Enrollment'!Q25+'30 Day Update'!Q25+'4 Day Update'!Q25</f>
        <v>0</v>
      </c>
      <c r="R25" s="201">
        <f>+'Initial Enrollment'!R25+'30 Day Update'!R25+'4 Day Update'!R25</f>
        <v>0</v>
      </c>
    </row>
    <row r="26" spans="1:18" ht="10.5">
      <c r="A26" s="3">
        <v>23</v>
      </c>
      <c r="B26" s="4" t="s">
        <v>242</v>
      </c>
      <c r="C26" s="39" t="str">
        <f>'Initial Enrollment'!C26</f>
        <v>COE</v>
      </c>
      <c r="D26" s="10">
        <f t="shared" si="0"/>
        <v>0</v>
      </c>
      <c r="E26" s="10">
        <f t="shared" si="1"/>
        <v>3</v>
      </c>
      <c r="F26" s="12">
        <f t="shared" si="2"/>
        <v>0</v>
      </c>
      <c r="G26" s="10"/>
      <c r="H26" s="10">
        <f>+'Initial Enrollment'!H26+'30 Day Update'!H26+'4 Day Update'!H26</f>
        <v>0</v>
      </c>
      <c r="I26" s="10">
        <f>+'Initial Enrollment'!I26+'30 Day Update'!I26+'4 Day Update'!I26</f>
        <v>3</v>
      </c>
      <c r="J26" s="12">
        <f>+'Initial Enrollment'!J26+'30 Day Update'!J26+'4 Day Update'!J26</f>
        <v>0</v>
      </c>
      <c r="K26" s="15"/>
      <c r="L26" s="10">
        <f>+'Initial Enrollment'!L26+'30 Day Update'!L26+'4 Day Update'!L26</f>
        <v>0</v>
      </c>
      <c r="M26" s="10">
        <f>+'Initial Enrollment'!M26+'30 Day Update'!M26+'4 Day Update'!M26</f>
        <v>0</v>
      </c>
      <c r="N26" s="12">
        <f>+'Initial Enrollment'!N26+'30 Day Update'!N26+'4 Day Update'!N26</f>
        <v>0</v>
      </c>
      <c r="O26" s="15"/>
      <c r="P26" s="200">
        <f>+'Initial Enrollment'!P26+'30 Day Update'!P26+'4 Day Update'!P26</f>
        <v>0</v>
      </c>
      <c r="Q26" s="200">
        <f>+'Initial Enrollment'!Q26+'30 Day Update'!Q26+'4 Day Update'!Q26</f>
        <v>0</v>
      </c>
      <c r="R26" s="201">
        <f>+'Initial Enrollment'!R26+'30 Day Update'!R26+'4 Day Update'!R26</f>
        <v>0</v>
      </c>
    </row>
    <row r="27" spans="1:18" ht="10.5">
      <c r="A27" s="3">
        <v>24</v>
      </c>
      <c r="B27" s="4" t="s">
        <v>243</v>
      </c>
      <c r="C27" s="39" t="str">
        <f>'Initial Enrollment'!C27</f>
        <v>COE</v>
      </c>
      <c r="D27" s="10">
        <f t="shared" si="0"/>
        <v>0</v>
      </c>
      <c r="E27" s="10">
        <f t="shared" si="1"/>
        <v>3</v>
      </c>
      <c r="F27" s="12">
        <f t="shared" si="2"/>
        <v>0</v>
      </c>
      <c r="G27" s="10"/>
      <c r="H27" s="10">
        <f>+'Initial Enrollment'!H27+'30 Day Update'!H27+'4 Day Update'!H27</f>
        <v>0</v>
      </c>
      <c r="I27" s="10">
        <f>+'Initial Enrollment'!I27+'30 Day Update'!I27+'4 Day Update'!I27</f>
        <v>3</v>
      </c>
      <c r="J27" s="12">
        <f>+'Initial Enrollment'!J27+'30 Day Update'!J27+'4 Day Update'!J27</f>
        <v>0</v>
      </c>
      <c r="K27" s="15"/>
      <c r="L27" s="10">
        <f>+'Initial Enrollment'!L27+'30 Day Update'!L27+'4 Day Update'!L27</f>
        <v>0</v>
      </c>
      <c r="M27" s="10">
        <f>+'Initial Enrollment'!M27+'30 Day Update'!M27+'4 Day Update'!M27</f>
        <v>0</v>
      </c>
      <c r="N27" s="12">
        <f>+'Initial Enrollment'!N27+'30 Day Update'!N27+'4 Day Update'!N27</f>
        <v>0</v>
      </c>
      <c r="O27" s="15"/>
      <c r="P27" s="200">
        <f>+'Initial Enrollment'!P27+'30 Day Update'!P27+'4 Day Update'!P27</f>
        <v>0</v>
      </c>
      <c r="Q27" s="200">
        <f>+'Initial Enrollment'!Q27+'30 Day Update'!Q27+'4 Day Update'!Q27</f>
        <v>0</v>
      </c>
      <c r="R27" s="201">
        <f>+'Initial Enrollment'!R27+'30 Day Update'!R27+'4 Day Update'!R27</f>
        <v>0</v>
      </c>
    </row>
    <row r="28" spans="1:18" ht="10.5">
      <c r="A28" s="3">
        <v>25</v>
      </c>
      <c r="B28" s="4" t="s">
        <v>244</v>
      </c>
      <c r="C28" s="39" t="str">
        <f>'Initial Enrollment'!C28</f>
        <v>COE</v>
      </c>
      <c r="D28" s="10">
        <f t="shared" si="0"/>
        <v>0</v>
      </c>
      <c r="E28" s="10">
        <f t="shared" si="1"/>
        <v>3</v>
      </c>
      <c r="F28" s="12">
        <f t="shared" si="2"/>
        <v>0</v>
      </c>
      <c r="G28" s="10"/>
      <c r="H28" s="10">
        <f>+'Initial Enrollment'!H28+'30 Day Update'!H28+'4 Day Update'!H28</f>
        <v>0</v>
      </c>
      <c r="I28" s="10">
        <f>+'Initial Enrollment'!I28+'30 Day Update'!I28+'4 Day Update'!I28</f>
        <v>3</v>
      </c>
      <c r="J28" s="12">
        <f>+'Initial Enrollment'!J28+'30 Day Update'!J28+'4 Day Update'!J28</f>
        <v>0</v>
      </c>
      <c r="K28" s="15"/>
      <c r="L28" s="10">
        <f>+'Initial Enrollment'!L28+'30 Day Update'!L28+'4 Day Update'!L28</f>
        <v>0</v>
      </c>
      <c r="M28" s="10">
        <f>+'Initial Enrollment'!M28+'30 Day Update'!M28+'4 Day Update'!M28</f>
        <v>0</v>
      </c>
      <c r="N28" s="12">
        <f>+'Initial Enrollment'!N28+'30 Day Update'!N28+'4 Day Update'!N28</f>
        <v>0</v>
      </c>
      <c r="O28" s="15"/>
      <c r="P28" s="200">
        <f>+'Initial Enrollment'!P28+'30 Day Update'!P28+'4 Day Update'!P28</f>
        <v>0</v>
      </c>
      <c r="Q28" s="200">
        <f>+'Initial Enrollment'!Q28+'30 Day Update'!Q28+'4 Day Update'!Q28</f>
        <v>0</v>
      </c>
      <c r="R28" s="201">
        <f>+'Initial Enrollment'!R28+'30 Day Update'!R28+'4 Day Update'!R28</f>
        <v>0</v>
      </c>
    </row>
    <row r="29" spans="1:18" ht="10.5">
      <c r="A29" s="3">
        <v>26</v>
      </c>
      <c r="B29" s="4" t="s">
        <v>32</v>
      </c>
      <c r="C29" s="39" t="str">
        <f>'Initial Enrollment'!C29</f>
        <v>MEP Database</v>
      </c>
      <c r="D29" s="10">
        <f t="shared" si="0"/>
        <v>0</v>
      </c>
      <c r="E29" s="10">
        <f t="shared" si="1"/>
        <v>3</v>
      </c>
      <c r="F29" s="12">
        <f t="shared" si="2"/>
        <v>0</v>
      </c>
      <c r="G29" s="10"/>
      <c r="H29" s="10">
        <f>+'Initial Enrollment'!H29+'30 Day Update'!H29+'4 Day Update'!H29</f>
        <v>0</v>
      </c>
      <c r="I29" s="10">
        <f>+'Initial Enrollment'!I29+'30 Day Update'!I29+'4 Day Update'!I29</f>
        <v>3</v>
      </c>
      <c r="J29" s="12">
        <f>+'Initial Enrollment'!J29+'30 Day Update'!J29+'4 Day Update'!J29</f>
        <v>0</v>
      </c>
      <c r="K29" s="15"/>
      <c r="L29" s="10">
        <f>+'Initial Enrollment'!L29+'30 Day Update'!L29+'4 Day Update'!L29</f>
        <v>0</v>
      </c>
      <c r="M29" s="10">
        <f>+'Initial Enrollment'!M29+'30 Day Update'!M29+'4 Day Update'!M29</f>
        <v>0</v>
      </c>
      <c r="N29" s="12">
        <f>+'Initial Enrollment'!N29+'30 Day Update'!N29+'4 Day Update'!N29</f>
        <v>0</v>
      </c>
      <c r="O29" s="15"/>
      <c r="P29" s="200">
        <f>+'Initial Enrollment'!P29+'30 Day Update'!P29+'4 Day Update'!P29</f>
        <v>0</v>
      </c>
      <c r="Q29" s="200">
        <f>+'Initial Enrollment'!Q29+'30 Day Update'!Q29+'4 Day Update'!Q29</f>
        <v>0</v>
      </c>
      <c r="R29" s="201">
        <f>+'Initial Enrollment'!R29+'30 Day Update'!R29+'4 Day Update'!R29</f>
        <v>0</v>
      </c>
    </row>
    <row r="30" spans="1:18" ht="10.5">
      <c r="A30" s="5"/>
      <c r="B30" s="2" t="s">
        <v>4</v>
      </c>
      <c r="C30" s="39">
        <f>'Initial Enrollment'!C30</f>
        <v>0</v>
      </c>
      <c r="D30" s="10">
        <f t="shared" si="0"/>
        <v>0</v>
      </c>
      <c r="E30" s="10">
        <f t="shared" si="1"/>
        <v>0</v>
      </c>
      <c r="F30" s="12">
        <f t="shared" si="2"/>
        <v>0</v>
      </c>
      <c r="G30" s="10"/>
      <c r="H30" s="10">
        <f>+'Initial Enrollment'!H30+'30 Day Update'!H30+'4 Day Update'!H30</f>
        <v>0</v>
      </c>
      <c r="I30" s="10">
        <f>+'Initial Enrollment'!I30+'30 Day Update'!I30+'4 Day Update'!I30</f>
        <v>0</v>
      </c>
      <c r="J30" s="12">
        <f>+'Initial Enrollment'!J30+'30 Day Update'!J30+'4 Day Update'!J30</f>
        <v>0</v>
      </c>
      <c r="K30" s="15"/>
      <c r="L30" s="10">
        <f>+'Initial Enrollment'!L30+'30 Day Update'!L30+'4 Day Update'!L30</f>
        <v>0</v>
      </c>
      <c r="M30" s="10">
        <f>+'Initial Enrollment'!M30+'30 Day Update'!M30+'4 Day Update'!M30</f>
        <v>0</v>
      </c>
      <c r="N30" s="12">
        <f>+'Initial Enrollment'!N30+'30 Day Update'!N30+'4 Day Update'!N30</f>
        <v>0</v>
      </c>
      <c r="O30" s="15"/>
      <c r="P30" s="200">
        <f>+'Initial Enrollment'!P30+'30 Day Update'!P30+'4 Day Update'!P30</f>
        <v>0</v>
      </c>
      <c r="Q30" s="200">
        <f>+'Initial Enrollment'!Q30+'30 Day Update'!Q30+'4 Day Update'!Q30</f>
        <v>0</v>
      </c>
      <c r="R30" s="201">
        <f>+'Initial Enrollment'!R30+'30 Day Update'!R30+'4 Day Update'!R30</f>
        <v>0</v>
      </c>
    </row>
    <row r="31" spans="1:18" ht="10.5">
      <c r="A31" s="3">
        <v>27</v>
      </c>
      <c r="B31" s="4" t="s">
        <v>255</v>
      </c>
      <c r="C31" s="39" t="str">
        <f>'Initial Enrollment'!C31</f>
        <v>Health Record</v>
      </c>
      <c r="D31" s="10">
        <v>10</v>
      </c>
      <c r="E31" s="10">
        <v>6</v>
      </c>
      <c r="F31" s="12">
        <f t="shared" si="2"/>
        <v>1.2862721656976746</v>
      </c>
      <c r="G31" s="10"/>
      <c r="H31" s="10">
        <v>5</v>
      </c>
      <c r="I31" s="10">
        <v>3</v>
      </c>
      <c r="J31" s="12">
        <f>+'Initial Enrollment'!J31+'30 Day Update'!J31+'4 Day Update'!J31</f>
        <v>0.6431360828488373</v>
      </c>
      <c r="K31" s="15"/>
      <c r="L31" s="10">
        <v>5</v>
      </c>
      <c r="M31" s="10">
        <v>3</v>
      </c>
      <c r="N31" s="12">
        <f>+'Initial Enrollment'!N31+'30 Day Update'!N31+'4 Day Update'!N31</f>
        <v>0.6431360828488373</v>
      </c>
      <c r="O31" s="15"/>
      <c r="P31" s="200">
        <f>+'Initial Enrollment'!P31+'30 Day Update'!P31+'4 Day Update'!P31</f>
        <v>0</v>
      </c>
      <c r="Q31" s="200">
        <f>+'Initial Enrollment'!Q31+'30 Day Update'!Q31+'4 Day Update'!Q31</f>
        <v>0</v>
      </c>
      <c r="R31" s="201">
        <f>+'Initial Enrollment'!R31+'30 Day Update'!R31+'4 Day Update'!R31</f>
        <v>0</v>
      </c>
    </row>
    <row r="32" spans="1:18" ht="10.5">
      <c r="A32" s="5"/>
      <c r="B32" s="6" t="s">
        <v>37</v>
      </c>
      <c r="C32" s="39">
        <f>'Initial Enrollment'!C32</f>
        <v>0</v>
      </c>
      <c r="D32" s="10">
        <f aca="true" t="shared" si="3" ref="D32:D60">+H32+L32+P32</f>
        <v>0</v>
      </c>
      <c r="E32" s="10">
        <f aca="true" t="shared" si="4" ref="E32:E60">+I32+M32+Q32</f>
        <v>0</v>
      </c>
      <c r="F32" s="12">
        <f aca="true" t="shared" si="5" ref="F32:F60">+J32+N32+R32</f>
        <v>0</v>
      </c>
      <c r="G32" s="10"/>
      <c r="H32" s="10">
        <f>+'Initial Enrollment'!H32+'30 Day Update'!H32+'4 Day Update'!H32</f>
        <v>0</v>
      </c>
      <c r="I32" s="10">
        <f>+'Initial Enrollment'!I32+'30 Day Update'!I32+'4 Day Update'!I32</f>
        <v>0</v>
      </c>
      <c r="J32" s="12">
        <f>+'Initial Enrollment'!J32+'30 Day Update'!J32+'4 Day Update'!J32</f>
        <v>0</v>
      </c>
      <c r="K32" s="15"/>
      <c r="L32" s="10">
        <f>+'Initial Enrollment'!L32+'30 Day Update'!L32+'4 Day Update'!L32</f>
        <v>0</v>
      </c>
      <c r="M32" s="10">
        <f>+'Initial Enrollment'!M32+'30 Day Update'!M32+'4 Day Update'!M32</f>
        <v>0</v>
      </c>
      <c r="N32" s="12">
        <f>+'Initial Enrollment'!N32+'30 Day Update'!N32+'4 Day Update'!N32</f>
        <v>0</v>
      </c>
      <c r="O32" s="15"/>
      <c r="P32" s="200">
        <f>+'Initial Enrollment'!P32+'30 Day Update'!P32+'4 Day Update'!P32</f>
        <v>0</v>
      </c>
      <c r="Q32" s="200">
        <f>+'Initial Enrollment'!Q32+'30 Day Update'!Q32+'4 Day Update'!Q32</f>
        <v>0</v>
      </c>
      <c r="R32" s="201">
        <f>+'Initial Enrollment'!R32+'30 Day Update'!R32+'4 Day Update'!R32</f>
        <v>0</v>
      </c>
    </row>
    <row r="33" spans="1:18" ht="10.5">
      <c r="A33" s="3">
        <v>28</v>
      </c>
      <c r="B33" s="4" t="s">
        <v>38</v>
      </c>
      <c r="C33" s="39" t="str">
        <f>'Initial Enrollment'!C33</f>
        <v>School/MEP Project Records</v>
      </c>
      <c r="D33" s="10">
        <f t="shared" si="3"/>
        <v>30</v>
      </c>
      <c r="E33" s="10">
        <f t="shared" si="4"/>
        <v>12</v>
      </c>
      <c r="F33" s="12">
        <f t="shared" si="5"/>
        <v>3.4212187500000004</v>
      </c>
      <c r="G33" s="10"/>
      <c r="H33" s="10">
        <f>+'Initial Enrollment'!H33+'30 Day Update'!H33+'4 Day Update'!H33</f>
        <v>15</v>
      </c>
      <c r="I33" s="10">
        <f>+'Initial Enrollment'!I33+'30 Day Update'!I33+'4 Day Update'!I33</f>
        <v>6</v>
      </c>
      <c r="J33" s="12">
        <f>+'Initial Enrollment'!J33+'30 Day Update'!J33+'4 Day Update'!J33</f>
        <v>1.7106093750000002</v>
      </c>
      <c r="K33" s="15"/>
      <c r="L33" s="10">
        <f>+'Initial Enrollment'!L33+'30 Day Update'!L33+'4 Day Update'!L33</f>
        <v>15</v>
      </c>
      <c r="M33" s="10">
        <f>+'Initial Enrollment'!M33+'30 Day Update'!M33+'4 Day Update'!M33</f>
        <v>6</v>
      </c>
      <c r="N33" s="12">
        <f>+'Initial Enrollment'!N33+'30 Day Update'!N33+'4 Day Update'!N33</f>
        <v>1.7106093750000002</v>
      </c>
      <c r="O33" s="15"/>
      <c r="P33" s="200">
        <f>+'Initial Enrollment'!P33+'30 Day Update'!P33+'4 Day Update'!P33</f>
        <v>0</v>
      </c>
      <c r="Q33" s="200">
        <f>+'Initial Enrollment'!Q33+'30 Day Update'!Q33+'4 Day Update'!Q33</f>
        <v>0</v>
      </c>
      <c r="R33" s="201">
        <f>+'Initial Enrollment'!R33+'30 Day Update'!R33+'4 Day Update'!R33</f>
        <v>0</v>
      </c>
    </row>
    <row r="34" spans="1:18" ht="10.5">
      <c r="A34" s="3">
        <v>29</v>
      </c>
      <c r="B34" s="4" t="s">
        <v>39</v>
      </c>
      <c r="C34" s="39" t="str">
        <f>'Initial Enrollment'!C34</f>
        <v>School/MEP Project Records</v>
      </c>
      <c r="D34" s="10">
        <f t="shared" si="3"/>
        <v>30</v>
      </c>
      <c r="E34" s="10">
        <f t="shared" si="4"/>
        <v>12</v>
      </c>
      <c r="F34" s="12">
        <f t="shared" si="5"/>
        <v>3.4212187500000004</v>
      </c>
      <c r="G34" s="10"/>
      <c r="H34" s="10">
        <f>+'Initial Enrollment'!H34+'30 Day Update'!H34+'4 Day Update'!H34</f>
        <v>15</v>
      </c>
      <c r="I34" s="10">
        <f>+'Initial Enrollment'!I34+'30 Day Update'!I34+'4 Day Update'!I34</f>
        <v>6</v>
      </c>
      <c r="J34" s="12">
        <f>+'Initial Enrollment'!J34+'30 Day Update'!J34+'4 Day Update'!J34</f>
        <v>1.7106093750000002</v>
      </c>
      <c r="K34" s="15"/>
      <c r="L34" s="10">
        <f>+'Initial Enrollment'!L34+'30 Day Update'!L34+'4 Day Update'!L34</f>
        <v>15</v>
      </c>
      <c r="M34" s="10">
        <f>+'Initial Enrollment'!M34+'30 Day Update'!M34+'4 Day Update'!M34</f>
        <v>6</v>
      </c>
      <c r="N34" s="12">
        <f>+'Initial Enrollment'!N34+'30 Day Update'!N34+'4 Day Update'!N34</f>
        <v>1.7106093750000002</v>
      </c>
      <c r="O34" s="15"/>
      <c r="P34" s="200">
        <f>+'Initial Enrollment'!P34+'30 Day Update'!P34+'4 Day Update'!P34</f>
        <v>0</v>
      </c>
      <c r="Q34" s="200">
        <f>+'Initial Enrollment'!Q34+'30 Day Update'!Q34+'4 Day Update'!Q34</f>
        <v>0</v>
      </c>
      <c r="R34" s="201">
        <f>+'Initial Enrollment'!R34+'30 Day Update'!R34+'4 Day Update'!R34</f>
        <v>0</v>
      </c>
    </row>
    <row r="35" spans="1:18" ht="10.5">
      <c r="A35" s="3">
        <v>30</v>
      </c>
      <c r="B35" s="4" t="s">
        <v>40</v>
      </c>
      <c r="C35" s="39" t="str">
        <f>'Initial Enrollment'!C35</f>
        <v>School/MEP Project Records</v>
      </c>
      <c r="D35" s="10">
        <f t="shared" si="3"/>
        <v>30</v>
      </c>
      <c r="E35" s="10">
        <f t="shared" si="4"/>
        <v>12</v>
      </c>
      <c r="F35" s="12">
        <f t="shared" si="5"/>
        <v>3.4212187500000004</v>
      </c>
      <c r="G35" s="10"/>
      <c r="H35" s="10">
        <f>+'Initial Enrollment'!H35+'30 Day Update'!H35+'4 Day Update'!H35</f>
        <v>15</v>
      </c>
      <c r="I35" s="10">
        <f>+'Initial Enrollment'!I35+'30 Day Update'!I35+'4 Day Update'!I35</f>
        <v>6</v>
      </c>
      <c r="J35" s="12">
        <f>+'Initial Enrollment'!J35+'30 Day Update'!J35+'4 Day Update'!J35</f>
        <v>1.7106093750000002</v>
      </c>
      <c r="K35" s="15"/>
      <c r="L35" s="10">
        <f>+'Initial Enrollment'!L35+'30 Day Update'!L35+'4 Day Update'!L35</f>
        <v>15</v>
      </c>
      <c r="M35" s="10">
        <f>+'Initial Enrollment'!M35+'30 Day Update'!M35+'4 Day Update'!M35</f>
        <v>6</v>
      </c>
      <c r="N35" s="12">
        <f>+'Initial Enrollment'!N35+'30 Day Update'!N35+'4 Day Update'!N35</f>
        <v>1.7106093750000002</v>
      </c>
      <c r="O35" s="15"/>
      <c r="P35" s="200">
        <f>+'Initial Enrollment'!P35+'30 Day Update'!P35+'4 Day Update'!P35</f>
        <v>0</v>
      </c>
      <c r="Q35" s="200">
        <f>+'Initial Enrollment'!Q35+'30 Day Update'!Q35+'4 Day Update'!Q35</f>
        <v>0</v>
      </c>
      <c r="R35" s="201">
        <f>+'Initial Enrollment'!R35+'30 Day Update'!R35+'4 Day Update'!R35</f>
        <v>0</v>
      </c>
    </row>
    <row r="36" spans="1:18" ht="10.5">
      <c r="A36" s="3">
        <v>31</v>
      </c>
      <c r="B36" s="4" t="s">
        <v>41</v>
      </c>
      <c r="C36" s="39" t="str">
        <f>'Initial Enrollment'!C36</f>
        <v>School/MEP Project Records</v>
      </c>
      <c r="D36" s="10">
        <f t="shared" si="3"/>
        <v>30</v>
      </c>
      <c r="E36" s="10">
        <f t="shared" si="4"/>
        <v>6</v>
      </c>
      <c r="F36" s="12">
        <f t="shared" si="5"/>
        <v>1.5514829215116281</v>
      </c>
      <c r="G36" s="10"/>
      <c r="H36" s="10">
        <f>+'Initial Enrollment'!H36+'30 Day Update'!H36+'4 Day Update'!H36</f>
        <v>15</v>
      </c>
      <c r="I36" s="10">
        <f>+'Initial Enrollment'!I36+'30 Day Update'!I36+'4 Day Update'!I36</f>
        <v>3</v>
      </c>
      <c r="J36" s="12">
        <f>+'Initial Enrollment'!J36+'30 Day Update'!J36+'4 Day Update'!J36</f>
        <v>0.7757414607558141</v>
      </c>
      <c r="K36" s="15"/>
      <c r="L36" s="10">
        <f>+'Initial Enrollment'!L36+'30 Day Update'!L36+'4 Day Update'!L36</f>
        <v>15</v>
      </c>
      <c r="M36" s="10">
        <f>+'Initial Enrollment'!M36+'30 Day Update'!M36+'4 Day Update'!M36</f>
        <v>3</v>
      </c>
      <c r="N36" s="12">
        <f>+'Initial Enrollment'!N36+'30 Day Update'!N36+'4 Day Update'!N36</f>
        <v>0.7757414607558141</v>
      </c>
      <c r="O36" s="15"/>
      <c r="P36" s="200">
        <f>+'Initial Enrollment'!P36+'30 Day Update'!P36+'4 Day Update'!P36</f>
        <v>0</v>
      </c>
      <c r="Q36" s="200">
        <f>+'Initial Enrollment'!Q36+'30 Day Update'!Q36+'4 Day Update'!Q36</f>
        <v>0</v>
      </c>
      <c r="R36" s="201">
        <f>+'Initial Enrollment'!R36+'30 Day Update'!R36+'4 Day Update'!R36</f>
        <v>0</v>
      </c>
    </row>
    <row r="37" spans="1:18" ht="10.5">
      <c r="A37" s="3">
        <v>32</v>
      </c>
      <c r="B37" s="4" t="s">
        <v>42</v>
      </c>
      <c r="C37" s="39" t="str">
        <f>'Initial Enrollment'!C37</f>
        <v>State or District Computer System</v>
      </c>
      <c r="D37" s="10">
        <f t="shared" si="3"/>
        <v>0</v>
      </c>
      <c r="E37" s="10">
        <f t="shared" si="4"/>
        <v>6</v>
      </c>
      <c r="F37" s="12">
        <f t="shared" si="5"/>
        <v>0</v>
      </c>
      <c r="G37" s="10"/>
      <c r="H37" s="10">
        <f>+'Initial Enrollment'!H37+'30 Day Update'!H37+'4 Day Update'!H37</f>
        <v>0</v>
      </c>
      <c r="I37" s="10">
        <f>+'Initial Enrollment'!I37+'30 Day Update'!I37+'4 Day Update'!I37</f>
        <v>6</v>
      </c>
      <c r="J37" s="12">
        <f>+'Initial Enrollment'!J37+'30 Day Update'!J37+'4 Day Update'!J37</f>
        <v>0</v>
      </c>
      <c r="K37" s="15"/>
      <c r="L37" s="10">
        <f>+'Initial Enrollment'!L37+'30 Day Update'!L37+'4 Day Update'!L37</f>
        <v>0</v>
      </c>
      <c r="M37" s="10">
        <f>+'Initial Enrollment'!M37+'30 Day Update'!M37+'4 Day Update'!M37</f>
        <v>0</v>
      </c>
      <c r="N37" s="12">
        <f>+'Initial Enrollment'!N37+'30 Day Update'!N37+'4 Day Update'!N37</f>
        <v>0</v>
      </c>
      <c r="O37" s="15"/>
      <c r="P37" s="200">
        <f>+'Initial Enrollment'!P37+'30 Day Update'!P37+'4 Day Update'!P37</f>
        <v>0</v>
      </c>
      <c r="Q37" s="200">
        <f>+'Initial Enrollment'!Q37+'30 Day Update'!Q37+'4 Day Update'!Q37</f>
        <v>0</v>
      </c>
      <c r="R37" s="201">
        <f>+'Initial Enrollment'!R37+'30 Day Update'!R37+'4 Day Update'!R37</f>
        <v>0</v>
      </c>
    </row>
    <row r="38" spans="1:18" ht="10.5">
      <c r="A38" s="3">
        <v>33</v>
      </c>
      <c r="B38" s="4" t="s">
        <v>43</v>
      </c>
      <c r="C38" s="39" t="str">
        <f>'Initial Enrollment'!C38</f>
        <v>EDEN</v>
      </c>
      <c r="D38" s="10">
        <f t="shared" si="3"/>
        <v>0</v>
      </c>
      <c r="E38" s="10">
        <f t="shared" si="4"/>
        <v>6</v>
      </c>
      <c r="F38" s="12">
        <f t="shared" si="5"/>
        <v>0</v>
      </c>
      <c r="G38" s="10"/>
      <c r="H38" s="10">
        <f>+'Initial Enrollment'!H38+'30 Day Update'!H38+'4 Day Update'!H38</f>
        <v>0</v>
      </c>
      <c r="I38" s="10">
        <f>+'Initial Enrollment'!I38+'30 Day Update'!I38+'4 Day Update'!I38</f>
        <v>6</v>
      </c>
      <c r="J38" s="12">
        <f>+'Initial Enrollment'!J38+'30 Day Update'!J38+'4 Day Update'!J38</f>
        <v>0</v>
      </c>
      <c r="K38" s="15"/>
      <c r="L38" s="10">
        <f>+'Initial Enrollment'!L38+'30 Day Update'!L38+'4 Day Update'!L38</f>
        <v>0</v>
      </c>
      <c r="M38" s="10">
        <f>+'Initial Enrollment'!M38+'30 Day Update'!M38+'4 Day Update'!M38</f>
        <v>0</v>
      </c>
      <c r="N38" s="12">
        <f>+'Initial Enrollment'!N38+'30 Day Update'!N38+'4 Day Update'!N38</f>
        <v>0</v>
      </c>
      <c r="O38" s="15"/>
      <c r="P38" s="200">
        <f>+'Initial Enrollment'!P38+'30 Day Update'!P38+'4 Day Update'!P38</f>
        <v>0</v>
      </c>
      <c r="Q38" s="200">
        <f>+'Initial Enrollment'!Q38+'30 Day Update'!Q38+'4 Day Update'!Q38</f>
        <v>0</v>
      </c>
      <c r="R38" s="201">
        <f>+'Initial Enrollment'!R38+'30 Day Update'!R38+'4 Day Update'!R38</f>
        <v>0</v>
      </c>
    </row>
    <row r="39" spans="1:18" ht="10.5">
      <c r="A39" s="3">
        <v>34</v>
      </c>
      <c r="B39" s="4" t="s">
        <v>44</v>
      </c>
      <c r="C39" s="39" t="str">
        <f>'Initial Enrollment'!C39</f>
        <v>EDEN</v>
      </c>
      <c r="D39" s="10">
        <f t="shared" si="3"/>
        <v>0</v>
      </c>
      <c r="E39" s="10">
        <f t="shared" si="4"/>
        <v>6</v>
      </c>
      <c r="F39" s="12">
        <f t="shared" si="5"/>
        <v>0</v>
      </c>
      <c r="G39" s="10"/>
      <c r="H39" s="10">
        <f>+'Initial Enrollment'!H39+'30 Day Update'!H39+'4 Day Update'!H39</f>
        <v>0</v>
      </c>
      <c r="I39" s="10">
        <f>+'Initial Enrollment'!I39+'30 Day Update'!I39+'4 Day Update'!I39</f>
        <v>6</v>
      </c>
      <c r="J39" s="12">
        <f>+'Initial Enrollment'!J39+'30 Day Update'!J39+'4 Day Update'!J39</f>
        <v>0</v>
      </c>
      <c r="K39" s="15"/>
      <c r="L39" s="10">
        <f>+'Initial Enrollment'!L39+'30 Day Update'!L39+'4 Day Update'!L39</f>
        <v>0</v>
      </c>
      <c r="M39" s="10">
        <f>+'Initial Enrollment'!M39+'30 Day Update'!M39+'4 Day Update'!M39</f>
        <v>0</v>
      </c>
      <c r="N39" s="12">
        <f>+'Initial Enrollment'!N39+'30 Day Update'!N39+'4 Day Update'!N39</f>
        <v>0</v>
      </c>
      <c r="O39" s="15"/>
      <c r="P39" s="200">
        <f>+'Initial Enrollment'!P39+'30 Day Update'!P39+'4 Day Update'!P39</f>
        <v>0</v>
      </c>
      <c r="Q39" s="200">
        <f>+'Initial Enrollment'!Q39+'30 Day Update'!Q39+'4 Day Update'!Q39</f>
        <v>0</v>
      </c>
      <c r="R39" s="201">
        <f>+'Initial Enrollment'!R39+'30 Day Update'!R39+'4 Day Update'!R39</f>
        <v>0</v>
      </c>
    </row>
    <row r="40" spans="1:18" ht="10.5">
      <c r="A40" s="3">
        <v>35</v>
      </c>
      <c r="B40" s="4" t="s">
        <v>45</v>
      </c>
      <c r="C40" s="39" t="str">
        <f>'Initial Enrollment'!C40</f>
        <v>EDEN</v>
      </c>
      <c r="D40" s="10">
        <f t="shared" si="3"/>
        <v>0</v>
      </c>
      <c r="E40" s="10">
        <f t="shared" si="4"/>
        <v>6</v>
      </c>
      <c r="F40" s="12">
        <f t="shared" si="5"/>
        <v>0</v>
      </c>
      <c r="G40" s="10"/>
      <c r="H40" s="10">
        <f>+'Initial Enrollment'!H40+'30 Day Update'!H40+'4 Day Update'!H40</f>
        <v>0</v>
      </c>
      <c r="I40" s="10">
        <f>+'Initial Enrollment'!I40+'30 Day Update'!I40+'4 Day Update'!I40</f>
        <v>6</v>
      </c>
      <c r="J40" s="12">
        <f>+'Initial Enrollment'!J40+'30 Day Update'!J40+'4 Day Update'!J40</f>
        <v>0</v>
      </c>
      <c r="K40" s="15"/>
      <c r="L40" s="10">
        <f>+'Initial Enrollment'!L40+'30 Day Update'!L40+'4 Day Update'!L40</f>
        <v>0</v>
      </c>
      <c r="M40" s="10">
        <f>+'Initial Enrollment'!M40+'30 Day Update'!M40+'4 Day Update'!M40</f>
        <v>0</v>
      </c>
      <c r="N40" s="12">
        <f>+'Initial Enrollment'!N40+'30 Day Update'!N40+'4 Day Update'!N40</f>
        <v>0</v>
      </c>
      <c r="O40" s="15"/>
      <c r="P40" s="200">
        <f>+'Initial Enrollment'!P40+'30 Day Update'!P40+'4 Day Update'!P40</f>
        <v>0</v>
      </c>
      <c r="Q40" s="200">
        <f>+'Initial Enrollment'!Q40+'30 Day Update'!Q40+'4 Day Update'!Q40</f>
        <v>0</v>
      </c>
      <c r="R40" s="201">
        <f>+'Initial Enrollment'!R40+'30 Day Update'!R40+'4 Day Update'!R40</f>
        <v>0</v>
      </c>
    </row>
    <row r="41" spans="1:18" ht="10.5">
      <c r="A41" s="3">
        <v>36</v>
      </c>
      <c r="B41" s="4" t="s">
        <v>46</v>
      </c>
      <c r="C41" s="39" t="str">
        <f>'Initial Enrollment'!C41</f>
        <v>EDEN</v>
      </c>
      <c r="D41" s="10">
        <f t="shared" si="3"/>
        <v>0</v>
      </c>
      <c r="E41" s="10">
        <f t="shared" si="4"/>
        <v>6</v>
      </c>
      <c r="F41" s="12">
        <f t="shared" si="5"/>
        <v>0</v>
      </c>
      <c r="G41" s="10"/>
      <c r="H41" s="10">
        <f>+'Initial Enrollment'!H41+'30 Day Update'!H41+'4 Day Update'!H41</f>
        <v>0</v>
      </c>
      <c r="I41" s="10">
        <f>+'Initial Enrollment'!I41+'30 Day Update'!I41+'4 Day Update'!I41</f>
        <v>6</v>
      </c>
      <c r="J41" s="12">
        <f>+'Initial Enrollment'!J41+'30 Day Update'!J41+'4 Day Update'!J41</f>
        <v>0</v>
      </c>
      <c r="K41" s="15"/>
      <c r="L41" s="10">
        <f>+'Initial Enrollment'!L41+'30 Day Update'!L41+'4 Day Update'!L41</f>
        <v>0</v>
      </c>
      <c r="M41" s="10">
        <f>+'Initial Enrollment'!M41+'30 Day Update'!M41+'4 Day Update'!M41</f>
        <v>0</v>
      </c>
      <c r="N41" s="12">
        <f>+'Initial Enrollment'!N41+'30 Day Update'!N41+'4 Day Update'!N41</f>
        <v>0</v>
      </c>
      <c r="O41" s="15"/>
      <c r="P41" s="200">
        <f>+'Initial Enrollment'!P41+'30 Day Update'!P41+'4 Day Update'!P41</f>
        <v>0</v>
      </c>
      <c r="Q41" s="200">
        <f>+'Initial Enrollment'!Q41+'30 Day Update'!Q41+'4 Day Update'!Q41</f>
        <v>0</v>
      </c>
      <c r="R41" s="201">
        <f>+'Initial Enrollment'!R41+'30 Day Update'!R41+'4 Day Update'!R41</f>
        <v>0</v>
      </c>
    </row>
    <row r="42" spans="1:18" ht="10.5">
      <c r="A42" s="3">
        <v>37</v>
      </c>
      <c r="B42" s="4" t="s">
        <v>47</v>
      </c>
      <c r="C42" s="39" t="str">
        <f>'Initial Enrollment'!C42</f>
        <v>EDEN</v>
      </c>
      <c r="D42" s="10">
        <f t="shared" si="3"/>
        <v>0</v>
      </c>
      <c r="E42" s="10">
        <f t="shared" si="4"/>
        <v>6</v>
      </c>
      <c r="F42" s="12">
        <f t="shared" si="5"/>
        <v>0</v>
      </c>
      <c r="G42" s="10"/>
      <c r="H42" s="10">
        <f>+'Initial Enrollment'!H42+'30 Day Update'!H42+'4 Day Update'!H42</f>
        <v>0</v>
      </c>
      <c r="I42" s="10">
        <f>+'Initial Enrollment'!I42+'30 Day Update'!I42+'4 Day Update'!I42</f>
        <v>6</v>
      </c>
      <c r="J42" s="12">
        <f>+'Initial Enrollment'!J42+'30 Day Update'!J42+'4 Day Update'!J42</f>
        <v>0</v>
      </c>
      <c r="K42" s="15"/>
      <c r="L42" s="10">
        <f>+'Initial Enrollment'!L42+'30 Day Update'!L42+'4 Day Update'!L42</f>
        <v>0</v>
      </c>
      <c r="M42" s="10">
        <f>+'Initial Enrollment'!M42+'30 Day Update'!M42+'4 Day Update'!M42</f>
        <v>0</v>
      </c>
      <c r="N42" s="12">
        <f>+'Initial Enrollment'!N42+'30 Day Update'!N42+'4 Day Update'!N42</f>
        <v>0</v>
      </c>
      <c r="O42" s="15"/>
      <c r="P42" s="200">
        <f>+'Initial Enrollment'!P42+'30 Day Update'!P42+'4 Day Update'!P42</f>
        <v>0</v>
      </c>
      <c r="Q42" s="200">
        <f>+'Initial Enrollment'!Q42+'30 Day Update'!Q42+'4 Day Update'!Q42</f>
        <v>0</v>
      </c>
      <c r="R42" s="201">
        <f>+'Initial Enrollment'!R42+'30 Day Update'!R42+'4 Day Update'!R42</f>
        <v>0</v>
      </c>
    </row>
    <row r="43" spans="1:18" ht="10.5">
      <c r="A43" s="3">
        <v>38</v>
      </c>
      <c r="B43" s="4" t="s">
        <v>48</v>
      </c>
      <c r="C43" s="39" t="str">
        <f>'Initial Enrollment'!C43</f>
        <v>EDEN</v>
      </c>
      <c r="D43" s="10">
        <f t="shared" si="3"/>
        <v>0</v>
      </c>
      <c r="E43" s="10">
        <f t="shared" si="4"/>
        <v>6</v>
      </c>
      <c r="F43" s="12">
        <f t="shared" si="5"/>
        <v>0</v>
      </c>
      <c r="G43" s="10"/>
      <c r="H43" s="10">
        <f>+'Initial Enrollment'!H43+'30 Day Update'!H43+'4 Day Update'!H43</f>
        <v>0</v>
      </c>
      <c r="I43" s="10">
        <f>+'Initial Enrollment'!I43+'30 Day Update'!I43+'4 Day Update'!I43</f>
        <v>6</v>
      </c>
      <c r="J43" s="12">
        <f>+'Initial Enrollment'!J43+'30 Day Update'!J43+'4 Day Update'!J43</f>
        <v>0</v>
      </c>
      <c r="K43" s="15"/>
      <c r="L43" s="10">
        <f>+'Initial Enrollment'!L43+'30 Day Update'!L43+'4 Day Update'!L43</f>
        <v>0</v>
      </c>
      <c r="M43" s="10">
        <f>+'Initial Enrollment'!M43+'30 Day Update'!M43+'4 Day Update'!M43</f>
        <v>0</v>
      </c>
      <c r="N43" s="12">
        <f>+'Initial Enrollment'!N43+'30 Day Update'!N43+'4 Day Update'!N43</f>
        <v>0</v>
      </c>
      <c r="O43" s="15"/>
      <c r="P43" s="200">
        <f>+'Initial Enrollment'!P43+'30 Day Update'!P43+'4 Day Update'!P43</f>
        <v>0</v>
      </c>
      <c r="Q43" s="200">
        <f>+'Initial Enrollment'!Q43+'30 Day Update'!Q43+'4 Day Update'!Q43</f>
        <v>0</v>
      </c>
      <c r="R43" s="201">
        <f>+'Initial Enrollment'!R43+'30 Day Update'!R43+'4 Day Update'!R43</f>
        <v>0</v>
      </c>
    </row>
    <row r="44" spans="1:18" ht="10.5">
      <c r="A44" s="3">
        <v>39</v>
      </c>
      <c r="B44" s="4" t="s">
        <v>49</v>
      </c>
      <c r="C44" s="39" t="str">
        <f>'Initial Enrollment'!C44</f>
        <v>EDEN</v>
      </c>
      <c r="D44" s="10">
        <f t="shared" si="3"/>
        <v>0</v>
      </c>
      <c r="E44" s="10">
        <f t="shared" si="4"/>
        <v>6</v>
      </c>
      <c r="F44" s="12">
        <f t="shared" si="5"/>
        <v>0</v>
      </c>
      <c r="G44" s="10"/>
      <c r="H44" s="10">
        <f>+'Initial Enrollment'!H44+'30 Day Update'!H44+'4 Day Update'!H44</f>
        <v>0</v>
      </c>
      <c r="I44" s="10">
        <f>+'Initial Enrollment'!I44+'30 Day Update'!I44+'4 Day Update'!I44</f>
        <v>6</v>
      </c>
      <c r="J44" s="12">
        <f>+'Initial Enrollment'!J44+'30 Day Update'!J44+'4 Day Update'!J44</f>
        <v>0</v>
      </c>
      <c r="K44" s="15"/>
      <c r="L44" s="10">
        <f>+'Initial Enrollment'!L44+'30 Day Update'!L44+'4 Day Update'!L44</f>
        <v>0</v>
      </c>
      <c r="M44" s="10">
        <f>+'Initial Enrollment'!M44+'30 Day Update'!M44+'4 Day Update'!M44</f>
        <v>0</v>
      </c>
      <c r="N44" s="12">
        <f>+'Initial Enrollment'!N44+'30 Day Update'!N44+'4 Day Update'!N44</f>
        <v>0</v>
      </c>
      <c r="O44" s="15"/>
      <c r="P44" s="200">
        <f>+'Initial Enrollment'!P44+'30 Day Update'!P44+'4 Day Update'!P44</f>
        <v>0</v>
      </c>
      <c r="Q44" s="200">
        <f>+'Initial Enrollment'!Q44+'30 Day Update'!Q44+'4 Day Update'!Q44</f>
        <v>0</v>
      </c>
      <c r="R44" s="201">
        <f>+'Initial Enrollment'!R44+'30 Day Update'!R44+'4 Day Update'!R44</f>
        <v>0</v>
      </c>
    </row>
    <row r="45" spans="1:18" ht="10.5">
      <c r="A45" s="3">
        <v>40</v>
      </c>
      <c r="B45" s="4" t="s">
        <v>50</v>
      </c>
      <c r="C45" s="39" t="str">
        <f>'Initial Enrollment'!C45</f>
        <v>EDEN</v>
      </c>
      <c r="D45" s="10">
        <f t="shared" si="3"/>
        <v>0</v>
      </c>
      <c r="E45" s="10">
        <f t="shared" si="4"/>
        <v>6</v>
      </c>
      <c r="F45" s="12">
        <f t="shared" si="5"/>
        <v>0</v>
      </c>
      <c r="G45" s="10"/>
      <c r="H45" s="10">
        <f>+'Initial Enrollment'!H45+'30 Day Update'!H45+'4 Day Update'!H45</f>
        <v>0</v>
      </c>
      <c r="I45" s="10">
        <f>+'Initial Enrollment'!I45+'30 Day Update'!I45+'4 Day Update'!I45</f>
        <v>6</v>
      </c>
      <c r="J45" s="12">
        <f>+'Initial Enrollment'!J45+'30 Day Update'!J45+'4 Day Update'!J45</f>
        <v>0</v>
      </c>
      <c r="K45" s="15"/>
      <c r="L45" s="10">
        <f>+'Initial Enrollment'!L45+'30 Day Update'!L45+'4 Day Update'!L45</f>
        <v>0</v>
      </c>
      <c r="M45" s="10">
        <f>+'Initial Enrollment'!M45+'30 Day Update'!M45+'4 Day Update'!M45</f>
        <v>0</v>
      </c>
      <c r="N45" s="12">
        <f>+'Initial Enrollment'!N45+'30 Day Update'!N45+'4 Day Update'!N45</f>
        <v>0</v>
      </c>
      <c r="O45" s="15"/>
      <c r="P45" s="200">
        <f>+'Initial Enrollment'!P45+'30 Day Update'!P45+'4 Day Update'!P45</f>
        <v>0</v>
      </c>
      <c r="Q45" s="200">
        <f>+'Initial Enrollment'!Q45+'30 Day Update'!Q45+'4 Day Update'!Q45</f>
        <v>0</v>
      </c>
      <c r="R45" s="201">
        <f>+'Initial Enrollment'!R45+'30 Day Update'!R45+'4 Day Update'!R45</f>
        <v>0</v>
      </c>
    </row>
    <row r="46" spans="1:18" ht="10.5">
      <c r="A46" s="3">
        <v>41</v>
      </c>
      <c r="B46" s="4" t="s">
        <v>51</v>
      </c>
      <c r="C46" s="39" t="str">
        <f>'Initial Enrollment'!C46</f>
        <v>EDEN</v>
      </c>
      <c r="D46" s="10">
        <f t="shared" si="3"/>
        <v>0</v>
      </c>
      <c r="E46" s="10">
        <f t="shared" si="4"/>
        <v>6</v>
      </c>
      <c r="F46" s="12">
        <f t="shared" si="5"/>
        <v>0</v>
      </c>
      <c r="G46" s="10"/>
      <c r="H46" s="10">
        <f>+'Initial Enrollment'!H46+'30 Day Update'!H46+'4 Day Update'!H46</f>
        <v>0</v>
      </c>
      <c r="I46" s="10">
        <f>+'Initial Enrollment'!I46+'30 Day Update'!I46+'4 Day Update'!I46</f>
        <v>6</v>
      </c>
      <c r="J46" s="12">
        <f>+'Initial Enrollment'!J46+'30 Day Update'!J46+'4 Day Update'!J46</f>
        <v>0</v>
      </c>
      <c r="K46" s="15"/>
      <c r="L46" s="10">
        <f>+'Initial Enrollment'!L46+'30 Day Update'!L46+'4 Day Update'!L46</f>
        <v>0</v>
      </c>
      <c r="M46" s="10">
        <f>+'Initial Enrollment'!M46+'30 Day Update'!M46+'4 Day Update'!M46</f>
        <v>0</v>
      </c>
      <c r="N46" s="12">
        <f>+'Initial Enrollment'!N46+'30 Day Update'!N46+'4 Day Update'!N46</f>
        <v>0</v>
      </c>
      <c r="O46" s="15"/>
      <c r="P46" s="200">
        <f>+'Initial Enrollment'!P46+'30 Day Update'!P46+'4 Day Update'!P46</f>
        <v>0</v>
      </c>
      <c r="Q46" s="200">
        <f>+'Initial Enrollment'!Q46+'30 Day Update'!Q46+'4 Day Update'!Q46</f>
        <v>0</v>
      </c>
      <c r="R46" s="201">
        <f>+'Initial Enrollment'!R46+'30 Day Update'!R46+'4 Day Update'!R46</f>
        <v>0</v>
      </c>
    </row>
    <row r="47" spans="1:18" ht="10.5">
      <c r="A47" s="3">
        <v>42</v>
      </c>
      <c r="B47" s="4" t="s">
        <v>52</v>
      </c>
      <c r="C47" s="39" t="str">
        <f>'Initial Enrollment'!C47</f>
        <v>COE</v>
      </c>
      <c r="D47" s="10">
        <f t="shared" si="3"/>
        <v>0</v>
      </c>
      <c r="E47" s="10">
        <f t="shared" si="4"/>
        <v>3</v>
      </c>
      <c r="F47" s="12">
        <f t="shared" si="5"/>
        <v>0</v>
      </c>
      <c r="G47" s="10"/>
      <c r="H47" s="10">
        <f>+'Initial Enrollment'!H47+'30 Day Update'!H47+'4 Day Update'!H47</f>
        <v>0</v>
      </c>
      <c r="I47" s="10">
        <f>+'Initial Enrollment'!I47+'30 Day Update'!I47+'4 Day Update'!I47</f>
        <v>3</v>
      </c>
      <c r="J47" s="12">
        <f>+'Initial Enrollment'!J47+'30 Day Update'!J47+'4 Day Update'!J47</f>
        <v>0</v>
      </c>
      <c r="K47" s="15"/>
      <c r="L47" s="10">
        <f>+'Initial Enrollment'!L47+'30 Day Update'!L47+'4 Day Update'!L47</f>
        <v>0</v>
      </c>
      <c r="M47" s="10">
        <f>+'Initial Enrollment'!M47+'30 Day Update'!M47+'4 Day Update'!M47</f>
        <v>0</v>
      </c>
      <c r="N47" s="12">
        <f>+'Initial Enrollment'!N47+'30 Day Update'!N47+'4 Day Update'!N47</f>
        <v>0</v>
      </c>
      <c r="O47" s="15"/>
      <c r="P47" s="200">
        <f>+'Initial Enrollment'!P47+'30 Day Update'!P47+'4 Day Update'!P47</f>
        <v>0</v>
      </c>
      <c r="Q47" s="200">
        <f>+'Initial Enrollment'!Q47+'30 Day Update'!Q47+'4 Day Update'!Q47</f>
        <v>0</v>
      </c>
      <c r="R47" s="201">
        <f>+'Initial Enrollment'!R47+'30 Day Update'!R47+'4 Day Update'!R47</f>
        <v>0</v>
      </c>
    </row>
    <row r="48" spans="1:18" ht="10.5">
      <c r="A48" s="3">
        <v>43</v>
      </c>
      <c r="B48" s="4" t="s">
        <v>53</v>
      </c>
      <c r="C48" s="39" t="str">
        <f>'Initial Enrollment'!C48</f>
        <v>MEP Database</v>
      </c>
      <c r="D48" s="10">
        <f t="shared" si="3"/>
        <v>0</v>
      </c>
      <c r="E48" s="10">
        <f t="shared" si="4"/>
        <v>3</v>
      </c>
      <c r="F48" s="12">
        <f t="shared" si="5"/>
        <v>0</v>
      </c>
      <c r="G48" s="10"/>
      <c r="H48" s="10">
        <f>+'Initial Enrollment'!H48+'30 Day Update'!H48+'4 Day Update'!H48</f>
        <v>0</v>
      </c>
      <c r="I48" s="10">
        <f>+'Initial Enrollment'!I48+'30 Day Update'!I48+'4 Day Update'!I48</f>
        <v>3</v>
      </c>
      <c r="J48" s="12">
        <f>+'Initial Enrollment'!J48+'30 Day Update'!J48+'4 Day Update'!J48</f>
        <v>0</v>
      </c>
      <c r="K48" s="15"/>
      <c r="L48" s="10">
        <f>+'Initial Enrollment'!L48+'30 Day Update'!L48+'4 Day Update'!L48</f>
        <v>0</v>
      </c>
      <c r="M48" s="10">
        <f>+'Initial Enrollment'!M48+'30 Day Update'!M48+'4 Day Update'!M48</f>
        <v>0</v>
      </c>
      <c r="N48" s="12">
        <f>+'Initial Enrollment'!N48+'30 Day Update'!N48+'4 Day Update'!N48</f>
        <v>0</v>
      </c>
      <c r="O48" s="15"/>
      <c r="P48" s="200">
        <f>+'Initial Enrollment'!P48+'30 Day Update'!P48+'4 Day Update'!P48</f>
        <v>0</v>
      </c>
      <c r="Q48" s="200">
        <f>+'Initial Enrollment'!Q48+'30 Day Update'!Q48+'4 Day Update'!Q48</f>
        <v>0</v>
      </c>
      <c r="R48" s="201">
        <f>+'Initial Enrollment'!R48+'30 Day Update'!R48+'4 Day Update'!R48</f>
        <v>0</v>
      </c>
    </row>
    <row r="49" spans="1:18" ht="10.5">
      <c r="A49" s="3">
        <v>44</v>
      </c>
      <c r="B49" s="4" t="s">
        <v>54</v>
      </c>
      <c r="C49" s="39" t="str">
        <f>'Initial Enrollment'!C49</f>
        <v>MEP Database</v>
      </c>
      <c r="D49" s="10">
        <f t="shared" si="3"/>
        <v>0</v>
      </c>
      <c r="E49" s="10">
        <f t="shared" si="4"/>
        <v>3</v>
      </c>
      <c r="F49" s="12">
        <f t="shared" si="5"/>
        <v>0</v>
      </c>
      <c r="G49" s="10"/>
      <c r="H49" s="10">
        <f>+'Initial Enrollment'!H49+'30 Day Update'!H49+'4 Day Update'!H49</f>
        <v>0</v>
      </c>
      <c r="I49" s="10">
        <f>+'Initial Enrollment'!I49+'30 Day Update'!I49+'4 Day Update'!I49</f>
        <v>3</v>
      </c>
      <c r="J49" s="12">
        <f>+'Initial Enrollment'!J49+'30 Day Update'!J49+'4 Day Update'!J49</f>
        <v>0</v>
      </c>
      <c r="K49" s="15"/>
      <c r="L49" s="10">
        <f>+'Initial Enrollment'!L49+'30 Day Update'!L49+'4 Day Update'!L49</f>
        <v>0</v>
      </c>
      <c r="M49" s="10">
        <f>+'Initial Enrollment'!M49+'30 Day Update'!M49+'4 Day Update'!M49</f>
        <v>0</v>
      </c>
      <c r="N49" s="12">
        <f>+'Initial Enrollment'!N49+'30 Day Update'!N49+'4 Day Update'!N49</f>
        <v>0</v>
      </c>
      <c r="O49" s="15"/>
      <c r="P49" s="200">
        <f>+'Initial Enrollment'!P49+'30 Day Update'!P49+'4 Day Update'!P49</f>
        <v>0</v>
      </c>
      <c r="Q49" s="200">
        <f>+'Initial Enrollment'!Q49+'30 Day Update'!Q49+'4 Day Update'!Q49</f>
        <v>0</v>
      </c>
      <c r="R49" s="201">
        <f>+'Initial Enrollment'!R49+'30 Day Update'!R49+'4 Day Update'!R49</f>
        <v>0</v>
      </c>
    </row>
    <row r="50" spans="1:18" ht="10.5">
      <c r="A50" s="3">
        <v>45</v>
      </c>
      <c r="B50" s="4" t="s">
        <v>55</v>
      </c>
      <c r="C50" s="39" t="str">
        <f>'Initial Enrollment'!C50</f>
        <v>MEP Database</v>
      </c>
      <c r="D50" s="10">
        <f t="shared" si="3"/>
        <v>0</v>
      </c>
      <c r="E50" s="10">
        <f t="shared" si="4"/>
        <v>5</v>
      </c>
      <c r="F50" s="12">
        <f t="shared" si="5"/>
        <v>0</v>
      </c>
      <c r="G50" s="10"/>
      <c r="H50" s="10">
        <f>+'Initial Enrollment'!H50+'30 Day Update'!H50+'4 Day Update'!H50</f>
        <v>0</v>
      </c>
      <c r="I50" s="10">
        <f>+'Initial Enrollment'!I50+'30 Day Update'!I50+'4 Day Update'!I50</f>
        <v>5</v>
      </c>
      <c r="J50" s="12">
        <f>+'Initial Enrollment'!J50+'30 Day Update'!J50+'4 Day Update'!J50</f>
        <v>0</v>
      </c>
      <c r="K50" s="15"/>
      <c r="L50" s="10">
        <f>+'Initial Enrollment'!L50+'30 Day Update'!L50+'4 Day Update'!L50</f>
        <v>0</v>
      </c>
      <c r="M50" s="10">
        <f>+'Initial Enrollment'!M50+'30 Day Update'!M50+'4 Day Update'!M50</f>
        <v>0</v>
      </c>
      <c r="N50" s="12">
        <f>+'Initial Enrollment'!N50+'30 Day Update'!N50+'4 Day Update'!N50</f>
        <v>0</v>
      </c>
      <c r="O50" s="15"/>
      <c r="P50" s="200">
        <f>+'Initial Enrollment'!P50+'30 Day Update'!P50+'4 Day Update'!P50</f>
        <v>0</v>
      </c>
      <c r="Q50" s="200">
        <f>+'Initial Enrollment'!Q50+'30 Day Update'!Q50+'4 Day Update'!Q50</f>
        <v>0</v>
      </c>
      <c r="R50" s="201">
        <f>+'Initial Enrollment'!R50+'30 Day Update'!R50+'4 Day Update'!R50</f>
        <v>0</v>
      </c>
    </row>
    <row r="51" spans="1:18" ht="10.5">
      <c r="A51" s="3">
        <v>46</v>
      </c>
      <c r="B51" s="4" t="s">
        <v>56</v>
      </c>
      <c r="C51" s="39" t="str">
        <f>'Initial Enrollment'!C51</f>
        <v>Health Record</v>
      </c>
      <c r="D51" s="10">
        <f t="shared" si="3"/>
        <v>30</v>
      </c>
      <c r="E51" s="10">
        <f t="shared" si="4"/>
        <v>6</v>
      </c>
      <c r="F51" s="12">
        <f t="shared" si="5"/>
        <v>1.3260537790697675</v>
      </c>
      <c r="G51" s="10"/>
      <c r="H51" s="10">
        <f>+'Initial Enrollment'!H51+'30 Day Update'!H51+'4 Day Update'!H51</f>
        <v>15</v>
      </c>
      <c r="I51" s="10">
        <f>+'Initial Enrollment'!I51+'30 Day Update'!I51+'4 Day Update'!I51</f>
        <v>3</v>
      </c>
      <c r="J51" s="12">
        <f>+'Initial Enrollment'!J51+'30 Day Update'!J51+'4 Day Update'!J51</f>
        <v>0.6630268895348838</v>
      </c>
      <c r="K51" s="15"/>
      <c r="L51" s="10">
        <f>+'Initial Enrollment'!L51+'30 Day Update'!L51+'4 Day Update'!L51</f>
        <v>15</v>
      </c>
      <c r="M51" s="10">
        <f>+'Initial Enrollment'!M51+'30 Day Update'!M51+'4 Day Update'!M51</f>
        <v>3</v>
      </c>
      <c r="N51" s="12">
        <f>+'Initial Enrollment'!N51+'30 Day Update'!N51+'4 Day Update'!N51</f>
        <v>0.6630268895348838</v>
      </c>
      <c r="O51" s="15"/>
      <c r="P51" s="200">
        <f>+'Initial Enrollment'!P51+'30 Day Update'!P51+'4 Day Update'!P51</f>
        <v>0</v>
      </c>
      <c r="Q51" s="200">
        <f>+'Initial Enrollment'!Q51+'30 Day Update'!Q51+'4 Day Update'!Q51</f>
        <v>0</v>
      </c>
      <c r="R51" s="201">
        <f>+'Initial Enrollment'!R51+'30 Day Update'!R51+'4 Day Update'!R51</f>
        <v>0</v>
      </c>
    </row>
    <row r="52" spans="1:18" ht="10.5">
      <c r="A52" s="3">
        <v>47</v>
      </c>
      <c r="B52" s="4" t="s">
        <v>235</v>
      </c>
      <c r="C52" s="39" t="str">
        <f>'Initial Enrollment'!C52</f>
        <v>MEP Database</v>
      </c>
      <c r="D52" s="10">
        <v>10</v>
      </c>
      <c r="E52" s="10">
        <v>6</v>
      </c>
      <c r="F52" s="12">
        <f t="shared" si="5"/>
        <v>0.5967242005813953</v>
      </c>
      <c r="G52" s="10"/>
      <c r="H52" s="10">
        <v>5</v>
      </c>
      <c r="I52" s="10">
        <f>+'Initial Enrollment'!I52+'30 Day Update'!I52+'4 Day Update'!I52</f>
        <v>3</v>
      </c>
      <c r="J52" s="12">
        <f>+'Initial Enrollment'!J52+'30 Day Update'!J52+'4 Day Update'!J52</f>
        <v>0.29836210029069765</v>
      </c>
      <c r="K52" s="15"/>
      <c r="L52" s="10">
        <v>5</v>
      </c>
      <c r="M52" s="10">
        <f>+'Initial Enrollment'!M52+'30 Day Update'!M52+'4 Day Update'!M52</f>
        <v>3</v>
      </c>
      <c r="N52" s="12">
        <f>+'Initial Enrollment'!N52+'30 Day Update'!N52+'4 Day Update'!N52</f>
        <v>0.29836210029069765</v>
      </c>
      <c r="O52" s="15"/>
      <c r="P52" s="200">
        <f>+'Initial Enrollment'!P52+'30 Day Update'!P52+'4 Day Update'!P52</f>
        <v>0</v>
      </c>
      <c r="Q52" s="200">
        <f>+'Initial Enrollment'!Q52+'30 Day Update'!Q52+'4 Day Update'!Q52</f>
        <v>0</v>
      </c>
      <c r="R52" s="201">
        <f>+'Initial Enrollment'!R52+'30 Day Update'!R52+'4 Day Update'!R52</f>
        <v>0</v>
      </c>
    </row>
    <row r="53" spans="1:18" ht="10.5">
      <c r="A53" s="3">
        <v>48</v>
      </c>
      <c r="B53" s="4" t="s">
        <v>59</v>
      </c>
      <c r="C53" s="39" t="str">
        <f>'Initial Enrollment'!C53</f>
        <v>Student</v>
      </c>
      <c r="D53" s="10">
        <f t="shared" si="3"/>
        <v>30</v>
      </c>
      <c r="E53" s="10">
        <f t="shared" si="4"/>
        <v>6</v>
      </c>
      <c r="F53" s="12">
        <f t="shared" si="5"/>
        <v>0.3341655523255814</v>
      </c>
      <c r="G53" s="10"/>
      <c r="H53" s="10">
        <f>+'Initial Enrollment'!H53+'30 Day Update'!H53+'4 Day Update'!H53</f>
        <v>15</v>
      </c>
      <c r="I53" s="10">
        <f>+'Initial Enrollment'!I53+'30 Day Update'!I53+'4 Day Update'!I53</f>
        <v>3</v>
      </c>
      <c r="J53" s="12">
        <f>+'Initial Enrollment'!J53+'30 Day Update'!J53+'4 Day Update'!J53</f>
        <v>0.1670827761627907</v>
      </c>
      <c r="K53" s="15"/>
      <c r="L53" s="10">
        <f>+'Initial Enrollment'!L53+'30 Day Update'!L53+'4 Day Update'!L53</f>
        <v>15</v>
      </c>
      <c r="M53" s="10">
        <f>+'Initial Enrollment'!M53+'30 Day Update'!M53+'4 Day Update'!M53</f>
        <v>3</v>
      </c>
      <c r="N53" s="12">
        <f>+'Initial Enrollment'!N53+'30 Day Update'!N53+'4 Day Update'!N53</f>
        <v>0.1670827761627907</v>
      </c>
      <c r="O53" s="15"/>
      <c r="P53" s="200">
        <f>+'Initial Enrollment'!P53+'30 Day Update'!P53+'4 Day Update'!P53</f>
        <v>0</v>
      </c>
      <c r="Q53" s="200">
        <f>+'Initial Enrollment'!Q53+'30 Day Update'!Q53+'4 Day Update'!Q53</f>
        <v>0</v>
      </c>
      <c r="R53" s="201">
        <f>+'Initial Enrollment'!R53+'30 Day Update'!R53+'4 Day Update'!R53</f>
        <v>0</v>
      </c>
    </row>
    <row r="54" spans="1:18" ht="10.5">
      <c r="A54" s="3">
        <v>49</v>
      </c>
      <c r="B54" s="4" t="s">
        <v>60</v>
      </c>
      <c r="C54" s="39" t="str">
        <f>'Initial Enrollment'!C54</f>
        <v>School/MEP Project Records</v>
      </c>
      <c r="D54" s="10">
        <f t="shared" si="3"/>
        <v>30</v>
      </c>
      <c r="E54" s="10">
        <f t="shared" si="4"/>
        <v>12</v>
      </c>
      <c r="F54" s="12">
        <f t="shared" si="5"/>
        <v>3.4212187500000004</v>
      </c>
      <c r="G54" s="10"/>
      <c r="H54" s="10">
        <f>+'Initial Enrollment'!H54+'30 Day Update'!H54+'4 Day Update'!H54</f>
        <v>15</v>
      </c>
      <c r="I54" s="10">
        <f>+'Initial Enrollment'!I54+'30 Day Update'!I54+'4 Day Update'!I54</f>
        <v>6</v>
      </c>
      <c r="J54" s="12">
        <f>+'Initial Enrollment'!J54+'30 Day Update'!J54+'4 Day Update'!J54</f>
        <v>1.7106093750000002</v>
      </c>
      <c r="K54" s="15"/>
      <c r="L54" s="10">
        <f>+'Initial Enrollment'!L54+'30 Day Update'!L54+'4 Day Update'!L54</f>
        <v>15</v>
      </c>
      <c r="M54" s="10">
        <f>+'Initial Enrollment'!M54+'30 Day Update'!M54+'4 Day Update'!M54</f>
        <v>6</v>
      </c>
      <c r="N54" s="12">
        <f>+'Initial Enrollment'!N54+'30 Day Update'!N54+'4 Day Update'!N54</f>
        <v>1.7106093750000002</v>
      </c>
      <c r="O54" s="15"/>
      <c r="P54" s="200">
        <f>+'Initial Enrollment'!P54+'30 Day Update'!P54+'4 Day Update'!P54</f>
        <v>0</v>
      </c>
      <c r="Q54" s="200">
        <f>+'Initial Enrollment'!Q54+'30 Day Update'!Q54+'4 Day Update'!Q54</f>
        <v>0</v>
      </c>
      <c r="R54" s="201">
        <f>+'Initial Enrollment'!R54+'30 Day Update'!R54+'4 Day Update'!R54</f>
        <v>0</v>
      </c>
    </row>
    <row r="55" spans="1:18" ht="10.5">
      <c r="A55" s="5"/>
      <c r="B55" s="6" t="s">
        <v>62</v>
      </c>
      <c r="C55" s="39">
        <f>'Initial Enrollment'!C55</f>
        <v>0</v>
      </c>
      <c r="D55" s="10">
        <f t="shared" si="3"/>
        <v>0</v>
      </c>
      <c r="E55" s="10">
        <f t="shared" si="4"/>
        <v>0</v>
      </c>
      <c r="F55" s="12">
        <f t="shared" si="5"/>
        <v>0</v>
      </c>
      <c r="G55" s="10"/>
      <c r="H55" s="10">
        <f>+'Initial Enrollment'!H55+'30 Day Update'!H55+'4 Day Update'!H55</f>
        <v>0</v>
      </c>
      <c r="I55" s="10">
        <f>+'Initial Enrollment'!I55+'30 Day Update'!I55+'4 Day Update'!I55</f>
        <v>0</v>
      </c>
      <c r="J55" s="12">
        <f>+'Initial Enrollment'!J55+'30 Day Update'!J55+'4 Day Update'!J55</f>
        <v>0</v>
      </c>
      <c r="K55" s="15"/>
      <c r="L55" s="10">
        <f>+'Initial Enrollment'!L55+'30 Day Update'!L55+'4 Day Update'!L55</f>
        <v>0</v>
      </c>
      <c r="M55" s="10">
        <f>+'Initial Enrollment'!M55+'30 Day Update'!M55+'4 Day Update'!M55</f>
        <v>0</v>
      </c>
      <c r="N55" s="12">
        <f>+'Initial Enrollment'!N55+'30 Day Update'!N55+'4 Day Update'!N55</f>
        <v>0</v>
      </c>
      <c r="O55" s="15"/>
      <c r="P55" s="200">
        <f>+'Initial Enrollment'!P55+'30 Day Update'!P55+'4 Day Update'!P55</f>
        <v>0</v>
      </c>
      <c r="Q55" s="200">
        <f>+'Initial Enrollment'!Q55+'30 Day Update'!Q55+'4 Day Update'!Q55</f>
        <v>0</v>
      </c>
      <c r="R55" s="201">
        <f>+'Initial Enrollment'!R55+'30 Day Update'!R55+'4 Day Update'!R55</f>
        <v>0</v>
      </c>
    </row>
    <row r="56" spans="1:18" ht="10.5">
      <c r="A56" s="3">
        <v>50</v>
      </c>
      <c r="B56" s="4" t="s">
        <v>63</v>
      </c>
      <c r="C56" s="39" t="str">
        <f>'Initial Enrollment'!C56</f>
        <v>State or District Computer System</v>
      </c>
      <c r="D56" s="10">
        <f t="shared" si="3"/>
        <v>30</v>
      </c>
      <c r="E56" s="10">
        <f t="shared" si="4"/>
        <v>18</v>
      </c>
      <c r="F56" s="12">
        <f t="shared" si="5"/>
        <v>5.298913517441862</v>
      </c>
      <c r="G56" s="10"/>
      <c r="H56" s="10">
        <f>+'Initial Enrollment'!H56+'30 Day Update'!H56+'4 Day Update'!H56</f>
        <v>15</v>
      </c>
      <c r="I56" s="10">
        <f>+'Initial Enrollment'!I56+'30 Day Update'!I56+'4 Day Update'!I56</f>
        <v>9</v>
      </c>
      <c r="J56" s="12">
        <f>+'Initial Enrollment'!J56+'30 Day Update'!J56+'4 Day Update'!J56</f>
        <v>2.649456758720931</v>
      </c>
      <c r="K56" s="15"/>
      <c r="L56" s="10">
        <f>+'Initial Enrollment'!L56+'30 Day Update'!L56+'4 Day Update'!L56</f>
        <v>15</v>
      </c>
      <c r="M56" s="10">
        <f>+'Initial Enrollment'!M56+'30 Day Update'!M56+'4 Day Update'!M56</f>
        <v>9</v>
      </c>
      <c r="N56" s="12">
        <f>+'Initial Enrollment'!N56+'30 Day Update'!N56+'4 Day Update'!N56</f>
        <v>2.649456758720931</v>
      </c>
      <c r="O56" s="15"/>
      <c r="P56" s="200">
        <f>+'Initial Enrollment'!P56+'30 Day Update'!P56+'4 Day Update'!P56</f>
        <v>0</v>
      </c>
      <c r="Q56" s="200">
        <f>+'Initial Enrollment'!Q56+'30 Day Update'!Q56+'4 Day Update'!Q56</f>
        <v>0</v>
      </c>
      <c r="R56" s="201">
        <f>+'Initial Enrollment'!R56+'30 Day Update'!R56+'4 Day Update'!R56</f>
        <v>0</v>
      </c>
    </row>
    <row r="57" spans="1:18" ht="10.5">
      <c r="A57" s="3">
        <v>51</v>
      </c>
      <c r="B57" s="4" t="s">
        <v>64</v>
      </c>
      <c r="C57" s="39" t="str">
        <f>'Initial Enrollment'!C57</f>
        <v>State or District Computer System</v>
      </c>
      <c r="D57" s="10">
        <f t="shared" si="3"/>
        <v>30</v>
      </c>
      <c r="E57" s="10">
        <f t="shared" si="4"/>
        <v>18</v>
      </c>
      <c r="F57" s="12">
        <f t="shared" si="5"/>
        <v>5.298913517441862</v>
      </c>
      <c r="G57" s="10"/>
      <c r="H57" s="10">
        <f>+'Initial Enrollment'!H57+'30 Day Update'!H57+'4 Day Update'!H57</f>
        <v>15</v>
      </c>
      <c r="I57" s="10">
        <f>+'Initial Enrollment'!I57+'30 Day Update'!I57+'4 Day Update'!I57</f>
        <v>9</v>
      </c>
      <c r="J57" s="12">
        <f>+'Initial Enrollment'!J57+'30 Day Update'!J57+'4 Day Update'!J57</f>
        <v>2.649456758720931</v>
      </c>
      <c r="K57" s="15"/>
      <c r="L57" s="10">
        <f>+'Initial Enrollment'!L57+'30 Day Update'!L57+'4 Day Update'!L57</f>
        <v>15</v>
      </c>
      <c r="M57" s="10">
        <f>+'Initial Enrollment'!M57+'30 Day Update'!M57+'4 Day Update'!M57</f>
        <v>9</v>
      </c>
      <c r="N57" s="12">
        <f>+'Initial Enrollment'!N57+'30 Day Update'!N57+'4 Day Update'!N57</f>
        <v>2.649456758720931</v>
      </c>
      <c r="O57" s="15"/>
      <c r="P57" s="200">
        <f>+'Initial Enrollment'!P57+'30 Day Update'!P57+'4 Day Update'!P57</f>
        <v>0</v>
      </c>
      <c r="Q57" s="200">
        <f>+'Initial Enrollment'!Q57+'30 Day Update'!Q57+'4 Day Update'!Q57</f>
        <v>0</v>
      </c>
      <c r="R57" s="201">
        <f>+'Initial Enrollment'!R57+'30 Day Update'!R57+'4 Day Update'!R57</f>
        <v>0</v>
      </c>
    </row>
    <row r="58" spans="1:18" ht="10.5">
      <c r="A58" s="3">
        <v>52</v>
      </c>
      <c r="B58" s="4" t="s">
        <v>65</v>
      </c>
      <c r="C58" s="39" t="str">
        <f>'Initial Enrollment'!C58</f>
        <v>State or District Computer System</v>
      </c>
      <c r="D58" s="10">
        <f t="shared" si="3"/>
        <v>30</v>
      </c>
      <c r="E58" s="10">
        <f t="shared" si="4"/>
        <v>18</v>
      </c>
      <c r="F58" s="12">
        <f t="shared" si="5"/>
        <v>5.298913517441862</v>
      </c>
      <c r="G58" s="10"/>
      <c r="H58" s="10">
        <f>+'Initial Enrollment'!H58+'30 Day Update'!H58+'4 Day Update'!H58</f>
        <v>15</v>
      </c>
      <c r="I58" s="10">
        <f>+'Initial Enrollment'!I58+'30 Day Update'!I58+'4 Day Update'!I58</f>
        <v>9</v>
      </c>
      <c r="J58" s="12">
        <f>+'Initial Enrollment'!J58+'30 Day Update'!J58+'4 Day Update'!J58</f>
        <v>2.649456758720931</v>
      </c>
      <c r="K58" s="15"/>
      <c r="L58" s="10">
        <f>+'Initial Enrollment'!L58+'30 Day Update'!L58+'4 Day Update'!L58</f>
        <v>15</v>
      </c>
      <c r="M58" s="10">
        <f>+'Initial Enrollment'!M58+'30 Day Update'!M58+'4 Day Update'!M58</f>
        <v>9</v>
      </c>
      <c r="N58" s="12">
        <f>+'Initial Enrollment'!N58+'30 Day Update'!N58+'4 Day Update'!N58</f>
        <v>2.649456758720931</v>
      </c>
      <c r="O58" s="15"/>
      <c r="P58" s="200">
        <f>+'Initial Enrollment'!P58+'30 Day Update'!P58+'4 Day Update'!P58</f>
        <v>0</v>
      </c>
      <c r="Q58" s="200">
        <f>+'Initial Enrollment'!Q58+'30 Day Update'!Q58+'4 Day Update'!Q58</f>
        <v>0</v>
      </c>
      <c r="R58" s="201">
        <f>+'Initial Enrollment'!R58+'30 Day Update'!R58+'4 Day Update'!R58</f>
        <v>0</v>
      </c>
    </row>
    <row r="59" spans="1:18" ht="10.5">
      <c r="A59" s="3">
        <v>53</v>
      </c>
      <c r="B59" s="4" t="s">
        <v>66</v>
      </c>
      <c r="C59" s="39" t="str">
        <f>'Initial Enrollment'!C59</f>
        <v>State or District Computer System</v>
      </c>
      <c r="D59" s="10">
        <f t="shared" si="3"/>
        <v>30</v>
      </c>
      <c r="E59" s="10">
        <f t="shared" si="4"/>
        <v>18</v>
      </c>
      <c r="F59" s="12">
        <f t="shared" si="5"/>
        <v>5.298913517441862</v>
      </c>
      <c r="G59" s="10"/>
      <c r="H59" s="10">
        <f>+'Initial Enrollment'!H59+'30 Day Update'!H59+'4 Day Update'!H59</f>
        <v>15</v>
      </c>
      <c r="I59" s="10">
        <f>+'Initial Enrollment'!I59+'30 Day Update'!I59+'4 Day Update'!I59</f>
        <v>9</v>
      </c>
      <c r="J59" s="12">
        <f>+'Initial Enrollment'!J59+'30 Day Update'!J59+'4 Day Update'!J59</f>
        <v>2.649456758720931</v>
      </c>
      <c r="K59" s="15"/>
      <c r="L59" s="10">
        <f>+'Initial Enrollment'!L59+'30 Day Update'!L59+'4 Day Update'!L59</f>
        <v>15</v>
      </c>
      <c r="M59" s="10">
        <f>+'Initial Enrollment'!M59+'30 Day Update'!M59+'4 Day Update'!M59</f>
        <v>9</v>
      </c>
      <c r="N59" s="12">
        <f>+'Initial Enrollment'!N59+'30 Day Update'!N59+'4 Day Update'!N59</f>
        <v>2.649456758720931</v>
      </c>
      <c r="O59" s="15"/>
      <c r="P59" s="200">
        <f>+'Initial Enrollment'!P59+'30 Day Update'!P59+'4 Day Update'!P59</f>
        <v>0</v>
      </c>
      <c r="Q59" s="200">
        <f>+'Initial Enrollment'!Q59+'30 Day Update'!Q59+'4 Day Update'!Q59</f>
        <v>0</v>
      </c>
      <c r="R59" s="201">
        <f>+'Initial Enrollment'!R59+'30 Day Update'!R59+'4 Day Update'!R59</f>
        <v>0</v>
      </c>
    </row>
    <row r="60" spans="1:18" ht="10.5">
      <c r="A60" s="3">
        <v>54</v>
      </c>
      <c r="B60" s="4" t="s">
        <v>67</v>
      </c>
      <c r="C60" s="39" t="str">
        <f>'Initial Enrollment'!C60</f>
        <v>State or District Computer System</v>
      </c>
      <c r="D60" s="10">
        <f t="shared" si="3"/>
        <v>30</v>
      </c>
      <c r="E60" s="10">
        <f t="shared" si="4"/>
        <v>18</v>
      </c>
      <c r="F60" s="12">
        <f t="shared" si="5"/>
        <v>5.298913517441862</v>
      </c>
      <c r="G60" s="10"/>
      <c r="H60" s="10">
        <f>+'Initial Enrollment'!H60+'30 Day Update'!H60+'4 Day Update'!H60</f>
        <v>15</v>
      </c>
      <c r="I60" s="10">
        <f>+'Initial Enrollment'!I60+'30 Day Update'!I60+'4 Day Update'!I60</f>
        <v>9</v>
      </c>
      <c r="J60" s="12">
        <f>+'Initial Enrollment'!J60+'30 Day Update'!J60+'4 Day Update'!J60</f>
        <v>2.649456758720931</v>
      </c>
      <c r="K60" s="15"/>
      <c r="L60" s="10">
        <f>+'Initial Enrollment'!L60+'30 Day Update'!L60+'4 Day Update'!L60</f>
        <v>15</v>
      </c>
      <c r="M60" s="10">
        <f>+'Initial Enrollment'!M60+'30 Day Update'!M60+'4 Day Update'!M60</f>
        <v>9</v>
      </c>
      <c r="N60" s="12">
        <f>+'Initial Enrollment'!N60+'30 Day Update'!N60+'4 Day Update'!N60</f>
        <v>2.649456758720931</v>
      </c>
      <c r="O60" s="15"/>
      <c r="P60" s="200">
        <f>+'Initial Enrollment'!P60+'30 Day Update'!P60+'4 Day Update'!P60</f>
        <v>0</v>
      </c>
      <c r="Q60" s="200">
        <f>+'Initial Enrollment'!Q60+'30 Day Update'!Q60+'4 Day Update'!Q60</f>
        <v>0</v>
      </c>
      <c r="R60" s="201">
        <f>+'Initial Enrollment'!R60+'30 Day Update'!R60+'4 Day Update'!R60</f>
        <v>0</v>
      </c>
    </row>
    <row r="61" spans="1:18" ht="10.5">
      <c r="A61" s="3">
        <v>55</v>
      </c>
      <c r="B61" s="4" t="s">
        <v>68</v>
      </c>
      <c r="C61" s="39" t="str">
        <f>'Initial Enrollment'!C61</f>
        <v>State or District Computer System</v>
      </c>
      <c r="D61" s="10">
        <f aca="true" t="shared" si="6" ref="D61:D72">+H61+L61+P61</f>
        <v>30</v>
      </c>
      <c r="E61" s="10">
        <f aca="true" t="shared" si="7" ref="E61:E73">+I61+M61+Q61</f>
        <v>18</v>
      </c>
      <c r="F61" s="12">
        <f aca="true" t="shared" si="8" ref="F61:F73">+J61+N61+R61</f>
        <v>5.298913517441862</v>
      </c>
      <c r="G61" s="10"/>
      <c r="H61" s="10">
        <f>+'Initial Enrollment'!H61+'30 Day Update'!H61+'4 Day Update'!H61</f>
        <v>15</v>
      </c>
      <c r="I61" s="10">
        <f>+'Initial Enrollment'!I61+'30 Day Update'!I61+'4 Day Update'!I61</f>
        <v>9</v>
      </c>
      <c r="J61" s="12">
        <f>+'Initial Enrollment'!J61+'30 Day Update'!J61+'4 Day Update'!J61</f>
        <v>2.649456758720931</v>
      </c>
      <c r="K61" s="15"/>
      <c r="L61" s="10">
        <f>+'Initial Enrollment'!L61+'30 Day Update'!L61+'4 Day Update'!L61</f>
        <v>15</v>
      </c>
      <c r="M61" s="10">
        <f>+'Initial Enrollment'!M61+'30 Day Update'!M61+'4 Day Update'!M61</f>
        <v>9</v>
      </c>
      <c r="N61" s="12">
        <f>+'Initial Enrollment'!N61+'30 Day Update'!N61+'4 Day Update'!N61</f>
        <v>2.649456758720931</v>
      </c>
      <c r="O61" s="15"/>
      <c r="P61" s="200">
        <f>+'Initial Enrollment'!P61+'30 Day Update'!P61+'4 Day Update'!P61</f>
        <v>0</v>
      </c>
      <c r="Q61" s="200">
        <f>+'Initial Enrollment'!Q61+'30 Day Update'!Q61+'4 Day Update'!Q61</f>
        <v>0</v>
      </c>
      <c r="R61" s="201">
        <f>+'Initial Enrollment'!R61+'30 Day Update'!R61+'4 Day Update'!R61</f>
        <v>0</v>
      </c>
    </row>
    <row r="62" spans="1:18" ht="10.5">
      <c r="A62" s="3">
        <v>56</v>
      </c>
      <c r="B62" s="4" t="s">
        <v>69</v>
      </c>
      <c r="C62" s="39" t="str">
        <f>'Initial Enrollment'!C62</f>
        <v>State or District Computer System</v>
      </c>
      <c r="D62" s="10">
        <f t="shared" si="6"/>
        <v>30</v>
      </c>
      <c r="E62" s="10">
        <f t="shared" si="7"/>
        <v>18</v>
      </c>
      <c r="F62" s="12">
        <f t="shared" si="8"/>
        <v>5.298913517441862</v>
      </c>
      <c r="G62" s="10"/>
      <c r="H62" s="10">
        <f>+'Initial Enrollment'!H62+'30 Day Update'!H62+'4 Day Update'!H62</f>
        <v>15</v>
      </c>
      <c r="I62" s="10">
        <f>+'Initial Enrollment'!I62+'30 Day Update'!I62+'4 Day Update'!I62</f>
        <v>9</v>
      </c>
      <c r="J62" s="12">
        <f>+'Initial Enrollment'!J62+'30 Day Update'!J62+'4 Day Update'!J62</f>
        <v>2.649456758720931</v>
      </c>
      <c r="K62" s="15"/>
      <c r="L62" s="10">
        <f>+'Initial Enrollment'!L62+'30 Day Update'!L62+'4 Day Update'!L62</f>
        <v>15</v>
      </c>
      <c r="M62" s="10">
        <f>+'Initial Enrollment'!M62+'30 Day Update'!M62+'4 Day Update'!M62</f>
        <v>9</v>
      </c>
      <c r="N62" s="12">
        <f>+'Initial Enrollment'!N62+'30 Day Update'!N62+'4 Day Update'!N62</f>
        <v>2.649456758720931</v>
      </c>
      <c r="O62" s="15"/>
      <c r="P62" s="200">
        <f>+'Initial Enrollment'!P62+'30 Day Update'!P62+'4 Day Update'!P62</f>
        <v>0</v>
      </c>
      <c r="Q62" s="200">
        <f>+'Initial Enrollment'!Q62+'30 Day Update'!Q62+'4 Day Update'!Q62</f>
        <v>0</v>
      </c>
      <c r="R62" s="201">
        <f>+'Initial Enrollment'!R62+'30 Day Update'!R62+'4 Day Update'!R62</f>
        <v>0</v>
      </c>
    </row>
    <row r="63" spans="1:18" ht="10.5">
      <c r="A63" s="5"/>
      <c r="B63" s="6" t="s">
        <v>70</v>
      </c>
      <c r="C63" s="39">
        <f>'Initial Enrollment'!C63</f>
        <v>0</v>
      </c>
      <c r="D63" s="10">
        <f t="shared" si="6"/>
        <v>0</v>
      </c>
      <c r="E63" s="10">
        <f t="shared" si="7"/>
        <v>0</v>
      </c>
      <c r="F63" s="12">
        <f t="shared" si="8"/>
        <v>0</v>
      </c>
      <c r="G63" s="10"/>
      <c r="H63" s="10">
        <f>+'Initial Enrollment'!H63+'30 Day Update'!H63+'4 Day Update'!H63</f>
        <v>0</v>
      </c>
      <c r="I63" s="10">
        <f>+'Initial Enrollment'!I63+'30 Day Update'!I63+'4 Day Update'!I63</f>
        <v>0</v>
      </c>
      <c r="J63" s="12">
        <f>+'Initial Enrollment'!J63+'30 Day Update'!J63+'4 Day Update'!J63</f>
        <v>0</v>
      </c>
      <c r="K63" s="15"/>
      <c r="L63" s="10">
        <f>+'Initial Enrollment'!L63+'30 Day Update'!L63+'4 Day Update'!L63</f>
        <v>0</v>
      </c>
      <c r="M63" s="10">
        <f>+'Initial Enrollment'!M63+'30 Day Update'!M63+'4 Day Update'!M63</f>
        <v>0</v>
      </c>
      <c r="N63" s="12">
        <f>+'Initial Enrollment'!N63+'30 Day Update'!N63+'4 Day Update'!N63</f>
        <v>0</v>
      </c>
      <c r="O63" s="15"/>
      <c r="P63" s="200">
        <f>+'Initial Enrollment'!P63+'30 Day Update'!P63+'4 Day Update'!P63</f>
        <v>0</v>
      </c>
      <c r="Q63" s="200">
        <f>+'Initial Enrollment'!Q63+'30 Day Update'!Q63+'4 Day Update'!Q63</f>
        <v>0</v>
      </c>
      <c r="R63" s="201">
        <f>+'Initial Enrollment'!R63+'30 Day Update'!R63+'4 Day Update'!R63</f>
        <v>0</v>
      </c>
    </row>
    <row r="64" spans="1:18" ht="10.5">
      <c r="A64" s="3">
        <v>57</v>
      </c>
      <c r="B64" s="4" t="s">
        <v>71</v>
      </c>
      <c r="C64" s="39" t="str">
        <f>'Initial Enrollment'!C64</f>
        <v>School Transcript</v>
      </c>
      <c r="D64" s="10">
        <f t="shared" si="6"/>
        <v>45</v>
      </c>
      <c r="E64" s="10">
        <f t="shared" si="7"/>
        <v>44</v>
      </c>
      <c r="F64" s="12">
        <f t="shared" si="8"/>
        <v>4.232761627906976</v>
      </c>
      <c r="G64" s="10"/>
      <c r="H64" s="10">
        <f>+'Initial Enrollment'!H64+'30 Day Update'!H64+'4 Day Update'!H64</f>
        <v>15</v>
      </c>
      <c r="I64" s="10">
        <f>+'Initial Enrollment'!I64+'30 Day Update'!I64+'4 Day Update'!I64</f>
        <v>22</v>
      </c>
      <c r="J64" s="12">
        <f>+'Initial Enrollment'!J64+'30 Day Update'!J64+'4 Day Update'!J64</f>
        <v>1.4109205426356588</v>
      </c>
      <c r="K64" s="15"/>
      <c r="L64" s="10">
        <f>+'Initial Enrollment'!L64+'30 Day Update'!L64+'4 Day Update'!L64</f>
        <v>30</v>
      </c>
      <c r="M64" s="10">
        <f>+'Initial Enrollment'!M64+'30 Day Update'!M64+'4 Day Update'!M64</f>
        <v>22</v>
      </c>
      <c r="N64" s="12">
        <f>+'Initial Enrollment'!N64+'30 Day Update'!N64+'4 Day Update'!N64</f>
        <v>2.8218410852713176</v>
      </c>
      <c r="O64" s="15"/>
      <c r="P64" s="200">
        <f>+'Initial Enrollment'!P64+'30 Day Update'!P64+'4 Day Update'!P64</f>
        <v>0</v>
      </c>
      <c r="Q64" s="200">
        <f>+'Initial Enrollment'!Q64+'30 Day Update'!Q64+'4 Day Update'!Q64</f>
        <v>0</v>
      </c>
      <c r="R64" s="201">
        <f>+'Initial Enrollment'!R64+'30 Day Update'!R64+'4 Day Update'!R64</f>
        <v>0</v>
      </c>
    </row>
    <row r="65" spans="1:18" ht="10.5">
      <c r="A65" s="3">
        <v>58</v>
      </c>
      <c r="B65" s="4" t="s">
        <v>72</v>
      </c>
      <c r="C65" s="39" t="str">
        <f>'Initial Enrollment'!C65</f>
        <v>School Transcript</v>
      </c>
      <c r="D65" s="10">
        <f t="shared" si="6"/>
        <v>30</v>
      </c>
      <c r="E65" s="10">
        <f t="shared" si="7"/>
        <v>44</v>
      </c>
      <c r="F65" s="12">
        <f t="shared" si="8"/>
        <v>2.8218410852713176</v>
      </c>
      <c r="G65" s="10"/>
      <c r="H65" s="10">
        <f>+'Initial Enrollment'!H65+'30 Day Update'!H65+'4 Day Update'!H65</f>
        <v>15</v>
      </c>
      <c r="I65" s="10">
        <f>+'Initial Enrollment'!I65+'30 Day Update'!I65+'4 Day Update'!I65</f>
        <v>22</v>
      </c>
      <c r="J65" s="12">
        <f>+'Initial Enrollment'!J65+'30 Day Update'!J65+'4 Day Update'!J65</f>
        <v>1.4109205426356588</v>
      </c>
      <c r="K65" s="15"/>
      <c r="L65" s="10">
        <f>+'Initial Enrollment'!L65+'30 Day Update'!L65+'4 Day Update'!L65</f>
        <v>15</v>
      </c>
      <c r="M65" s="10">
        <f>+'Initial Enrollment'!M65+'30 Day Update'!M65+'4 Day Update'!M65</f>
        <v>22</v>
      </c>
      <c r="N65" s="12">
        <f>+'Initial Enrollment'!N65+'30 Day Update'!N65+'4 Day Update'!N65</f>
        <v>1.4109205426356588</v>
      </c>
      <c r="O65" s="15"/>
      <c r="P65" s="200">
        <f>+'Initial Enrollment'!P65+'30 Day Update'!P65+'4 Day Update'!P65</f>
        <v>0</v>
      </c>
      <c r="Q65" s="200">
        <f>+'Initial Enrollment'!Q65+'30 Day Update'!Q65+'4 Day Update'!Q65</f>
        <v>0</v>
      </c>
      <c r="R65" s="201">
        <f>+'Initial Enrollment'!R65+'30 Day Update'!R65+'4 Day Update'!R65</f>
        <v>0</v>
      </c>
    </row>
    <row r="66" spans="1:18" ht="10.5">
      <c r="A66" s="3">
        <v>59</v>
      </c>
      <c r="B66" s="4" t="s">
        <v>73</v>
      </c>
      <c r="C66" s="39" t="str">
        <f>'Initial Enrollment'!C66</f>
        <v>School Transcript</v>
      </c>
      <c r="D66" s="10">
        <f t="shared" si="6"/>
        <v>30</v>
      </c>
      <c r="E66" s="10">
        <f t="shared" si="7"/>
        <v>44</v>
      </c>
      <c r="F66" s="12">
        <f t="shared" si="8"/>
        <v>2.8218410852713176</v>
      </c>
      <c r="G66" s="10"/>
      <c r="H66" s="10">
        <f>+'Initial Enrollment'!H66+'30 Day Update'!H66+'4 Day Update'!H66</f>
        <v>15</v>
      </c>
      <c r="I66" s="10">
        <f>+'Initial Enrollment'!I66+'30 Day Update'!I66+'4 Day Update'!I66</f>
        <v>22</v>
      </c>
      <c r="J66" s="12">
        <f>+'Initial Enrollment'!J66+'30 Day Update'!J66+'4 Day Update'!J66</f>
        <v>1.4109205426356588</v>
      </c>
      <c r="K66" s="15"/>
      <c r="L66" s="10">
        <f>+'Initial Enrollment'!L66+'30 Day Update'!L66+'4 Day Update'!L66</f>
        <v>15</v>
      </c>
      <c r="M66" s="10">
        <f>+'Initial Enrollment'!M66+'30 Day Update'!M66+'4 Day Update'!M66</f>
        <v>22</v>
      </c>
      <c r="N66" s="12">
        <f>+'Initial Enrollment'!N66+'30 Day Update'!N66+'4 Day Update'!N66</f>
        <v>1.4109205426356588</v>
      </c>
      <c r="O66" s="15"/>
      <c r="P66" s="200">
        <f>+'Initial Enrollment'!P66+'30 Day Update'!P66+'4 Day Update'!P66</f>
        <v>0</v>
      </c>
      <c r="Q66" s="200">
        <f>+'Initial Enrollment'!Q66+'30 Day Update'!Q66+'4 Day Update'!Q66</f>
        <v>0</v>
      </c>
      <c r="R66" s="201">
        <f>+'Initial Enrollment'!R66+'30 Day Update'!R66+'4 Day Update'!R66</f>
        <v>0</v>
      </c>
    </row>
    <row r="67" spans="1:18" ht="10.5">
      <c r="A67" s="3">
        <v>60</v>
      </c>
      <c r="B67" s="4" t="s">
        <v>74</v>
      </c>
      <c r="C67" s="39" t="str">
        <f>'Initial Enrollment'!C67</f>
        <v>School Transcript</v>
      </c>
      <c r="D67" s="10">
        <f t="shared" si="6"/>
        <v>30</v>
      </c>
      <c r="E67" s="10">
        <f t="shared" si="7"/>
        <v>44</v>
      </c>
      <c r="F67" s="12">
        <f t="shared" si="8"/>
        <v>2.8218410852713176</v>
      </c>
      <c r="G67" s="10"/>
      <c r="H67" s="10">
        <f>+'Initial Enrollment'!H67+'30 Day Update'!H67+'4 Day Update'!H67</f>
        <v>15</v>
      </c>
      <c r="I67" s="10">
        <f>+'Initial Enrollment'!I67+'30 Day Update'!I67+'4 Day Update'!I67</f>
        <v>22</v>
      </c>
      <c r="J67" s="12">
        <f>+'Initial Enrollment'!J67+'30 Day Update'!J67+'4 Day Update'!J67</f>
        <v>1.4109205426356588</v>
      </c>
      <c r="K67" s="15"/>
      <c r="L67" s="10">
        <f>+'Initial Enrollment'!L67+'30 Day Update'!L67+'4 Day Update'!L67</f>
        <v>15</v>
      </c>
      <c r="M67" s="10">
        <f>+'Initial Enrollment'!M67+'30 Day Update'!M67+'4 Day Update'!M67</f>
        <v>22</v>
      </c>
      <c r="N67" s="12">
        <f>+'Initial Enrollment'!N67+'30 Day Update'!N67+'4 Day Update'!N67</f>
        <v>1.4109205426356588</v>
      </c>
      <c r="O67" s="15"/>
      <c r="P67" s="200">
        <f>+'Initial Enrollment'!P67+'30 Day Update'!P67+'4 Day Update'!P67</f>
        <v>0</v>
      </c>
      <c r="Q67" s="200">
        <f>+'Initial Enrollment'!Q67+'30 Day Update'!Q67+'4 Day Update'!Q67</f>
        <v>0</v>
      </c>
      <c r="R67" s="201">
        <f>+'Initial Enrollment'!R67+'30 Day Update'!R67+'4 Day Update'!R67</f>
        <v>0</v>
      </c>
    </row>
    <row r="68" spans="1:18" ht="10.5">
      <c r="A68" s="3">
        <v>61</v>
      </c>
      <c r="B68" s="4" t="s">
        <v>75</v>
      </c>
      <c r="C68" s="39" t="str">
        <f>'Initial Enrollment'!C68</f>
        <v>School Transcript</v>
      </c>
      <c r="D68" s="10">
        <f t="shared" si="6"/>
        <v>30</v>
      </c>
      <c r="E68" s="10">
        <f t="shared" si="7"/>
        <v>44</v>
      </c>
      <c r="F68" s="12">
        <f t="shared" si="8"/>
        <v>2.8218410852713176</v>
      </c>
      <c r="G68" s="10"/>
      <c r="H68" s="10">
        <f>+'Initial Enrollment'!H68+'30 Day Update'!H68+'4 Day Update'!H68</f>
        <v>15</v>
      </c>
      <c r="I68" s="10">
        <f>+'Initial Enrollment'!I68+'30 Day Update'!I68+'4 Day Update'!I68</f>
        <v>22</v>
      </c>
      <c r="J68" s="12">
        <f>+'Initial Enrollment'!J68+'30 Day Update'!J68+'4 Day Update'!J68</f>
        <v>1.4109205426356588</v>
      </c>
      <c r="K68" s="15"/>
      <c r="L68" s="10">
        <f>+'Initial Enrollment'!L68+'30 Day Update'!L68+'4 Day Update'!L68</f>
        <v>15</v>
      </c>
      <c r="M68" s="10">
        <f>+'Initial Enrollment'!M68+'30 Day Update'!M68+'4 Day Update'!M68</f>
        <v>22</v>
      </c>
      <c r="N68" s="12">
        <f>+'Initial Enrollment'!N68+'30 Day Update'!N68+'4 Day Update'!N68</f>
        <v>1.4109205426356588</v>
      </c>
      <c r="O68" s="15"/>
      <c r="P68" s="200">
        <f>+'Initial Enrollment'!P68+'30 Day Update'!P68+'4 Day Update'!P68</f>
        <v>0</v>
      </c>
      <c r="Q68" s="200">
        <f>+'Initial Enrollment'!Q68+'30 Day Update'!Q68+'4 Day Update'!Q68</f>
        <v>0</v>
      </c>
      <c r="R68" s="201">
        <f>+'Initial Enrollment'!R68+'30 Day Update'!R68+'4 Day Update'!R68</f>
        <v>0</v>
      </c>
    </row>
    <row r="69" spans="1:18" ht="10.5">
      <c r="A69" s="3">
        <v>62</v>
      </c>
      <c r="B69" s="4" t="s">
        <v>76</v>
      </c>
      <c r="C69" s="39" t="str">
        <f>'Initial Enrollment'!C69</f>
        <v>School Transcript</v>
      </c>
      <c r="D69" s="10">
        <f t="shared" si="6"/>
        <v>30</v>
      </c>
      <c r="E69" s="10">
        <f t="shared" si="7"/>
        <v>44</v>
      </c>
      <c r="F69" s="12">
        <f t="shared" si="8"/>
        <v>2.8218410852713176</v>
      </c>
      <c r="G69" s="10"/>
      <c r="H69" s="10">
        <f>+'Initial Enrollment'!H69+'30 Day Update'!H69+'4 Day Update'!H69</f>
        <v>15</v>
      </c>
      <c r="I69" s="10">
        <f>+'Initial Enrollment'!I69+'30 Day Update'!I69+'4 Day Update'!I69</f>
        <v>22</v>
      </c>
      <c r="J69" s="12">
        <f>+'Initial Enrollment'!J69+'30 Day Update'!J69+'4 Day Update'!J69</f>
        <v>1.4109205426356588</v>
      </c>
      <c r="K69" s="15"/>
      <c r="L69" s="10">
        <f>+'Initial Enrollment'!L69+'30 Day Update'!L69+'4 Day Update'!L69</f>
        <v>15</v>
      </c>
      <c r="M69" s="10">
        <f>+'Initial Enrollment'!M69+'30 Day Update'!M69+'4 Day Update'!M69</f>
        <v>22</v>
      </c>
      <c r="N69" s="12">
        <f>+'Initial Enrollment'!N69+'30 Day Update'!N69+'4 Day Update'!N69</f>
        <v>1.4109205426356588</v>
      </c>
      <c r="O69" s="15"/>
      <c r="P69" s="200">
        <f>+'Initial Enrollment'!P69+'30 Day Update'!P69+'4 Day Update'!P69</f>
        <v>0</v>
      </c>
      <c r="Q69" s="200">
        <f>+'Initial Enrollment'!Q69+'30 Day Update'!Q69+'4 Day Update'!Q69</f>
        <v>0</v>
      </c>
      <c r="R69" s="201">
        <f>+'Initial Enrollment'!R69+'30 Day Update'!R69+'4 Day Update'!R69</f>
        <v>0</v>
      </c>
    </row>
    <row r="70" spans="1:18" ht="10.5">
      <c r="A70" s="3">
        <v>63</v>
      </c>
      <c r="B70" s="4" t="s">
        <v>77</v>
      </c>
      <c r="C70" s="39" t="str">
        <f>'Initial Enrollment'!C70</f>
        <v>School Transcript</v>
      </c>
      <c r="D70" s="10">
        <f t="shared" si="6"/>
        <v>30</v>
      </c>
      <c r="E70" s="10">
        <f t="shared" si="7"/>
        <v>44</v>
      </c>
      <c r="F70" s="12">
        <f t="shared" si="8"/>
        <v>2.8218410852713176</v>
      </c>
      <c r="G70" s="10"/>
      <c r="H70" s="10">
        <f>+'Initial Enrollment'!H70+'30 Day Update'!H70+'4 Day Update'!H70</f>
        <v>15</v>
      </c>
      <c r="I70" s="10">
        <f>+'Initial Enrollment'!I70+'30 Day Update'!I70+'4 Day Update'!I70</f>
        <v>22</v>
      </c>
      <c r="J70" s="12">
        <f>+'Initial Enrollment'!J70+'30 Day Update'!J70+'4 Day Update'!J70</f>
        <v>1.4109205426356588</v>
      </c>
      <c r="K70" s="15"/>
      <c r="L70" s="10">
        <f>+'Initial Enrollment'!L70+'30 Day Update'!L70+'4 Day Update'!L70</f>
        <v>15</v>
      </c>
      <c r="M70" s="10">
        <f>+'Initial Enrollment'!M70+'30 Day Update'!M70+'4 Day Update'!M70</f>
        <v>22</v>
      </c>
      <c r="N70" s="12">
        <f>+'Initial Enrollment'!N70+'30 Day Update'!N70+'4 Day Update'!N70</f>
        <v>1.4109205426356588</v>
      </c>
      <c r="O70" s="15"/>
      <c r="P70" s="200">
        <f>+'Initial Enrollment'!P70+'30 Day Update'!P70+'4 Day Update'!P70</f>
        <v>0</v>
      </c>
      <c r="Q70" s="200">
        <f>+'Initial Enrollment'!Q70+'30 Day Update'!Q70+'4 Day Update'!Q70</f>
        <v>0</v>
      </c>
      <c r="R70" s="201">
        <f>+'Initial Enrollment'!R70+'30 Day Update'!R70+'4 Day Update'!R70</f>
        <v>0</v>
      </c>
    </row>
    <row r="71" spans="1:18" ht="10.5">
      <c r="A71" s="3">
        <v>64</v>
      </c>
      <c r="B71" s="4" t="s">
        <v>78</v>
      </c>
      <c r="C71" s="39" t="str">
        <f>'Initial Enrollment'!C71</f>
        <v>School Transcript</v>
      </c>
      <c r="D71" s="10">
        <f t="shared" si="6"/>
        <v>30</v>
      </c>
      <c r="E71" s="10">
        <f t="shared" si="7"/>
        <v>44</v>
      </c>
      <c r="F71" s="12">
        <f t="shared" si="8"/>
        <v>2.8218410852713176</v>
      </c>
      <c r="G71" s="10"/>
      <c r="H71" s="10">
        <f>+'Initial Enrollment'!H71+'30 Day Update'!H71+'4 Day Update'!H71</f>
        <v>15</v>
      </c>
      <c r="I71" s="10">
        <f>+'Initial Enrollment'!I71+'30 Day Update'!I71+'4 Day Update'!I71</f>
        <v>22</v>
      </c>
      <c r="J71" s="12">
        <f>+'Initial Enrollment'!J71+'30 Day Update'!J71+'4 Day Update'!J71</f>
        <v>1.4109205426356588</v>
      </c>
      <c r="K71" s="15"/>
      <c r="L71" s="10">
        <f>+'Initial Enrollment'!L71+'30 Day Update'!L71+'4 Day Update'!L71</f>
        <v>15</v>
      </c>
      <c r="M71" s="10">
        <f>+'Initial Enrollment'!M71+'30 Day Update'!M71+'4 Day Update'!M71</f>
        <v>22</v>
      </c>
      <c r="N71" s="12">
        <f>+'Initial Enrollment'!N71+'30 Day Update'!N71+'4 Day Update'!N71</f>
        <v>1.4109205426356588</v>
      </c>
      <c r="O71" s="15"/>
      <c r="P71" s="200">
        <f>+'Initial Enrollment'!P71+'30 Day Update'!P71+'4 Day Update'!P71</f>
        <v>0</v>
      </c>
      <c r="Q71" s="200">
        <f>+'Initial Enrollment'!Q71+'30 Day Update'!Q71+'4 Day Update'!Q71</f>
        <v>0</v>
      </c>
      <c r="R71" s="201">
        <f>+'Initial Enrollment'!R71+'30 Day Update'!R71+'4 Day Update'!R71</f>
        <v>0</v>
      </c>
    </row>
    <row r="72" spans="1:18" ht="10.5">
      <c r="A72" s="3">
        <v>65</v>
      </c>
      <c r="B72" s="4" t="s">
        <v>79</v>
      </c>
      <c r="C72" s="39" t="str">
        <f>'Initial Enrollment'!C72</f>
        <v>School Transcript</v>
      </c>
      <c r="D72" s="10">
        <f t="shared" si="6"/>
        <v>30</v>
      </c>
      <c r="E72" s="10">
        <f t="shared" si="7"/>
        <v>44</v>
      </c>
      <c r="F72" s="12">
        <f t="shared" si="8"/>
        <v>2.8218410852713176</v>
      </c>
      <c r="G72" s="10"/>
      <c r="H72" s="10">
        <f>+'Initial Enrollment'!H72+'30 Day Update'!H72+'4 Day Update'!H72</f>
        <v>15</v>
      </c>
      <c r="I72" s="10">
        <f>+'Initial Enrollment'!I72+'30 Day Update'!I72+'4 Day Update'!I72</f>
        <v>22</v>
      </c>
      <c r="J72" s="12">
        <f>+'Initial Enrollment'!J72+'30 Day Update'!J72+'4 Day Update'!J72</f>
        <v>1.4109205426356588</v>
      </c>
      <c r="K72" s="15"/>
      <c r="L72" s="10">
        <f>+'Initial Enrollment'!L72+'30 Day Update'!L72+'4 Day Update'!L72</f>
        <v>15</v>
      </c>
      <c r="M72" s="10">
        <f>+'Initial Enrollment'!M72+'30 Day Update'!M72+'4 Day Update'!M72</f>
        <v>22</v>
      </c>
      <c r="N72" s="12">
        <f>+'Initial Enrollment'!N72+'30 Day Update'!N72+'4 Day Update'!N72</f>
        <v>1.4109205426356588</v>
      </c>
      <c r="O72" s="15"/>
      <c r="P72" s="200">
        <f>+'Initial Enrollment'!P72+'30 Day Update'!P72+'4 Day Update'!P72</f>
        <v>0</v>
      </c>
      <c r="Q72" s="200">
        <f>+'Initial Enrollment'!Q72+'30 Day Update'!Q72+'4 Day Update'!Q72</f>
        <v>0</v>
      </c>
      <c r="R72" s="201">
        <f>+'Initial Enrollment'!R72+'30 Day Update'!R72+'4 Day Update'!R72</f>
        <v>0</v>
      </c>
    </row>
    <row r="73" spans="1:18" ht="10.5">
      <c r="A73" s="3">
        <v>66</v>
      </c>
      <c r="B73" s="4" t="s">
        <v>80</v>
      </c>
      <c r="C73" s="39" t="str">
        <f>'Initial Enrollment'!C73</f>
        <v>School Transcript</v>
      </c>
      <c r="D73" s="10">
        <v>30</v>
      </c>
      <c r="E73" s="10">
        <f t="shared" si="7"/>
        <v>44</v>
      </c>
      <c r="F73" s="12">
        <f t="shared" si="8"/>
        <v>2.8218410852713176</v>
      </c>
      <c r="G73" s="10"/>
      <c r="H73" s="10">
        <f>+'Initial Enrollment'!H73+'30 Day Update'!H73+'4 Day Update'!H73</f>
        <v>15</v>
      </c>
      <c r="I73" s="10">
        <f>+'Initial Enrollment'!I73+'30 Day Update'!I73+'4 Day Update'!I73</f>
        <v>22</v>
      </c>
      <c r="J73" s="12">
        <f>+'Initial Enrollment'!J73+'30 Day Update'!J73+'4 Day Update'!J73</f>
        <v>1.4109205426356588</v>
      </c>
      <c r="K73" s="15"/>
      <c r="L73" s="10">
        <f>+'Initial Enrollment'!L73+'30 Day Update'!L73+'4 Day Update'!L73</f>
        <v>15</v>
      </c>
      <c r="M73" s="10">
        <f>+'Initial Enrollment'!M73+'30 Day Update'!M73+'4 Day Update'!M73</f>
        <v>22</v>
      </c>
      <c r="N73" s="12">
        <f>+'Initial Enrollment'!N73+'30 Day Update'!N73+'4 Day Update'!N73</f>
        <v>1.4109205426356588</v>
      </c>
      <c r="O73" s="15"/>
      <c r="P73" s="200">
        <f>+'Initial Enrollment'!P73+'30 Day Update'!P73+'4 Day Update'!P73</f>
        <v>0</v>
      </c>
      <c r="Q73" s="200">
        <f>+'Initial Enrollment'!Q73+'30 Day Update'!Q73+'4 Day Update'!Q73</f>
        <v>0</v>
      </c>
      <c r="R73" s="201">
        <f>+'Initial Enrollment'!R73+'30 Day Update'!R73+'4 Day Update'!R73</f>
        <v>0</v>
      </c>
    </row>
    <row r="74" spans="1:18" ht="11.25" thickBot="1">
      <c r="A74" s="55"/>
      <c r="B74" s="55"/>
      <c r="C74" s="56"/>
      <c r="D74" s="57"/>
      <c r="E74" s="57"/>
      <c r="F74" s="57"/>
      <c r="G74" s="57"/>
      <c r="H74" s="55"/>
      <c r="I74" s="55"/>
      <c r="J74" s="58"/>
      <c r="K74" s="55"/>
      <c r="L74" s="57"/>
      <c r="M74" s="57"/>
      <c r="N74" s="59"/>
      <c r="O74" s="55"/>
      <c r="P74" s="202"/>
      <c r="Q74" s="202"/>
      <c r="R74" s="203"/>
    </row>
    <row r="75" spans="2:18" s="46" customFormat="1" ht="11.25" thickTop="1">
      <c r="B75" s="53" t="s">
        <v>182</v>
      </c>
      <c r="C75" s="54"/>
      <c r="D75" s="50">
        <f>SUM(D4:D74)</f>
        <v>755</v>
      </c>
      <c r="E75" s="50">
        <f>SUM(E4:E74)</f>
        <v>796</v>
      </c>
      <c r="F75" s="51">
        <f>SUM(F4:F74)</f>
        <v>85.50129963662789</v>
      </c>
      <c r="G75" s="50"/>
      <c r="H75" s="50">
        <f>SUM(H4:H74)</f>
        <v>370</v>
      </c>
      <c r="I75" s="50">
        <f>SUM(I4:I74)</f>
        <v>474</v>
      </c>
      <c r="J75" s="50">
        <f>SUM(J4:J74)</f>
        <v>42.04518954699612</v>
      </c>
      <c r="L75" s="50">
        <f>SUM(L4:L74)</f>
        <v>385</v>
      </c>
      <c r="M75" s="50">
        <f>SUM(M4:M74)</f>
        <v>322</v>
      </c>
      <c r="N75" s="51">
        <f>SUM(N4:N74)</f>
        <v>43.45611008963178</v>
      </c>
      <c r="P75" s="195">
        <f>SUM(P4:P74)</f>
        <v>0</v>
      </c>
      <c r="Q75" s="195">
        <f>SUM(Q4:Q74)</f>
        <v>0</v>
      </c>
      <c r="R75" s="196">
        <f>SUM(R4:R74)</f>
        <v>0</v>
      </c>
    </row>
    <row r="76" spans="16:18" ht="10.5">
      <c r="P76" s="200"/>
      <c r="Q76" s="200"/>
      <c r="R76" s="201"/>
    </row>
    <row r="78" ht="10.5">
      <c r="B78" t="s">
        <v>126</v>
      </c>
    </row>
    <row r="81" spans="2:15" ht="10.5">
      <c r="B81" s="15"/>
      <c r="H81" s="8"/>
      <c r="I81" s="8"/>
      <c r="J81" s="8"/>
      <c r="K81" s="8"/>
      <c r="N81" s="8"/>
      <c r="O81" s="8"/>
    </row>
  </sheetData>
  <sheetProtection/>
  <printOptions/>
  <pageMargins left="0.25" right="0.25" top="1" bottom="1" header="0.5" footer="0.5"/>
  <pageSetup fitToHeight="100" fitToWidth="1" horizontalDpi="600" verticalDpi="600" orientation="landscape" scale="83" r:id="rId1"/>
</worksheet>
</file>

<file path=xl/worksheets/sheet8.xml><?xml version="1.0" encoding="utf-8"?>
<worksheet xmlns="http://schemas.openxmlformats.org/spreadsheetml/2006/main" xmlns:r="http://schemas.openxmlformats.org/officeDocument/2006/relationships">
  <dimension ref="A1:R92"/>
  <sheetViews>
    <sheetView zoomScalePageLayoutView="0" workbookViewId="0" topLeftCell="A28">
      <selection activeCell="B31" sqref="B31"/>
    </sheetView>
  </sheetViews>
  <sheetFormatPr defaultColWidth="9.33203125" defaultRowHeight="10.5"/>
  <cols>
    <col min="1" max="1" width="5.83203125" style="0" customWidth="1"/>
    <col min="2" max="2" width="28.33203125" style="0" customWidth="1"/>
    <col min="3" max="3" width="18.66015625" style="21" customWidth="1"/>
    <col min="4" max="4" width="11.83203125" style="41" customWidth="1"/>
    <col min="5" max="5" width="13.33203125" style="16" customWidth="1"/>
    <col min="6" max="6" width="11.83203125" style="8" customWidth="1"/>
    <col min="7" max="7" width="2.83203125" style="8" customWidth="1"/>
    <col min="8" max="9" width="11.83203125" style="16" customWidth="1"/>
    <col min="10" max="10" width="11.83203125" style="13" customWidth="1"/>
    <col min="11" max="11" width="2.83203125" style="0" customWidth="1"/>
    <col min="12" max="13" width="11.83203125" style="16" customWidth="1"/>
    <col min="14" max="14" width="11.83203125" style="13" customWidth="1"/>
    <col min="15" max="15" width="2.83203125" style="0" customWidth="1"/>
    <col min="16" max="17" width="11.83203125" style="207" customWidth="1"/>
    <col min="18" max="18" width="11.83203125" style="201" customWidth="1"/>
    <col min="19" max="19" width="12.5" style="0" bestFit="1" customWidth="1"/>
  </cols>
  <sheetData>
    <row r="1" spans="3:18" s="46" customFormat="1" ht="10.5">
      <c r="C1" s="47" t="s">
        <v>100</v>
      </c>
      <c r="D1" s="48"/>
      <c r="E1" s="49"/>
      <c r="F1" s="50"/>
      <c r="G1" s="50"/>
      <c r="H1" s="49"/>
      <c r="I1" s="49" t="s">
        <v>94</v>
      </c>
      <c r="J1" s="51"/>
      <c r="L1" s="49"/>
      <c r="M1" s="49" t="s">
        <v>128</v>
      </c>
      <c r="N1" s="51"/>
      <c r="P1" s="204"/>
      <c r="Q1" s="204" t="s">
        <v>82</v>
      </c>
      <c r="R1" s="196"/>
    </row>
    <row r="2" spans="1:18" s="28" customFormat="1" ht="10.5">
      <c r="A2" s="25" t="s">
        <v>0</v>
      </c>
      <c r="B2" s="25" t="s">
        <v>1</v>
      </c>
      <c r="C2" s="26" t="s">
        <v>115</v>
      </c>
      <c r="D2" s="42" t="s">
        <v>2</v>
      </c>
      <c r="E2" s="32" t="s">
        <v>88</v>
      </c>
      <c r="F2" s="29" t="s">
        <v>86</v>
      </c>
      <c r="G2" s="29"/>
      <c r="H2" s="33" t="s">
        <v>3</v>
      </c>
      <c r="I2" s="52" t="s">
        <v>84</v>
      </c>
      <c r="J2" s="31" t="s">
        <v>127</v>
      </c>
      <c r="L2" s="33" t="s">
        <v>3</v>
      </c>
      <c r="M2" s="52" t="s">
        <v>84</v>
      </c>
      <c r="N2" s="31" t="s">
        <v>127</v>
      </c>
      <c r="P2" s="205" t="s">
        <v>3</v>
      </c>
      <c r="Q2" s="206" t="s">
        <v>84</v>
      </c>
      <c r="R2" s="199" t="s">
        <v>127</v>
      </c>
    </row>
    <row r="3" spans="1:13" ht="10.5">
      <c r="A3" s="1"/>
      <c r="B3" s="24" t="s">
        <v>4</v>
      </c>
      <c r="C3" s="22"/>
      <c r="D3" s="43"/>
      <c r="E3" s="17"/>
      <c r="F3" s="7"/>
      <c r="G3" s="7"/>
      <c r="H3" s="17"/>
      <c r="I3" s="17"/>
      <c r="L3" s="17"/>
      <c r="M3" s="17"/>
    </row>
    <row r="4" spans="1:18" ht="10.5">
      <c r="A4" s="3">
        <v>1</v>
      </c>
      <c r="B4" s="4" t="s">
        <v>5</v>
      </c>
      <c r="C4" s="23" t="s">
        <v>117</v>
      </c>
      <c r="D4" s="44">
        <f>+Variables!$B$2</f>
        <v>656874</v>
      </c>
      <c r="E4" s="18">
        <v>1</v>
      </c>
      <c r="F4" s="10">
        <f>+D4*E4</f>
        <v>656874</v>
      </c>
      <c r="G4" s="9"/>
      <c r="H4" s="14">
        <v>0</v>
      </c>
      <c r="I4" s="14">
        <v>1</v>
      </c>
      <c r="J4" s="13">
        <f>((((+F4*H4*I4)/60)/60)/Variables!$B$9)</f>
        <v>0</v>
      </c>
      <c r="L4" s="14">
        <v>0</v>
      </c>
      <c r="M4" s="14">
        <v>0</v>
      </c>
      <c r="N4" s="13">
        <f>((((+F4*L4*M4)/60)/60)/Variables!$B$9)</f>
        <v>0</v>
      </c>
      <c r="P4" s="207">
        <v>0</v>
      </c>
      <c r="Q4" s="207">
        <v>0</v>
      </c>
      <c r="R4" s="201">
        <f>((((+F4*P4*Q4)/60)/60)/Variables!$B$9)</f>
        <v>0</v>
      </c>
    </row>
    <row r="5" spans="1:18" ht="10.5">
      <c r="A5" s="3">
        <v>2</v>
      </c>
      <c r="B5" s="4" t="s">
        <v>6</v>
      </c>
      <c r="C5" s="23" t="s">
        <v>103</v>
      </c>
      <c r="D5" s="44">
        <f>+Variables!$B$2</f>
        <v>656874</v>
      </c>
      <c r="E5" s="18">
        <v>1</v>
      </c>
      <c r="F5" s="10">
        <f aca="true" t="shared" si="0" ref="F5:F61">+D5*E5</f>
        <v>656874</v>
      </c>
      <c r="G5" s="9"/>
      <c r="H5" s="14">
        <v>0</v>
      </c>
      <c r="I5" s="14">
        <v>1</v>
      </c>
      <c r="J5" s="13">
        <f>((((+F5*H5*I5)/60)/60)/Variables!$B$9)</f>
        <v>0</v>
      </c>
      <c r="L5" s="14">
        <v>0</v>
      </c>
      <c r="M5" s="14">
        <v>0</v>
      </c>
      <c r="N5" s="13">
        <f>((((+F5*L5*M5)/60)/60)/Variables!$B$9)</f>
        <v>0</v>
      </c>
      <c r="P5" s="207">
        <v>0</v>
      </c>
      <c r="Q5" s="207">
        <v>0</v>
      </c>
      <c r="R5" s="201">
        <f>((((+F5*P5*Q5)/60)/60)/Variables!$B$9)</f>
        <v>0</v>
      </c>
    </row>
    <row r="6" spans="1:18" ht="10.5">
      <c r="A6" s="3">
        <v>3</v>
      </c>
      <c r="B6" s="4" t="s">
        <v>7</v>
      </c>
      <c r="C6" s="23" t="s">
        <v>103</v>
      </c>
      <c r="D6" s="44">
        <f>+Variables!$B$2</f>
        <v>656874</v>
      </c>
      <c r="E6" s="18">
        <v>1</v>
      </c>
      <c r="F6" s="10">
        <f t="shared" si="0"/>
        <v>656874</v>
      </c>
      <c r="G6" s="9"/>
      <c r="H6" s="14">
        <v>0</v>
      </c>
      <c r="I6" s="14">
        <v>1</v>
      </c>
      <c r="J6" s="13">
        <f>((((+F6*H6*I6)/60)/60)/Variables!$B$9)</f>
        <v>0</v>
      </c>
      <c r="L6" s="14">
        <v>0</v>
      </c>
      <c r="M6" s="14">
        <v>0</v>
      </c>
      <c r="N6" s="13">
        <f>((((+F6*L6*M6)/60)/60)/Variables!$B$9)</f>
        <v>0</v>
      </c>
      <c r="P6" s="207">
        <v>0</v>
      </c>
      <c r="Q6" s="207">
        <v>0</v>
      </c>
      <c r="R6" s="201">
        <f>((((+F6*P6*Q6)/60)/60)/Variables!$B$9)</f>
        <v>0</v>
      </c>
    </row>
    <row r="7" spans="1:18" ht="10.5">
      <c r="A7" s="3">
        <v>4</v>
      </c>
      <c r="B7" s="4" t="s">
        <v>8</v>
      </c>
      <c r="C7" s="23" t="s">
        <v>106</v>
      </c>
      <c r="D7" s="44">
        <f>+Variables!$B$2</f>
        <v>656874</v>
      </c>
      <c r="E7" s="18">
        <v>1</v>
      </c>
      <c r="F7" s="10">
        <f t="shared" si="0"/>
        <v>656874</v>
      </c>
      <c r="G7" s="9"/>
      <c r="H7" s="14">
        <v>0</v>
      </c>
      <c r="I7" s="14">
        <v>1</v>
      </c>
      <c r="J7" s="13">
        <f>((((+F7*H7*I7)/60)/60)/Variables!$B$9)</f>
        <v>0</v>
      </c>
      <c r="L7" s="14">
        <v>0</v>
      </c>
      <c r="M7" s="14">
        <v>0</v>
      </c>
      <c r="N7" s="13">
        <f>((((+F7*L7*M7)/60)/60)/Variables!$B$9)</f>
        <v>0</v>
      </c>
      <c r="P7" s="207">
        <v>0</v>
      </c>
      <c r="Q7" s="207">
        <v>0</v>
      </c>
      <c r="R7" s="201">
        <f>((((+F7*P7*Q7)/60)/60)/Variables!$B$9)</f>
        <v>0</v>
      </c>
    </row>
    <row r="8" spans="1:18" ht="10.5">
      <c r="A8" s="3">
        <v>5</v>
      </c>
      <c r="B8" s="4" t="s">
        <v>9</v>
      </c>
      <c r="C8" s="23" t="s">
        <v>106</v>
      </c>
      <c r="D8" s="44">
        <f>+Variables!$B$2</f>
        <v>656874</v>
      </c>
      <c r="E8" s="18">
        <v>1</v>
      </c>
      <c r="F8" s="10">
        <f t="shared" si="0"/>
        <v>656874</v>
      </c>
      <c r="G8" s="9"/>
      <c r="H8" s="14">
        <v>0</v>
      </c>
      <c r="I8" s="14">
        <v>1</v>
      </c>
      <c r="J8" s="13">
        <f>((((+F8*H8*I8)/60)/60)/Variables!$B$9)</f>
        <v>0</v>
      </c>
      <c r="L8" s="14">
        <v>0</v>
      </c>
      <c r="M8" s="14">
        <v>0</v>
      </c>
      <c r="N8" s="13">
        <f>((((+F8*L8*M8)/60)/60)/Variables!$B$9)</f>
        <v>0</v>
      </c>
      <c r="P8" s="207">
        <v>0</v>
      </c>
      <c r="Q8" s="207">
        <v>0</v>
      </c>
      <c r="R8" s="201">
        <f>((((+F8*P8*Q8)/60)/60)/Variables!$B$9)</f>
        <v>0</v>
      </c>
    </row>
    <row r="9" spans="1:18" ht="10.5">
      <c r="A9" s="3">
        <v>6</v>
      </c>
      <c r="B9" s="4" t="s">
        <v>10</v>
      </c>
      <c r="C9" s="23" t="s">
        <v>106</v>
      </c>
      <c r="D9" s="44">
        <f>+Variables!$B$2</f>
        <v>656874</v>
      </c>
      <c r="E9" s="18">
        <v>1</v>
      </c>
      <c r="F9" s="10">
        <f t="shared" si="0"/>
        <v>656874</v>
      </c>
      <c r="G9" s="9"/>
      <c r="H9" s="14">
        <v>0</v>
      </c>
      <c r="I9" s="14">
        <v>1</v>
      </c>
      <c r="J9" s="13">
        <f>((((+F9*H9*I9)/60)/60)/Variables!$B$9)</f>
        <v>0</v>
      </c>
      <c r="L9" s="14">
        <v>0</v>
      </c>
      <c r="M9" s="14">
        <v>0</v>
      </c>
      <c r="N9" s="13">
        <f>((((+F9*L9*M9)/60)/60)/Variables!$B$9)</f>
        <v>0</v>
      </c>
      <c r="P9" s="207">
        <v>0</v>
      </c>
      <c r="Q9" s="207">
        <v>0</v>
      </c>
      <c r="R9" s="201">
        <f>((((+F9*P9*Q9)/60)/60)/Variables!$B$9)</f>
        <v>0</v>
      </c>
    </row>
    <row r="10" spans="1:18" ht="10.5">
      <c r="A10" s="3">
        <v>7</v>
      </c>
      <c r="B10" s="4" t="s">
        <v>11</v>
      </c>
      <c r="C10" s="23" t="s">
        <v>106</v>
      </c>
      <c r="D10" s="44">
        <f>+Variables!$B$2</f>
        <v>656874</v>
      </c>
      <c r="E10" s="18">
        <v>1</v>
      </c>
      <c r="F10" s="10">
        <f t="shared" si="0"/>
        <v>656874</v>
      </c>
      <c r="G10" s="9"/>
      <c r="H10" s="14">
        <v>0</v>
      </c>
      <c r="I10" s="14">
        <v>1</v>
      </c>
      <c r="J10" s="13">
        <f>((((+F10*H10*I10)/60)/60)/Variables!$B$9)</f>
        <v>0</v>
      </c>
      <c r="L10" s="14">
        <v>0</v>
      </c>
      <c r="M10" s="14">
        <v>0</v>
      </c>
      <c r="N10" s="13">
        <f>((((+F10*L10*M10)/60)/60)/Variables!$B$9)</f>
        <v>0</v>
      </c>
      <c r="P10" s="207">
        <v>0</v>
      </c>
      <c r="Q10" s="207">
        <v>0</v>
      </c>
      <c r="R10" s="201">
        <f>((((+F10*P10*Q10)/60)/60)/Variables!$B$9)</f>
        <v>0</v>
      </c>
    </row>
    <row r="11" spans="1:18" ht="10.5">
      <c r="A11" s="3">
        <v>8</v>
      </c>
      <c r="B11" s="4" t="s">
        <v>12</v>
      </c>
      <c r="C11" s="23" t="s">
        <v>106</v>
      </c>
      <c r="D11" s="44">
        <f>+Variables!$B$2</f>
        <v>656874</v>
      </c>
      <c r="E11" s="18">
        <v>1</v>
      </c>
      <c r="F11" s="10">
        <f t="shared" si="0"/>
        <v>656874</v>
      </c>
      <c r="G11" s="9"/>
      <c r="H11" s="14">
        <v>0</v>
      </c>
      <c r="I11" s="14">
        <v>1</v>
      </c>
      <c r="J11" s="13">
        <f>((((+F11*H11*I11)/60)/60)/Variables!$B$9)</f>
        <v>0</v>
      </c>
      <c r="L11" s="14">
        <v>0</v>
      </c>
      <c r="M11" s="14">
        <v>0</v>
      </c>
      <c r="N11" s="13">
        <f>((((+F11*L11*M11)/60)/60)/Variables!$B$9)</f>
        <v>0</v>
      </c>
      <c r="P11" s="207">
        <v>0</v>
      </c>
      <c r="Q11" s="207">
        <v>0</v>
      </c>
      <c r="R11" s="201">
        <f>((((+F11*P11*Q11)/60)/60)/Variables!$B$9)</f>
        <v>0</v>
      </c>
    </row>
    <row r="12" spans="1:18" ht="10.5">
      <c r="A12" s="3">
        <v>9</v>
      </c>
      <c r="B12" s="4" t="s">
        <v>13</v>
      </c>
      <c r="C12" s="23" t="s">
        <v>106</v>
      </c>
      <c r="D12" s="44">
        <f>+Variables!$B$2</f>
        <v>656874</v>
      </c>
      <c r="E12" s="18">
        <v>1</v>
      </c>
      <c r="F12" s="10">
        <f t="shared" si="0"/>
        <v>656874</v>
      </c>
      <c r="G12" s="9"/>
      <c r="H12" s="14">
        <v>0</v>
      </c>
      <c r="I12" s="14">
        <v>1</v>
      </c>
      <c r="J12" s="13">
        <f>((((+F12*H12*I12)/60)/60)/Variables!$B$9)</f>
        <v>0</v>
      </c>
      <c r="L12" s="14">
        <v>0</v>
      </c>
      <c r="M12" s="14">
        <v>0</v>
      </c>
      <c r="N12" s="13">
        <f>((((+F12*L12*M12)/60)/60)/Variables!$B$9)</f>
        <v>0</v>
      </c>
      <c r="P12" s="207">
        <v>0</v>
      </c>
      <c r="Q12" s="207">
        <v>0</v>
      </c>
      <c r="R12" s="201">
        <f>((((+F12*P12*Q12)/60)/60)/Variables!$B$9)</f>
        <v>0</v>
      </c>
    </row>
    <row r="13" spans="1:18" ht="10.5">
      <c r="A13" s="3">
        <v>10</v>
      </c>
      <c r="B13" s="4" t="s">
        <v>14</v>
      </c>
      <c r="C13" s="23" t="s">
        <v>106</v>
      </c>
      <c r="D13" s="44">
        <f>+Variables!$B$2</f>
        <v>656874</v>
      </c>
      <c r="E13" s="18">
        <v>1</v>
      </c>
      <c r="F13" s="10">
        <f t="shared" si="0"/>
        <v>656874</v>
      </c>
      <c r="G13" s="9"/>
      <c r="H13" s="14">
        <v>0</v>
      </c>
      <c r="I13" s="14">
        <v>1</v>
      </c>
      <c r="J13" s="13">
        <f>((((+F13*H13*I13)/60)/60)/Variables!$B$9)</f>
        <v>0</v>
      </c>
      <c r="L13" s="14">
        <v>0</v>
      </c>
      <c r="M13" s="14">
        <v>0</v>
      </c>
      <c r="N13" s="13">
        <f>((((+F13*L13*M13)/60)/60)/Variables!$B$9)</f>
        <v>0</v>
      </c>
      <c r="P13" s="207">
        <v>0</v>
      </c>
      <c r="Q13" s="207">
        <v>0</v>
      </c>
      <c r="R13" s="201">
        <f>((((+F13*P13*Q13)/60)/60)/Variables!$B$9)</f>
        <v>0</v>
      </c>
    </row>
    <row r="14" spans="1:18" ht="10.5">
      <c r="A14" s="3">
        <v>11</v>
      </c>
      <c r="B14" s="4" t="s">
        <v>15</v>
      </c>
      <c r="C14" s="23" t="s">
        <v>106</v>
      </c>
      <c r="D14" s="44">
        <f>+Variables!$B$2</f>
        <v>656874</v>
      </c>
      <c r="E14" s="18">
        <v>1</v>
      </c>
      <c r="F14" s="10">
        <f t="shared" si="0"/>
        <v>656874</v>
      </c>
      <c r="G14" s="9"/>
      <c r="H14" s="14">
        <v>0</v>
      </c>
      <c r="I14" s="14">
        <v>1</v>
      </c>
      <c r="J14" s="13">
        <f>((((+F14*H14*I14)/60)/60)/Variables!$B$9)</f>
        <v>0</v>
      </c>
      <c r="L14" s="14">
        <v>0</v>
      </c>
      <c r="M14" s="14">
        <v>0</v>
      </c>
      <c r="N14" s="13">
        <f>((((+F14*L14*M14)/60)/60)/Variables!$B$9)</f>
        <v>0</v>
      </c>
      <c r="P14" s="207">
        <v>0</v>
      </c>
      <c r="Q14" s="207">
        <v>0</v>
      </c>
      <c r="R14" s="201">
        <f>((((+F14*P14*Q14)/60)/60)/Variables!$B$9)</f>
        <v>0</v>
      </c>
    </row>
    <row r="15" spans="1:18" ht="10.5">
      <c r="A15" s="3">
        <v>12</v>
      </c>
      <c r="B15" s="4" t="s">
        <v>16</v>
      </c>
      <c r="C15" s="23" t="s">
        <v>106</v>
      </c>
      <c r="D15" s="44">
        <f>+Variables!$B$2</f>
        <v>656874</v>
      </c>
      <c r="E15" s="18">
        <v>1</v>
      </c>
      <c r="F15" s="10">
        <f t="shared" si="0"/>
        <v>656874</v>
      </c>
      <c r="G15" s="9"/>
      <c r="H15" s="14">
        <v>0</v>
      </c>
      <c r="I15" s="14">
        <v>1</v>
      </c>
      <c r="J15" s="13">
        <f>((((+F15*H15*I15)/60)/60)/Variables!$B$9)</f>
        <v>0</v>
      </c>
      <c r="L15" s="14">
        <v>0</v>
      </c>
      <c r="M15" s="14">
        <v>0</v>
      </c>
      <c r="N15" s="13">
        <f>((((+F15*L15*M15)/60)/60)/Variables!$B$9)</f>
        <v>0</v>
      </c>
      <c r="P15" s="207">
        <v>0</v>
      </c>
      <c r="Q15" s="207">
        <v>0</v>
      </c>
      <c r="R15" s="201">
        <f>((((+F15*P15*Q15)/60)/60)/Variables!$B$9)</f>
        <v>0</v>
      </c>
    </row>
    <row r="16" spans="1:18" ht="10.5">
      <c r="A16" s="3">
        <v>13</v>
      </c>
      <c r="B16" s="4" t="s">
        <v>17</v>
      </c>
      <c r="C16" s="23" t="s">
        <v>106</v>
      </c>
      <c r="D16" s="44">
        <f>+Variables!$B$2</f>
        <v>656874</v>
      </c>
      <c r="E16" s="18">
        <v>1</v>
      </c>
      <c r="F16" s="10">
        <f t="shared" si="0"/>
        <v>656874</v>
      </c>
      <c r="G16" s="9"/>
      <c r="H16" s="14">
        <v>0</v>
      </c>
      <c r="I16" s="14">
        <v>1</v>
      </c>
      <c r="J16" s="13">
        <f>((((+F16*H16*I16)/60)/60)/Variables!$B$9)</f>
        <v>0</v>
      </c>
      <c r="L16" s="14">
        <v>0</v>
      </c>
      <c r="M16" s="14">
        <v>0</v>
      </c>
      <c r="N16" s="13">
        <f>((((+F16*L16*M16)/60)/60)/Variables!$B$9)</f>
        <v>0</v>
      </c>
      <c r="P16" s="207">
        <v>0</v>
      </c>
      <c r="Q16" s="207">
        <v>0</v>
      </c>
      <c r="R16" s="201">
        <f>((((+F16*P16*Q16)/60)/60)/Variables!$B$9)</f>
        <v>0</v>
      </c>
    </row>
    <row r="17" spans="1:18" ht="10.5">
      <c r="A17" s="3">
        <v>14</v>
      </c>
      <c r="B17" s="4" t="s">
        <v>18</v>
      </c>
      <c r="C17" s="23" t="s">
        <v>106</v>
      </c>
      <c r="D17" s="44">
        <f>+Variables!$B$2</f>
        <v>656874</v>
      </c>
      <c r="E17" s="18">
        <v>1</v>
      </c>
      <c r="F17" s="10">
        <f t="shared" si="0"/>
        <v>656874</v>
      </c>
      <c r="G17" s="9"/>
      <c r="H17" s="14">
        <v>0</v>
      </c>
      <c r="I17" s="14">
        <v>1</v>
      </c>
      <c r="J17" s="13">
        <f>((((+F17*H17*I17)/60)/60)/Variables!$B$9)</f>
        <v>0</v>
      </c>
      <c r="L17" s="14">
        <v>0</v>
      </c>
      <c r="M17" s="14">
        <v>0</v>
      </c>
      <c r="N17" s="13">
        <f>((((+F17*L17*M17)/60)/60)/Variables!$B$9)</f>
        <v>0</v>
      </c>
      <c r="P17" s="207">
        <v>0</v>
      </c>
      <c r="Q17" s="207">
        <v>0</v>
      </c>
      <c r="R17" s="201">
        <f>((((+F17*P17*Q17)/60)/60)/Variables!$B$9)</f>
        <v>0</v>
      </c>
    </row>
    <row r="18" spans="1:18" ht="10.5">
      <c r="A18" s="3">
        <v>15</v>
      </c>
      <c r="B18" s="4" t="s">
        <v>19</v>
      </c>
      <c r="C18" s="23" t="s">
        <v>106</v>
      </c>
      <c r="D18" s="44">
        <f>+Variables!$B$2</f>
        <v>656874</v>
      </c>
      <c r="E18" s="18">
        <v>1</v>
      </c>
      <c r="F18" s="10">
        <f t="shared" si="0"/>
        <v>656874</v>
      </c>
      <c r="G18" s="9"/>
      <c r="H18" s="14">
        <v>0</v>
      </c>
      <c r="I18" s="14">
        <v>1</v>
      </c>
      <c r="J18" s="13">
        <f>((((+F18*H18*I18)/60)/60)/Variables!$B$9)</f>
        <v>0</v>
      </c>
      <c r="L18" s="14">
        <v>0</v>
      </c>
      <c r="M18" s="14">
        <v>0</v>
      </c>
      <c r="N18" s="13">
        <f>((((+F18*L18*M18)/60)/60)/Variables!$B$9)</f>
        <v>0</v>
      </c>
      <c r="P18" s="207">
        <v>0</v>
      </c>
      <c r="Q18" s="207">
        <v>0</v>
      </c>
      <c r="R18" s="201">
        <f>((((+F18*P18*Q18)/60)/60)/Variables!$B$9)</f>
        <v>0</v>
      </c>
    </row>
    <row r="19" spans="1:18" ht="10.5">
      <c r="A19" s="3">
        <v>16</v>
      </c>
      <c r="B19" s="4" t="s">
        <v>236</v>
      </c>
      <c r="C19" s="23" t="s">
        <v>106</v>
      </c>
      <c r="D19" s="44">
        <f>+Variables!$B$2</f>
        <v>656874</v>
      </c>
      <c r="E19" s="18">
        <v>1</v>
      </c>
      <c r="F19" s="10">
        <f t="shared" si="0"/>
        <v>656874</v>
      </c>
      <c r="G19" s="9"/>
      <c r="H19" s="14">
        <v>0</v>
      </c>
      <c r="I19" s="14">
        <v>1</v>
      </c>
      <c r="J19" s="13">
        <f>((((+F19*H19*I19)/60)/60)/Variables!$B$9)</f>
        <v>0</v>
      </c>
      <c r="L19" s="14">
        <v>0</v>
      </c>
      <c r="M19" s="14">
        <v>0</v>
      </c>
      <c r="N19" s="13">
        <f>((((+F19*L19*M19)/60)/60)/Variables!$B$9)</f>
        <v>0</v>
      </c>
      <c r="P19" s="207">
        <v>0</v>
      </c>
      <c r="Q19" s="207">
        <v>0</v>
      </c>
      <c r="R19" s="201">
        <f>((((+F19*P19*Q19)/60)/60)/Variables!$B$9)</f>
        <v>0</v>
      </c>
    </row>
    <row r="20" spans="1:18" ht="10.5">
      <c r="A20" s="3">
        <v>17</v>
      </c>
      <c r="B20" s="4" t="s">
        <v>237</v>
      </c>
      <c r="C20" s="23" t="s">
        <v>106</v>
      </c>
      <c r="D20" s="44">
        <f>+Variables!$B$2</f>
        <v>656874</v>
      </c>
      <c r="E20" s="18">
        <v>1</v>
      </c>
      <c r="F20" s="10">
        <f t="shared" si="0"/>
        <v>656874</v>
      </c>
      <c r="G20" s="9"/>
      <c r="H20" s="14">
        <v>0</v>
      </c>
      <c r="I20" s="14">
        <v>1</v>
      </c>
      <c r="J20" s="13">
        <f>((((+F20*H20*I20)/60)/60)/Variables!$B$9)</f>
        <v>0</v>
      </c>
      <c r="L20" s="14">
        <v>0</v>
      </c>
      <c r="M20" s="14">
        <v>0</v>
      </c>
      <c r="N20" s="13">
        <f>((((+F20*L20*M20)/60)/60)/Variables!$B$9)</f>
        <v>0</v>
      </c>
      <c r="P20" s="207">
        <v>0</v>
      </c>
      <c r="Q20" s="207">
        <v>0</v>
      </c>
      <c r="R20" s="201">
        <f>((((+F20*P20*Q20)/60)/60)/Variables!$B$9)</f>
        <v>0</v>
      </c>
    </row>
    <row r="21" spans="1:18" ht="10.5">
      <c r="A21" s="3">
        <v>18</v>
      </c>
      <c r="B21" s="4" t="s">
        <v>238</v>
      </c>
      <c r="C21" s="23" t="s">
        <v>106</v>
      </c>
      <c r="D21" s="44">
        <f>+Variables!$B$2</f>
        <v>656874</v>
      </c>
      <c r="E21" s="18">
        <v>1</v>
      </c>
      <c r="F21" s="10">
        <f t="shared" si="0"/>
        <v>656874</v>
      </c>
      <c r="G21" s="9"/>
      <c r="H21" s="14">
        <v>0</v>
      </c>
      <c r="I21" s="14">
        <v>1</v>
      </c>
      <c r="J21" s="13">
        <f>((((+F21*H21*I21)/60)/60)/Variables!$B$9)</f>
        <v>0</v>
      </c>
      <c r="L21" s="14">
        <v>0</v>
      </c>
      <c r="M21" s="14">
        <v>0</v>
      </c>
      <c r="N21" s="13">
        <f>((((+F21*L21*M21)/60)/60)/Variables!$B$9)</f>
        <v>0</v>
      </c>
      <c r="P21" s="207">
        <v>0</v>
      </c>
      <c r="Q21" s="207">
        <v>0</v>
      </c>
      <c r="R21" s="201">
        <f>((((+F21*P21*Q21)/60)/60)/Variables!$B$9)</f>
        <v>0</v>
      </c>
    </row>
    <row r="22" spans="1:18" ht="10.5">
      <c r="A22" s="3">
        <v>19</v>
      </c>
      <c r="B22" s="4" t="s">
        <v>239</v>
      </c>
      <c r="C22" s="23" t="s">
        <v>106</v>
      </c>
      <c r="D22" s="44">
        <f>+Variables!$B$2</f>
        <v>656874</v>
      </c>
      <c r="E22" s="18">
        <v>1</v>
      </c>
      <c r="F22" s="10">
        <f t="shared" si="0"/>
        <v>656874</v>
      </c>
      <c r="G22" s="9"/>
      <c r="H22" s="14">
        <v>0</v>
      </c>
      <c r="I22" s="14">
        <v>1</v>
      </c>
      <c r="J22" s="13">
        <f>((((+F22*H22*I22)/60)/60)/Variables!$B$9)</f>
        <v>0</v>
      </c>
      <c r="L22" s="14">
        <v>0</v>
      </c>
      <c r="M22" s="14">
        <v>0</v>
      </c>
      <c r="N22" s="13">
        <f>((((+F22*L22*M22)/60)/60)/Variables!$B$9)</f>
        <v>0</v>
      </c>
      <c r="P22" s="207">
        <v>0</v>
      </c>
      <c r="Q22" s="207">
        <v>0</v>
      </c>
      <c r="R22" s="201">
        <f>((((+F22*P22*Q22)/60)/60)/Variables!$B$9)</f>
        <v>0</v>
      </c>
    </row>
    <row r="23" spans="1:18" ht="10.5">
      <c r="A23" s="3">
        <v>20</v>
      </c>
      <c r="B23" s="4" t="s">
        <v>26</v>
      </c>
      <c r="C23" s="23" t="s">
        <v>106</v>
      </c>
      <c r="D23" s="44">
        <f>+Variables!$B$2</f>
        <v>656874</v>
      </c>
      <c r="E23" s="18">
        <v>1</v>
      </c>
      <c r="F23" s="10">
        <f t="shared" si="0"/>
        <v>656874</v>
      </c>
      <c r="G23" s="9"/>
      <c r="H23" s="14">
        <v>0</v>
      </c>
      <c r="I23" s="14">
        <v>1</v>
      </c>
      <c r="J23" s="13">
        <f>((((+F23*H23*I23)/60)/60)/Variables!$B$9)</f>
        <v>0</v>
      </c>
      <c r="L23" s="14">
        <v>0</v>
      </c>
      <c r="M23" s="14">
        <v>0</v>
      </c>
      <c r="N23" s="13">
        <f>((((+F23*L23*M23)/60)/60)/Variables!$B$9)</f>
        <v>0</v>
      </c>
      <c r="P23" s="207">
        <v>0</v>
      </c>
      <c r="Q23" s="207">
        <v>0</v>
      </c>
      <c r="R23" s="201">
        <f>((((+F23*P23*Q23)/60)/60)/Variables!$B$9)</f>
        <v>0</v>
      </c>
    </row>
    <row r="24" spans="1:18" ht="10.5">
      <c r="A24" s="3">
        <v>21</v>
      </c>
      <c r="B24" s="4" t="s">
        <v>240</v>
      </c>
      <c r="C24" s="23" t="s">
        <v>106</v>
      </c>
      <c r="D24" s="44">
        <f>+Variables!$B$2</f>
        <v>656874</v>
      </c>
      <c r="E24" s="18">
        <v>1</v>
      </c>
      <c r="F24" s="10">
        <f t="shared" si="0"/>
        <v>656874</v>
      </c>
      <c r="G24" s="9"/>
      <c r="H24" s="14">
        <v>0</v>
      </c>
      <c r="I24" s="14">
        <v>1</v>
      </c>
      <c r="J24" s="13">
        <f>((((+F24*H24*I24)/60)/60)/Variables!$B$9)</f>
        <v>0</v>
      </c>
      <c r="L24" s="14">
        <v>0</v>
      </c>
      <c r="M24" s="14">
        <v>0</v>
      </c>
      <c r="N24" s="13">
        <f>((((+F24*L24*M24)/60)/60)/Variables!$B$9)</f>
        <v>0</v>
      </c>
      <c r="P24" s="207">
        <v>0</v>
      </c>
      <c r="Q24" s="207">
        <v>0</v>
      </c>
      <c r="R24" s="201">
        <f>((((+F24*P24*Q24)/60)/60)/Variables!$B$9)</f>
        <v>0</v>
      </c>
    </row>
    <row r="25" spans="1:18" ht="10.5">
      <c r="A25" s="3">
        <v>22</v>
      </c>
      <c r="B25" s="4" t="s">
        <v>241</v>
      </c>
      <c r="C25" s="23" t="s">
        <v>106</v>
      </c>
      <c r="D25" s="44">
        <f>+Variables!$B$2</f>
        <v>656874</v>
      </c>
      <c r="E25" s="18">
        <v>1</v>
      </c>
      <c r="F25" s="10">
        <f t="shared" si="0"/>
        <v>656874</v>
      </c>
      <c r="G25" s="9"/>
      <c r="H25" s="14">
        <v>0</v>
      </c>
      <c r="I25" s="14">
        <v>1</v>
      </c>
      <c r="J25" s="13">
        <f>((((+F25*H25*I25)/60)/60)/Variables!$B$9)</f>
        <v>0</v>
      </c>
      <c r="L25" s="14">
        <v>0</v>
      </c>
      <c r="M25" s="14">
        <v>0</v>
      </c>
      <c r="N25" s="13">
        <f>((((+F25*L25*M25)/60)/60)/Variables!$B$9)</f>
        <v>0</v>
      </c>
      <c r="P25" s="207">
        <v>0</v>
      </c>
      <c r="Q25" s="207">
        <v>0</v>
      </c>
      <c r="R25" s="201">
        <f>((((+F25*P25*Q25)/60)/60)/Variables!$B$9)</f>
        <v>0</v>
      </c>
    </row>
    <row r="26" spans="1:18" ht="10.5">
      <c r="A26" s="3">
        <v>23</v>
      </c>
      <c r="B26" s="4" t="s">
        <v>242</v>
      </c>
      <c r="C26" s="23" t="s">
        <v>106</v>
      </c>
      <c r="D26" s="44">
        <f>+Variables!$B$2</f>
        <v>656874</v>
      </c>
      <c r="E26" s="18">
        <v>1</v>
      </c>
      <c r="F26" s="10">
        <f t="shared" si="0"/>
        <v>656874</v>
      </c>
      <c r="G26" s="9"/>
      <c r="H26" s="14">
        <v>0</v>
      </c>
      <c r="I26" s="14">
        <v>1</v>
      </c>
      <c r="J26" s="13">
        <f>((((+F26*H26*I26)/60)/60)/Variables!$B$9)</f>
        <v>0</v>
      </c>
      <c r="L26" s="14">
        <v>0</v>
      </c>
      <c r="M26" s="14">
        <v>0</v>
      </c>
      <c r="N26" s="13">
        <f>((((+F26*L26*M26)/60)/60)/Variables!$B$9)</f>
        <v>0</v>
      </c>
      <c r="P26" s="207">
        <v>0</v>
      </c>
      <c r="Q26" s="207">
        <v>0</v>
      </c>
      <c r="R26" s="201">
        <f>((((+F26*P26*Q26)/60)/60)/Variables!$B$9)</f>
        <v>0</v>
      </c>
    </row>
    <row r="27" spans="1:18" ht="10.5">
      <c r="A27" s="3">
        <v>24</v>
      </c>
      <c r="B27" s="4" t="s">
        <v>243</v>
      </c>
      <c r="C27" s="23" t="s">
        <v>106</v>
      </c>
      <c r="D27" s="44">
        <f>+Variables!$B$2</f>
        <v>656874</v>
      </c>
      <c r="E27" s="18">
        <v>1</v>
      </c>
      <c r="F27" s="10">
        <f t="shared" si="0"/>
        <v>656874</v>
      </c>
      <c r="G27" s="9"/>
      <c r="H27" s="14">
        <v>0</v>
      </c>
      <c r="I27" s="14">
        <v>1</v>
      </c>
      <c r="J27" s="13">
        <f>((((+F27*H27*I27)/60)/60)/Variables!$B$9)</f>
        <v>0</v>
      </c>
      <c r="L27" s="14">
        <v>0</v>
      </c>
      <c r="M27" s="14">
        <v>0</v>
      </c>
      <c r="N27" s="13">
        <f>((((+F27*L27*M27)/60)/60)/Variables!$B$9)</f>
        <v>0</v>
      </c>
      <c r="P27" s="207">
        <v>0</v>
      </c>
      <c r="Q27" s="207">
        <v>0</v>
      </c>
      <c r="R27" s="201">
        <f>((((+F27*P27*Q27)/60)/60)/Variables!$B$9)</f>
        <v>0</v>
      </c>
    </row>
    <row r="28" spans="1:18" ht="10.5">
      <c r="A28" s="3">
        <v>25</v>
      </c>
      <c r="B28" s="4" t="s">
        <v>244</v>
      </c>
      <c r="C28" s="23" t="s">
        <v>106</v>
      </c>
      <c r="D28" s="44">
        <f>+Variables!$B$2</f>
        <v>656874</v>
      </c>
      <c r="E28" s="18">
        <v>1</v>
      </c>
      <c r="F28" s="10">
        <f t="shared" si="0"/>
        <v>656874</v>
      </c>
      <c r="G28" s="9"/>
      <c r="H28" s="14">
        <v>0</v>
      </c>
      <c r="I28" s="14">
        <v>1</v>
      </c>
      <c r="J28" s="13">
        <f>((((+F28*H28*I28)/60)/60)/Variables!$B$9)</f>
        <v>0</v>
      </c>
      <c r="L28" s="14">
        <v>0</v>
      </c>
      <c r="M28" s="14">
        <v>0</v>
      </c>
      <c r="N28" s="13">
        <f>((((+F28*L28*M28)/60)/60)/Variables!$B$9)</f>
        <v>0</v>
      </c>
      <c r="P28" s="207">
        <v>0</v>
      </c>
      <c r="Q28" s="207">
        <v>0</v>
      </c>
      <c r="R28" s="201">
        <f>((((+F28*P28*Q28)/60)/60)/Variables!$B$9)</f>
        <v>0</v>
      </c>
    </row>
    <row r="29" spans="1:18" ht="10.5">
      <c r="A29" s="3">
        <v>26</v>
      </c>
      <c r="B29" s="4" t="s">
        <v>32</v>
      </c>
      <c r="C29" s="23" t="s">
        <v>104</v>
      </c>
      <c r="D29" s="44">
        <f>+Variables!$B$2</f>
        <v>656874</v>
      </c>
      <c r="E29" s="18">
        <v>1</v>
      </c>
      <c r="F29" s="10">
        <f t="shared" si="0"/>
        <v>656874</v>
      </c>
      <c r="G29" s="9"/>
      <c r="H29" s="14">
        <v>0</v>
      </c>
      <c r="I29" s="14">
        <v>1</v>
      </c>
      <c r="J29" s="13">
        <f>((((+F29*H29*I29)/60)/60)/Variables!$B$9)</f>
        <v>0</v>
      </c>
      <c r="L29" s="14">
        <v>0</v>
      </c>
      <c r="M29" s="14">
        <v>0</v>
      </c>
      <c r="N29" s="13">
        <f>((((+F29*L29*M29)/60)/60)/Variables!$B$9)</f>
        <v>0</v>
      </c>
      <c r="P29" s="207">
        <v>0</v>
      </c>
      <c r="Q29" s="207">
        <v>0</v>
      </c>
      <c r="R29" s="201">
        <f>((((+F29*P29*Q29)/60)/60)/Variables!$B$9)</f>
        <v>0</v>
      </c>
    </row>
    <row r="30" spans="1:18" ht="10.5">
      <c r="A30" s="5"/>
      <c r="B30" s="2" t="s">
        <v>4</v>
      </c>
      <c r="C30" s="23"/>
      <c r="D30" s="44">
        <v>0</v>
      </c>
      <c r="E30" s="18">
        <v>0</v>
      </c>
      <c r="F30" s="10">
        <f t="shared" si="0"/>
        <v>0</v>
      </c>
      <c r="G30" s="9"/>
      <c r="H30" s="14">
        <v>0</v>
      </c>
      <c r="I30" s="14">
        <v>0</v>
      </c>
      <c r="J30" s="13">
        <f>((((+F30*H30*I30)/60)/60)/Variables!$B$9)</f>
        <v>0</v>
      </c>
      <c r="L30" s="14">
        <v>0</v>
      </c>
      <c r="M30" s="14">
        <v>0</v>
      </c>
      <c r="N30" s="13">
        <f>((((+F30*L30*M30)/60)/60)/Variables!$B$9)</f>
        <v>0</v>
      </c>
      <c r="P30" s="207">
        <v>0</v>
      </c>
      <c r="Q30" s="207">
        <v>0</v>
      </c>
      <c r="R30" s="201">
        <f>((((+F30*P30*Q30)/60)/60)/Variables!$B$9)</f>
        <v>0</v>
      </c>
    </row>
    <row r="31" spans="1:18" ht="10.5">
      <c r="A31" s="3">
        <v>27</v>
      </c>
      <c r="B31" s="4" t="s">
        <v>255</v>
      </c>
      <c r="C31" s="23" t="s">
        <v>120</v>
      </c>
      <c r="D31" s="44">
        <f>+Variables!$B$2</f>
        <v>656874</v>
      </c>
      <c r="E31" s="18">
        <v>0.9</v>
      </c>
      <c r="F31" s="10">
        <f t="shared" si="0"/>
        <v>591186.6</v>
      </c>
      <c r="G31" s="9"/>
      <c r="H31" s="14">
        <v>5</v>
      </c>
      <c r="I31" s="14">
        <v>1</v>
      </c>
      <c r="J31" s="13">
        <f>((((+F31*H31*I31)/60)/60)/Variables!$B$9)</f>
        <v>0.4773793604651163</v>
      </c>
      <c r="L31" s="14">
        <v>5</v>
      </c>
      <c r="M31" s="14">
        <v>1</v>
      </c>
      <c r="N31" s="13">
        <f>((((+F31*L31*M31)/60)/60)/Variables!$B$9)</f>
        <v>0.4773793604651163</v>
      </c>
      <c r="P31" s="207">
        <v>0</v>
      </c>
      <c r="Q31" s="207">
        <v>0</v>
      </c>
      <c r="R31" s="201">
        <f>((((+F31*P31*Q31)/60)/60)/Variables!$B$9)</f>
        <v>0</v>
      </c>
    </row>
    <row r="32" spans="1:18" ht="10.5">
      <c r="A32" s="5"/>
      <c r="B32" s="6" t="s">
        <v>37</v>
      </c>
      <c r="C32" s="23"/>
      <c r="D32" s="44">
        <v>0</v>
      </c>
      <c r="E32" s="18">
        <v>0</v>
      </c>
      <c r="F32" s="10">
        <f t="shared" si="0"/>
        <v>0</v>
      </c>
      <c r="G32" s="9"/>
      <c r="H32" s="14">
        <v>0</v>
      </c>
      <c r="I32" s="14">
        <v>0</v>
      </c>
      <c r="J32" s="13">
        <f>((((+F32*H32*I32)/60)/60)/Variables!$B$9)</f>
        <v>0</v>
      </c>
      <c r="L32" s="14">
        <v>0</v>
      </c>
      <c r="M32" s="14">
        <v>0</v>
      </c>
      <c r="N32" s="13">
        <f>((((+F32*L32*M32)/60)/60)/Variables!$B$9)</f>
        <v>0</v>
      </c>
      <c r="P32" s="207">
        <v>0</v>
      </c>
      <c r="Q32" s="207">
        <v>0</v>
      </c>
      <c r="R32" s="201">
        <f>((((+F32*P32*Q32)/60)/60)/Variables!$B$9)</f>
        <v>0</v>
      </c>
    </row>
    <row r="33" spans="1:18" ht="10.5">
      <c r="A33" s="3">
        <v>28</v>
      </c>
      <c r="B33" s="4" t="s">
        <v>38</v>
      </c>
      <c r="C33" s="23" t="s">
        <v>132</v>
      </c>
      <c r="D33" s="44">
        <f>+Variables!$B$2</f>
        <v>656874</v>
      </c>
      <c r="E33" s="18">
        <v>0.8</v>
      </c>
      <c r="F33" s="10">
        <f t="shared" si="0"/>
        <v>525499.2000000001</v>
      </c>
      <c r="G33" s="9"/>
      <c r="H33" s="14">
        <v>5</v>
      </c>
      <c r="I33" s="14">
        <v>2</v>
      </c>
      <c r="J33" s="13">
        <f>((((+F33*H33*I33)/60)/60)/Variables!$B$9)</f>
        <v>0.8486744186046513</v>
      </c>
      <c r="L33" s="14">
        <v>5</v>
      </c>
      <c r="M33" s="14">
        <v>2</v>
      </c>
      <c r="N33" s="13">
        <f>((((+F33*L33*M33)/60)/60)/Variables!$B$9)</f>
        <v>0.8486744186046513</v>
      </c>
      <c r="P33" s="207">
        <v>0</v>
      </c>
      <c r="Q33" s="207">
        <v>0</v>
      </c>
      <c r="R33" s="201">
        <f>((((+F33*P33*Q33)/60)/60)/Variables!$B$9)</f>
        <v>0</v>
      </c>
    </row>
    <row r="34" spans="1:18" ht="10.5">
      <c r="A34" s="3">
        <v>29</v>
      </c>
      <c r="B34" s="4" t="s">
        <v>39</v>
      </c>
      <c r="C34" s="23" t="s">
        <v>132</v>
      </c>
      <c r="D34" s="44">
        <f>+Variables!$B$2</f>
        <v>656874</v>
      </c>
      <c r="E34" s="18">
        <v>0.8</v>
      </c>
      <c r="F34" s="10">
        <f t="shared" si="0"/>
        <v>525499.2000000001</v>
      </c>
      <c r="G34" s="9"/>
      <c r="H34" s="14">
        <v>5</v>
      </c>
      <c r="I34" s="14">
        <v>2</v>
      </c>
      <c r="J34" s="13">
        <f>((((+F34*H34*I34)/60)/60)/Variables!$B$9)</f>
        <v>0.8486744186046513</v>
      </c>
      <c r="L34" s="14">
        <v>5</v>
      </c>
      <c r="M34" s="14">
        <v>2</v>
      </c>
      <c r="N34" s="13">
        <f>((((+F34*L34*M34)/60)/60)/Variables!$B$9)</f>
        <v>0.8486744186046513</v>
      </c>
      <c r="P34" s="207">
        <v>0</v>
      </c>
      <c r="Q34" s="207">
        <v>0</v>
      </c>
      <c r="R34" s="201">
        <f>((((+F34*P34*Q34)/60)/60)/Variables!$B$9)</f>
        <v>0</v>
      </c>
    </row>
    <row r="35" spans="1:18" ht="10.5">
      <c r="A35" s="3">
        <v>30</v>
      </c>
      <c r="B35" s="4" t="s">
        <v>40</v>
      </c>
      <c r="C35" s="23" t="s">
        <v>132</v>
      </c>
      <c r="D35" s="44">
        <f>+Variables!$B$2</f>
        <v>656874</v>
      </c>
      <c r="E35" s="18">
        <v>0.8</v>
      </c>
      <c r="F35" s="10">
        <f t="shared" si="0"/>
        <v>525499.2000000001</v>
      </c>
      <c r="G35" s="9"/>
      <c r="H35" s="14">
        <v>5</v>
      </c>
      <c r="I35" s="14">
        <v>2</v>
      </c>
      <c r="J35" s="13">
        <f>((((+F35*H35*I35)/60)/60)/Variables!$B$9)</f>
        <v>0.8486744186046513</v>
      </c>
      <c r="L35" s="14">
        <v>5</v>
      </c>
      <c r="M35" s="14">
        <v>2</v>
      </c>
      <c r="N35" s="13">
        <f>((((+F35*L35*M35)/60)/60)/Variables!$B$9)</f>
        <v>0.8486744186046513</v>
      </c>
      <c r="P35" s="207">
        <v>0</v>
      </c>
      <c r="Q35" s="207">
        <v>0</v>
      </c>
      <c r="R35" s="201">
        <f>((((+F35*P35*Q35)/60)/60)/Variables!$B$9)</f>
        <v>0</v>
      </c>
    </row>
    <row r="36" spans="1:18" ht="10.5">
      <c r="A36" s="3">
        <v>31</v>
      </c>
      <c r="B36" s="4" t="s">
        <v>41</v>
      </c>
      <c r="C36" s="23" t="s">
        <v>132</v>
      </c>
      <c r="D36" s="44">
        <f>+Variables!$B$2</f>
        <v>656874</v>
      </c>
      <c r="E36" s="18">
        <v>0.65</v>
      </c>
      <c r="F36" s="10">
        <f t="shared" si="0"/>
        <v>426968.10000000003</v>
      </c>
      <c r="G36" s="9"/>
      <c r="H36" s="14">
        <v>5</v>
      </c>
      <c r="I36" s="14">
        <v>1</v>
      </c>
      <c r="J36" s="13">
        <f>((((+F36*H36*I36)/60)/60)/Variables!$B$9)</f>
        <v>0.34477398255813957</v>
      </c>
      <c r="L36" s="14">
        <v>5</v>
      </c>
      <c r="M36" s="14">
        <v>1</v>
      </c>
      <c r="N36" s="13">
        <f>((((+F36*L36*M36)/60)/60)/Variables!$B$9)</f>
        <v>0.34477398255813957</v>
      </c>
      <c r="P36" s="207">
        <v>0</v>
      </c>
      <c r="Q36" s="207">
        <v>0</v>
      </c>
      <c r="R36" s="201">
        <f>((((+F36*P36*Q36)/60)/60)/Variables!$B$9)</f>
        <v>0</v>
      </c>
    </row>
    <row r="37" spans="1:18" ht="10.5">
      <c r="A37" s="3">
        <v>32</v>
      </c>
      <c r="B37" s="4" t="s">
        <v>42</v>
      </c>
      <c r="C37" s="23" t="s">
        <v>103</v>
      </c>
      <c r="D37" s="44">
        <f>+Variables!$B$2</f>
        <v>656874</v>
      </c>
      <c r="E37" s="18">
        <v>0.8</v>
      </c>
      <c r="F37" s="10">
        <f t="shared" si="0"/>
        <v>525499.2000000001</v>
      </c>
      <c r="G37" s="9"/>
      <c r="H37" s="14">
        <v>0</v>
      </c>
      <c r="I37" s="14">
        <v>2</v>
      </c>
      <c r="J37" s="13">
        <f>((((+F37*H37*I37)/60)/60)/Variables!$B$9)</f>
        <v>0</v>
      </c>
      <c r="L37" s="14">
        <v>0</v>
      </c>
      <c r="M37" s="14">
        <v>0</v>
      </c>
      <c r="N37" s="13">
        <f>((((+F37*L37*M37)/60)/60)/Variables!$B$9)</f>
        <v>0</v>
      </c>
      <c r="P37" s="207">
        <v>0</v>
      </c>
      <c r="Q37" s="207">
        <v>0</v>
      </c>
      <c r="R37" s="201">
        <f>((((+F37*P37*Q37)/60)/60)/Variables!$B$9)</f>
        <v>0</v>
      </c>
    </row>
    <row r="38" spans="1:18" ht="10.5">
      <c r="A38" s="3">
        <v>33</v>
      </c>
      <c r="B38" s="4" t="s">
        <v>43</v>
      </c>
      <c r="C38" s="23" t="s">
        <v>131</v>
      </c>
      <c r="D38" s="44">
        <f>+Variables!$B$2</f>
        <v>656874</v>
      </c>
      <c r="E38" s="18">
        <v>0.8</v>
      </c>
      <c r="F38" s="10">
        <f t="shared" si="0"/>
        <v>525499.2000000001</v>
      </c>
      <c r="G38" s="9"/>
      <c r="H38" s="14">
        <v>0</v>
      </c>
      <c r="I38" s="14">
        <v>2</v>
      </c>
      <c r="J38" s="13">
        <f>((((+F38*H38*I38)/60)/60)/Variables!$B$9)</f>
        <v>0</v>
      </c>
      <c r="L38" s="14">
        <v>0</v>
      </c>
      <c r="M38" s="14">
        <v>0</v>
      </c>
      <c r="N38" s="13">
        <f>((((+F38*L38*M38)/60)/60)/Variables!$B$9)</f>
        <v>0</v>
      </c>
      <c r="P38" s="207">
        <v>0</v>
      </c>
      <c r="Q38" s="207">
        <v>0</v>
      </c>
      <c r="R38" s="201">
        <f>((((+F38*P38*Q38)/60)/60)/Variables!$B$9)</f>
        <v>0</v>
      </c>
    </row>
    <row r="39" spans="1:18" ht="10.5">
      <c r="A39" s="3">
        <v>34</v>
      </c>
      <c r="B39" s="4" t="s">
        <v>44</v>
      </c>
      <c r="C39" s="23" t="s">
        <v>131</v>
      </c>
      <c r="D39" s="44">
        <f>+Variables!$B$2</f>
        <v>656874</v>
      </c>
      <c r="E39" s="18">
        <v>0.8</v>
      </c>
      <c r="F39" s="10">
        <f t="shared" si="0"/>
        <v>525499.2000000001</v>
      </c>
      <c r="G39" s="9"/>
      <c r="H39" s="14">
        <v>0</v>
      </c>
      <c r="I39" s="14">
        <v>2</v>
      </c>
      <c r="J39" s="13">
        <f>((((+F39*H39*I39)/60)/60)/Variables!$B$9)</f>
        <v>0</v>
      </c>
      <c r="L39" s="14">
        <v>0</v>
      </c>
      <c r="M39" s="14">
        <v>0</v>
      </c>
      <c r="N39" s="13">
        <f>((((+F39*L39*M39)/60)/60)/Variables!$B$9)</f>
        <v>0</v>
      </c>
      <c r="P39" s="207">
        <v>0</v>
      </c>
      <c r="Q39" s="207">
        <v>0</v>
      </c>
      <c r="R39" s="201">
        <f>((((+F39*P39*Q39)/60)/60)/Variables!$B$9)</f>
        <v>0</v>
      </c>
    </row>
    <row r="40" spans="1:18" ht="10.5">
      <c r="A40" s="3">
        <v>35</v>
      </c>
      <c r="B40" s="4" t="s">
        <v>45</v>
      </c>
      <c r="C40" s="23" t="s">
        <v>131</v>
      </c>
      <c r="D40" s="44">
        <f>+Variables!$B$2</f>
        <v>656874</v>
      </c>
      <c r="E40" s="18">
        <v>0.8</v>
      </c>
      <c r="F40" s="10">
        <f t="shared" si="0"/>
        <v>525499.2000000001</v>
      </c>
      <c r="G40" s="9"/>
      <c r="H40" s="14">
        <v>0</v>
      </c>
      <c r="I40" s="14">
        <v>2</v>
      </c>
      <c r="J40" s="13">
        <f>((((+F40*H40*I40)/60)/60)/Variables!$B$9)</f>
        <v>0</v>
      </c>
      <c r="L40" s="14">
        <v>0</v>
      </c>
      <c r="M40" s="14">
        <v>0</v>
      </c>
      <c r="N40" s="13">
        <f>((((+F40*L40*M40)/60)/60)/Variables!$B$9)</f>
        <v>0</v>
      </c>
      <c r="P40" s="207">
        <v>0</v>
      </c>
      <c r="Q40" s="207">
        <v>0</v>
      </c>
      <c r="R40" s="201">
        <f>((((+F40*P40*Q40)/60)/60)/Variables!$B$9)</f>
        <v>0</v>
      </c>
    </row>
    <row r="41" spans="1:18" ht="10.5">
      <c r="A41" s="3">
        <v>36</v>
      </c>
      <c r="B41" s="4" t="s">
        <v>46</v>
      </c>
      <c r="C41" s="23" t="s">
        <v>131</v>
      </c>
      <c r="D41" s="44">
        <f>+Variables!$B$2</f>
        <v>656874</v>
      </c>
      <c r="E41" s="18">
        <v>0.8</v>
      </c>
      <c r="F41" s="10">
        <f t="shared" si="0"/>
        <v>525499.2000000001</v>
      </c>
      <c r="G41" s="9"/>
      <c r="H41" s="14">
        <v>0</v>
      </c>
      <c r="I41" s="14">
        <v>2</v>
      </c>
      <c r="J41" s="13">
        <f>((((+F41*H41*I41)/60)/60)/Variables!$B$9)</f>
        <v>0</v>
      </c>
      <c r="L41" s="14">
        <v>0</v>
      </c>
      <c r="M41" s="14">
        <v>0</v>
      </c>
      <c r="N41" s="13">
        <f>((((+F41*L41*M41)/60)/60)/Variables!$B$9)</f>
        <v>0</v>
      </c>
      <c r="P41" s="207">
        <v>0</v>
      </c>
      <c r="Q41" s="207">
        <v>0</v>
      </c>
      <c r="R41" s="201">
        <f>((((+F41*P41*Q41)/60)/60)/Variables!$B$9)</f>
        <v>0</v>
      </c>
    </row>
    <row r="42" spans="1:18" ht="10.5">
      <c r="A42" s="3">
        <v>37</v>
      </c>
      <c r="B42" s="4" t="s">
        <v>47</v>
      </c>
      <c r="C42" s="23" t="s">
        <v>131</v>
      </c>
      <c r="D42" s="44">
        <f>+Variables!$B$2</f>
        <v>656874</v>
      </c>
      <c r="E42" s="18">
        <v>0.8</v>
      </c>
      <c r="F42" s="10">
        <f t="shared" si="0"/>
        <v>525499.2000000001</v>
      </c>
      <c r="G42" s="9"/>
      <c r="H42" s="14">
        <v>0</v>
      </c>
      <c r="I42" s="14">
        <v>2</v>
      </c>
      <c r="J42" s="13">
        <f>((((+F42*H42*I42)/60)/60)/Variables!$B$9)</f>
        <v>0</v>
      </c>
      <c r="L42" s="14">
        <v>0</v>
      </c>
      <c r="M42" s="14">
        <v>0</v>
      </c>
      <c r="N42" s="13">
        <f>((((+F42*L42*M42)/60)/60)/Variables!$B$9)</f>
        <v>0</v>
      </c>
      <c r="P42" s="207">
        <v>0</v>
      </c>
      <c r="Q42" s="207">
        <v>0</v>
      </c>
      <c r="R42" s="201">
        <f>((((+F42*P42*Q42)/60)/60)/Variables!$B$9)</f>
        <v>0</v>
      </c>
    </row>
    <row r="43" spans="1:18" ht="10.5">
      <c r="A43" s="3">
        <v>38</v>
      </c>
      <c r="B43" s="4" t="s">
        <v>48</v>
      </c>
      <c r="C43" s="23" t="s">
        <v>131</v>
      </c>
      <c r="D43" s="44">
        <f>+Variables!$B$2</f>
        <v>656874</v>
      </c>
      <c r="E43" s="18">
        <v>0.8</v>
      </c>
      <c r="F43" s="10">
        <f t="shared" si="0"/>
        <v>525499.2000000001</v>
      </c>
      <c r="G43" s="9"/>
      <c r="H43" s="14">
        <v>0</v>
      </c>
      <c r="I43" s="14">
        <v>2</v>
      </c>
      <c r="J43" s="13">
        <f>((((+F43*H43*I43)/60)/60)/Variables!$B$9)</f>
        <v>0</v>
      </c>
      <c r="L43" s="14">
        <v>0</v>
      </c>
      <c r="M43" s="14">
        <v>0</v>
      </c>
      <c r="N43" s="13">
        <f>((((+F43*L43*M43)/60)/60)/Variables!$B$9)</f>
        <v>0</v>
      </c>
      <c r="P43" s="207">
        <v>0</v>
      </c>
      <c r="Q43" s="207">
        <v>0</v>
      </c>
      <c r="R43" s="201">
        <f>((((+F43*P43*Q43)/60)/60)/Variables!$B$9)</f>
        <v>0</v>
      </c>
    </row>
    <row r="44" spans="1:18" ht="10.5">
      <c r="A44" s="3">
        <v>39</v>
      </c>
      <c r="B44" s="4" t="s">
        <v>49</v>
      </c>
      <c r="C44" s="23" t="s">
        <v>131</v>
      </c>
      <c r="D44" s="44">
        <f>+Variables!$B$2</f>
        <v>656874</v>
      </c>
      <c r="E44" s="18">
        <v>0.8</v>
      </c>
      <c r="F44" s="10">
        <f t="shared" si="0"/>
        <v>525499.2000000001</v>
      </c>
      <c r="G44" s="9"/>
      <c r="H44" s="14">
        <v>0</v>
      </c>
      <c r="I44" s="14">
        <v>2</v>
      </c>
      <c r="J44" s="13">
        <f>((((+F44*H44*I44)/60)/60)/Variables!$B$9)</f>
        <v>0</v>
      </c>
      <c r="L44" s="14">
        <v>0</v>
      </c>
      <c r="M44" s="14">
        <v>0</v>
      </c>
      <c r="N44" s="13">
        <f>((((+F44*L44*M44)/60)/60)/Variables!$B$9)</f>
        <v>0</v>
      </c>
      <c r="P44" s="207">
        <v>0</v>
      </c>
      <c r="Q44" s="207">
        <v>0</v>
      </c>
      <c r="R44" s="201">
        <f>((((+F44*P44*Q44)/60)/60)/Variables!$B$9)</f>
        <v>0</v>
      </c>
    </row>
    <row r="45" spans="1:18" ht="10.5">
      <c r="A45" s="3">
        <v>40</v>
      </c>
      <c r="B45" s="4" t="s">
        <v>50</v>
      </c>
      <c r="C45" s="23" t="s">
        <v>131</v>
      </c>
      <c r="D45" s="44">
        <f>+Variables!$B$2</f>
        <v>656874</v>
      </c>
      <c r="E45" s="18">
        <v>0.8</v>
      </c>
      <c r="F45" s="10">
        <f t="shared" si="0"/>
        <v>525499.2000000001</v>
      </c>
      <c r="G45" s="9"/>
      <c r="H45" s="14">
        <v>0</v>
      </c>
      <c r="I45" s="14">
        <v>2</v>
      </c>
      <c r="J45" s="13">
        <f>((((+F45*H45*I45)/60)/60)/Variables!$B$9)</f>
        <v>0</v>
      </c>
      <c r="L45" s="14">
        <v>0</v>
      </c>
      <c r="M45" s="14">
        <v>0</v>
      </c>
      <c r="N45" s="13">
        <f>((((+F45*L45*M45)/60)/60)/Variables!$B$9)</f>
        <v>0</v>
      </c>
      <c r="P45" s="207">
        <v>0</v>
      </c>
      <c r="Q45" s="207">
        <v>0</v>
      </c>
      <c r="R45" s="201">
        <f>((((+F45*P45*Q45)/60)/60)/Variables!$B$9)</f>
        <v>0</v>
      </c>
    </row>
    <row r="46" spans="1:18" ht="10.5">
      <c r="A46" s="3">
        <v>41</v>
      </c>
      <c r="B46" s="4" t="s">
        <v>51</v>
      </c>
      <c r="C46" s="23" t="s">
        <v>131</v>
      </c>
      <c r="D46" s="44">
        <f>+Variables!$B$2</f>
        <v>656874</v>
      </c>
      <c r="E46" s="18">
        <v>0.8</v>
      </c>
      <c r="F46" s="10">
        <f t="shared" si="0"/>
        <v>525499.2000000001</v>
      </c>
      <c r="G46" s="9"/>
      <c r="H46" s="14">
        <v>0</v>
      </c>
      <c r="I46" s="14">
        <v>2</v>
      </c>
      <c r="J46" s="13">
        <f>((((+F46*H46*I46)/60)/60)/Variables!$B$9)</f>
        <v>0</v>
      </c>
      <c r="L46" s="14">
        <v>0</v>
      </c>
      <c r="M46" s="14">
        <v>0</v>
      </c>
      <c r="N46" s="13">
        <f>((((+F46*L46*M46)/60)/60)/Variables!$B$9)</f>
        <v>0</v>
      </c>
      <c r="P46" s="207">
        <v>0</v>
      </c>
      <c r="Q46" s="207">
        <v>0</v>
      </c>
      <c r="R46" s="201">
        <f>((((+F46*P46*Q46)/60)/60)/Variables!$B$9)</f>
        <v>0</v>
      </c>
    </row>
    <row r="47" spans="1:18" ht="10.5">
      <c r="A47" s="3">
        <v>42</v>
      </c>
      <c r="B47" s="4" t="s">
        <v>52</v>
      </c>
      <c r="C47" s="23" t="s">
        <v>106</v>
      </c>
      <c r="D47" s="44">
        <f>+Variables!$B$2</f>
        <v>656874</v>
      </c>
      <c r="E47" s="18">
        <v>0.9</v>
      </c>
      <c r="F47" s="10">
        <f t="shared" si="0"/>
        <v>591186.6</v>
      </c>
      <c r="G47" s="9"/>
      <c r="H47" s="14">
        <v>0</v>
      </c>
      <c r="I47" s="14">
        <v>1</v>
      </c>
      <c r="J47" s="13">
        <f>((((+F47*H47*I47)/60)/60)/Variables!$B$9)</f>
        <v>0</v>
      </c>
      <c r="L47" s="14">
        <v>0</v>
      </c>
      <c r="M47" s="14">
        <v>0</v>
      </c>
      <c r="N47" s="13">
        <f>((((+F47*L47*M47)/60)/60)/Variables!$B$9)</f>
        <v>0</v>
      </c>
      <c r="P47" s="207">
        <v>0</v>
      </c>
      <c r="Q47" s="207">
        <v>0</v>
      </c>
      <c r="R47" s="201">
        <f>((((+F47*P47*Q47)/60)/60)/Variables!$B$9)</f>
        <v>0</v>
      </c>
    </row>
    <row r="48" spans="1:18" ht="10.5">
      <c r="A48" s="3">
        <v>43</v>
      </c>
      <c r="B48" s="4" t="s">
        <v>53</v>
      </c>
      <c r="C48" s="23" t="s">
        <v>104</v>
      </c>
      <c r="D48" s="44">
        <f>+Variables!$B$2</f>
        <v>656874</v>
      </c>
      <c r="E48" s="18">
        <v>0.36</v>
      </c>
      <c r="F48" s="10">
        <f t="shared" si="0"/>
        <v>236474.63999999998</v>
      </c>
      <c r="G48" s="9"/>
      <c r="H48" s="14">
        <v>0</v>
      </c>
      <c r="I48" s="14">
        <v>1</v>
      </c>
      <c r="J48" s="13">
        <f>((((+F48*H48*I48)/60)/60)/Variables!$B$9)</f>
        <v>0</v>
      </c>
      <c r="L48" s="14">
        <v>0</v>
      </c>
      <c r="M48" s="14">
        <v>0</v>
      </c>
      <c r="N48" s="13">
        <f>((((+F48*L48*M48)/60)/60)/Variables!$B$9)</f>
        <v>0</v>
      </c>
      <c r="P48" s="207">
        <v>0</v>
      </c>
      <c r="Q48" s="207">
        <v>0</v>
      </c>
      <c r="R48" s="201">
        <f>((((+F48*P48*Q48)/60)/60)/Variables!$B$9)</f>
        <v>0</v>
      </c>
    </row>
    <row r="49" spans="1:18" ht="10.5">
      <c r="A49" s="3">
        <v>44</v>
      </c>
      <c r="B49" s="4" t="s">
        <v>54</v>
      </c>
      <c r="C49" s="23" t="s">
        <v>104</v>
      </c>
      <c r="D49" s="44">
        <f>+Variables!$B$2</f>
        <v>656874</v>
      </c>
      <c r="E49" s="18">
        <v>0.05</v>
      </c>
      <c r="F49" s="10">
        <f t="shared" si="0"/>
        <v>32843.700000000004</v>
      </c>
      <c r="G49" s="9"/>
      <c r="H49" s="14">
        <v>0</v>
      </c>
      <c r="I49" s="14">
        <v>1</v>
      </c>
      <c r="J49" s="13">
        <f>((((+F49*H49*I49)/60)/60)/Variables!$B$9)</f>
        <v>0</v>
      </c>
      <c r="L49" s="14">
        <v>0</v>
      </c>
      <c r="M49" s="14">
        <v>0</v>
      </c>
      <c r="N49" s="13">
        <f>((((+F49*L49*M49)/60)/60)/Variables!$B$9)</f>
        <v>0</v>
      </c>
      <c r="P49" s="207">
        <v>0</v>
      </c>
      <c r="Q49" s="207">
        <v>0</v>
      </c>
      <c r="R49" s="201">
        <f>((((+F49*P49*Q49)/60)/60)/Variables!$B$9)</f>
        <v>0</v>
      </c>
    </row>
    <row r="50" spans="1:18" ht="10.5">
      <c r="A50" s="3">
        <v>45</v>
      </c>
      <c r="B50" s="4" t="s">
        <v>55</v>
      </c>
      <c r="C50" s="23" t="s">
        <v>104</v>
      </c>
      <c r="D50" s="44">
        <f>+Variables!$B$2</f>
        <v>656874</v>
      </c>
      <c r="E50" s="18">
        <v>0.05</v>
      </c>
      <c r="F50" s="10">
        <f t="shared" si="0"/>
        <v>32843.700000000004</v>
      </c>
      <c r="G50" s="9"/>
      <c r="H50" s="14">
        <v>0</v>
      </c>
      <c r="I50" s="14">
        <v>1</v>
      </c>
      <c r="J50" s="13">
        <f>((((+F50*H50*I50)/60)/60)/Variables!$B$9)</f>
        <v>0</v>
      </c>
      <c r="L50" s="14">
        <v>0</v>
      </c>
      <c r="M50" s="14">
        <v>0</v>
      </c>
      <c r="N50" s="13">
        <f>((((+F50*L50*M50)/60)/60)/Variables!$B$9)</f>
        <v>0</v>
      </c>
      <c r="P50" s="207">
        <v>0</v>
      </c>
      <c r="Q50" s="207">
        <v>0</v>
      </c>
      <c r="R50" s="201">
        <f>((((+F50*P50*Q50)/60)/60)/Variables!$B$9)</f>
        <v>0</v>
      </c>
    </row>
    <row r="51" spans="1:18" ht="10.5">
      <c r="A51" s="3">
        <v>46</v>
      </c>
      <c r="B51" s="4" t="s">
        <v>56</v>
      </c>
      <c r="C51" s="23" t="s">
        <v>120</v>
      </c>
      <c r="D51" s="44">
        <f>+Variables!$B$2</f>
        <v>656874</v>
      </c>
      <c r="E51" s="18">
        <v>1</v>
      </c>
      <c r="F51" s="10">
        <f t="shared" si="0"/>
        <v>656874</v>
      </c>
      <c r="G51" s="9"/>
      <c r="H51" s="14">
        <v>5</v>
      </c>
      <c r="I51" s="14">
        <v>1</v>
      </c>
      <c r="J51" s="13">
        <f>((((+F51*H51*I51)/60)/60)/Variables!$B$9)</f>
        <v>0.530421511627907</v>
      </c>
      <c r="L51" s="14">
        <v>5</v>
      </c>
      <c r="M51" s="14">
        <v>1</v>
      </c>
      <c r="N51" s="13">
        <f>((((+F51*L51*M51)/60)/60)/Variables!$B$9)</f>
        <v>0.530421511627907</v>
      </c>
      <c r="P51" s="207">
        <v>0</v>
      </c>
      <c r="Q51" s="207">
        <v>0</v>
      </c>
      <c r="R51" s="201">
        <f>((((+F51*P51*Q51)/60)/60)/Variables!$B$9)</f>
        <v>0</v>
      </c>
    </row>
    <row r="52" spans="1:18" ht="10.5">
      <c r="A52" s="3">
        <v>47</v>
      </c>
      <c r="B52" s="4" t="s">
        <v>235</v>
      </c>
      <c r="C52" s="23" t="s">
        <v>104</v>
      </c>
      <c r="D52" s="44">
        <f>+Variables!$B$2</f>
        <v>656874</v>
      </c>
      <c r="E52" s="18">
        <v>0.25</v>
      </c>
      <c r="F52" s="10">
        <f t="shared" si="0"/>
        <v>164218.5</v>
      </c>
      <c r="G52" s="9"/>
      <c r="H52" s="14">
        <v>5</v>
      </c>
      <c r="I52" s="14">
        <v>1</v>
      </c>
      <c r="J52" s="13">
        <f>((((+F52*H52*I52)/60)/60)/Variables!$B$9)</f>
        <v>0.13260537790697674</v>
      </c>
      <c r="L52" s="14">
        <v>5</v>
      </c>
      <c r="M52" s="14">
        <v>1</v>
      </c>
      <c r="N52" s="13">
        <f>((((+F52*L52*M52)/60)/60)/Variables!$B$9)</f>
        <v>0.13260537790697674</v>
      </c>
      <c r="P52" s="207">
        <v>0</v>
      </c>
      <c r="Q52" s="207">
        <v>0</v>
      </c>
      <c r="R52" s="201">
        <f>((((+F52*P52*Q52)/60)/60)/Variables!$B$9)</f>
        <v>0</v>
      </c>
    </row>
    <row r="53" spans="1:18" ht="10.5">
      <c r="A53" s="3">
        <v>48</v>
      </c>
      <c r="B53" s="4" t="s">
        <v>59</v>
      </c>
      <c r="C53" s="23" t="s">
        <v>105</v>
      </c>
      <c r="D53" s="44">
        <f>+Variables!$B$2</f>
        <v>656874</v>
      </c>
      <c r="E53" s="18">
        <v>0.19</v>
      </c>
      <c r="F53" s="10">
        <f t="shared" si="0"/>
        <v>124806.06</v>
      </c>
      <c r="G53" s="9"/>
      <c r="H53" s="14">
        <v>5</v>
      </c>
      <c r="I53" s="14">
        <v>1</v>
      </c>
      <c r="J53" s="13">
        <f>((((+F53*H53*I53)/60)/60)/Variables!$B$9)</f>
        <v>0.10078008720930233</v>
      </c>
      <c r="L53" s="14">
        <v>5</v>
      </c>
      <c r="M53" s="14">
        <v>1</v>
      </c>
      <c r="N53" s="13">
        <f>((((+F53*L53*M53)/60)/60)/Variables!$B$9)</f>
        <v>0.10078008720930233</v>
      </c>
      <c r="P53" s="207">
        <v>0</v>
      </c>
      <c r="Q53" s="207">
        <v>0</v>
      </c>
      <c r="R53" s="201">
        <f>((((+F53*P53*Q53)/60)/60)/Variables!$B$9)</f>
        <v>0</v>
      </c>
    </row>
    <row r="54" spans="1:18" ht="10.5">
      <c r="A54" s="3">
        <v>49</v>
      </c>
      <c r="B54" s="4" t="s">
        <v>60</v>
      </c>
      <c r="C54" s="23" t="s">
        <v>132</v>
      </c>
      <c r="D54" s="44">
        <f>+Variables!$B$2</f>
        <v>656874</v>
      </c>
      <c r="E54" s="18">
        <v>0.8</v>
      </c>
      <c r="F54" s="10">
        <f t="shared" si="0"/>
        <v>525499.2000000001</v>
      </c>
      <c r="G54" s="9"/>
      <c r="H54" s="14">
        <v>5</v>
      </c>
      <c r="I54" s="14">
        <v>2</v>
      </c>
      <c r="J54" s="13">
        <f>((((+F54*H54*I54)/60)/60)/Variables!$B$9)</f>
        <v>0.8486744186046513</v>
      </c>
      <c r="L54" s="14">
        <v>5</v>
      </c>
      <c r="M54" s="14">
        <v>2</v>
      </c>
      <c r="N54" s="13">
        <f>((((+F54*L54*M54)/60)/60)/Variables!$B$9)</f>
        <v>0.8486744186046513</v>
      </c>
      <c r="P54" s="207">
        <v>0</v>
      </c>
      <c r="Q54" s="207">
        <v>0</v>
      </c>
      <c r="R54" s="201">
        <f>((((+F54*P54*Q54)/60)/60)/Variables!$B$9)</f>
        <v>0</v>
      </c>
    </row>
    <row r="55" spans="1:18" ht="10.5">
      <c r="A55" s="5"/>
      <c r="B55" s="6" t="s">
        <v>62</v>
      </c>
      <c r="C55" s="23"/>
      <c r="D55" s="44">
        <v>0</v>
      </c>
      <c r="E55" s="18">
        <v>0</v>
      </c>
      <c r="F55" s="10">
        <f t="shared" si="0"/>
        <v>0</v>
      </c>
      <c r="G55" s="9"/>
      <c r="H55" s="14">
        <v>0</v>
      </c>
      <c r="I55" s="14">
        <v>0</v>
      </c>
      <c r="J55" s="13">
        <f>((((+F55*H55*I55)/60)/60)/Variables!$B$9)</f>
        <v>0</v>
      </c>
      <c r="L55" s="14">
        <v>0</v>
      </c>
      <c r="M55" s="14">
        <v>0</v>
      </c>
      <c r="N55" s="13">
        <f>((((+F55*L55*M55)/60)/60)/Variables!$B$9)</f>
        <v>0</v>
      </c>
      <c r="P55" s="207">
        <v>0</v>
      </c>
      <c r="Q55" s="207">
        <v>0</v>
      </c>
      <c r="R55" s="201">
        <f>((((+F55*P55*Q55)/60)/60)/Variables!$B$9)</f>
        <v>0</v>
      </c>
    </row>
    <row r="56" spans="1:18" ht="10.5">
      <c r="A56" s="3">
        <v>50</v>
      </c>
      <c r="B56" s="4" t="s">
        <v>63</v>
      </c>
      <c r="C56" s="23" t="s">
        <v>103</v>
      </c>
      <c r="D56" s="44">
        <f>+Variables!$B$2</f>
        <v>656874</v>
      </c>
      <c r="E56" s="45">
        <f>SUM(Variables!$C$4:$C$6)</f>
        <v>0.7400003653668741</v>
      </c>
      <c r="F56" s="10">
        <f t="shared" si="0"/>
        <v>486087.00000000006</v>
      </c>
      <c r="G56" s="9"/>
      <c r="H56" s="14">
        <v>5</v>
      </c>
      <c r="I56" s="14">
        <v>3</v>
      </c>
      <c r="J56" s="13">
        <f>((((+F56*H56*I56)/60)/60)/Variables!$B$9)</f>
        <v>1.1775363372093026</v>
      </c>
      <c r="L56" s="14">
        <v>5</v>
      </c>
      <c r="M56" s="14">
        <v>3</v>
      </c>
      <c r="N56" s="13">
        <f>((((+F56*L56*M56)/60)/60)/Variables!$B$9)</f>
        <v>1.1775363372093026</v>
      </c>
      <c r="P56" s="207">
        <v>0</v>
      </c>
      <c r="Q56" s="207">
        <v>0</v>
      </c>
      <c r="R56" s="201">
        <f>((((+F56*P56*Q56)/60)/60)/Variables!$B$9)</f>
        <v>0</v>
      </c>
    </row>
    <row r="57" spans="1:18" ht="10.5">
      <c r="A57" s="3">
        <v>51</v>
      </c>
      <c r="B57" s="4" t="s">
        <v>64</v>
      </c>
      <c r="C57" s="23" t="s">
        <v>103</v>
      </c>
      <c r="D57" s="44">
        <f>+Variables!$B$2</f>
        <v>656874</v>
      </c>
      <c r="E57" s="45">
        <f>SUM(Variables!$C$4:$C$6)</f>
        <v>0.7400003653668741</v>
      </c>
      <c r="F57" s="10">
        <f t="shared" si="0"/>
        <v>486087.00000000006</v>
      </c>
      <c r="G57" s="9"/>
      <c r="H57" s="14">
        <v>5</v>
      </c>
      <c r="I57" s="14">
        <v>3</v>
      </c>
      <c r="J57" s="13">
        <f>((((+F57*H57*I57)/60)/60)/Variables!$B$9)</f>
        <v>1.1775363372093026</v>
      </c>
      <c r="L57" s="14">
        <v>5</v>
      </c>
      <c r="M57" s="14">
        <v>3</v>
      </c>
      <c r="N57" s="13">
        <f>((((+F57*L57*M57)/60)/60)/Variables!$B$9)</f>
        <v>1.1775363372093026</v>
      </c>
      <c r="P57" s="207">
        <v>0</v>
      </c>
      <c r="Q57" s="207">
        <v>0</v>
      </c>
      <c r="R57" s="201">
        <f>((((+F57*P57*Q57)/60)/60)/Variables!$B$9)</f>
        <v>0</v>
      </c>
    </row>
    <row r="58" spans="1:18" ht="10.5">
      <c r="A58" s="3">
        <v>52</v>
      </c>
      <c r="B58" s="4" t="s">
        <v>65</v>
      </c>
      <c r="C58" s="23" t="s">
        <v>103</v>
      </c>
      <c r="D58" s="44">
        <f>+Variables!$B$2</f>
        <v>656874</v>
      </c>
      <c r="E58" s="45">
        <f>SUM(Variables!$C$4:$C$6)</f>
        <v>0.7400003653668741</v>
      </c>
      <c r="F58" s="10">
        <f t="shared" si="0"/>
        <v>486087.00000000006</v>
      </c>
      <c r="G58" s="9"/>
      <c r="H58" s="14">
        <v>5</v>
      </c>
      <c r="I58" s="14">
        <v>3</v>
      </c>
      <c r="J58" s="13">
        <f>((((+F58*H58*I58)/60)/60)/Variables!$B$9)</f>
        <v>1.1775363372093026</v>
      </c>
      <c r="L58" s="14">
        <v>5</v>
      </c>
      <c r="M58" s="14">
        <v>3</v>
      </c>
      <c r="N58" s="13">
        <f>((((+F58*L58*M58)/60)/60)/Variables!$B$9)</f>
        <v>1.1775363372093026</v>
      </c>
      <c r="P58" s="207">
        <v>0</v>
      </c>
      <c r="Q58" s="207">
        <v>0</v>
      </c>
      <c r="R58" s="201">
        <f>((((+F58*P58*Q58)/60)/60)/Variables!$B$9)</f>
        <v>0</v>
      </c>
    </row>
    <row r="59" spans="1:18" ht="10.5">
      <c r="A59" s="3">
        <v>53</v>
      </c>
      <c r="B59" s="4" t="s">
        <v>66</v>
      </c>
      <c r="C59" s="23" t="s">
        <v>103</v>
      </c>
      <c r="D59" s="44">
        <f>+Variables!$B$2</f>
        <v>656874</v>
      </c>
      <c r="E59" s="45">
        <f>SUM(Variables!$C$4:$C$6)</f>
        <v>0.7400003653668741</v>
      </c>
      <c r="F59" s="10">
        <f t="shared" si="0"/>
        <v>486087.00000000006</v>
      </c>
      <c r="G59" s="9"/>
      <c r="H59" s="14">
        <v>5</v>
      </c>
      <c r="I59" s="14">
        <v>3</v>
      </c>
      <c r="J59" s="13">
        <f>((((+F59*H59*I59)/60)/60)/Variables!$B$9)</f>
        <v>1.1775363372093026</v>
      </c>
      <c r="L59" s="14">
        <v>5</v>
      </c>
      <c r="M59" s="14">
        <v>3</v>
      </c>
      <c r="N59" s="13">
        <f>((((+F59*L59*M59)/60)/60)/Variables!$B$9)</f>
        <v>1.1775363372093026</v>
      </c>
      <c r="P59" s="207">
        <v>0</v>
      </c>
      <c r="Q59" s="207">
        <v>0</v>
      </c>
      <c r="R59" s="201">
        <f>((((+F59*P59*Q59)/60)/60)/Variables!$B$9)</f>
        <v>0</v>
      </c>
    </row>
    <row r="60" spans="1:18" ht="10.5">
      <c r="A60" s="3">
        <v>54</v>
      </c>
      <c r="B60" s="4" t="s">
        <v>67</v>
      </c>
      <c r="C60" s="23" t="s">
        <v>103</v>
      </c>
      <c r="D60" s="44">
        <f>+Variables!$B$2</f>
        <v>656874</v>
      </c>
      <c r="E60" s="45">
        <f>SUM(Variables!$C$4:$C$6)</f>
        <v>0.7400003653668741</v>
      </c>
      <c r="F60" s="10">
        <f t="shared" si="0"/>
        <v>486087.00000000006</v>
      </c>
      <c r="G60" s="9"/>
      <c r="H60" s="14">
        <v>5</v>
      </c>
      <c r="I60" s="14">
        <v>3</v>
      </c>
      <c r="J60" s="13">
        <f>((((+F60*H60*I60)/60)/60)/Variables!$B$9)</f>
        <v>1.1775363372093026</v>
      </c>
      <c r="L60" s="14">
        <v>5</v>
      </c>
      <c r="M60" s="14">
        <v>3</v>
      </c>
      <c r="N60" s="13">
        <f>((((+F60*L60*M60)/60)/60)/Variables!$B$9)</f>
        <v>1.1775363372093026</v>
      </c>
      <c r="P60" s="207">
        <v>0</v>
      </c>
      <c r="Q60" s="207">
        <v>0</v>
      </c>
      <c r="R60" s="201">
        <f>((((+F60*P60*Q60)/60)/60)/Variables!$B$9)</f>
        <v>0</v>
      </c>
    </row>
    <row r="61" spans="1:18" ht="10.5">
      <c r="A61" s="3">
        <v>55</v>
      </c>
      <c r="B61" s="4" t="s">
        <v>68</v>
      </c>
      <c r="C61" s="23" t="s">
        <v>103</v>
      </c>
      <c r="D61" s="44">
        <f>+Variables!$B$2</f>
        <v>656874</v>
      </c>
      <c r="E61" s="45">
        <f>SUM(Variables!$C$4:$C$6)</f>
        <v>0.7400003653668741</v>
      </c>
      <c r="F61" s="10">
        <f t="shared" si="0"/>
        <v>486087.00000000006</v>
      </c>
      <c r="G61" s="9"/>
      <c r="H61" s="14">
        <v>5</v>
      </c>
      <c r="I61" s="14">
        <v>3</v>
      </c>
      <c r="J61" s="13">
        <f>((((+F61*H61*I61)/60)/60)/Variables!$B$9)</f>
        <v>1.1775363372093026</v>
      </c>
      <c r="L61" s="14">
        <v>5</v>
      </c>
      <c r="M61" s="14">
        <v>3</v>
      </c>
      <c r="N61" s="13">
        <f>((((+F61*L61*M61)/60)/60)/Variables!$B$9)</f>
        <v>1.1775363372093026</v>
      </c>
      <c r="P61" s="207">
        <v>0</v>
      </c>
      <c r="Q61" s="207">
        <v>0</v>
      </c>
      <c r="R61" s="201">
        <f>((((+F61*P61*Q61)/60)/60)/Variables!$B$9)</f>
        <v>0</v>
      </c>
    </row>
    <row r="62" spans="1:18" ht="10.5">
      <c r="A62" s="3">
        <v>56</v>
      </c>
      <c r="B62" s="4" t="s">
        <v>69</v>
      </c>
      <c r="C62" s="23" t="s">
        <v>103</v>
      </c>
      <c r="D62" s="44">
        <f>+Variables!$B$2</f>
        <v>656874</v>
      </c>
      <c r="E62" s="45">
        <f>SUM(Variables!$C$4:$C$6)</f>
        <v>0.7400003653668741</v>
      </c>
      <c r="F62" s="10">
        <f aca="true" t="shared" si="1" ref="F62:F73">+D62*E62</f>
        <v>486087.00000000006</v>
      </c>
      <c r="G62" s="9"/>
      <c r="H62" s="14">
        <v>5</v>
      </c>
      <c r="I62" s="14">
        <v>3</v>
      </c>
      <c r="J62" s="13">
        <f>((((+F62*H62*I62)/60)/60)/Variables!$B$9)</f>
        <v>1.1775363372093026</v>
      </c>
      <c r="L62" s="14">
        <v>5</v>
      </c>
      <c r="M62" s="14">
        <v>3</v>
      </c>
      <c r="N62" s="13">
        <f>((((+F62*L62*M62)/60)/60)/Variables!$B$9)</f>
        <v>1.1775363372093026</v>
      </c>
      <c r="P62" s="207">
        <v>0</v>
      </c>
      <c r="Q62" s="207">
        <v>0</v>
      </c>
      <c r="R62" s="201">
        <f>((((+F62*P62*Q62)/60)/60)/Variables!$B$9)</f>
        <v>0</v>
      </c>
    </row>
    <row r="63" spans="1:18" ht="10.5">
      <c r="A63" s="5"/>
      <c r="B63" s="6" t="s">
        <v>70</v>
      </c>
      <c r="C63" s="23"/>
      <c r="D63" s="44">
        <v>0</v>
      </c>
      <c r="E63" s="18">
        <v>0</v>
      </c>
      <c r="F63" s="10">
        <f t="shared" si="1"/>
        <v>0</v>
      </c>
      <c r="G63" s="9"/>
      <c r="H63" s="14">
        <v>0</v>
      </c>
      <c r="I63" s="14">
        <v>0</v>
      </c>
      <c r="J63" s="13">
        <f>((((+F63*H63*I63)/60)/60)/Variables!$B$9)</f>
        <v>0</v>
      </c>
      <c r="L63" s="14">
        <v>0</v>
      </c>
      <c r="M63" s="14">
        <v>0</v>
      </c>
      <c r="N63" s="13">
        <f>((((+F63*L63*M63)/60)/60)/Variables!$B$9)</f>
        <v>0</v>
      </c>
      <c r="P63" s="207">
        <v>0</v>
      </c>
      <c r="Q63" s="207">
        <v>0</v>
      </c>
      <c r="R63" s="201">
        <f>((((+F63*P63*Q63)/60)/60)/Variables!$B$9)</f>
        <v>0</v>
      </c>
    </row>
    <row r="64" spans="1:18" ht="10.5">
      <c r="A64" s="3">
        <v>57</v>
      </c>
      <c r="B64" s="4" t="s">
        <v>71</v>
      </c>
      <c r="C64" s="23" t="s">
        <v>102</v>
      </c>
      <c r="D64" s="44">
        <f>+Variables!$B$6</f>
        <v>124806</v>
      </c>
      <c r="E64" s="18">
        <v>0.8</v>
      </c>
      <c r="F64" s="10">
        <f t="shared" si="1"/>
        <v>99844.8</v>
      </c>
      <c r="G64" s="9"/>
      <c r="H64" s="14">
        <v>5</v>
      </c>
      <c r="I64" s="14">
        <v>10</v>
      </c>
      <c r="J64" s="13">
        <f>((((+F64*H64*I64)/60)/60)/Variables!$B$9)</f>
        <v>0.8062403100775194</v>
      </c>
      <c r="L64" s="14">
        <v>10</v>
      </c>
      <c r="M64" s="14">
        <v>10</v>
      </c>
      <c r="N64" s="13">
        <f>((((+F64*L64*M64)/60)/60)/Variables!$B$9)</f>
        <v>1.6124806201550388</v>
      </c>
      <c r="P64" s="207">
        <v>0</v>
      </c>
      <c r="Q64" s="207">
        <v>0</v>
      </c>
      <c r="R64" s="201">
        <f>((((+F64*P64*Q64)/60)/60)/Variables!$B$9)</f>
        <v>0</v>
      </c>
    </row>
    <row r="65" spans="1:18" ht="10.5">
      <c r="A65" s="3">
        <v>58</v>
      </c>
      <c r="B65" s="4" t="s">
        <v>72</v>
      </c>
      <c r="C65" s="23" t="s">
        <v>102</v>
      </c>
      <c r="D65" s="44">
        <f>+Variables!$B$6</f>
        <v>124806</v>
      </c>
      <c r="E65" s="18">
        <v>0.8</v>
      </c>
      <c r="F65" s="10">
        <f t="shared" si="1"/>
        <v>99844.8</v>
      </c>
      <c r="G65" s="9"/>
      <c r="H65" s="14">
        <v>5</v>
      </c>
      <c r="I65" s="14">
        <v>10</v>
      </c>
      <c r="J65" s="13">
        <f>((((+F65*H65*I65)/60)/60)/Variables!$B$9)</f>
        <v>0.8062403100775194</v>
      </c>
      <c r="L65" s="14">
        <v>5</v>
      </c>
      <c r="M65" s="14">
        <v>10</v>
      </c>
      <c r="N65" s="13">
        <f>((((+F65*L65*M65)/60)/60)/Variables!$B$9)</f>
        <v>0.8062403100775194</v>
      </c>
      <c r="P65" s="207">
        <v>0</v>
      </c>
      <c r="Q65" s="207">
        <v>0</v>
      </c>
      <c r="R65" s="201">
        <f>((((+F65*P65*Q65)/60)/60)/Variables!$B$9)</f>
        <v>0</v>
      </c>
    </row>
    <row r="66" spans="1:18" ht="10.5">
      <c r="A66" s="3">
        <v>59</v>
      </c>
      <c r="B66" s="4" t="s">
        <v>73</v>
      </c>
      <c r="C66" s="23" t="s">
        <v>102</v>
      </c>
      <c r="D66" s="44">
        <f>+Variables!$B$6</f>
        <v>124806</v>
      </c>
      <c r="E66" s="18">
        <v>0.8</v>
      </c>
      <c r="F66" s="10">
        <f t="shared" si="1"/>
        <v>99844.8</v>
      </c>
      <c r="G66" s="9"/>
      <c r="H66" s="14">
        <v>5</v>
      </c>
      <c r="I66" s="14">
        <v>10</v>
      </c>
      <c r="J66" s="13">
        <f>((((+F66*H66*I66)/60)/60)/Variables!$B$9)</f>
        <v>0.8062403100775194</v>
      </c>
      <c r="L66" s="14">
        <v>5</v>
      </c>
      <c r="M66" s="14">
        <v>10</v>
      </c>
      <c r="N66" s="13">
        <f>((((+F66*L66*M66)/60)/60)/Variables!$B$9)</f>
        <v>0.8062403100775194</v>
      </c>
      <c r="P66" s="207">
        <v>0</v>
      </c>
      <c r="Q66" s="207">
        <v>0</v>
      </c>
      <c r="R66" s="201">
        <f>((((+F66*P66*Q66)/60)/60)/Variables!$B$9)</f>
        <v>0</v>
      </c>
    </row>
    <row r="67" spans="1:18" ht="10.5">
      <c r="A67" s="3">
        <v>60</v>
      </c>
      <c r="B67" s="4" t="s">
        <v>74</v>
      </c>
      <c r="C67" s="23" t="s">
        <v>102</v>
      </c>
      <c r="D67" s="44">
        <f>+Variables!$B$6</f>
        <v>124806</v>
      </c>
      <c r="E67" s="18">
        <v>0.8</v>
      </c>
      <c r="F67" s="10">
        <f t="shared" si="1"/>
        <v>99844.8</v>
      </c>
      <c r="G67" s="9"/>
      <c r="H67" s="14">
        <v>5</v>
      </c>
      <c r="I67" s="14">
        <v>10</v>
      </c>
      <c r="J67" s="13">
        <f>((((+F67*H67*I67)/60)/60)/Variables!$B$9)</f>
        <v>0.8062403100775194</v>
      </c>
      <c r="L67" s="14">
        <v>5</v>
      </c>
      <c r="M67" s="14">
        <v>10</v>
      </c>
      <c r="N67" s="13">
        <f>((((+F67*L67*M67)/60)/60)/Variables!$B$9)</f>
        <v>0.8062403100775194</v>
      </c>
      <c r="P67" s="207">
        <v>0</v>
      </c>
      <c r="Q67" s="207">
        <v>0</v>
      </c>
      <c r="R67" s="201">
        <f>((((+F67*P67*Q67)/60)/60)/Variables!$B$9)</f>
        <v>0</v>
      </c>
    </row>
    <row r="68" spans="1:18" ht="10.5">
      <c r="A68" s="3">
        <v>61</v>
      </c>
      <c r="B68" s="4" t="s">
        <v>75</v>
      </c>
      <c r="C68" s="23" t="s">
        <v>102</v>
      </c>
      <c r="D68" s="44">
        <f>+Variables!$B$6</f>
        <v>124806</v>
      </c>
      <c r="E68" s="18">
        <v>0.8</v>
      </c>
      <c r="F68" s="10">
        <f t="shared" si="1"/>
        <v>99844.8</v>
      </c>
      <c r="G68" s="9"/>
      <c r="H68" s="14">
        <v>5</v>
      </c>
      <c r="I68" s="14">
        <v>10</v>
      </c>
      <c r="J68" s="13">
        <f>((((+F68*H68*I68)/60)/60)/Variables!$B$9)</f>
        <v>0.8062403100775194</v>
      </c>
      <c r="L68" s="14">
        <v>5</v>
      </c>
      <c r="M68" s="14">
        <v>10</v>
      </c>
      <c r="N68" s="13">
        <f>((((+F68*L68*M68)/60)/60)/Variables!$B$9)</f>
        <v>0.8062403100775194</v>
      </c>
      <c r="P68" s="207">
        <v>0</v>
      </c>
      <c r="Q68" s="207">
        <v>0</v>
      </c>
      <c r="R68" s="201">
        <f>((((+F68*P68*Q68)/60)/60)/Variables!$B$9)</f>
        <v>0</v>
      </c>
    </row>
    <row r="69" spans="1:18" ht="10.5">
      <c r="A69" s="3">
        <v>62</v>
      </c>
      <c r="B69" s="4" t="s">
        <v>76</v>
      </c>
      <c r="C69" s="23" t="s">
        <v>102</v>
      </c>
      <c r="D69" s="44">
        <f>+Variables!$B$6</f>
        <v>124806</v>
      </c>
      <c r="E69" s="18">
        <v>0.8</v>
      </c>
      <c r="F69" s="10">
        <f t="shared" si="1"/>
        <v>99844.8</v>
      </c>
      <c r="G69" s="9"/>
      <c r="H69" s="14">
        <v>5</v>
      </c>
      <c r="I69" s="14">
        <v>10</v>
      </c>
      <c r="J69" s="13">
        <f>((((+F69*H69*I69)/60)/60)/Variables!$B$9)</f>
        <v>0.8062403100775194</v>
      </c>
      <c r="L69" s="14">
        <v>5</v>
      </c>
      <c r="M69" s="14">
        <v>10</v>
      </c>
      <c r="N69" s="13">
        <f>((((+F69*L69*M69)/60)/60)/Variables!$B$9)</f>
        <v>0.8062403100775194</v>
      </c>
      <c r="P69" s="207">
        <v>0</v>
      </c>
      <c r="Q69" s="207">
        <v>0</v>
      </c>
      <c r="R69" s="201">
        <f>((((+F69*P69*Q69)/60)/60)/Variables!$B$9)</f>
        <v>0</v>
      </c>
    </row>
    <row r="70" spans="1:18" ht="10.5">
      <c r="A70" s="3">
        <v>63</v>
      </c>
      <c r="B70" s="4" t="s">
        <v>77</v>
      </c>
      <c r="C70" s="23" t="s">
        <v>102</v>
      </c>
      <c r="D70" s="44">
        <f>+Variables!$B$6</f>
        <v>124806</v>
      </c>
      <c r="E70" s="18">
        <v>0.8</v>
      </c>
      <c r="F70" s="10">
        <f t="shared" si="1"/>
        <v>99844.8</v>
      </c>
      <c r="G70" s="9"/>
      <c r="H70" s="14">
        <v>5</v>
      </c>
      <c r="I70" s="14">
        <v>10</v>
      </c>
      <c r="J70" s="13">
        <f>((((+F70*H70*I70)/60)/60)/Variables!$B$9)</f>
        <v>0.8062403100775194</v>
      </c>
      <c r="L70" s="14">
        <v>5</v>
      </c>
      <c r="M70" s="14">
        <v>10</v>
      </c>
      <c r="N70" s="13">
        <f>((((+F70*L70*M70)/60)/60)/Variables!$B$9)</f>
        <v>0.8062403100775194</v>
      </c>
      <c r="P70" s="207">
        <v>0</v>
      </c>
      <c r="Q70" s="207">
        <v>0</v>
      </c>
      <c r="R70" s="201">
        <f>((((+F70*P70*Q70)/60)/60)/Variables!$B$9)</f>
        <v>0</v>
      </c>
    </row>
    <row r="71" spans="1:18" ht="10.5">
      <c r="A71" s="3">
        <v>64</v>
      </c>
      <c r="B71" s="4" t="s">
        <v>78</v>
      </c>
      <c r="C71" s="23" t="s">
        <v>102</v>
      </c>
      <c r="D71" s="44">
        <f>+Variables!$B$6</f>
        <v>124806</v>
      </c>
      <c r="E71" s="18">
        <v>0.8</v>
      </c>
      <c r="F71" s="10">
        <f t="shared" si="1"/>
        <v>99844.8</v>
      </c>
      <c r="G71" s="9"/>
      <c r="H71" s="14">
        <v>5</v>
      </c>
      <c r="I71" s="14">
        <v>10</v>
      </c>
      <c r="J71" s="13">
        <f>((((+F71*H71*I71)/60)/60)/Variables!$B$9)</f>
        <v>0.8062403100775194</v>
      </c>
      <c r="L71" s="14">
        <v>5</v>
      </c>
      <c r="M71" s="14">
        <v>10</v>
      </c>
      <c r="N71" s="13">
        <f>((((+F71*L71*M71)/60)/60)/Variables!$B$9)</f>
        <v>0.8062403100775194</v>
      </c>
      <c r="P71" s="207">
        <v>0</v>
      </c>
      <c r="Q71" s="207">
        <v>0</v>
      </c>
      <c r="R71" s="201">
        <f>((((+F71*P71*Q71)/60)/60)/Variables!$B$9)</f>
        <v>0</v>
      </c>
    </row>
    <row r="72" spans="1:18" ht="10.5">
      <c r="A72" s="3">
        <v>65</v>
      </c>
      <c r="B72" s="4" t="s">
        <v>79</v>
      </c>
      <c r="C72" s="23" t="s">
        <v>102</v>
      </c>
      <c r="D72" s="44">
        <f>+Variables!$B$6</f>
        <v>124806</v>
      </c>
      <c r="E72" s="18">
        <v>0.8</v>
      </c>
      <c r="F72" s="10">
        <f t="shared" si="1"/>
        <v>99844.8</v>
      </c>
      <c r="G72" s="9"/>
      <c r="H72" s="14">
        <v>5</v>
      </c>
      <c r="I72" s="14">
        <v>10</v>
      </c>
      <c r="J72" s="13">
        <f>((((+F72*H72*I72)/60)/60)/Variables!$B$9)</f>
        <v>0.8062403100775194</v>
      </c>
      <c r="L72" s="14">
        <v>5</v>
      </c>
      <c r="M72" s="14">
        <v>10</v>
      </c>
      <c r="N72" s="13">
        <f>((((+F72*L72*M72)/60)/60)/Variables!$B$9)</f>
        <v>0.8062403100775194</v>
      </c>
      <c r="P72" s="207">
        <v>0</v>
      </c>
      <c r="Q72" s="207">
        <v>0</v>
      </c>
      <c r="R72" s="201">
        <f>((((+F72*P72*Q72)/60)/60)/Variables!$B$9)</f>
        <v>0</v>
      </c>
    </row>
    <row r="73" spans="1:18" ht="10.5">
      <c r="A73" s="3">
        <v>66</v>
      </c>
      <c r="B73" s="4" t="s">
        <v>80</v>
      </c>
      <c r="C73" s="23" t="s">
        <v>102</v>
      </c>
      <c r="D73" s="44">
        <f>+Variables!$B$6</f>
        <v>124806</v>
      </c>
      <c r="E73" s="18">
        <v>0.8</v>
      </c>
      <c r="F73" s="10">
        <f t="shared" si="1"/>
        <v>99844.8</v>
      </c>
      <c r="G73" s="9"/>
      <c r="H73" s="14">
        <v>5</v>
      </c>
      <c r="I73" s="14">
        <v>10</v>
      </c>
      <c r="J73" s="13">
        <f>((((+F73*H73*I73)/60)/60)/Variables!$B$9)</f>
        <v>0.8062403100775194</v>
      </c>
      <c r="L73" s="14">
        <v>5</v>
      </c>
      <c r="M73" s="14">
        <v>10</v>
      </c>
      <c r="N73" s="13">
        <f>((((+F73*L73*M73)/60)/60)/Variables!$B$9)</f>
        <v>0.8062403100775194</v>
      </c>
      <c r="P73" s="207">
        <v>0</v>
      </c>
      <c r="Q73" s="207">
        <v>0</v>
      </c>
      <c r="R73" s="201">
        <f>((((+F73*P73*Q73)/60)/60)/Variables!$B$9)</f>
        <v>0</v>
      </c>
    </row>
    <row r="74" spans="1:18" ht="11.25" thickBot="1">
      <c r="A74" s="55"/>
      <c r="B74" s="55"/>
      <c r="C74" s="60"/>
      <c r="D74" s="63"/>
      <c r="E74" s="61"/>
      <c r="F74" s="57"/>
      <c r="G74" s="57"/>
      <c r="H74" s="61"/>
      <c r="I74" s="61"/>
      <c r="J74" s="62"/>
      <c r="K74" s="55"/>
      <c r="L74" s="61"/>
      <c r="M74" s="61"/>
      <c r="N74" s="62"/>
      <c r="O74" s="55"/>
      <c r="P74" s="208"/>
      <c r="Q74" s="208"/>
      <c r="R74" s="203"/>
    </row>
    <row r="75" spans="2:18" s="46" customFormat="1" ht="11.25" thickTop="1">
      <c r="B75" s="53" t="s">
        <v>182</v>
      </c>
      <c r="C75" s="54"/>
      <c r="D75" s="50"/>
      <c r="E75" s="50"/>
      <c r="F75" s="51"/>
      <c r="G75" s="50"/>
      <c r="H75" s="50">
        <f>SUM(H4:H74)</f>
        <v>130</v>
      </c>
      <c r="I75" s="50">
        <f>SUM(I4:I74)</f>
        <v>184</v>
      </c>
      <c r="J75" s="51">
        <f>SUM(J4:J74)</f>
        <v>21.285815455426363</v>
      </c>
      <c r="L75" s="50">
        <f>SUM(L4:L74)</f>
        <v>135</v>
      </c>
      <c r="M75" s="50">
        <f>SUM(M4:M74)</f>
        <v>134</v>
      </c>
      <c r="N75" s="51">
        <f>SUM(N4:N74)</f>
        <v>22.09205576550388</v>
      </c>
      <c r="P75" s="195">
        <f>SUM(P4:P74)</f>
        <v>0</v>
      </c>
      <c r="Q75" s="195">
        <f>SUM(Q4:Q74)</f>
        <v>0</v>
      </c>
      <c r="R75" s="196">
        <f>SUM(R4:R74)</f>
        <v>0</v>
      </c>
    </row>
    <row r="76" spans="2:18" s="118" customFormat="1" ht="10.5">
      <c r="B76" s="249"/>
      <c r="C76" s="250"/>
      <c r="D76" s="251"/>
      <c r="E76" s="251"/>
      <c r="F76" s="252"/>
      <c r="G76" s="251"/>
      <c r="H76" s="251"/>
      <c r="I76" s="251"/>
      <c r="J76" s="253"/>
      <c r="L76" s="131"/>
      <c r="M76" s="131"/>
      <c r="N76" s="132"/>
      <c r="P76" s="209"/>
      <c r="Q76" s="209"/>
      <c r="R76" s="210"/>
    </row>
    <row r="77" spans="2:18" s="118" customFormat="1" ht="10.5">
      <c r="B77" s="249"/>
      <c r="C77" s="250"/>
      <c r="D77" s="251"/>
      <c r="E77" s="251"/>
      <c r="F77" s="252"/>
      <c r="G77" s="251"/>
      <c r="H77" s="251"/>
      <c r="I77" s="251"/>
      <c r="J77" s="253"/>
      <c r="L77" s="131"/>
      <c r="M77" s="131"/>
      <c r="N77" s="132"/>
      <c r="P77" s="209"/>
      <c r="Q77" s="209"/>
      <c r="R77" s="210"/>
    </row>
    <row r="78" spans="2:18" s="118" customFormat="1" ht="10.5">
      <c r="B78" s="149" t="s">
        <v>183</v>
      </c>
      <c r="C78" s="150"/>
      <c r="D78" s="131"/>
      <c r="E78" s="131"/>
      <c r="G78" s="131"/>
      <c r="H78" s="131"/>
      <c r="I78" s="131"/>
      <c r="J78" s="132">
        <f>J75*3</f>
        <v>63.85744636627909</v>
      </c>
      <c r="L78" s="131"/>
      <c r="M78" s="131"/>
      <c r="N78" s="132">
        <f>N75*3</f>
        <v>66.27616729651163</v>
      </c>
      <c r="P78" s="209"/>
      <c r="Q78" s="209"/>
      <c r="R78" s="210"/>
    </row>
    <row r="79" spans="2:18" s="118" customFormat="1" ht="10.5">
      <c r="B79" s="149" t="s">
        <v>184</v>
      </c>
      <c r="C79" s="150"/>
      <c r="D79" s="131"/>
      <c r="E79" s="131"/>
      <c r="G79" s="131"/>
      <c r="H79" s="131"/>
      <c r="I79" s="131"/>
      <c r="J79" s="132">
        <f>J78/3</f>
        <v>21.285815455426363</v>
      </c>
      <c r="L79" s="131"/>
      <c r="M79" s="131"/>
      <c r="N79" s="132">
        <f>N78/3</f>
        <v>22.092055765503876</v>
      </c>
      <c r="P79" s="209"/>
      <c r="Q79" s="209"/>
      <c r="R79" s="210"/>
    </row>
    <row r="81" spans="10:16" ht="10.5">
      <c r="J81" s="13">
        <f>J75*2080</f>
        <v>44274.49614728684</v>
      </c>
      <c r="L81" s="16">
        <f>J81*0.25</f>
        <v>11068.62403682171</v>
      </c>
      <c r="N81" s="13">
        <f>N75*2080</f>
        <v>45951.475992248066</v>
      </c>
      <c r="P81" s="207">
        <f>N81*0.25</f>
        <v>11487.868998062017</v>
      </c>
    </row>
    <row r="82" spans="10:16" ht="10.5">
      <c r="J82" s="13">
        <f>J78*2080</f>
        <v>132823.4884418605</v>
      </c>
      <c r="L82" s="16">
        <f>J82*0.25</f>
        <v>33205.87211046513</v>
      </c>
      <c r="N82" s="13">
        <f>N78*2080</f>
        <v>137854.4279767442</v>
      </c>
      <c r="P82" s="207">
        <f>N82*0.25</f>
        <v>34463.60699418605</v>
      </c>
    </row>
    <row r="83" spans="1:16" ht="10.5">
      <c r="A83" s="66">
        <v>1</v>
      </c>
      <c r="B83" s="67" t="s">
        <v>106</v>
      </c>
      <c r="J83" s="13">
        <f>J79*2080</f>
        <v>44274.49614728684</v>
      </c>
      <c r="L83" s="16">
        <f>J83*0.25</f>
        <v>11068.62403682171</v>
      </c>
      <c r="N83" s="13">
        <f>N79*2080</f>
        <v>45951.47599224806</v>
      </c>
      <c r="P83" s="207">
        <f>N83*0.25</f>
        <v>11487.868998062015</v>
      </c>
    </row>
    <row r="84" spans="1:2" ht="10.5">
      <c r="A84" s="66">
        <v>2</v>
      </c>
      <c r="B84" s="67" t="s">
        <v>119</v>
      </c>
    </row>
    <row r="85" spans="1:2" ht="15" customHeight="1">
      <c r="A85" s="66">
        <v>3</v>
      </c>
      <c r="B85" s="67" t="s">
        <v>102</v>
      </c>
    </row>
    <row r="86" spans="1:2" ht="10.5">
      <c r="A86" s="66">
        <v>4</v>
      </c>
      <c r="B86" s="67" t="s">
        <v>104</v>
      </c>
    </row>
    <row r="87" spans="1:2" ht="21">
      <c r="A87" s="66">
        <v>5</v>
      </c>
      <c r="B87" s="67" t="s">
        <v>103</v>
      </c>
    </row>
    <row r="88" spans="1:2" ht="14.25" customHeight="1">
      <c r="A88" s="66">
        <v>6</v>
      </c>
      <c r="B88" s="19" t="s">
        <v>120</v>
      </c>
    </row>
    <row r="89" spans="1:2" ht="10.5">
      <c r="A89" s="66">
        <v>7</v>
      </c>
      <c r="B89" s="67" t="s">
        <v>121</v>
      </c>
    </row>
    <row r="90" spans="1:2" ht="10.5">
      <c r="A90" s="66">
        <v>8</v>
      </c>
      <c r="B90" s="19" t="s">
        <v>119</v>
      </c>
    </row>
    <row r="91" spans="1:2" ht="10.5">
      <c r="A91" s="66">
        <v>9</v>
      </c>
      <c r="B91" s="67" t="s">
        <v>120</v>
      </c>
    </row>
    <row r="92" spans="1:2" ht="10.5">
      <c r="A92" s="66">
        <v>10</v>
      </c>
      <c r="B92" s="67" t="s">
        <v>131</v>
      </c>
    </row>
  </sheetData>
  <sheetProtection/>
  <dataValidations count="1">
    <dataValidation errorStyle="warning" type="list" allowBlank="1" showErrorMessage="1" errorTitle="Invalid Selection" error="Select a valid value from the drop down list.  To add or change values, go to A90-A99 on this spreadsheet.&#10;" sqref="C4:C73">
      <formula1>$B$83:$B$92</formula1>
    </dataValidation>
  </dataValidation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W75"/>
  <sheetViews>
    <sheetView zoomScalePageLayoutView="0" workbookViewId="0" topLeftCell="A31">
      <selection activeCell="B31" sqref="B31"/>
    </sheetView>
  </sheetViews>
  <sheetFormatPr defaultColWidth="9.33203125" defaultRowHeight="10.5"/>
  <cols>
    <col min="1" max="1" width="5.83203125" style="0" customWidth="1"/>
    <col min="2" max="2" width="28.33203125" style="0" customWidth="1"/>
    <col min="3" max="3" width="15.33203125" style="21" customWidth="1"/>
    <col min="4" max="5" width="11.83203125" style="16" customWidth="1"/>
    <col min="6" max="6" width="11.83203125" style="8" customWidth="1"/>
    <col min="7" max="7" width="2.83203125" style="8" customWidth="1"/>
    <col min="8" max="9" width="11.83203125" style="16" customWidth="1"/>
    <col min="10" max="10" width="11.83203125" style="13" customWidth="1"/>
    <col min="11" max="11" width="2.83203125" style="0" customWidth="1"/>
    <col min="12" max="13" width="11.83203125" style="16" customWidth="1"/>
    <col min="14" max="14" width="11.83203125" style="13" customWidth="1"/>
    <col min="15" max="15" width="2.83203125" style="0" customWidth="1"/>
    <col min="16" max="17" width="11.83203125" style="207" customWidth="1"/>
    <col min="18" max="18" width="11.83203125" style="201" customWidth="1"/>
  </cols>
  <sheetData>
    <row r="1" spans="3:18" s="46" customFormat="1" ht="10.5">
      <c r="C1" s="47" t="s">
        <v>100</v>
      </c>
      <c r="D1" s="49"/>
      <c r="E1" s="49"/>
      <c r="F1" s="50"/>
      <c r="G1" s="50"/>
      <c r="H1" s="49"/>
      <c r="I1" s="49" t="s">
        <v>94</v>
      </c>
      <c r="J1" s="51"/>
      <c r="L1" s="49"/>
      <c r="M1" s="49" t="s">
        <v>128</v>
      </c>
      <c r="N1" s="51"/>
      <c r="P1" s="204"/>
      <c r="Q1" s="204" t="s">
        <v>82</v>
      </c>
      <c r="R1" s="196"/>
    </row>
    <row r="2" spans="1:18" s="36" customFormat="1" ht="10.5">
      <c r="A2" s="25" t="s">
        <v>0</v>
      </c>
      <c r="B2" s="25" t="s">
        <v>1</v>
      </c>
      <c r="C2" s="26" t="s">
        <v>115</v>
      </c>
      <c r="D2" s="32" t="s">
        <v>2</v>
      </c>
      <c r="E2" s="32" t="s">
        <v>88</v>
      </c>
      <c r="F2" s="29" t="s">
        <v>86</v>
      </c>
      <c r="G2" s="29"/>
      <c r="H2" s="33" t="s">
        <v>3</v>
      </c>
      <c r="I2" s="34" t="s">
        <v>84</v>
      </c>
      <c r="J2" s="35" t="s">
        <v>83</v>
      </c>
      <c r="L2" s="33" t="s">
        <v>3</v>
      </c>
      <c r="M2" s="34" t="s">
        <v>84</v>
      </c>
      <c r="N2" s="35" t="s">
        <v>83</v>
      </c>
      <c r="P2" s="205" t="s">
        <v>3</v>
      </c>
      <c r="Q2" s="206" t="s">
        <v>84</v>
      </c>
      <c r="R2" s="199" t="s">
        <v>83</v>
      </c>
    </row>
    <row r="3" spans="1:13" ht="10.5">
      <c r="A3" s="1"/>
      <c r="B3" s="24" t="s">
        <v>4</v>
      </c>
      <c r="C3" s="22"/>
      <c r="D3" s="17"/>
      <c r="E3" s="17"/>
      <c r="F3" s="7"/>
      <c r="G3" s="7"/>
      <c r="H3" s="17"/>
      <c r="I3" s="17"/>
      <c r="L3" s="17"/>
      <c r="M3" s="17"/>
    </row>
    <row r="4" spans="1:18" ht="10.5">
      <c r="A4" s="3">
        <v>1</v>
      </c>
      <c r="B4" s="4" t="s">
        <v>5</v>
      </c>
      <c r="C4" s="39" t="str">
        <f>'Initial Enrollment'!C4</f>
        <v>MSIX</v>
      </c>
      <c r="D4" s="14">
        <f>+Variables!$B$2</f>
        <v>656874</v>
      </c>
      <c r="E4" s="18">
        <v>0</v>
      </c>
      <c r="F4" s="10">
        <f>+D4*E4</f>
        <v>0</v>
      </c>
      <c r="G4" s="9"/>
      <c r="H4" s="14">
        <v>0</v>
      </c>
      <c r="I4" s="14">
        <v>1</v>
      </c>
      <c r="J4" s="13">
        <f>((((+F4*H4*I4)/60)/60)/Variables!$B$9)</f>
        <v>0</v>
      </c>
      <c r="L4" s="14">
        <v>0</v>
      </c>
      <c r="M4" s="14">
        <v>0</v>
      </c>
      <c r="N4" s="13">
        <f>((((+F4*L4*M4)/60)/60)/Variables!$B$9)</f>
        <v>0</v>
      </c>
      <c r="P4" s="207">
        <v>0</v>
      </c>
      <c r="Q4" s="207">
        <v>0</v>
      </c>
      <c r="R4" s="201">
        <f>((((+F4*P4*Q4)/60)/60)/Variables!$B$9)</f>
        <v>0</v>
      </c>
    </row>
    <row r="5" spans="1:18" ht="10.5">
      <c r="A5" s="3">
        <v>2</v>
      </c>
      <c r="B5" s="4" t="s">
        <v>6</v>
      </c>
      <c r="C5" s="39" t="str">
        <f>'Initial Enrollment'!C5</f>
        <v>State or District Computer System</v>
      </c>
      <c r="D5" s="14">
        <f>+Variables!$B$2</f>
        <v>656874</v>
      </c>
      <c r="E5" s="18">
        <v>0.1</v>
      </c>
      <c r="F5" s="10">
        <f aca="true" t="shared" si="0" ref="F5:F61">+D5*E5</f>
        <v>65687.40000000001</v>
      </c>
      <c r="G5" s="9"/>
      <c r="H5" s="14">
        <v>0</v>
      </c>
      <c r="I5" s="14">
        <v>1</v>
      </c>
      <c r="J5" s="13">
        <f>((((+F5*H5*I5)/60)/60)/Variables!$B$9)</f>
        <v>0</v>
      </c>
      <c r="L5" s="14">
        <v>0</v>
      </c>
      <c r="M5" s="14">
        <v>0</v>
      </c>
      <c r="N5" s="13">
        <f>((((+F5*L5*M5)/60)/60)/Variables!$B$9)</f>
        <v>0</v>
      </c>
      <c r="P5" s="207">
        <v>0</v>
      </c>
      <c r="Q5" s="207">
        <v>0</v>
      </c>
      <c r="R5" s="201">
        <f>((((+F5*P5*Q5)/60)/60)/Variables!$B$9)</f>
        <v>0</v>
      </c>
    </row>
    <row r="6" spans="1:18" ht="10.5">
      <c r="A6" s="3">
        <v>3</v>
      </c>
      <c r="B6" s="4" t="s">
        <v>7</v>
      </c>
      <c r="C6" s="39" t="str">
        <f>'Initial Enrollment'!C6</f>
        <v>State or District Computer System</v>
      </c>
      <c r="D6" s="14">
        <f>+Variables!$B$2</f>
        <v>656874</v>
      </c>
      <c r="E6" s="18">
        <v>0.1</v>
      </c>
      <c r="F6" s="10">
        <f t="shared" si="0"/>
        <v>65687.40000000001</v>
      </c>
      <c r="G6" s="9"/>
      <c r="H6" s="14">
        <v>0</v>
      </c>
      <c r="I6" s="14">
        <v>1</v>
      </c>
      <c r="J6" s="13">
        <f>((((+F6*H6*I6)/60)/60)/Variables!$B$9)</f>
        <v>0</v>
      </c>
      <c r="L6" s="14">
        <v>0</v>
      </c>
      <c r="M6" s="14">
        <v>0</v>
      </c>
      <c r="N6" s="13">
        <f>((((+F6*L6*M6)/60)/60)/Variables!$B$9)</f>
        <v>0</v>
      </c>
      <c r="P6" s="207">
        <v>0</v>
      </c>
      <c r="Q6" s="207">
        <v>0</v>
      </c>
      <c r="R6" s="201">
        <f>((((+F6*P6*Q6)/60)/60)/Variables!$B$9)</f>
        <v>0</v>
      </c>
    </row>
    <row r="7" spans="1:18" ht="10.5">
      <c r="A7" s="3">
        <v>4</v>
      </c>
      <c r="B7" s="4" t="s">
        <v>8</v>
      </c>
      <c r="C7" s="39" t="str">
        <f>'Initial Enrollment'!C7</f>
        <v>COE</v>
      </c>
      <c r="D7" s="14">
        <f>+Variables!$B$2</f>
        <v>656874</v>
      </c>
      <c r="E7" s="18">
        <v>0.1</v>
      </c>
      <c r="F7" s="10">
        <f t="shared" si="0"/>
        <v>65687.40000000001</v>
      </c>
      <c r="G7" s="9"/>
      <c r="H7" s="14">
        <v>0</v>
      </c>
      <c r="I7" s="14">
        <v>1</v>
      </c>
      <c r="J7" s="13">
        <f>((((+F7*H7*I7)/60)/60)/Variables!$B$9)</f>
        <v>0</v>
      </c>
      <c r="L7" s="14">
        <v>0</v>
      </c>
      <c r="M7" s="14">
        <v>0</v>
      </c>
      <c r="N7" s="13">
        <f>((((+F7*L7*M7)/60)/60)/Variables!$B$9)</f>
        <v>0</v>
      </c>
      <c r="P7" s="207">
        <v>0</v>
      </c>
      <c r="Q7" s="207">
        <v>0</v>
      </c>
      <c r="R7" s="201">
        <f>((((+F7*P7*Q7)/60)/60)/Variables!$B$9)</f>
        <v>0</v>
      </c>
    </row>
    <row r="8" spans="1:18" ht="10.5">
      <c r="A8" s="3">
        <v>5</v>
      </c>
      <c r="B8" s="4" t="s">
        <v>9</v>
      </c>
      <c r="C8" s="39" t="str">
        <f>'Initial Enrollment'!C8</f>
        <v>COE</v>
      </c>
      <c r="D8" s="14">
        <f>+Variables!$B$2</f>
        <v>656874</v>
      </c>
      <c r="E8" s="18">
        <v>0.1</v>
      </c>
      <c r="F8" s="10">
        <f t="shared" si="0"/>
        <v>65687.40000000001</v>
      </c>
      <c r="G8" s="9"/>
      <c r="H8" s="14">
        <v>0</v>
      </c>
      <c r="I8" s="14">
        <v>1</v>
      </c>
      <c r="J8" s="13">
        <f>((((+F8*H8*I8)/60)/60)/Variables!$B$9)</f>
        <v>0</v>
      </c>
      <c r="L8" s="14">
        <v>0</v>
      </c>
      <c r="M8" s="14">
        <v>0</v>
      </c>
      <c r="N8" s="13">
        <f>((((+F8*L8*M8)/60)/60)/Variables!$B$9)</f>
        <v>0</v>
      </c>
      <c r="P8" s="207">
        <v>0</v>
      </c>
      <c r="Q8" s="207">
        <v>0</v>
      </c>
      <c r="R8" s="201">
        <f>((((+F8*P8*Q8)/60)/60)/Variables!$B$9)</f>
        <v>0</v>
      </c>
    </row>
    <row r="9" spans="1:18" ht="10.5">
      <c r="A9" s="3">
        <v>6</v>
      </c>
      <c r="B9" s="4" t="s">
        <v>10</v>
      </c>
      <c r="C9" s="39" t="str">
        <f>'Initial Enrollment'!C9</f>
        <v>COE</v>
      </c>
      <c r="D9" s="14">
        <f>+Variables!$B$2</f>
        <v>656874</v>
      </c>
      <c r="E9" s="18">
        <v>0.1</v>
      </c>
      <c r="F9" s="10">
        <f t="shared" si="0"/>
        <v>65687.40000000001</v>
      </c>
      <c r="G9" s="9"/>
      <c r="H9" s="14">
        <v>0</v>
      </c>
      <c r="I9" s="14">
        <v>1</v>
      </c>
      <c r="J9" s="13">
        <f>((((+F9*H9*I9)/60)/60)/Variables!$B$9)</f>
        <v>0</v>
      </c>
      <c r="L9" s="14">
        <v>0</v>
      </c>
      <c r="M9" s="14">
        <v>0</v>
      </c>
      <c r="N9" s="13">
        <f>((((+F9*L9*M9)/60)/60)/Variables!$B$9)</f>
        <v>0</v>
      </c>
      <c r="P9" s="207">
        <v>0</v>
      </c>
      <c r="Q9" s="207">
        <v>0</v>
      </c>
      <c r="R9" s="201">
        <f>((((+F9*P9*Q9)/60)/60)/Variables!$B$9)</f>
        <v>0</v>
      </c>
    </row>
    <row r="10" spans="1:18" ht="10.5">
      <c r="A10" s="3">
        <v>7</v>
      </c>
      <c r="B10" s="4" t="s">
        <v>11</v>
      </c>
      <c r="C10" s="39" t="str">
        <f>'Initial Enrollment'!C10</f>
        <v>COE</v>
      </c>
      <c r="D10" s="14">
        <f>+Variables!$B$2</f>
        <v>656874</v>
      </c>
      <c r="E10" s="18">
        <v>0.1</v>
      </c>
      <c r="F10" s="10">
        <f t="shared" si="0"/>
        <v>65687.40000000001</v>
      </c>
      <c r="G10" s="9"/>
      <c r="H10" s="14">
        <v>0</v>
      </c>
      <c r="I10" s="14">
        <v>1</v>
      </c>
      <c r="J10" s="13">
        <f>((((+F10*H10*I10)/60)/60)/Variables!$B$9)</f>
        <v>0</v>
      </c>
      <c r="L10" s="14">
        <v>0</v>
      </c>
      <c r="M10" s="14">
        <v>0</v>
      </c>
      <c r="N10" s="13">
        <f>((((+F10*L10*M10)/60)/60)/Variables!$B$9)</f>
        <v>0</v>
      </c>
      <c r="P10" s="207">
        <v>0</v>
      </c>
      <c r="Q10" s="207">
        <v>0</v>
      </c>
      <c r="R10" s="201">
        <f>((((+F10*P10*Q10)/60)/60)/Variables!$B$9)</f>
        <v>0</v>
      </c>
    </row>
    <row r="11" spans="1:18" ht="10.5">
      <c r="A11" s="3">
        <v>8</v>
      </c>
      <c r="B11" s="4" t="s">
        <v>12</v>
      </c>
      <c r="C11" s="39" t="str">
        <f>'Initial Enrollment'!C11</f>
        <v>COE</v>
      </c>
      <c r="D11" s="14">
        <f>+Variables!$B$2</f>
        <v>656874</v>
      </c>
      <c r="E11" s="18">
        <v>0.1</v>
      </c>
      <c r="F11" s="10">
        <f t="shared" si="0"/>
        <v>65687.40000000001</v>
      </c>
      <c r="G11" s="9"/>
      <c r="H11" s="14">
        <v>0</v>
      </c>
      <c r="I11" s="14">
        <v>1</v>
      </c>
      <c r="J11" s="13">
        <f>((((+F11*H11*I11)/60)/60)/Variables!$B$9)</f>
        <v>0</v>
      </c>
      <c r="L11" s="14">
        <v>0</v>
      </c>
      <c r="M11" s="14">
        <v>0</v>
      </c>
      <c r="N11" s="13">
        <f>((((+F11*L11*M11)/60)/60)/Variables!$B$9)</f>
        <v>0</v>
      </c>
      <c r="P11" s="207">
        <v>0</v>
      </c>
      <c r="Q11" s="207">
        <v>0</v>
      </c>
      <c r="R11" s="201">
        <f>((((+F11*P11*Q11)/60)/60)/Variables!$B$9)</f>
        <v>0</v>
      </c>
    </row>
    <row r="12" spans="1:18" ht="10.5">
      <c r="A12" s="3">
        <v>9</v>
      </c>
      <c r="B12" s="4" t="s">
        <v>13</v>
      </c>
      <c r="C12" s="39" t="str">
        <f>'Initial Enrollment'!C12</f>
        <v>COE</v>
      </c>
      <c r="D12" s="14">
        <f>+Variables!$B$2</f>
        <v>656874</v>
      </c>
      <c r="E12" s="18">
        <v>0.1</v>
      </c>
      <c r="F12" s="10">
        <f t="shared" si="0"/>
        <v>65687.40000000001</v>
      </c>
      <c r="G12" s="9"/>
      <c r="H12" s="14">
        <v>0</v>
      </c>
      <c r="I12" s="14">
        <v>1</v>
      </c>
      <c r="J12" s="13">
        <f>((((+F12*H12*I12)/60)/60)/Variables!$B$9)</f>
        <v>0</v>
      </c>
      <c r="L12" s="14">
        <v>0</v>
      </c>
      <c r="M12" s="14">
        <v>0</v>
      </c>
      <c r="N12" s="13">
        <f>((((+F12*L12*M12)/60)/60)/Variables!$B$9)</f>
        <v>0</v>
      </c>
      <c r="P12" s="207">
        <v>0</v>
      </c>
      <c r="Q12" s="207">
        <v>0</v>
      </c>
      <c r="R12" s="201">
        <f>((((+F12*P12*Q12)/60)/60)/Variables!$B$9)</f>
        <v>0</v>
      </c>
    </row>
    <row r="13" spans="1:18" ht="10.5">
      <c r="A13" s="3">
        <v>10</v>
      </c>
      <c r="B13" s="4" t="s">
        <v>14</v>
      </c>
      <c r="C13" s="39" t="str">
        <f>'Initial Enrollment'!C13</f>
        <v>COE</v>
      </c>
      <c r="D13" s="14">
        <f>+Variables!$B$2</f>
        <v>656874</v>
      </c>
      <c r="E13" s="18">
        <v>0.1</v>
      </c>
      <c r="F13" s="10">
        <f t="shared" si="0"/>
        <v>65687.40000000001</v>
      </c>
      <c r="G13" s="9"/>
      <c r="H13" s="14">
        <v>0</v>
      </c>
      <c r="I13" s="14">
        <v>1</v>
      </c>
      <c r="J13" s="13">
        <f>((((+F13*H13*I13)/60)/60)/Variables!$B$9)</f>
        <v>0</v>
      </c>
      <c r="L13" s="14">
        <v>0</v>
      </c>
      <c r="M13" s="14">
        <v>0</v>
      </c>
      <c r="N13" s="13">
        <f>((((+F13*L13*M13)/60)/60)/Variables!$B$9)</f>
        <v>0</v>
      </c>
      <c r="P13" s="207">
        <v>0</v>
      </c>
      <c r="Q13" s="207">
        <v>0</v>
      </c>
      <c r="R13" s="201">
        <f>((((+F13*P13*Q13)/60)/60)/Variables!$B$9)</f>
        <v>0</v>
      </c>
    </row>
    <row r="14" spans="1:18" ht="10.5">
      <c r="A14" s="3">
        <v>11</v>
      </c>
      <c r="B14" s="4" t="s">
        <v>15</v>
      </c>
      <c r="C14" s="39" t="str">
        <f>'Initial Enrollment'!C14</f>
        <v>COE</v>
      </c>
      <c r="D14" s="14">
        <f>+Variables!$B$2</f>
        <v>656874</v>
      </c>
      <c r="E14" s="18">
        <v>0.1</v>
      </c>
      <c r="F14" s="10">
        <f t="shared" si="0"/>
        <v>65687.40000000001</v>
      </c>
      <c r="G14" s="9"/>
      <c r="H14" s="14">
        <v>0</v>
      </c>
      <c r="I14" s="14">
        <v>1</v>
      </c>
      <c r="J14" s="13">
        <f>((((+F14*H14*I14)/60)/60)/Variables!$B$9)</f>
        <v>0</v>
      </c>
      <c r="L14" s="14">
        <v>0</v>
      </c>
      <c r="M14" s="14">
        <v>0</v>
      </c>
      <c r="N14" s="13">
        <f>((((+F14*L14*M14)/60)/60)/Variables!$B$9)</f>
        <v>0</v>
      </c>
      <c r="P14" s="207">
        <v>0</v>
      </c>
      <c r="Q14" s="207">
        <v>0</v>
      </c>
      <c r="R14" s="201">
        <f>((((+F14*P14*Q14)/60)/60)/Variables!$B$9)</f>
        <v>0</v>
      </c>
    </row>
    <row r="15" spans="1:18" ht="10.5">
      <c r="A15" s="3">
        <v>12</v>
      </c>
      <c r="B15" s="4" t="s">
        <v>16</v>
      </c>
      <c r="C15" s="39" t="str">
        <f>'Initial Enrollment'!C15</f>
        <v>COE</v>
      </c>
      <c r="D15" s="14">
        <f>+Variables!$B$2</f>
        <v>656874</v>
      </c>
      <c r="E15" s="18">
        <v>0.1</v>
      </c>
      <c r="F15" s="10">
        <f t="shared" si="0"/>
        <v>65687.40000000001</v>
      </c>
      <c r="G15" s="9"/>
      <c r="H15" s="14">
        <v>0</v>
      </c>
      <c r="I15" s="14">
        <v>1</v>
      </c>
      <c r="J15" s="13">
        <f>((((+F15*H15*I15)/60)/60)/Variables!$B$9)</f>
        <v>0</v>
      </c>
      <c r="L15" s="14">
        <v>0</v>
      </c>
      <c r="M15" s="14">
        <v>0</v>
      </c>
      <c r="N15" s="13">
        <f>((((+F15*L15*M15)/60)/60)/Variables!$B$9)</f>
        <v>0</v>
      </c>
      <c r="P15" s="207">
        <v>0</v>
      </c>
      <c r="Q15" s="207">
        <v>0</v>
      </c>
      <c r="R15" s="201">
        <f>((((+F15*P15*Q15)/60)/60)/Variables!$B$9)</f>
        <v>0</v>
      </c>
    </row>
    <row r="16" spans="1:18" ht="10.5">
      <c r="A16" s="3">
        <v>13</v>
      </c>
      <c r="B16" s="4" t="s">
        <v>17</v>
      </c>
      <c r="C16" s="39" t="str">
        <f>'Initial Enrollment'!C16</f>
        <v>COE</v>
      </c>
      <c r="D16" s="14">
        <f>+Variables!$B$2</f>
        <v>656874</v>
      </c>
      <c r="E16" s="18">
        <v>0.1</v>
      </c>
      <c r="F16" s="10">
        <f t="shared" si="0"/>
        <v>65687.40000000001</v>
      </c>
      <c r="G16" s="9"/>
      <c r="H16" s="14">
        <v>0</v>
      </c>
      <c r="I16" s="14">
        <v>1</v>
      </c>
      <c r="J16" s="13">
        <f>((((+F16*H16*I16)/60)/60)/Variables!$B$9)</f>
        <v>0</v>
      </c>
      <c r="L16" s="14">
        <v>0</v>
      </c>
      <c r="M16" s="14">
        <v>0</v>
      </c>
      <c r="N16" s="13">
        <f>((((+F16*L16*M16)/60)/60)/Variables!$B$9)</f>
        <v>0</v>
      </c>
      <c r="P16" s="207">
        <v>0</v>
      </c>
      <c r="Q16" s="207">
        <v>0</v>
      </c>
      <c r="R16" s="201">
        <f>((((+F16*P16*Q16)/60)/60)/Variables!$B$9)</f>
        <v>0</v>
      </c>
    </row>
    <row r="17" spans="1:18" ht="10.5">
      <c r="A17" s="3">
        <v>14</v>
      </c>
      <c r="B17" s="4" t="s">
        <v>18</v>
      </c>
      <c r="C17" s="39" t="str">
        <f>'Initial Enrollment'!C17</f>
        <v>COE</v>
      </c>
      <c r="D17" s="14">
        <f>+Variables!$B$2</f>
        <v>656874</v>
      </c>
      <c r="E17" s="18">
        <v>0.1</v>
      </c>
      <c r="F17" s="10">
        <f t="shared" si="0"/>
        <v>65687.40000000001</v>
      </c>
      <c r="G17" s="9"/>
      <c r="H17" s="14">
        <v>0</v>
      </c>
      <c r="I17" s="14">
        <v>1</v>
      </c>
      <c r="J17" s="13">
        <f>((((+F17*H17*I17)/60)/60)/Variables!$B$9)</f>
        <v>0</v>
      </c>
      <c r="L17" s="14">
        <v>0</v>
      </c>
      <c r="M17" s="14">
        <v>0</v>
      </c>
      <c r="N17" s="13">
        <f>((((+F17*L17*M17)/60)/60)/Variables!$B$9)</f>
        <v>0</v>
      </c>
      <c r="P17" s="207">
        <v>0</v>
      </c>
      <c r="Q17" s="207">
        <v>0</v>
      </c>
      <c r="R17" s="201">
        <f>((((+F17*P17*Q17)/60)/60)/Variables!$B$9)</f>
        <v>0</v>
      </c>
    </row>
    <row r="18" spans="1:18" ht="10.5">
      <c r="A18" s="3">
        <v>15</v>
      </c>
      <c r="B18" s="4" t="s">
        <v>19</v>
      </c>
      <c r="C18" s="39" t="str">
        <f>'Initial Enrollment'!C18</f>
        <v>COE</v>
      </c>
      <c r="D18" s="14">
        <f>+Variables!$B$2</f>
        <v>656874</v>
      </c>
      <c r="E18" s="18">
        <v>0.1</v>
      </c>
      <c r="F18" s="10">
        <f t="shared" si="0"/>
        <v>65687.40000000001</v>
      </c>
      <c r="G18" s="9"/>
      <c r="H18" s="14">
        <v>0</v>
      </c>
      <c r="I18" s="14">
        <v>1</v>
      </c>
      <c r="J18" s="13">
        <f>((((+F18*H18*I18)/60)/60)/Variables!$B$9)</f>
        <v>0</v>
      </c>
      <c r="L18" s="14">
        <v>0</v>
      </c>
      <c r="M18" s="14">
        <v>0</v>
      </c>
      <c r="N18" s="13">
        <f>((((+F18*L18*M18)/60)/60)/Variables!$B$9)</f>
        <v>0</v>
      </c>
      <c r="P18" s="207">
        <v>0</v>
      </c>
      <c r="Q18" s="207">
        <v>0</v>
      </c>
      <c r="R18" s="201">
        <f>((((+F18*P18*Q18)/60)/60)/Variables!$B$9)</f>
        <v>0</v>
      </c>
    </row>
    <row r="19" spans="1:18" ht="10.5">
      <c r="A19" s="3">
        <v>16</v>
      </c>
      <c r="B19" s="4" t="s">
        <v>236</v>
      </c>
      <c r="C19" s="39" t="str">
        <f>'Initial Enrollment'!C19</f>
        <v>COE</v>
      </c>
      <c r="D19" s="14">
        <f>+Variables!$B$2</f>
        <v>656874</v>
      </c>
      <c r="E19" s="18">
        <v>0.1</v>
      </c>
      <c r="F19" s="10">
        <f t="shared" si="0"/>
        <v>65687.40000000001</v>
      </c>
      <c r="G19" s="9"/>
      <c r="H19" s="14">
        <v>0</v>
      </c>
      <c r="I19" s="14">
        <v>1</v>
      </c>
      <c r="J19" s="13">
        <f>((((+F19*H19*I19)/60)/60)/Variables!$B$9)</f>
        <v>0</v>
      </c>
      <c r="L19" s="14">
        <v>0</v>
      </c>
      <c r="M19" s="14">
        <v>0</v>
      </c>
      <c r="N19" s="13">
        <f>((((+F19*L19*M19)/60)/60)/Variables!$B$9)</f>
        <v>0</v>
      </c>
      <c r="P19" s="207">
        <v>0</v>
      </c>
      <c r="Q19" s="207">
        <v>0</v>
      </c>
      <c r="R19" s="201">
        <f>((((+F19*P19*Q19)/60)/60)/Variables!$B$9)</f>
        <v>0</v>
      </c>
    </row>
    <row r="20" spans="1:18" ht="10.5">
      <c r="A20" s="3">
        <v>17</v>
      </c>
      <c r="B20" s="4" t="s">
        <v>237</v>
      </c>
      <c r="C20" s="39" t="str">
        <f>'Initial Enrollment'!C20</f>
        <v>COE</v>
      </c>
      <c r="D20" s="14">
        <f>+Variables!$B$2</f>
        <v>656874</v>
      </c>
      <c r="E20" s="18">
        <v>0.1</v>
      </c>
      <c r="F20" s="10">
        <f t="shared" si="0"/>
        <v>65687.40000000001</v>
      </c>
      <c r="G20" s="9"/>
      <c r="H20" s="14">
        <v>0</v>
      </c>
      <c r="I20" s="14">
        <v>1</v>
      </c>
      <c r="J20" s="13">
        <f>((((+F20*H20*I20)/60)/60)/Variables!$B$9)</f>
        <v>0</v>
      </c>
      <c r="L20" s="14">
        <v>0</v>
      </c>
      <c r="M20" s="14">
        <v>0</v>
      </c>
      <c r="N20" s="13">
        <f>((((+F20*L20*M20)/60)/60)/Variables!$B$9)</f>
        <v>0</v>
      </c>
      <c r="P20" s="207">
        <v>0</v>
      </c>
      <c r="Q20" s="207">
        <v>0</v>
      </c>
      <c r="R20" s="201">
        <f>((((+F20*P20*Q20)/60)/60)/Variables!$B$9)</f>
        <v>0</v>
      </c>
    </row>
    <row r="21" spans="1:18" ht="10.5">
      <c r="A21" s="3">
        <v>18</v>
      </c>
      <c r="B21" s="4" t="s">
        <v>238</v>
      </c>
      <c r="C21" s="39" t="str">
        <f>'Initial Enrollment'!C21</f>
        <v>COE</v>
      </c>
      <c r="D21" s="14">
        <f>+Variables!$B$2</f>
        <v>656874</v>
      </c>
      <c r="E21" s="18">
        <v>0.1</v>
      </c>
      <c r="F21" s="10">
        <f t="shared" si="0"/>
        <v>65687.40000000001</v>
      </c>
      <c r="G21" s="9"/>
      <c r="H21" s="14">
        <v>0</v>
      </c>
      <c r="I21" s="14">
        <v>1</v>
      </c>
      <c r="J21" s="13">
        <f>((((+F21*H21*I21)/60)/60)/Variables!$B$9)</f>
        <v>0</v>
      </c>
      <c r="L21" s="14">
        <v>0</v>
      </c>
      <c r="M21" s="14">
        <v>0</v>
      </c>
      <c r="N21" s="13">
        <f>((((+F21*L21*M21)/60)/60)/Variables!$B$9)</f>
        <v>0</v>
      </c>
      <c r="P21" s="207">
        <v>0</v>
      </c>
      <c r="Q21" s="207">
        <v>0</v>
      </c>
      <c r="R21" s="201">
        <f>((((+F21*P21*Q21)/60)/60)/Variables!$B$9)</f>
        <v>0</v>
      </c>
    </row>
    <row r="22" spans="1:18" ht="10.5">
      <c r="A22" s="3">
        <v>19</v>
      </c>
      <c r="B22" s="4" t="s">
        <v>239</v>
      </c>
      <c r="C22" s="39" t="str">
        <f>'Initial Enrollment'!C22</f>
        <v>COE</v>
      </c>
      <c r="D22" s="14">
        <f>+Variables!$B$2</f>
        <v>656874</v>
      </c>
      <c r="E22" s="18">
        <v>0.1</v>
      </c>
      <c r="F22" s="10">
        <f t="shared" si="0"/>
        <v>65687.40000000001</v>
      </c>
      <c r="G22" s="9"/>
      <c r="H22" s="14">
        <v>0</v>
      </c>
      <c r="I22" s="14">
        <v>1</v>
      </c>
      <c r="J22" s="13">
        <f>((((+F22*H22*I22)/60)/60)/Variables!$B$9)</f>
        <v>0</v>
      </c>
      <c r="L22" s="14">
        <v>0</v>
      </c>
      <c r="M22" s="14">
        <v>0</v>
      </c>
      <c r="N22" s="13">
        <f>((((+F22*L22*M22)/60)/60)/Variables!$B$9)</f>
        <v>0</v>
      </c>
      <c r="P22" s="207">
        <v>0</v>
      </c>
      <c r="Q22" s="207">
        <v>0</v>
      </c>
      <c r="R22" s="201">
        <f>((((+F22*P22*Q22)/60)/60)/Variables!$B$9)</f>
        <v>0</v>
      </c>
    </row>
    <row r="23" spans="1:18" ht="10.5">
      <c r="A23" s="3">
        <v>20</v>
      </c>
      <c r="B23" s="4" t="s">
        <v>26</v>
      </c>
      <c r="C23" s="39" t="str">
        <f>'Initial Enrollment'!C23</f>
        <v>COE</v>
      </c>
      <c r="D23" s="14">
        <f>+Variables!$B$2</f>
        <v>656874</v>
      </c>
      <c r="E23" s="18">
        <v>0.25</v>
      </c>
      <c r="F23" s="10">
        <f t="shared" si="0"/>
        <v>164218.5</v>
      </c>
      <c r="G23" s="9"/>
      <c r="H23" s="14">
        <v>0</v>
      </c>
      <c r="I23" s="14">
        <v>1</v>
      </c>
      <c r="J23" s="13">
        <f>((((+F23*H23*I23)/60)/60)/Variables!$B$9)</f>
        <v>0</v>
      </c>
      <c r="L23" s="14">
        <v>0</v>
      </c>
      <c r="M23" s="14">
        <v>0</v>
      </c>
      <c r="N23" s="13">
        <f>((((+F23*L23*M23)/60)/60)/Variables!$B$9)</f>
        <v>0</v>
      </c>
      <c r="P23" s="207">
        <v>0</v>
      </c>
      <c r="Q23" s="207">
        <v>0</v>
      </c>
      <c r="R23" s="201">
        <f>((((+F23*P23*Q23)/60)/60)/Variables!$B$9)</f>
        <v>0</v>
      </c>
    </row>
    <row r="24" spans="1:18" ht="10.5">
      <c r="A24" s="3">
        <v>21</v>
      </c>
      <c r="B24" s="4" t="s">
        <v>240</v>
      </c>
      <c r="C24" s="39" t="str">
        <f>'Initial Enrollment'!C24</f>
        <v>COE</v>
      </c>
      <c r="D24" s="14">
        <f>+Variables!$B$2</f>
        <v>656874</v>
      </c>
      <c r="E24" s="18">
        <v>0.25</v>
      </c>
      <c r="F24" s="10">
        <f t="shared" si="0"/>
        <v>164218.5</v>
      </c>
      <c r="G24" s="9"/>
      <c r="H24" s="14">
        <v>0</v>
      </c>
      <c r="I24" s="14">
        <v>1</v>
      </c>
      <c r="J24" s="13">
        <f>((((+F24*H24*I24)/60)/60)/Variables!$B$9)</f>
        <v>0</v>
      </c>
      <c r="L24" s="14">
        <v>0</v>
      </c>
      <c r="M24" s="14">
        <v>0</v>
      </c>
      <c r="N24" s="13">
        <f>((((+F24*L24*M24)/60)/60)/Variables!$B$9)</f>
        <v>0</v>
      </c>
      <c r="P24" s="207">
        <v>0</v>
      </c>
      <c r="Q24" s="207">
        <v>0</v>
      </c>
      <c r="R24" s="201">
        <f>((((+F24*P24*Q24)/60)/60)/Variables!$B$9)</f>
        <v>0</v>
      </c>
    </row>
    <row r="25" spans="1:18" ht="10.5">
      <c r="A25" s="3">
        <v>22</v>
      </c>
      <c r="B25" s="4" t="s">
        <v>241</v>
      </c>
      <c r="C25" s="39" t="str">
        <f>'Initial Enrollment'!C25</f>
        <v>COE</v>
      </c>
      <c r="D25" s="14">
        <f>+Variables!$B$2</f>
        <v>656874</v>
      </c>
      <c r="E25" s="18">
        <v>0.25</v>
      </c>
      <c r="F25" s="10">
        <f t="shared" si="0"/>
        <v>164218.5</v>
      </c>
      <c r="G25" s="9"/>
      <c r="H25" s="14">
        <v>0</v>
      </c>
      <c r="I25" s="14">
        <v>1</v>
      </c>
      <c r="J25" s="13">
        <f>((((+F25*H25*I25)/60)/60)/Variables!$B$9)</f>
        <v>0</v>
      </c>
      <c r="L25" s="14">
        <v>0</v>
      </c>
      <c r="M25" s="14">
        <v>0</v>
      </c>
      <c r="N25" s="13">
        <f>((((+F25*L25*M25)/60)/60)/Variables!$B$9)</f>
        <v>0</v>
      </c>
      <c r="P25" s="207">
        <v>0</v>
      </c>
      <c r="Q25" s="207">
        <v>0</v>
      </c>
      <c r="R25" s="201">
        <f>((((+F25*P25*Q25)/60)/60)/Variables!$B$9)</f>
        <v>0</v>
      </c>
    </row>
    <row r="26" spans="1:18" ht="10.5">
      <c r="A26" s="3">
        <v>23</v>
      </c>
      <c r="B26" s="4" t="s">
        <v>242</v>
      </c>
      <c r="C26" s="39" t="str">
        <f>'Initial Enrollment'!C26</f>
        <v>COE</v>
      </c>
      <c r="D26" s="14">
        <f>+Variables!$B$2</f>
        <v>656874</v>
      </c>
      <c r="E26" s="18">
        <v>0.25</v>
      </c>
      <c r="F26" s="10">
        <f t="shared" si="0"/>
        <v>164218.5</v>
      </c>
      <c r="G26" s="9"/>
      <c r="H26" s="14">
        <v>0</v>
      </c>
      <c r="I26" s="14">
        <v>1</v>
      </c>
      <c r="J26" s="13">
        <f>((((+F26*H26*I26)/60)/60)/Variables!$B$9)</f>
        <v>0</v>
      </c>
      <c r="L26" s="14">
        <v>0</v>
      </c>
      <c r="M26" s="14">
        <v>0</v>
      </c>
      <c r="N26" s="13">
        <f>((((+F26*L26*M26)/60)/60)/Variables!$B$9)</f>
        <v>0</v>
      </c>
      <c r="P26" s="207">
        <v>0</v>
      </c>
      <c r="Q26" s="207">
        <v>0</v>
      </c>
      <c r="R26" s="201">
        <f>((((+F26*P26*Q26)/60)/60)/Variables!$B$9)</f>
        <v>0</v>
      </c>
    </row>
    <row r="27" spans="1:18" ht="10.5">
      <c r="A27" s="3">
        <v>24</v>
      </c>
      <c r="B27" s="4" t="s">
        <v>243</v>
      </c>
      <c r="C27" s="39" t="str">
        <f>'Initial Enrollment'!C27</f>
        <v>COE</v>
      </c>
      <c r="D27" s="14">
        <f>+Variables!$B$2</f>
        <v>656874</v>
      </c>
      <c r="E27" s="18">
        <v>0.25</v>
      </c>
      <c r="F27" s="10">
        <f t="shared" si="0"/>
        <v>164218.5</v>
      </c>
      <c r="G27" s="9"/>
      <c r="H27" s="14">
        <v>0</v>
      </c>
      <c r="I27" s="14">
        <v>1</v>
      </c>
      <c r="J27" s="13">
        <f>((((+F27*H27*I27)/60)/60)/Variables!$B$9)</f>
        <v>0</v>
      </c>
      <c r="L27" s="14">
        <v>0</v>
      </c>
      <c r="M27" s="14">
        <v>0</v>
      </c>
      <c r="N27" s="13">
        <f>((((+F27*L27*M27)/60)/60)/Variables!$B$9)</f>
        <v>0</v>
      </c>
      <c r="P27" s="207">
        <v>0</v>
      </c>
      <c r="Q27" s="207">
        <v>0</v>
      </c>
      <c r="R27" s="201">
        <f>((((+F27*P27*Q27)/60)/60)/Variables!$B$9)</f>
        <v>0</v>
      </c>
    </row>
    <row r="28" spans="1:18" ht="10.5">
      <c r="A28" s="3">
        <v>25</v>
      </c>
      <c r="B28" s="4" t="s">
        <v>244</v>
      </c>
      <c r="C28" s="39" t="str">
        <f>'Initial Enrollment'!C28</f>
        <v>COE</v>
      </c>
      <c r="D28" s="14">
        <f>+Variables!$B$2</f>
        <v>656874</v>
      </c>
      <c r="E28" s="18">
        <v>0.25</v>
      </c>
      <c r="F28" s="10">
        <f t="shared" si="0"/>
        <v>164218.5</v>
      </c>
      <c r="G28" s="9"/>
      <c r="H28" s="14">
        <v>0</v>
      </c>
      <c r="I28" s="14">
        <v>1</v>
      </c>
      <c r="J28" s="13">
        <f>((((+F28*H28*I28)/60)/60)/Variables!$B$9)</f>
        <v>0</v>
      </c>
      <c r="L28" s="14">
        <v>0</v>
      </c>
      <c r="M28" s="14">
        <v>0</v>
      </c>
      <c r="N28" s="13">
        <f>((((+F28*L28*M28)/60)/60)/Variables!$B$9)</f>
        <v>0</v>
      </c>
      <c r="P28" s="207">
        <v>0</v>
      </c>
      <c r="Q28" s="207">
        <v>0</v>
      </c>
      <c r="R28" s="201">
        <f>((((+F28*P28*Q28)/60)/60)/Variables!$B$9)</f>
        <v>0</v>
      </c>
    </row>
    <row r="29" spans="1:18" ht="10.5">
      <c r="A29" s="3">
        <v>26</v>
      </c>
      <c r="B29" s="4" t="s">
        <v>32</v>
      </c>
      <c r="C29" s="39" t="str">
        <f>'Initial Enrollment'!C29</f>
        <v>MEP Database</v>
      </c>
      <c r="D29" s="14">
        <f>+Variables!$B$2</f>
        <v>656874</v>
      </c>
      <c r="E29" s="18">
        <v>0.25</v>
      </c>
      <c r="F29" s="10">
        <f t="shared" si="0"/>
        <v>164218.5</v>
      </c>
      <c r="G29" s="9"/>
      <c r="H29" s="14">
        <v>0</v>
      </c>
      <c r="I29" s="14">
        <v>1</v>
      </c>
      <c r="J29" s="13">
        <f>((((+F29*H29*I29)/60)/60)/Variables!$B$9)</f>
        <v>0</v>
      </c>
      <c r="L29" s="14">
        <v>0</v>
      </c>
      <c r="M29" s="14">
        <v>0</v>
      </c>
      <c r="N29" s="13">
        <f>((((+F29*L29*M29)/60)/60)/Variables!$B$9)</f>
        <v>0</v>
      </c>
      <c r="P29" s="207">
        <v>0</v>
      </c>
      <c r="Q29" s="207">
        <v>0</v>
      </c>
      <c r="R29" s="201">
        <f>((((+F29*P29*Q29)/60)/60)/Variables!$B$9)</f>
        <v>0</v>
      </c>
    </row>
    <row r="30" spans="1:18" ht="10.5">
      <c r="A30" s="5"/>
      <c r="B30" s="2" t="s">
        <v>4</v>
      </c>
      <c r="C30" s="39">
        <f>'Initial Enrollment'!C30</f>
        <v>0</v>
      </c>
      <c r="D30" s="14">
        <v>0</v>
      </c>
      <c r="E30" s="18">
        <v>0</v>
      </c>
      <c r="F30" s="10">
        <f t="shared" si="0"/>
        <v>0</v>
      </c>
      <c r="G30" s="9"/>
      <c r="H30" s="14">
        <v>0</v>
      </c>
      <c r="I30" s="14">
        <v>0</v>
      </c>
      <c r="J30" s="13">
        <f>((((+F30*H30*I30)/60)/60)/Variables!$B$9)</f>
        <v>0</v>
      </c>
      <c r="L30" s="14">
        <v>0</v>
      </c>
      <c r="M30" s="14">
        <v>0</v>
      </c>
      <c r="N30" s="13">
        <f>((((+F30*L30*M30)/60)/60)/Variables!$B$9)</f>
        <v>0</v>
      </c>
      <c r="P30" s="207">
        <v>0</v>
      </c>
      <c r="Q30" s="207">
        <v>0</v>
      </c>
      <c r="R30" s="201">
        <f>((((+F30*P30*Q30)/60)/60)/Variables!$B$9)</f>
        <v>0</v>
      </c>
    </row>
    <row r="31" spans="1:18" ht="10.5">
      <c r="A31" s="3">
        <v>27</v>
      </c>
      <c r="B31" s="4" t="s">
        <v>255</v>
      </c>
      <c r="C31" s="39" t="str">
        <f>'Initial Enrollment'!C31</f>
        <v>Health Record</v>
      </c>
      <c r="D31" s="14">
        <f>+Variables!$B$2</f>
        <v>656874</v>
      </c>
      <c r="E31" s="18">
        <v>0.25</v>
      </c>
      <c r="F31" s="10">
        <f t="shared" si="0"/>
        <v>164218.5</v>
      </c>
      <c r="G31" s="9"/>
      <c r="H31" s="14">
        <v>5</v>
      </c>
      <c r="I31" s="14">
        <v>1</v>
      </c>
      <c r="J31" s="13">
        <f>((((+F31*H31*I31)/60)/60)/Variables!$B$9)</f>
        <v>0.13260537790697674</v>
      </c>
      <c r="L31" s="14">
        <v>5</v>
      </c>
      <c r="M31" s="14">
        <v>1</v>
      </c>
      <c r="N31" s="13">
        <f>((((+F31*L31*M31)/60)/60)/Variables!$B$9)</f>
        <v>0.13260537790697674</v>
      </c>
      <c r="P31" s="207">
        <v>0</v>
      </c>
      <c r="Q31" s="207">
        <v>0</v>
      </c>
      <c r="R31" s="201">
        <f>((((+F31*P31*Q31)/60)/60)/Variables!$B$9)</f>
        <v>0</v>
      </c>
    </row>
    <row r="32" spans="1:18" ht="10.5">
      <c r="A32" s="5"/>
      <c r="B32" s="6" t="s">
        <v>37</v>
      </c>
      <c r="C32" s="39">
        <f>'Initial Enrollment'!C32</f>
        <v>0</v>
      </c>
      <c r="D32" s="14">
        <v>0</v>
      </c>
      <c r="E32" s="18">
        <v>0</v>
      </c>
      <c r="F32" s="10">
        <f t="shared" si="0"/>
        <v>0</v>
      </c>
      <c r="G32" s="9"/>
      <c r="H32" s="14">
        <v>0</v>
      </c>
      <c r="I32" s="14">
        <v>0</v>
      </c>
      <c r="J32" s="13">
        <f>((((+F32*H32*I32)/60)/60)/Variables!$B$9)</f>
        <v>0</v>
      </c>
      <c r="L32" s="14">
        <v>0</v>
      </c>
      <c r="M32" s="14">
        <v>0</v>
      </c>
      <c r="N32" s="13">
        <f>((((+F32*L32*M32)/60)/60)/Variables!$B$9)</f>
        <v>0</v>
      </c>
      <c r="P32" s="207">
        <v>0</v>
      </c>
      <c r="Q32" s="207">
        <v>0</v>
      </c>
      <c r="R32" s="201">
        <f>((((+F32*P32*Q32)/60)/60)/Variables!$B$9)</f>
        <v>0</v>
      </c>
    </row>
    <row r="33" spans="1:18" ht="10.5">
      <c r="A33" s="3">
        <v>28</v>
      </c>
      <c r="B33" s="4" t="s">
        <v>38</v>
      </c>
      <c r="C33" s="39" t="str">
        <f>'Initial Enrollment'!C33</f>
        <v>School/MEP Project Records</v>
      </c>
      <c r="D33" s="14">
        <f>+Variables!$B$2</f>
        <v>656874</v>
      </c>
      <c r="E33" s="18">
        <v>0.65</v>
      </c>
      <c r="F33" s="10">
        <f t="shared" si="0"/>
        <v>426968.10000000003</v>
      </c>
      <c r="G33" s="9"/>
      <c r="H33" s="14">
        <v>5</v>
      </c>
      <c r="I33" s="14">
        <v>2</v>
      </c>
      <c r="J33" s="13">
        <f>((((+F33*H33*I33)/60)/60)/Variables!$B$9)</f>
        <v>0.6895479651162791</v>
      </c>
      <c r="L33" s="14">
        <v>5</v>
      </c>
      <c r="M33" s="14">
        <v>2</v>
      </c>
      <c r="N33" s="13">
        <f>((((+F33*L33*M33)/60)/60)/Variables!$B$9)</f>
        <v>0.6895479651162791</v>
      </c>
      <c r="P33" s="207">
        <v>0</v>
      </c>
      <c r="Q33" s="207">
        <v>0</v>
      </c>
      <c r="R33" s="201">
        <f>((((+F33*P33*Q33)/60)/60)/Variables!$B$9)</f>
        <v>0</v>
      </c>
    </row>
    <row r="34" spans="1:18" ht="10.5">
      <c r="A34" s="3">
        <v>29</v>
      </c>
      <c r="B34" s="4" t="s">
        <v>39</v>
      </c>
      <c r="C34" s="39" t="str">
        <f>'Initial Enrollment'!C34</f>
        <v>School/MEP Project Records</v>
      </c>
      <c r="D34" s="14">
        <f>+Variables!$B$2</f>
        <v>656874</v>
      </c>
      <c r="E34" s="18">
        <v>0.65</v>
      </c>
      <c r="F34" s="10">
        <f t="shared" si="0"/>
        <v>426968.10000000003</v>
      </c>
      <c r="G34" s="9"/>
      <c r="H34" s="14">
        <v>5</v>
      </c>
      <c r="I34" s="14">
        <v>2</v>
      </c>
      <c r="J34" s="13">
        <f>((((+F34*H34*I34)/60)/60)/Variables!$B$9)</f>
        <v>0.6895479651162791</v>
      </c>
      <c r="L34" s="14">
        <v>5</v>
      </c>
      <c r="M34" s="14">
        <v>2</v>
      </c>
      <c r="N34" s="13">
        <f>((((+F34*L34*M34)/60)/60)/Variables!$B$9)</f>
        <v>0.6895479651162791</v>
      </c>
      <c r="P34" s="207">
        <v>0</v>
      </c>
      <c r="Q34" s="207">
        <v>0</v>
      </c>
      <c r="R34" s="201">
        <f>((((+F34*P34*Q34)/60)/60)/Variables!$B$9)</f>
        <v>0</v>
      </c>
    </row>
    <row r="35" spans="1:18" ht="10.5">
      <c r="A35" s="3">
        <v>30</v>
      </c>
      <c r="B35" s="4" t="s">
        <v>40</v>
      </c>
      <c r="C35" s="39" t="str">
        <f>'Initial Enrollment'!C35</f>
        <v>School/MEP Project Records</v>
      </c>
      <c r="D35" s="14">
        <f>+Variables!$B$2</f>
        <v>656874</v>
      </c>
      <c r="E35" s="18">
        <v>0.65</v>
      </c>
      <c r="F35" s="10">
        <f t="shared" si="0"/>
        <v>426968.10000000003</v>
      </c>
      <c r="G35" s="9"/>
      <c r="H35" s="14">
        <v>5</v>
      </c>
      <c r="I35" s="14">
        <v>2</v>
      </c>
      <c r="J35" s="13">
        <f>((((+F35*H35*I35)/60)/60)/Variables!$B$9)</f>
        <v>0.6895479651162791</v>
      </c>
      <c r="L35" s="14">
        <v>5</v>
      </c>
      <c r="M35" s="14">
        <v>2</v>
      </c>
      <c r="N35" s="13">
        <f>((((+F35*L35*M35)/60)/60)/Variables!$B$9)</f>
        <v>0.6895479651162791</v>
      </c>
      <c r="P35" s="207">
        <v>0</v>
      </c>
      <c r="Q35" s="207">
        <v>0</v>
      </c>
      <c r="R35" s="201">
        <f>((((+F35*P35*Q35)/60)/60)/Variables!$B$9)</f>
        <v>0</v>
      </c>
    </row>
    <row r="36" spans="1:18" ht="10.5">
      <c r="A36" s="3">
        <v>31</v>
      </c>
      <c r="B36" s="4" t="s">
        <v>41</v>
      </c>
      <c r="C36" s="39" t="str">
        <f>'Initial Enrollment'!C36</f>
        <v>School/MEP Project Records</v>
      </c>
      <c r="D36" s="14">
        <f>+Variables!$B$2</f>
        <v>656874</v>
      </c>
      <c r="E36" s="18">
        <v>0.65</v>
      </c>
      <c r="F36" s="10">
        <f t="shared" si="0"/>
        <v>426968.10000000003</v>
      </c>
      <c r="G36" s="9"/>
      <c r="H36" s="14">
        <v>5</v>
      </c>
      <c r="I36" s="14">
        <v>1</v>
      </c>
      <c r="J36" s="13">
        <f>((((+F36*H36*I36)/60)/60)/Variables!$B$9)</f>
        <v>0.34477398255813957</v>
      </c>
      <c r="L36" s="14">
        <v>5</v>
      </c>
      <c r="M36" s="14">
        <v>1</v>
      </c>
      <c r="N36" s="13">
        <f>((((+F36*L36*M36)/60)/60)/Variables!$B$9)</f>
        <v>0.34477398255813957</v>
      </c>
      <c r="P36" s="207">
        <v>0</v>
      </c>
      <c r="Q36" s="207">
        <v>0</v>
      </c>
      <c r="R36" s="201">
        <f>((((+F36*P36*Q36)/60)/60)/Variables!$B$9)</f>
        <v>0</v>
      </c>
    </row>
    <row r="37" spans="1:18" ht="10.5">
      <c r="A37" s="3">
        <v>32</v>
      </c>
      <c r="B37" s="4" t="s">
        <v>42</v>
      </c>
      <c r="C37" s="39" t="str">
        <f>'Initial Enrollment'!C37</f>
        <v>State or District Computer System</v>
      </c>
      <c r="D37" s="14">
        <f>+Variables!$B$2</f>
        <v>656874</v>
      </c>
      <c r="E37" s="18">
        <v>0.65</v>
      </c>
      <c r="F37" s="10">
        <f t="shared" si="0"/>
        <v>426968.10000000003</v>
      </c>
      <c r="G37" s="9"/>
      <c r="H37" s="14">
        <v>0</v>
      </c>
      <c r="I37" s="14">
        <v>2</v>
      </c>
      <c r="J37" s="13">
        <f>((((+F37*H37*I37)/60)/60)/Variables!$B$9)</f>
        <v>0</v>
      </c>
      <c r="L37" s="14">
        <v>0</v>
      </c>
      <c r="M37" s="14">
        <v>0</v>
      </c>
      <c r="N37" s="13">
        <f>((((+F37*L37*M37)/60)/60)/Variables!$B$9)</f>
        <v>0</v>
      </c>
      <c r="P37" s="207">
        <v>0</v>
      </c>
      <c r="Q37" s="207">
        <v>0</v>
      </c>
      <c r="R37" s="201">
        <f>((((+F37*P37*Q37)/60)/60)/Variables!$B$9)</f>
        <v>0</v>
      </c>
    </row>
    <row r="38" spans="1:18" ht="10.5">
      <c r="A38" s="3">
        <v>33</v>
      </c>
      <c r="B38" s="4" t="s">
        <v>43</v>
      </c>
      <c r="C38" s="39" t="str">
        <f>'Initial Enrollment'!C38</f>
        <v>EDEN</v>
      </c>
      <c r="D38" s="14">
        <f>+Variables!$B$2</f>
        <v>656874</v>
      </c>
      <c r="E38" s="18">
        <v>0.65</v>
      </c>
      <c r="F38" s="10">
        <f t="shared" si="0"/>
        <v>426968.10000000003</v>
      </c>
      <c r="G38" s="9"/>
      <c r="H38" s="14">
        <v>0</v>
      </c>
      <c r="I38" s="14">
        <v>2</v>
      </c>
      <c r="J38" s="13">
        <f>((((+F38*H38*I38)/60)/60)/Variables!$B$9)</f>
        <v>0</v>
      </c>
      <c r="L38" s="14">
        <v>0</v>
      </c>
      <c r="M38" s="14">
        <v>0</v>
      </c>
      <c r="N38" s="13">
        <f>((((+F38*L38*M38)/60)/60)/Variables!$B$9)</f>
        <v>0</v>
      </c>
      <c r="P38" s="207">
        <v>0</v>
      </c>
      <c r="Q38" s="207">
        <v>0</v>
      </c>
      <c r="R38" s="201">
        <f>((((+F38*P38*Q38)/60)/60)/Variables!$B$9)</f>
        <v>0</v>
      </c>
    </row>
    <row r="39" spans="1:18" ht="10.5">
      <c r="A39" s="3">
        <v>34</v>
      </c>
      <c r="B39" s="4" t="s">
        <v>44</v>
      </c>
      <c r="C39" s="39" t="str">
        <f>'Initial Enrollment'!C39</f>
        <v>EDEN</v>
      </c>
      <c r="D39" s="14">
        <f>+Variables!$B$2</f>
        <v>656874</v>
      </c>
      <c r="E39" s="18">
        <v>0.65</v>
      </c>
      <c r="F39" s="10">
        <f t="shared" si="0"/>
        <v>426968.10000000003</v>
      </c>
      <c r="G39" s="9"/>
      <c r="H39" s="14">
        <v>0</v>
      </c>
      <c r="I39" s="14">
        <v>2</v>
      </c>
      <c r="J39" s="13">
        <f>((((+F39*H39*I39)/60)/60)/Variables!$B$9)</f>
        <v>0</v>
      </c>
      <c r="L39" s="14">
        <v>0</v>
      </c>
      <c r="M39" s="14">
        <v>0</v>
      </c>
      <c r="N39" s="13">
        <f>((((+F39*L39*M39)/60)/60)/Variables!$B$9)</f>
        <v>0</v>
      </c>
      <c r="P39" s="207">
        <v>0</v>
      </c>
      <c r="Q39" s="207">
        <v>0</v>
      </c>
      <c r="R39" s="201">
        <f>((((+F39*P39*Q39)/60)/60)/Variables!$B$9)</f>
        <v>0</v>
      </c>
    </row>
    <row r="40" spans="1:18" ht="10.5">
      <c r="A40" s="3">
        <v>35</v>
      </c>
      <c r="B40" s="4" t="s">
        <v>45</v>
      </c>
      <c r="C40" s="39" t="str">
        <f>'Initial Enrollment'!C40</f>
        <v>EDEN</v>
      </c>
      <c r="D40" s="14">
        <f>+Variables!$B$2</f>
        <v>656874</v>
      </c>
      <c r="E40" s="18">
        <v>0.65</v>
      </c>
      <c r="F40" s="10">
        <f t="shared" si="0"/>
        <v>426968.10000000003</v>
      </c>
      <c r="G40" s="9"/>
      <c r="H40" s="14">
        <v>0</v>
      </c>
      <c r="I40" s="14">
        <v>2</v>
      </c>
      <c r="J40" s="13">
        <f>((((+F40*H40*I40)/60)/60)/Variables!$B$9)</f>
        <v>0</v>
      </c>
      <c r="L40" s="14">
        <v>0</v>
      </c>
      <c r="M40" s="14">
        <v>0</v>
      </c>
      <c r="N40" s="13">
        <f>((((+F40*L40*M40)/60)/60)/Variables!$B$9)</f>
        <v>0</v>
      </c>
      <c r="P40" s="207">
        <v>0</v>
      </c>
      <c r="Q40" s="207">
        <v>0</v>
      </c>
      <c r="R40" s="201">
        <f>((((+F40*P40*Q40)/60)/60)/Variables!$B$9)</f>
        <v>0</v>
      </c>
    </row>
    <row r="41" spans="1:18" ht="10.5">
      <c r="A41" s="3">
        <v>36</v>
      </c>
      <c r="B41" s="4" t="s">
        <v>46</v>
      </c>
      <c r="C41" s="39" t="str">
        <f>'Initial Enrollment'!C41</f>
        <v>EDEN</v>
      </c>
      <c r="D41" s="14">
        <f>+Variables!$B$2</f>
        <v>656874</v>
      </c>
      <c r="E41" s="18">
        <v>0.65</v>
      </c>
      <c r="F41" s="10">
        <f t="shared" si="0"/>
        <v>426968.10000000003</v>
      </c>
      <c r="G41" s="9"/>
      <c r="H41" s="14">
        <v>0</v>
      </c>
      <c r="I41" s="14">
        <v>2</v>
      </c>
      <c r="J41" s="13">
        <f>((((+F41*H41*I41)/60)/60)/Variables!$B$9)</f>
        <v>0</v>
      </c>
      <c r="L41" s="14">
        <v>0</v>
      </c>
      <c r="M41" s="14">
        <v>0</v>
      </c>
      <c r="N41" s="13">
        <f>((((+F41*L41*M41)/60)/60)/Variables!$B$9)</f>
        <v>0</v>
      </c>
      <c r="P41" s="207">
        <v>0</v>
      </c>
      <c r="Q41" s="207">
        <v>0</v>
      </c>
      <c r="R41" s="201">
        <f>((((+F41*P41*Q41)/60)/60)/Variables!$B$9)</f>
        <v>0</v>
      </c>
    </row>
    <row r="42" spans="1:18" ht="10.5">
      <c r="A42" s="3">
        <v>37</v>
      </c>
      <c r="B42" s="4" t="s">
        <v>47</v>
      </c>
      <c r="C42" s="39" t="str">
        <f>'Initial Enrollment'!C42</f>
        <v>EDEN</v>
      </c>
      <c r="D42" s="14">
        <f>+Variables!$B$2</f>
        <v>656874</v>
      </c>
      <c r="E42" s="18">
        <v>0.65</v>
      </c>
      <c r="F42" s="10">
        <f t="shared" si="0"/>
        <v>426968.10000000003</v>
      </c>
      <c r="G42" s="9"/>
      <c r="H42" s="14">
        <v>0</v>
      </c>
      <c r="I42" s="14">
        <v>2</v>
      </c>
      <c r="J42" s="13">
        <f>((((+F42*H42*I42)/60)/60)/Variables!$B$9)</f>
        <v>0</v>
      </c>
      <c r="L42" s="14">
        <v>0</v>
      </c>
      <c r="M42" s="14">
        <v>0</v>
      </c>
      <c r="N42" s="13">
        <f>((((+F42*L42*M42)/60)/60)/Variables!$B$9)</f>
        <v>0</v>
      </c>
      <c r="P42" s="207">
        <v>0</v>
      </c>
      <c r="Q42" s="207">
        <v>0</v>
      </c>
      <c r="R42" s="201">
        <f>((((+F42*P42*Q42)/60)/60)/Variables!$B$9)</f>
        <v>0</v>
      </c>
    </row>
    <row r="43" spans="1:18" ht="10.5">
      <c r="A43" s="3">
        <v>38</v>
      </c>
      <c r="B43" s="4" t="s">
        <v>48</v>
      </c>
      <c r="C43" s="39" t="str">
        <f>'Initial Enrollment'!C43</f>
        <v>EDEN</v>
      </c>
      <c r="D43" s="14">
        <f>+Variables!$B$2</f>
        <v>656874</v>
      </c>
      <c r="E43" s="18">
        <v>0.65</v>
      </c>
      <c r="F43" s="10">
        <f t="shared" si="0"/>
        <v>426968.10000000003</v>
      </c>
      <c r="G43" s="9"/>
      <c r="H43" s="14">
        <v>0</v>
      </c>
      <c r="I43" s="14">
        <v>2</v>
      </c>
      <c r="J43" s="13">
        <f>((((+F43*H43*I43)/60)/60)/Variables!$B$9)</f>
        <v>0</v>
      </c>
      <c r="L43" s="14">
        <v>0</v>
      </c>
      <c r="M43" s="14">
        <v>0</v>
      </c>
      <c r="N43" s="13">
        <f>((((+F43*L43*M43)/60)/60)/Variables!$B$9)</f>
        <v>0</v>
      </c>
      <c r="P43" s="207">
        <v>0</v>
      </c>
      <c r="Q43" s="207">
        <v>0</v>
      </c>
      <c r="R43" s="201">
        <f>((((+F43*P43*Q43)/60)/60)/Variables!$B$9)</f>
        <v>0</v>
      </c>
    </row>
    <row r="44" spans="1:18" ht="10.5">
      <c r="A44" s="3">
        <v>39</v>
      </c>
      <c r="B44" s="4" t="s">
        <v>49</v>
      </c>
      <c r="C44" s="39" t="str">
        <f>'Initial Enrollment'!C44</f>
        <v>EDEN</v>
      </c>
      <c r="D44" s="14">
        <f>+Variables!$B$2</f>
        <v>656874</v>
      </c>
      <c r="E44" s="18">
        <v>0.65</v>
      </c>
      <c r="F44" s="10">
        <f t="shared" si="0"/>
        <v>426968.10000000003</v>
      </c>
      <c r="G44" s="9"/>
      <c r="H44" s="14">
        <v>0</v>
      </c>
      <c r="I44" s="14">
        <v>2</v>
      </c>
      <c r="J44" s="13">
        <f>((((+F44*H44*I44)/60)/60)/Variables!$B$9)</f>
        <v>0</v>
      </c>
      <c r="L44" s="14">
        <v>0</v>
      </c>
      <c r="M44" s="14">
        <v>0</v>
      </c>
      <c r="N44" s="13">
        <f>((((+F44*L44*M44)/60)/60)/Variables!$B$9)</f>
        <v>0</v>
      </c>
      <c r="P44" s="207">
        <v>0</v>
      </c>
      <c r="Q44" s="207">
        <v>0</v>
      </c>
      <c r="R44" s="201">
        <f>((((+F44*P44*Q44)/60)/60)/Variables!$B$9)</f>
        <v>0</v>
      </c>
    </row>
    <row r="45" spans="1:18" ht="10.5">
      <c r="A45" s="3">
        <v>40</v>
      </c>
      <c r="B45" s="4" t="s">
        <v>50</v>
      </c>
      <c r="C45" s="39" t="str">
        <f>'Initial Enrollment'!C45</f>
        <v>EDEN</v>
      </c>
      <c r="D45" s="14">
        <f>+Variables!$B$2</f>
        <v>656874</v>
      </c>
      <c r="E45" s="18">
        <v>0.65</v>
      </c>
      <c r="F45" s="10">
        <f t="shared" si="0"/>
        <v>426968.10000000003</v>
      </c>
      <c r="G45" s="9"/>
      <c r="H45" s="14">
        <v>0</v>
      </c>
      <c r="I45" s="14">
        <v>2</v>
      </c>
      <c r="J45" s="13">
        <f>((((+F45*H45*I45)/60)/60)/Variables!$B$9)</f>
        <v>0</v>
      </c>
      <c r="L45" s="14">
        <v>0</v>
      </c>
      <c r="M45" s="14">
        <v>0</v>
      </c>
      <c r="N45" s="13">
        <f>((((+F45*L45*M45)/60)/60)/Variables!$B$9)</f>
        <v>0</v>
      </c>
      <c r="P45" s="207">
        <v>0</v>
      </c>
      <c r="Q45" s="207">
        <v>0</v>
      </c>
      <c r="R45" s="201">
        <f>((((+F45*P45*Q45)/60)/60)/Variables!$B$9)</f>
        <v>0</v>
      </c>
    </row>
    <row r="46" spans="1:18" ht="10.5">
      <c r="A46" s="3">
        <v>41</v>
      </c>
      <c r="B46" s="4" t="s">
        <v>51</v>
      </c>
      <c r="C46" s="39" t="str">
        <f>'Initial Enrollment'!C46</f>
        <v>EDEN</v>
      </c>
      <c r="D46" s="14">
        <f>+Variables!$B$2</f>
        <v>656874</v>
      </c>
      <c r="E46" s="18">
        <v>0.65</v>
      </c>
      <c r="F46" s="10">
        <f t="shared" si="0"/>
        <v>426968.10000000003</v>
      </c>
      <c r="G46" s="9"/>
      <c r="H46" s="14">
        <v>0</v>
      </c>
      <c r="I46" s="14">
        <v>2</v>
      </c>
      <c r="J46" s="13">
        <f>((((+F46*H46*I46)/60)/60)/Variables!$B$9)</f>
        <v>0</v>
      </c>
      <c r="L46" s="14">
        <v>0</v>
      </c>
      <c r="M46" s="14">
        <v>0</v>
      </c>
      <c r="N46" s="13">
        <f>((((+F46*L46*M46)/60)/60)/Variables!$B$9)</f>
        <v>0</v>
      </c>
      <c r="P46" s="207">
        <v>0</v>
      </c>
      <c r="Q46" s="207">
        <v>0</v>
      </c>
      <c r="R46" s="201">
        <f>((((+F46*P46*Q46)/60)/60)/Variables!$B$9)</f>
        <v>0</v>
      </c>
    </row>
    <row r="47" spans="1:18" ht="10.5">
      <c r="A47" s="3">
        <v>42</v>
      </c>
      <c r="B47" s="4" t="s">
        <v>52</v>
      </c>
      <c r="C47" s="39" t="str">
        <f>'Initial Enrollment'!C47</f>
        <v>COE</v>
      </c>
      <c r="D47" s="14">
        <f>+Variables!$B$2</f>
        <v>656874</v>
      </c>
      <c r="E47" s="18">
        <v>0.1</v>
      </c>
      <c r="F47" s="10">
        <f t="shared" si="0"/>
        <v>65687.40000000001</v>
      </c>
      <c r="G47" s="9"/>
      <c r="H47" s="14">
        <v>0</v>
      </c>
      <c r="I47" s="14">
        <v>1</v>
      </c>
      <c r="J47" s="13">
        <f>((((+F47*H47*I47)/60)/60)/Variables!$B$9)</f>
        <v>0</v>
      </c>
      <c r="L47" s="14">
        <v>0</v>
      </c>
      <c r="M47" s="14">
        <v>0</v>
      </c>
      <c r="N47" s="13">
        <f>((((+F47*L47*M47)/60)/60)/Variables!$B$9)</f>
        <v>0</v>
      </c>
      <c r="P47" s="207">
        <v>0</v>
      </c>
      <c r="Q47" s="207">
        <v>0</v>
      </c>
      <c r="R47" s="201">
        <f>((((+F47*P47*Q47)/60)/60)/Variables!$B$9)</f>
        <v>0</v>
      </c>
    </row>
    <row r="48" spans="1:18" ht="10.5">
      <c r="A48" s="3">
        <v>43</v>
      </c>
      <c r="B48" s="4" t="s">
        <v>53</v>
      </c>
      <c r="C48" s="39" t="str">
        <f>'Initial Enrollment'!C48</f>
        <v>MEP Database</v>
      </c>
      <c r="D48" s="14">
        <f>+Variables!$B$2</f>
        <v>656874</v>
      </c>
      <c r="E48" s="18">
        <v>0.18</v>
      </c>
      <c r="F48" s="10">
        <f t="shared" si="0"/>
        <v>118237.31999999999</v>
      </c>
      <c r="G48" s="9"/>
      <c r="H48" s="14">
        <v>0</v>
      </c>
      <c r="I48" s="14">
        <v>1</v>
      </c>
      <c r="J48" s="13">
        <f>((((+F48*H48*I48)/60)/60)/Variables!$B$9)</f>
        <v>0</v>
      </c>
      <c r="L48" s="14">
        <v>0</v>
      </c>
      <c r="M48" s="14">
        <v>0</v>
      </c>
      <c r="N48" s="13">
        <f>((((+F48*L48*M48)/60)/60)/Variables!$B$9)</f>
        <v>0</v>
      </c>
      <c r="P48" s="207">
        <v>0</v>
      </c>
      <c r="Q48" s="207">
        <v>0</v>
      </c>
      <c r="R48" s="201">
        <f>((((+F48*P48*Q48)/60)/60)/Variables!$B$9)</f>
        <v>0</v>
      </c>
    </row>
    <row r="49" spans="1:18" ht="10.5">
      <c r="A49" s="3">
        <v>44</v>
      </c>
      <c r="B49" s="4" t="s">
        <v>54</v>
      </c>
      <c r="C49" s="39" t="str">
        <f>'Initial Enrollment'!C49</f>
        <v>MEP Database</v>
      </c>
      <c r="D49" s="14">
        <f>+Variables!$B$2</f>
        <v>656874</v>
      </c>
      <c r="E49" s="18">
        <v>0.025</v>
      </c>
      <c r="F49" s="10">
        <f t="shared" si="0"/>
        <v>16421.850000000002</v>
      </c>
      <c r="G49" s="9"/>
      <c r="H49" s="14">
        <v>0</v>
      </c>
      <c r="I49" s="14">
        <v>1</v>
      </c>
      <c r="J49" s="13">
        <f>((((+F49*H49*I49)/60)/60)/Variables!$B$9)</f>
        <v>0</v>
      </c>
      <c r="L49" s="14">
        <v>0</v>
      </c>
      <c r="M49" s="14">
        <v>0</v>
      </c>
      <c r="N49" s="13">
        <f>((((+F49*L49*M49)/60)/60)/Variables!$B$9)</f>
        <v>0</v>
      </c>
      <c r="P49" s="207">
        <v>0</v>
      </c>
      <c r="Q49" s="207">
        <v>0</v>
      </c>
      <c r="R49" s="201">
        <f>((((+F49*P49*Q49)/60)/60)/Variables!$B$9)</f>
        <v>0</v>
      </c>
    </row>
    <row r="50" spans="1:18" ht="10.5">
      <c r="A50" s="3">
        <v>45</v>
      </c>
      <c r="B50" s="4" t="s">
        <v>55</v>
      </c>
      <c r="C50" s="39" t="str">
        <f>'Initial Enrollment'!C50</f>
        <v>MEP Database</v>
      </c>
      <c r="D50" s="14">
        <f>+Variables!$B$2</f>
        <v>656874</v>
      </c>
      <c r="E50" s="18">
        <v>0.05</v>
      </c>
      <c r="F50" s="10">
        <f t="shared" si="0"/>
        <v>32843.700000000004</v>
      </c>
      <c r="G50" s="9"/>
      <c r="H50" s="14">
        <v>0</v>
      </c>
      <c r="I50" s="14">
        <v>2</v>
      </c>
      <c r="J50" s="13">
        <f>((((+F50*H50*I50)/60)/60)/Variables!$B$9)</f>
        <v>0</v>
      </c>
      <c r="L50" s="14">
        <v>0</v>
      </c>
      <c r="M50" s="14">
        <v>0</v>
      </c>
      <c r="N50" s="13">
        <f>((((+F50*L50*M50)/60)/60)/Variables!$B$9)</f>
        <v>0</v>
      </c>
      <c r="P50" s="207">
        <v>0</v>
      </c>
      <c r="Q50" s="207">
        <v>0</v>
      </c>
      <c r="R50" s="201">
        <f>((((+F50*P50*Q50)/60)/60)/Variables!$B$9)</f>
        <v>0</v>
      </c>
    </row>
    <row r="51" spans="1:18" ht="10.5">
      <c r="A51" s="3">
        <v>46</v>
      </c>
      <c r="B51" s="4" t="s">
        <v>56</v>
      </c>
      <c r="C51" s="39" t="str">
        <f>'Initial Enrollment'!C51</f>
        <v>Health Record</v>
      </c>
      <c r="D51" s="14">
        <f>+Variables!$B$2</f>
        <v>656874</v>
      </c>
      <c r="E51" s="18">
        <v>0.2</v>
      </c>
      <c r="F51" s="10">
        <f t="shared" si="0"/>
        <v>131374.80000000002</v>
      </c>
      <c r="G51" s="9"/>
      <c r="H51" s="14">
        <v>5</v>
      </c>
      <c r="I51" s="14">
        <v>1</v>
      </c>
      <c r="J51" s="13">
        <f>((((+F51*H51*I51)/60)/60)/Variables!$B$9)</f>
        <v>0.10608430232558141</v>
      </c>
      <c r="L51" s="14">
        <v>5</v>
      </c>
      <c r="M51" s="14">
        <v>1</v>
      </c>
      <c r="N51" s="13">
        <f>((((+F51*L51*M51)/60)/60)/Variables!$B$9)</f>
        <v>0.10608430232558141</v>
      </c>
      <c r="P51" s="207">
        <v>0</v>
      </c>
      <c r="Q51" s="207">
        <v>0</v>
      </c>
      <c r="R51" s="201">
        <f>((((+F51*P51*Q51)/60)/60)/Variables!$B$9)</f>
        <v>0</v>
      </c>
    </row>
    <row r="52" spans="1:18" ht="10.5">
      <c r="A52" s="3">
        <v>47</v>
      </c>
      <c r="B52" s="4" t="s">
        <v>235</v>
      </c>
      <c r="C52" s="39" t="str">
        <f>'Initial Enrollment'!C52</f>
        <v>MEP Database</v>
      </c>
      <c r="D52" s="14">
        <f>+Variables!$B$2</f>
        <v>656874</v>
      </c>
      <c r="E52" s="18">
        <v>0.25</v>
      </c>
      <c r="F52" s="10">
        <f t="shared" si="0"/>
        <v>164218.5</v>
      </c>
      <c r="G52" s="9"/>
      <c r="H52" s="14">
        <v>5</v>
      </c>
      <c r="I52" s="14">
        <v>1</v>
      </c>
      <c r="J52" s="13">
        <f>((((+F52*H52*I52)/60)/60)/Variables!$B$9)</f>
        <v>0.13260537790697674</v>
      </c>
      <c r="L52" s="14">
        <v>5</v>
      </c>
      <c r="M52" s="14">
        <v>1</v>
      </c>
      <c r="N52" s="13">
        <f>((((+F52*L52*M52)/60)/60)/Variables!$B$9)</f>
        <v>0.13260537790697674</v>
      </c>
      <c r="P52" s="207">
        <v>0</v>
      </c>
      <c r="Q52" s="207">
        <v>0</v>
      </c>
      <c r="R52" s="201">
        <f>((((+F52*P52*Q52)/60)/60)/Variables!$B$9)</f>
        <v>0</v>
      </c>
    </row>
    <row r="53" spans="1:18" ht="10.5">
      <c r="A53" s="3">
        <v>48</v>
      </c>
      <c r="B53" s="4" t="s">
        <v>59</v>
      </c>
      <c r="C53" s="39" t="str">
        <f>'Initial Enrollment'!C53</f>
        <v>Student</v>
      </c>
      <c r="D53" s="14">
        <f>+Variables!$B$2</f>
        <v>656874</v>
      </c>
      <c r="E53" s="18">
        <v>0.1</v>
      </c>
      <c r="F53" s="10">
        <f t="shared" si="0"/>
        <v>65687.40000000001</v>
      </c>
      <c r="G53" s="9"/>
      <c r="H53" s="14">
        <v>5</v>
      </c>
      <c r="I53" s="14">
        <v>1</v>
      </c>
      <c r="J53" s="13">
        <f>((((+F53*H53*I53)/60)/60)/Variables!$B$9)</f>
        <v>0.05304215116279071</v>
      </c>
      <c r="L53" s="14">
        <v>5</v>
      </c>
      <c r="M53" s="14">
        <v>1</v>
      </c>
      <c r="N53" s="13">
        <f>((((+F53*L53*M53)/60)/60)/Variables!$B$9)</f>
        <v>0.05304215116279071</v>
      </c>
      <c r="P53" s="207">
        <v>0</v>
      </c>
      <c r="Q53" s="207">
        <v>0</v>
      </c>
      <c r="R53" s="201">
        <f>((((+F53*P53*Q53)/60)/60)/Variables!$B$9)</f>
        <v>0</v>
      </c>
    </row>
    <row r="54" spans="1:18" ht="10.5">
      <c r="A54" s="3">
        <v>49</v>
      </c>
      <c r="B54" s="4" t="s">
        <v>60</v>
      </c>
      <c r="C54" s="39" t="str">
        <f>'Initial Enrollment'!C54</f>
        <v>School/MEP Project Records</v>
      </c>
      <c r="D54" s="14">
        <f>+Variables!$B$2</f>
        <v>656874</v>
      </c>
      <c r="E54" s="18">
        <v>0.65</v>
      </c>
      <c r="F54" s="10">
        <f t="shared" si="0"/>
        <v>426968.10000000003</v>
      </c>
      <c r="G54" s="9"/>
      <c r="H54" s="14">
        <v>5</v>
      </c>
      <c r="I54" s="14">
        <v>2</v>
      </c>
      <c r="J54" s="13">
        <f>((((+F54*H54*I54)/60)/60)/Variables!$B$9)</f>
        <v>0.6895479651162791</v>
      </c>
      <c r="L54" s="14">
        <v>5</v>
      </c>
      <c r="M54" s="14">
        <v>2</v>
      </c>
      <c r="N54" s="13">
        <f>((((+F54*L54*M54)/60)/60)/Variables!$B$9)</f>
        <v>0.6895479651162791</v>
      </c>
      <c r="P54" s="207">
        <v>0</v>
      </c>
      <c r="Q54" s="207">
        <v>0</v>
      </c>
      <c r="R54" s="201">
        <f>((((+F54*P54*Q54)/60)/60)/Variables!$B$9)</f>
        <v>0</v>
      </c>
    </row>
    <row r="55" spans="1:18" ht="10.5">
      <c r="A55" s="5"/>
      <c r="B55" s="6" t="s">
        <v>62</v>
      </c>
      <c r="C55" s="39">
        <f>'Initial Enrollment'!C55</f>
        <v>0</v>
      </c>
      <c r="D55" s="14">
        <v>0</v>
      </c>
      <c r="E55" s="18">
        <v>0</v>
      </c>
      <c r="F55" s="10">
        <f t="shared" si="0"/>
        <v>0</v>
      </c>
      <c r="G55" s="9"/>
      <c r="H55" s="14">
        <v>0</v>
      </c>
      <c r="I55" s="14">
        <v>0</v>
      </c>
      <c r="J55" s="13">
        <f>((((+F55*H55*I55)/60)/60)/Variables!$B$9)</f>
        <v>0</v>
      </c>
      <c r="L55" s="14">
        <v>0</v>
      </c>
      <c r="M55" s="14">
        <v>0</v>
      </c>
      <c r="N55" s="13">
        <f>((((+F55*L55*M55)/60)/60)/Variables!$B$9)</f>
        <v>0</v>
      </c>
      <c r="P55" s="207">
        <v>0</v>
      </c>
      <c r="Q55" s="207">
        <v>0</v>
      </c>
      <c r="R55" s="201">
        <f>((((+F55*P55*Q55)/60)/60)/Variables!$B$9)</f>
        <v>0</v>
      </c>
    </row>
    <row r="56" spans="1:18" ht="10.5">
      <c r="A56" s="3">
        <v>50</v>
      </c>
      <c r="B56" s="4" t="s">
        <v>63</v>
      </c>
      <c r="C56" s="39" t="str">
        <f>'Initial Enrollment'!C56</f>
        <v>State or District Computer System</v>
      </c>
      <c r="D56" s="14">
        <f>+Variables!$B$2</f>
        <v>656874</v>
      </c>
      <c r="E56" s="45">
        <f>SUM(Variables!$C$4:$C$6)</f>
        <v>0.7400003653668741</v>
      </c>
      <c r="F56" s="10">
        <f t="shared" si="0"/>
        <v>486087.00000000006</v>
      </c>
      <c r="G56" s="9"/>
      <c r="H56" s="14">
        <v>5</v>
      </c>
      <c r="I56" s="14">
        <v>3</v>
      </c>
      <c r="J56" s="13">
        <f>((((+F56*H56*I56)/60)/60)/Variables!$B$9)</f>
        <v>1.1775363372093026</v>
      </c>
      <c r="L56" s="14">
        <v>5</v>
      </c>
      <c r="M56" s="14">
        <v>3</v>
      </c>
      <c r="N56" s="13">
        <f>((((+F56*L56*M56)/60)/60)/Variables!$B$9)</f>
        <v>1.1775363372093026</v>
      </c>
      <c r="P56" s="207">
        <v>0</v>
      </c>
      <c r="Q56" s="207">
        <v>0</v>
      </c>
      <c r="R56" s="201">
        <f>((((+F56*P56*Q56)/60)/60)/Variables!$B$9)</f>
        <v>0</v>
      </c>
    </row>
    <row r="57" spans="1:18" ht="10.5">
      <c r="A57" s="3">
        <v>51</v>
      </c>
      <c r="B57" s="4" t="s">
        <v>64</v>
      </c>
      <c r="C57" s="39" t="str">
        <f>'Initial Enrollment'!C57</f>
        <v>State or District Computer System</v>
      </c>
      <c r="D57" s="14">
        <f>+Variables!$B$2</f>
        <v>656874</v>
      </c>
      <c r="E57" s="45">
        <f>SUM(Variables!$C$4:$C$6)</f>
        <v>0.7400003653668741</v>
      </c>
      <c r="F57" s="10">
        <f t="shared" si="0"/>
        <v>486087.00000000006</v>
      </c>
      <c r="G57" s="9"/>
      <c r="H57" s="14">
        <v>5</v>
      </c>
      <c r="I57" s="14">
        <v>3</v>
      </c>
      <c r="J57" s="13">
        <f>((((+F57*H57*I57)/60)/60)/Variables!$B$9)</f>
        <v>1.1775363372093026</v>
      </c>
      <c r="L57" s="14">
        <v>5</v>
      </c>
      <c r="M57" s="14">
        <v>3</v>
      </c>
      <c r="N57" s="13">
        <f>((((+F57*L57*M57)/60)/60)/Variables!$B$9)</f>
        <v>1.1775363372093026</v>
      </c>
      <c r="P57" s="207">
        <v>0</v>
      </c>
      <c r="Q57" s="207">
        <v>0</v>
      </c>
      <c r="R57" s="201">
        <f>((((+F57*P57*Q57)/60)/60)/Variables!$B$9)</f>
        <v>0</v>
      </c>
    </row>
    <row r="58" spans="1:18" ht="10.5">
      <c r="A58" s="3">
        <v>52</v>
      </c>
      <c r="B58" s="4" t="s">
        <v>65</v>
      </c>
      <c r="C58" s="39" t="str">
        <f>'Initial Enrollment'!C58</f>
        <v>State or District Computer System</v>
      </c>
      <c r="D58" s="14">
        <f>+Variables!$B$2</f>
        <v>656874</v>
      </c>
      <c r="E58" s="45">
        <f>SUM(Variables!$C$4:$C$6)</f>
        <v>0.7400003653668741</v>
      </c>
      <c r="F58" s="10">
        <f t="shared" si="0"/>
        <v>486087.00000000006</v>
      </c>
      <c r="G58" s="9"/>
      <c r="H58" s="14">
        <v>5</v>
      </c>
      <c r="I58" s="14">
        <v>3</v>
      </c>
      <c r="J58" s="13">
        <f>((((+F58*H58*I58)/60)/60)/Variables!$B$9)</f>
        <v>1.1775363372093026</v>
      </c>
      <c r="L58" s="14">
        <v>5</v>
      </c>
      <c r="M58" s="14">
        <v>3</v>
      </c>
      <c r="N58" s="13">
        <f>((((+F58*L58*M58)/60)/60)/Variables!$B$9)</f>
        <v>1.1775363372093026</v>
      </c>
      <c r="P58" s="207">
        <v>0</v>
      </c>
      <c r="Q58" s="207">
        <v>0</v>
      </c>
      <c r="R58" s="201">
        <f>((((+F58*P58*Q58)/60)/60)/Variables!$B$9)</f>
        <v>0</v>
      </c>
    </row>
    <row r="59" spans="1:18" ht="10.5">
      <c r="A59" s="3">
        <v>53</v>
      </c>
      <c r="B59" s="4" t="s">
        <v>66</v>
      </c>
      <c r="C59" s="39" t="str">
        <f>'Initial Enrollment'!C59</f>
        <v>State or District Computer System</v>
      </c>
      <c r="D59" s="14">
        <f>+Variables!$B$2</f>
        <v>656874</v>
      </c>
      <c r="E59" s="45">
        <f>SUM(Variables!$C$4:$C$6)</f>
        <v>0.7400003653668741</v>
      </c>
      <c r="F59" s="10">
        <f t="shared" si="0"/>
        <v>486087.00000000006</v>
      </c>
      <c r="G59" s="9"/>
      <c r="H59" s="14">
        <v>5</v>
      </c>
      <c r="I59" s="14">
        <v>3</v>
      </c>
      <c r="J59" s="13">
        <f>((((+F59*H59*I59)/60)/60)/Variables!$B$9)</f>
        <v>1.1775363372093026</v>
      </c>
      <c r="L59" s="14">
        <v>5</v>
      </c>
      <c r="M59" s="14">
        <v>3</v>
      </c>
      <c r="N59" s="13">
        <f>((((+F59*L59*M59)/60)/60)/Variables!$B$9)</f>
        <v>1.1775363372093026</v>
      </c>
      <c r="P59" s="207">
        <v>0</v>
      </c>
      <c r="Q59" s="207">
        <v>0</v>
      </c>
      <c r="R59" s="201">
        <f>((((+F59*P59*Q59)/60)/60)/Variables!$B$9)</f>
        <v>0</v>
      </c>
    </row>
    <row r="60" spans="1:18" ht="10.5">
      <c r="A60" s="3">
        <v>54</v>
      </c>
      <c r="B60" s="4" t="s">
        <v>67</v>
      </c>
      <c r="C60" s="39" t="str">
        <f>'Initial Enrollment'!C60</f>
        <v>State or District Computer System</v>
      </c>
      <c r="D60" s="14">
        <f>+Variables!$B$2</f>
        <v>656874</v>
      </c>
      <c r="E60" s="45">
        <f>SUM(Variables!$C$4:$C$6)</f>
        <v>0.7400003653668741</v>
      </c>
      <c r="F60" s="10">
        <f t="shared" si="0"/>
        <v>486087.00000000006</v>
      </c>
      <c r="G60" s="9"/>
      <c r="H60" s="14">
        <v>5</v>
      </c>
      <c r="I60" s="14">
        <v>3</v>
      </c>
      <c r="J60" s="13">
        <f>((((+F60*H60*I60)/60)/60)/Variables!$B$9)</f>
        <v>1.1775363372093026</v>
      </c>
      <c r="L60" s="14">
        <v>5</v>
      </c>
      <c r="M60" s="14">
        <v>3</v>
      </c>
      <c r="N60" s="13">
        <f>((((+F60*L60*M60)/60)/60)/Variables!$B$9)</f>
        <v>1.1775363372093026</v>
      </c>
      <c r="P60" s="207">
        <v>0</v>
      </c>
      <c r="Q60" s="207">
        <v>0</v>
      </c>
      <c r="R60" s="201">
        <f>((((+F60*P60*Q60)/60)/60)/Variables!$B$9)</f>
        <v>0</v>
      </c>
    </row>
    <row r="61" spans="1:18" ht="10.5">
      <c r="A61" s="3">
        <v>55</v>
      </c>
      <c r="B61" s="4" t="s">
        <v>68</v>
      </c>
      <c r="C61" s="39" t="str">
        <f>'Initial Enrollment'!C61</f>
        <v>State or District Computer System</v>
      </c>
      <c r="D61" s="14">
        <f>+Variables!$B$2</f>
        <v>656874</v>
      </c>
      <c r="E61" s="45">
        <f>SUM(Variables!$C$4:$C$6)</f>
        <v>0.7400003653668741</v>
      </c>
      <c r="F61" s="10">
        <f t="shared" si="0"/>
        <v>486087.00000000006</v>
      </c>
      <c r="G61" s="9"/>
      <c r="H61" s="14">
        <v>5</v>
      </c>
      <c r="I61" s="14">
        <v>3</v>
      </c>
      <c r="J61" s="13">
        <f>((((+F61*H61*I61)/60)/60)/Variables!$B$9)</f>
        <v>1.1775363372093026</v>
      </c>
      <c r="L61" s="14">
        <v>5</v>
      </c>
      <c r="M61" s="14">
        <v>3</v>
      </c>
      <c r="N61" s="13">
        <f>((((+F61*L61*M61)/60)/60)/Variables!$B$9)</f>
        <v>1.1775363372093026</v>
      </c>
      <c r="P61" s="207">
        <v>0</v>
      </c>
      <c r="Q61" s="207">
        <v>0</v>
      </c>
      <c r="R61" s="201">
        <f>((((+F61*P61*Q61)/60)/60)/Variables!$B$9)</f>
        <v>0</v>
      </c>
    </row>
    <row r="62" spans="1:18" ht="10.5">
      <c r="A62" s="3">
        <v>56</v>
      </c>
      <c r="B62" s="4" t="s">
        <v>69</v>
      </c>
      <c r="C62" s="39" t="str">
        <f>'Initial Enrollment'!C62</f>
        <v>State or District Computer System</v>
      </c>
      <c r="D62" s="14">
        <f>+Variables!$B$2</f>
        <v>656874</v>
      </c>
      <c r="E62" s="45">
        <f>SUM(Variables!$C$4:$C$6)</f>
        <v>0.7400003653668741</v>
      </c>
      <c r="F62" s="10">
        <f aca="true" t="shared" si="1" ref="F62:F73">+D62*E62</f>
        <v>486087.00000000006</v>
      </c>
      <c r="G62" s="9"/>
      <c r="H62" s="14">
        <v>5</v>
      </c>
      <c r="I62" s="14">
        <v>3</v>
      </c>
      <c r="J62" s="13">
        <f>((((+F62*H62*I62)/60)/60)/Variables!$B$9)</f>
        <v>1.1775363372093026</v>
      </c>
      <c r="L62" s="14">
        <v>5</v>
      </c>
      <c r="M62" s="14">
        <v>3</v>
      </c>
      <c r="N62" s="13">
        <f>((((+F62*L62*M62)/60)/60)/Variables!$B$9)</f>
        <v>1.1775363372093026</v>
      </c>
      <c r="P62" s="207">
        <v>0</v>
      </c>
      <c r="Q62" s="207">
        <v>0</v>
      </c>
      <c r="R62" s="201">
        <f>((((+F62*P62*Q62)/60)/60)/Variables!$B$9)</f>
        <v>0</v>
      </c>
    </row>
    <row r="63" spans="1:18" ht="10.5">
      <c r="A63" s="5"/>
      <c r="B63" s="6" t="s">
        <v>70</v>
      </c>
      <c r="C63" s="39">
        <f>'Initial Enrollment'!C63</f>
        <v>0</v>
      </c>
      <c r="D63" s="14">
        <v>0</v>
      </c>
      <c r="E63" s="18">
        <v>0</v>
      </c>
      <c r="F63" s="10">
        <f t="shared" si="1"/>
        <v>0</v>
      </c>
      <c r="G63" s="9"/>
      <c r="H63" s="14">
        <v>0</v>
      </c>
      <c r="I63" s="14">
        <v>0</v>
      </c>
      <c r="J63" s="13">
        <f>((((+F63*H63*I63)/60)/60)/Variables!$B$9)</f>
        <v>0</v>
      </c>
      <c r="L63" s="14">
        <v>0</v>
      </c>
      <c r="M63" s="14">
        <v>0</v>
      </c>
      <c r="N63" s="13">
        <f>((((+F63*L63*M63)/60)/60)/Variables!$B$9)</f>
        <v>0</v>
      </c>
      <c r="P63" s="207">
        <v>0</v>
      </c>
      <c r="Q63" s="207">
        <v>0</v>
      </c>
      <c r="R63" s="201">
        <f>((((+F63*P63*Q63)/60)/60)/Variables!$B$9)</f>
        <v>0</v>
      </c>
    </row>
    <row r="64" spans="1:18" ht="10.5">
      <c r="A64" s="3">
        <v>57</v>
      </c>
      <c r="B64" s="4" t="s">
        <v>71</v>
      </c>
      <c r="C64" s="39" t="str">
        <f>'Initial Enrollment'!C64</f>
        <v>School Transcript</v>
      </c>
      <c r="D64" s="14">
        <f>+Variables!$B$6</f>
        <v>124806</v>
      </c>
      <c r="E64" s="18">
        <v>0.8</v>
      </c>
      <c r="F64" s="10">
        <f t="shared" si="1"/>
        <v>99844.8</v>
      </c>
      <c r="G64" s="9"/>
      <c r="H64" s="14">
        <v>5</v>
      </c>
      <c r="I64" s="14">
        <v>6</v>
      </c>
      <c r="J64" s="13">
        <f>((((+F64*H64*I64)/60)/60)/Variables!$B$9)</f>
        <v>0.48374418604651165</v>
      </c>
      <c r="L64" s="14">
        <v>10</v>
      </c>
      <c r="M64" s="14">
        <v>6</v>
      </c>
      <c r="N64" s="13">
        <f>((((+F64*L64*M64)/60)/60)/Variables!$B$9)</f>
        <v>0.9674883720930233</v>
      </c>
      <c r="P64" s="207">
        <v>0</v>
      </c>
      <c r="Q64" s="207">
        <v>0</v>
      </c>
      <c r="R64" s="201">
        <f>((((+F64*P64*Q64)/60)/60)/Variables!$B$9)</f>
        <v>0</v>
      </c>
    </row>
    <row r="65" spans="1:18" ht="10.5">
      <c r="A65" s="3">
        <v>58</v>
      </c>
      <c r="B65" s="4" t="s">
        <v>72</v>
      </c>
      <c r="C65" s="39" t="str">
        <f>'Initial Enrollment'!C65</f>
        <v>School Transcript</v>
      </c>
      <c r="D65" s="14">
        <f>+Variables!$B$6</f>
        <v>124806</v>
      </c>
      <c r="E65" s="18">
        <v>0.8</v>
      </c>
      <c r="F65" s="10">
        <f t="shared" si="1"/>
        <v>99844.8</v>
      </c>
      <c r="G65" s="9"/>
      <c r="H65" s="14">
        <v>5</v>
      </c>
      <c r="I65" s="14">
        <v>6</v>
      </c>
      <c r="J65" s="13">
        <f>((((+F65*H65*I65)/60)/60)/Variables!$B$9)</f>
        <v>0.48374418604651165</v>
      </c>
      <c r="L65" s="14">
        <v>5</v>
      </c>
      <c r="M65" s="14">
        <v>6</v>
      </c>
      <c r="N65" s="13">
        <f>((((+F65*L65*M65)/60)/60)/Variables!$B$9)</f>
        <v>0.48374418604651165</v>
      </c>
      <c r="P65" s="207">
        <v>0</v>
      </c>
      <c r="Q65" s="207">
        <v>0</v>
      </c>
      <c r="R65" s="201">
        <f>((((+F65*P65*Q65)/60)/60)/Variables!$B$9)</f>
        <v>0</v>
      </c>
    </row>
    <row r="66" spans="1:18" ht="10.5">
      <c r="A66" s="3">
        <v>59</v>
      </c>
      <c r="B66" s="4" t="s">
        <v>73</v>
      </c>
      <c r="C66" s="39" t="str">
        <f>'Initial Enrollment'!C66</f>
        <v>School Transcript</v>
      </c>
      <c r="D66" s="14">
        <f>+Variables!$B$6</f>
        <v>124806</v>
      </c>
      <c r="E66" s="18">
        <v>0.8</v>
      </c>
      <c r="F66" s="10">
        <f t="shared" si="1"/>
        <v>99844.8</v>
      </c>
      <c r="G66" s="9"/>
      <c r="H66" s="14">
        <v>5</v>
      </c>
      <c r="I66" s="14">
        <v>6</v>
      </c>
      <c r="J66" s="13">
        <f>((((+F66*H66*I66)/60)/60)/Variables!$B$9)</f>
        <v>0.48374418604651165</v>
      </c>
      <c r="L66" s="14">
        <v>5</v>
      </c>
      <c r="M66" s="14">
        <v>6</v>
      </c>
      <c r="N66" s="13">
        <f>((((+F66*L66*M66)/60)/60)/Variables!$B$9)</f>
        <v>0.48374418604651165</v>
      </c>
      <c r="P66" s="207">
        <v>0</v>
      </c>
      <c r="Q66" s="207">
        <v>0</v>
      </c>
      <c r="R66" s="201">
        <f>((((+F66*P66*Q66)/60)/60)/Variables!$B$9)</f>
        <v>0</v>
      </c>
    </row>
    <row r="67" spans="1:18" ht="10.5">
      <c r="A67" s="3">
        <v>60</v>
      </c>
      <c r="B67" s="4" t="s">
        <v>74</v>
      </c>
      <c r="C67" s="39" t="str">
        <f>'Initial Enrollment'!C67</f>
        <v>School Transcript</v>
      </c>
      <c r="D67" s="14">
        <f>+Variables!$B$6</f>
        <v>124806</v>
      </c>
      <c r="E67" s="18">
        <v>0.8</v>
      </c>
      <c r="F67" s="10">
        <f t="shared" si="1"/>
        <v>99844.8</v>
      </c>
      <c r="G67" s="9"/>
      <c r="H67" s="14">
        <v>5</v>
      </c>
      <c r="I67" s="14">
        <v>6</v>
      </c>
      <c r="J67" s="13">
        <f>((((+F67*H67*I67)/60)/60)/Variables!$B$9)</f>
        <v>0.48374418604651165</v>
      </c>
      <c r="L67" s="14">
        <v>5</v>
      </c>
      <c r="M67" s="14">
        <v>6</v>
      </c>
      <c r="N67" s="13">
        <f>((((+F67*L67*M67)/60)/60)/Variables!$B$9)</f>
        <v>0.48374418604651165</v>
      </c>
      <c r="P67" s="207">
        <v>0</v>
      </c>
      <c r="Q67" s="207">
        <v>0</v>
      </c>
      <c r="R67" s="201">
        <f>((((+F67*P67*Q67)/60)/60)/Variables!$B$9)</f>
        <v>0</v>
      </c>
    </row>
    <row r="68" spans="1:18" ht="10.5">
      <c r="A68" s="3">
        <v>61</v>
      </c>
      <c r="B68" s="4" t="s">
        <v>75</v>
      </c>
      <c r="C68" s="39" t="str">
        <f>'Initial Enrollment'!C68</f>
        <v>School Transcript</v>
      </c>
      <c r="D68" s="14">
        <f>+Variables!$B$6</f>
        <v>124806</v>
      </c>
      <c r="E68" s="18">
        <v>0.8</v>
      </c>
      <c r="F68" s="10">
        <f t="shared" si="1"/>
        <v>99844.8</v>
      </c>
      <c r="G68" s="9"/>
      <c r="H68" s="14">
        <v>5</v>
      </c>
      <c r="I68" s="14">
        <v>6</v>
      </c>
      <c r="J68" s="13">
        <f>((((+F68*H68*I68)/60)/60)/Variables!$B$9)</f>
        <v>0.48374418604651165</v>
      </c>
      <c r="L68" s="14">
        <v>5</v>
      </c>
      <c r="M68" s="14">
        <v>6</v>
      </c>
      <c r="N68" s="13">
        <f>((((+F68*L68*M68)/60)/60)/Variables!$B$9)</f>
        <v>0.48374418604651165</v>
      </c>
      <c r="P68" s="207">
        <v>0</v>
      </c>
      <c r="Q68" s="207">
        <v>0</v>
      </c>
      <c r="R68" s="201">
        <f>((((+F68*P68*Q68)/60)/60)/Variables!$B$9)</f>
        <v>0</v>
      </c>
    </row>
    <row r="69" spans="1:18" ht="10.5">
      <c r="A69" s="3">
        <v>62</v>
      </c>
      <c r="B69" s="4" t="s">
        <v>76</v>
      </c>
      <c r="C69" s="39" t="str">
        <f>'Initial Enrollment'!C69</f>
        <v>School Transcript</v>
      </c>
      <c r="D69" s="14">
        <f>+Variables!$B$6</f>
        <v>124806</v>
      </c>
      <c r="E69" s="18">
        <v>0.8</v>
      </c>
      <c r="F69" s="10">
        <f t="shared" si="1"/>
        <v>99844.8</v>
      </c>
      <c r="G69" s="9"/>
      <c r="H69" s="14">
        <v>5</v>
      </c>
      <c r="I69" s="14">
        <v>6</v>
      </c>
      <c r="J69" s="13">
        <f>((((+F69*H69*I69)/60)/60)/Variables!$B$9)</f>
        <v>0.48374418604651165</v>
      </c>
      <c r="L69" s="14">
        <v>5</v>
      </c>
      <c r="M69" s="14">
        <v>6</v>
      </c>
      <c r="N69" s="13">
        <f>((((+F69*L69*M69)/60)/60)/Variables!$B$9)</f>
        <v>0.48374418604651165</v>
      </c>
      <c r="P69" s="207">
        <v>0</v>
      </c>
      <c r="Q69" s="207">
        <v>0</v>
      </c>
      <c r="R69" s="201">
        <f>((((+F69*P69*Q69)/60)/60)/Variables!$B$9)</f>
        <v>0</v>
      </c>
    </row>
    <row r="70" spans="1:18" ht="10.5">
      <c r="A70" s="3">
        <v>63</v>
      </c>
      <c r="B70" s="4" t="s">
        <v>77</v>
      </c>
      <c r="C70" s="39" t="str">
        <f>'Initial Enrollment'!C70</f>
        <v>School Transcript</v>
      </c>
      <c r="D70" s="14">
        <f>+Variables!$B$6</f>
        <v>124806</v>
      </c>
      <c r="E70" s="18">
        <v>0.8</v>
      </c>
      <c r="F70" s="10">
        <f t="shared" si="1"/>
        <v>99844.8</v>
      </c>
      <c r="G70" s="9"/>
      <c r="H70" s="14">
        <v>5</v>
      </c>
      <c r="I70" s="14">
        <v>6</v>
      </c>
      <c r="J70" s="13">
        <f>((((+F70*H70*I70)/60)/60)/Variables!$B$9)</f>
        <v>0.48374418604651165</v>
      </c>
      <c r="L70" s="14">
        <v>5</v>
      </c>
      <c r="M70" s="14">
        <v>6</v>
      </c>
      <c r="N70" s="13">
        <f>((((+F70*L70*M70)/60)/60)/Variables!$B$9)</f>
        <v>0.48374418604651165</v>
      </c>
      <c r="P70" s="207">
        <v>0</v>
      </c>
      <c r="Q70" s="207">
        <v>0</v>
      </c>
      <c r="R70" s="201">
        <f>((((+F70*P70*Q70)/60)/60)/Variables!$B$9)</f>
        <v>0</v>
      </c>
    </row>
    <row r="71" spans="1:18" ht="10.5">
      <c r="A71" s="3">
        <v>64</v>
      </c>
      <c r="B71" s="4" t="s">
        <v>78</v>
      </c>
      <c r="C71" s="39" t="str">
        <f>'Initial Enrollment'!C71</f>
        <v>School Transcript</v>
      </c>
      <c r="D71" s="14">
        <f>+Variables!$B$6</f>
        <v>124806</v>
      </c>
      <c r="E71" s="18">
        <v>0.8</v>
      </c>
      <c r="F71" s="10">
        <f t="shared" si="1"/>
        <v>99844.8</v>
      </c>
      <c r="G71" s="9"/>
      <c r="H71" s="14">
        <v>5</v>
      </c>
      <c r="I71" s="14">
        <v>6</v>
      </c>
      <c r="J71" s="13">
        <f>((((+F71*H71*I71)/60)/60)/Variables!$B$9)</f>
        <v>0.48374418604651165</v>
      </c>
      <c r="L71" s="14">
        <v>5</v>
      </c>
      <c r="M71" s="14">
        <v>6</v>
      </c>
      <c r="N71" s="13">
        <f>((((+F71*L71*M71)/60)/60)/Variables!$B$9)</f>
        <v>0.48374418604651165</v>
      </c>
      <c r="P71" s="207">
        <v>0</v>
      </c>
      <c r="Q71" s="207">
        <v>0</v>
      </c>
      <c r="R71" s="201">
        <f>((((+F71*P71*Q71)/60)/60)/Variables!$B$9)</f>
        <v>0</v>
      </c>
    </row>
    <row r="72" spans="1:18" ht="10.5">
      <c r="A72" s="3">
        <v>65</v>
      </c>
      <c r="B72" s="4" t="s">
        <v>79</v>
      </c>
      <c r="C72" s="39" t="str">
        <f>'Initial Enrollment'!C72</f>
        <v>School Transcript</v>
      </c>
      <c r="D72" s="14">
        <f>+Variables!$B$6</f>
        <v>124806</v>
      </c>
      <c r="E72" s="18">
        <v>0.8</v>
      </c>
      <c r="F72" s="10">
        <f t="shared" si="1"/>
        <v>99844.8</v>
      </c>
      <c r="G72" s="9"/>
      <c r="H72" s="14">
        <v>5</v>
      </c>
      <c r="I72" s="14">
        <v>6</v>
      </c>
      <c r="J72" s="13">
        <f>((((+F72*H72*I72)/60)/60)/Variables!$B$9)</f>
        <v>0.48374418604651165</v>
      </c>
      <c r="L72" s="14">
        <v>5</v>
      </c>
      <c r="M72" s="14">
        <v>6</v>
      </c>
      <c r="N72" s="13">
        <f>((((+F72*L72*M72)/60)/60)/Variables!$B$9)</f>
        <v>0.48374418604651165</v>
      </c>
      <c r="P72" s="207">
        <v>0</v>
      </c>
      <c r="Q72" s="207">
        <v>0</v>
      </c>
      <c r="R72" s="201">
        <f>((((+F72*P72*Q72)/60)/60)/Variables!$B$9)</f>
        <v>0</v>
      </c>
    </row>
    <row r="73" spans="1:18" ht="10.5">
      <c r="A73" s="3">
        <v>66</v>
      </c>
      <c r="B73" s="4" t="s">
        <v>80</v>
      </c>
      <c r="C73" s="39" t="str">
        <f>'Initial Enrollment'!C73</f>
        <v>School Transcript</v>
      </c>
      <c r="D73" s="14">
        <f>+Variables!$B$6</f>
        <v>124806</v>
      </c>
      <c r="E73" s="18">
        <v>0.8</v>
      </c>
      <c r="F73" s="10">
        <f t="shared" si="1"/>
        <v>99844.8</v>
      </c>
      <c r="G73" s="9"/>
      <c r="H73" s="14">
        <v>5</v>
      </c>
      <c r="I73" s="14">
        <v>6</v>
      </c>
      <c r="J73" s="13">
        <f>((((+F73*H73*I73)/60)/60)/Variables!$B$9)</f>
        <v>0.48374418604651165</v>
      </c>
      <c r="L73" s="14">
        <v>5</v>
      </c>
      <c r="M73" s="14">
        <v>6</v>
      </c>
      <c r="N73" s="13">
        <f>((((+F73*L73*M73)/60)/60)/Variables!$B$9)</f>
        <v>0.48374418604651165</v>
      </c>
      <c r="P73" s="207">
        <v>0</v>
      </c>
      <c r="Q73" s="207">
        <v>0</v>
      </c>
      <c r="R73" s="201">
        <f>((((+F73*P73*Q73)/60)/60)/Variables!$B$9)</f>
        <v>0</v>
      </c>
    </row>
    <row r="74" spans="1:18" ht="11.25" thickBot="1">
      <c r="A74" s="55"/>
      <c r="B74" s="55"/>
      <c r="C74" s="60"/>
      <c r="D74" s="61"/>
      <c r="E74" s="61"/>
      <c r="F74" s="57"/>
      <c r="G74" s="57"/>
      <c r="H74" s="61"/>
      <c r="I74" s="61"/>
      <c r="J74" s="62"/>
      <c r="K74" s="55"/>
      <c r="L74" s="61"/>
      <c r="M74" s="61"/>
      <c r="N74" s="62"/>
      <c r="O74" s="55"/>
      <c r="P74" s="208"/>
      <c r="Q74" s="208"/>
      <c r="R74" s="203"/>
    </row>
    <row r="75" spans="2:23" ht="11.25" thickTop="1">
      <c r="B75" s="53" t="s">
        <v>118</v>
      </c>
      <c r="C75" s="54"/>
      <c r="D75" s="50"/>
      <c r="E75" s="50"/>
      <c r="F75" s="51"/>
      <c r="G75" s="50"/>
      <c r="H75" s="50">
        <f>SUM(H4:H74)</f>
        <v>130</v>
      </c>
      <c r="I75" s="50">
        <f>SUM(I4:I74)</f>
        <v>145</v>
      </c>
      <c r="J75" s="51">
        <f>SUM(J4:J74)</f>
        <v>16.60749927325581</v>
      </c>
      <c r="K75" s="46"/>
      <c r="L75" s="50">
        <f>SUM(L4:L74)</f>
        <v>135</v>
      </c>
      <c r="M75" s="50">
        <f>SUM(M4:M74)</f>
        <v>94</v>
      </c>
      <c r="N75" s="51">
        <f>SUM(N4:N74)</f>
        <v>17.091243459302323</v>
      </c>
      <c r="O75" s="46"/>
      <c r="P75" s="195">
        <f>SUM(P4:P74)</f>
        <v>0</v>
      </c>
      <c r="Q75" s="195">
        <f>SUM(Q4:Q74)</f>
        <v>0</v>
      </c>
      <c r="R75" s="196">
        <f>SUM(R4:R74)</f>
        <v>0</v>
      </c>
      <c r="S75" s="46"/>
      <c r="T75" s="46"/>
      <c r="U75" s="46"/>
      <c r="V75" s="46"/>
      <c r="W75" s="46"/>
    </row>
  </sheetData>
  <sheetProtection formatCells="0" formatColumns="0" formatRows="0"/>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Alex.Goniprow</dc:creator>
  <cp:keywords/>
  <dc:description/>
  <cp:lastModifiedBy>Jennifer K.Dozier</cp:lastModifiedBy>
  <cp:lastPrinted>2007-04-13T13:20:58Z</cp:lastPrinted>
  <dcterms:created xsi:type="dcterms:W3CDTF">2007-04-10T16:52:18Z</dcterms:created>
  <dcterms:modified xsi:type="dcterms:W3CDTF">2007-08-14T19:13:46Z</dcterms:modified>
  <cp:category/>
  <cp:version/>
  <cp:contentType/>
  <cp:contentStatus/>
</cp:coreProperties>
</file>