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180" windowHeight="6345" activeTab="0"/>
  </bookViews>
  <sheets>
    <sheet name="TEMPLATE" sheetId="1" r:id="rId1"/>
    <sheet name="TER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<sst xmlns="http://schemas.openxmlformats.org/spreadsheetml/2006/main" count="75" uniqueCount="50">
  <si>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UNITS</t>
  </si>
  <si>
    <t>MEDIAN FNQS Rec</t>
  </si>
  <si>
    <t>Sigma FNQS Rec</t>
  </si>
  <si>
    <t>MEDIAN FNQS</t>
  </si>
  <si>
    <t>Student's-t</t>
  </si>
  <si>
    <t>RSD(RECOVERY)</t>
  </si>
  <si>
    <t>% recovery</t>
  </si>
  <si>
    <t>2-BUTANONE</t>
  </si>
  <si>
    <t>2-HEXANONE</t>
  </si>
  <si>
    <t>2-NITROPROPANE</t>
  </si>
  <si>
    <t>4-METHYL-2-PENTANONE</t>
  </si>
  <si>
    <t>ACETONE</t>
  </si>
  <si>
    <t>ACRYLONITRILE</t>
  </si>
  <si>
    <t>ALLYL CHLORIDE</t>
  </si>
  <si>
    <t>BENZENE</t>
  </si>
  <si>
    <t>BROMOBENZENE</t>
  </si>
  <si>
    <t>BROMOCHLOROMETHANE</t>
  </si>
  <si>
    <t>BROMODICHLOROMETHANE</t>
  </si>
  <si>
    <t>BROMOFORM</t>
  </si>
  <si>
    <t>BROMOMETHANE</t>
  </si>
  <si>
    <t>CARBON DISULFIDE</t>
  </si>
  <si>
    <t>CARBON TETRACHLORIDE</t>
  </si>
  <si>
    <t>CHLOROACETONITRILE</t>
  </si>
  <si>
    <t>CHLOROBENZENE</t>
  </si>
  <si>
    <t>CHLOROETHANE</t>
  </si>
  <si>
    <t>CHLOROFORM</t>
  </si>
  <si>
    <t>CHLOROMETHANE</t>
  </si>
  <si>
    <t>CIS-1,2-DICHLOROETHENE</t>
  </si>
  <si>
    <t>CIS-1,3-DICHLOROPROPENE</t>
  </si>
  <si>
    <t>DIBROMOCHLOROMETHANE</t>
  </si>
  <si>
    <t>DIBROMOCHLOROPROPANE</t>
  </si>
  <si>
    <t>LCL-FNQS</t>
  </si>
  <si>
    <t>PFN</t>
  </si>
  <si>
    <t>N</t>
  </si>
  <si>
    <t>ANALYTE - COMPOUND</t>
  </si>
  <si>
    <t>Lc</t>
  </si>
  <si>
    <t>recommendation</t>
  </si>
  <si>
    <t>Lc Using Lab QC Template: Example Data from EPA 524.2   10/30/2005 Kenneth Osborn kosborn@ebmud.com</t>
  </si>
  <si>
    <t xml:space="preserve"> </t>
  </si>
  <si>
    <t>PFN = percent false negatives based on LCL =IF($S5&lt;$M5,100*TDIST(($I5-$M5)/(($K5/$J5)*$I5),$G5,1),"OK")</t>
  </si>
  <si>
    <t>LCL = lower 99% FNQS confidence level =D3-3*D3*E3/F3</t>
  </si>
  <si>
    <t>A: COUNT  B: ANALYTE  C:  UNITS  D: MEDIAN FNQS  E: SIGNA FNQS RECOVERY</t>
  </si>
  <si>
    <t>F: MEDIAN FNQS RECOVERY   G: STUDENT'S-T  H: Lc   I: Percent False Negatives (PFN)</t>
  </si>
  <si>
    <t>FNQS/RLc</t>
  </si>
  <si>
    <t>J: FNQS/Lc  K: RSD RECOVERY  L: LOWER CONTROL LIMIT FNQS (LCL-FNQS)</t>
  </si>
  <si>
    <t>M: RECOMMENDATION TO INCREASE OR DECREASE FNQS</t>
  </si>
  <si>
    <t>Lc = TINV(0.02,A3-1)*(D3*E3/F3)</t>
  </si>
  <si>
    <t>CONTENTS BY COLUMN:</t>
  </si>
  <si>
    <t xml:space="preserve">EXCEL EQUATIONS: </t>
  </si>
  <si>
    <t>RLc = t*S(Rec)*Median(FNQS)/Median(Rec)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</si>
</sst>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1" fillId="3" borderId="0" xfId="0" applyNumberFormat="1" applyFont="1" applyFill="1" applyAlignment="1">
      <alignment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164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1" fontId="1" fillId="0" borderId="0" xfId="0" applyNumberFormat="1" applyFont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C1">
      <selection activeCell="J3" sqref="J3"/>
    </sheetView>
  </sheetViews>
  <sheetFormatPr defaultColWidth="9.140625" defaultRowHeight="12.75"/>
  <cols>
    <col min="1" max="1" width="7.00390625" style="0" customWidth="1"/>
    <col min="2" max="2" width="28.421875" style="0" customWidth="1"/>
    <col min="3" max="3" width="10.140625" style="0" bestFit="1" customWidth="1"/>
    <col min="4" max="4" width="14.00390625" style="0" bestFit="1" customWidth="1"/>
    <col min="5" max="5" width="16.7109375" style="0" bestFit="1" customWidth="1"/>
    <col min="6" max="6" width="18.140625" style="0" bestFit="1" customWidth="1"/>
    <col min="7" max="7" width="10.421875" style="0" bestFit="1" customWidth="1"/>
    <col min="8" max="8" width="6.28125" style="0" bestFit="1" customWidth="1"/>
    <col min="9" max="9" width="6.28125" style="0" customWidth="1"/>
    <col min="10" max="10" width="12.00390625" style="0" bestFit="1" customWidth="1"/>
    <col min="11" max="11" width="16.140625" style="0" bestFit="1" customWidth="1"/>
    <col min="12" max="12" width="16.140625" style="0" customWidth="1"/>
    <col min="13" max="13" width="20.421875" style="0" customWidth="1"/>
  </cols>
  <sheetData>
    <row r="1" ht="12.75">
      <c r="A1" s="17" t="s">
        <v>37</v>
      </c>
    </row>
    <row r="2" spans="1:13" ht="12.75">
      <c r="A2" s="20" t="s">
        <v>33</v>
      </c>
      <c r="B2" s="3" t="s">
        <v>34</v>
      </c>
      <c r="C2" s="20" t="s">
        <v>0</v>
      </c>
      <c r="D2" s="5" t="s">
        <v>3</v>
      </c>
      <c r="E2" s="6" t="s">
        <v>2</v>
      </c>
      <c r="F2" s="7" t="s">
        <v>1</v>
      </c>
      <c r="G2" s="14" t="s">
        <v>4</v>
      </c>
      <c r="H2" s="12" t="s">
        <v>35</v>
      </c>
      <c r="I2" s="12" t="s">
        <v>32</v>
      </c>
      <c r="J2" s="1" t="s">
        <v>43</v>
      </c>
      <c r="K2" s="1" t="s">
        <v>5</v>
      </c>
      <c r="L2" s="18" t="s">
        <v>31</v>
      </c>
      <c r="M2" s="12" t="s">
        <v>36</v>
      </c>
    </row>
    <row r="3" spans="1:13" ht="12.75">
      <c r="A3" s="4">
        <v>32</v>
      </c>
      <c r="B3" s="4" t="s">
        <v>7</v>
      </c>
      <c r="C3" s="4" t="s">
        <v>6</v>
      </c>
      <c r="D3" s="8">
        <v>0.87</v>
      </c>
      <c r="E3" s="9">
        <v>12.6</v>
      </c>
      <c r="F3" s="10">
        <v>87</v>
      </c>
      <c r="G3" s="2">
        <f aca="true" t="shared" si="0" ref="G3:G26">TINV(0.01,A3-1)</f>
        <v>2.7440419172251325</v>
      </c>
      <c r="H3" s="13">
        <f aca="true" t="shared" si="1" ref="H3:H26">G3*(D3*E3/F3)</f>
        <v>0.3457492815703667</v>
      </c>
      <c r="I3" s="16">
        <f>IF(L3&lt;H3,(100*TDIST((D3-H3)/(0.02*D3*K3),A3-1,1)),0)</f>
        <v>0</v>
      </c>
      <c r="J3" s="13">
        <f aca="true" t="shared" si="2" ref="J3:J26">D3/H3</f>
        <v>2.5162742090121686</v>
      </c>
      <c r="K3" s="19">
        <f aca="true" t="shared" si="3" ref="K3:K26">100*(E3/F3)</f>
        <v>14.482758620689653</v>
      </c>
      <c r="L3" s="15">
        <f>D3-3*D3*E3/F3</f>
        <v>0.49200000000000005</v>
      </c>
      <c r="M3" s="11">
        <f aca="true" t="shared" si="4" ref="M3:M26">IF(I3&gt;1,"Increase FNQS","")</f>
      </c>
    </row>
    <row r="4" spans="1:13" ht="12.75">
      <c r="A4" s="4">
        <v>31</v>
      </c>
      <c r="B4" s="4" t="s">
        <v>8</v>
      </c>
      <c r="C4" s="4" t="s">
        <v>6</v>
      </c>
      <c r="D4" s="8">
        <v>0.8</v>
      </c>
      <c r="E4" s="9">
        <v>14.1</v>
      </c>
      <c r="F4" s="10">
        <v>80</v>
      </c>
      <c r="G4" s="2">
        <f t="shared" si="0"/>
        <v>2.749995651755743</v>
      </c>
      <c r="H4" s="13">
        <f t="shared" si="1"/>
        <v>0.3877493868975598</v>
      </c>
      <c r="I4" s="16">
        <f aca="true" t="shared" si="5" ref="I4:I26">IF(L4&lt;H4,(100*TDIST((D4-H4)/(0.02*D4*K4),A4-1,1)),0)</f>
        <v>7.708534376069381</v>
      </c>
      <c r="J4" s="13">
        <f t="shared" si="2"/>
        <v>2.0631883041799717</v>
      </c>
      <c r="K4" s="19">
        <f t="shared" si="3"/>
        <v>17.625</v>
      </c>
      <c r="L4" s="15">
        <f aca="true" t="shared" si="6" ref="L4:L26">D4-3*D4*K4/100</f>
        <v>0.377</v>
      </c>
      <c r="M4" s="11" t="str">
        <f t="shared" si="4"/>
        <v>Increase FNQS</v>
      </c>
    </row>
    <row r="5" spans="1:13" ht="12.75">
      <c r="A5" s="4">
        <v>32</v>
      </c>
      <c r="B5" s="4" t="s">
        <v>9</v>
      </c>
      <c r="C5" s="4" t="s">
        <v>6</v>
      </c>
      <c r="D5" s="8">
        <v>0.97</v>
      </c>
      <c r="E5" s="9">
        <v>17.8</v>
      </c>
      <c r="F5" s="10">
        <v>97</v>
      </c>
      <c r="G5" s="2">
        <f t="shared" si="0"/>
        <v>2.7440419172251325</v>
      </c>
      <c r="H5" s="13">
        <f t="shared" si="1"/>
        <v>0.4884394612660736</v>
      </c>
      <c r="I5" s="16">
        <f t="shared" si="5"/>
        <v>9.296839017203062</v>
      </c>
      <c r="J5" s="13">
        <f t="shared" si="2"/>
        <v>1.9859165299332766</v>
      </c>
      <c r="K5" s="19">
        <f t="shared" si="3"/>
        <v>18.350515463917528</v>
      </c>
      <c r="L5" s="15">
        <f t="shared" si="6"/>
        <v>0.43599999999999983</v>
      </c>
      <c r="M5" s="11" t="str">
        <f t="shared" si="4"/>
        <v>Increase FNQS</v>
      </c>
    </row>
    <row r="6" spans="1:13" ht="12.75">
      <c r="A6" s="4">
        <v>32</v>
      </c>
      <c r="B6" s="4" t="s">
        <v>10</v>
      </c>
      <c r="C6" s="4" t="s">
        <v>6</v>
      </c>
      <c r="D6" s="8">
        <v>0.92</v>
      </c>
      <c r="E6" s="9">
        <v>16.7</v>
      </c>
      <c r="F6" s="10">
        <v>92</v>
      </c>
      <c r="G6" s="2">
        <f t="shared" si="0"/>
        <v>2.7440419172251325</v>
      </c>
      <c r="H6" s="13">
        <f t="shared" si="1"/>
        <v>0.45825500017659715</v>
      </c>
      <c r="I6" s="16">
        <f t="shared" si="5"/>
        <v>8.835350385073603</v>
      </c>
      <c r="J6" s="13">
        <f t="shared" si="2"/>
        <v>2.0076158462983726</v>
      </c>
      <c r="K6" s="19">
        <f t="shared" si="3"/>
        <v>18.152173913043477</v>
      </c>
      <c r="L6" s="15">
        <f t="shared" si="6"/>
        <v>0.41900000000000004</v>
      </c>
      <c r="M6" s="11" t="str">
        <f t="shared" si="4"/>
        <v>Increase FNQS</v>
      </c>
    </row>
    <row r="7" spans="1:13" ht="12.75">
      <c r="A7" s="4">
        <v>15</v>
      </c>
      <c r="B7" s="4" t="s">
        <v>11</v>
      </c>
      <c r="C7" s="4" t="s">
        <v>6</v>
      </c>
      <c r="D7" s="8">
        <v>1.7</v>
      </c>
      <c r="E7" s="9">
        <v>23.9</v>
      </c>
      <c r="F7" s="10">
        <v>80</v>
      </c>
      <c r="G7" s="2">
        <f t="shared" si="0"/>
        <v>2.976842733953295</v>
      </c>
      <c r="H7" s="13">
        <f t="shared" si="1"/>
        <v>1.5118640035065296</v>
      </c>
      <c r="I7" s="16">
        <f t="shared" si="5"/>
        <v>42.785697286101446</v>
      </c>
      <c r="J7" s="13">
        <f t="shared" si="2"/>
        <v>1.1244397618152946</v>
      </c>
      <c r="K7" s="19">
        <f t="shared" si="3"/>
        <v>29.874999999999996</v>
      </c>
      <c r="L7" s="15">
        <f t="shared" si="6"/>
        <v>0.17637500000000017</v>
      </c>
      <c r="M7" s="11" t="str">
        <f t="shared" si="4"/>
        <v>Increase FNQS</v>
      </c>
    </row>
    <row r="8" spans="1:13" ht="12.75">
      <c r="A8" s="4">
        <v>25</v>
      </c>
      <c r="B8" s="4" t="s">
        <v>12</v>
      </c>
      <c r="C8" s="4" t="s">
        <v>6</v>
      </c>
      <c r="D8" s="8">
        <v>1.6</v>
      </c>
      <c r="E8" s="9">
        <v>18.8</v>
      </c>
      <c r="F8" s="10">
        <v>82</v>
      </c>
      <c r="G8" s="2">
        <f t="shared" si="0"/>
        <v>2.7969394976065445</v>
      </c>
      <c r="H8" s="13">
        <f t="shared" si="1"/>
        <v>1.025999269365913</v>
      </c>
      <c r="I8" s="16">
        <f t="shared" si="5"/>
        <v>22.082100902596647</v>
      </c>
      <c r="J8" s="13">
        <f t="shared" si="2"/>
        <v>1.5594553015508776</v>
      </c>
      <c r="K8" s="19">
        <f t="shared" si="3"/>
        <v>22.926829268292686</v>
      </c>
      <c r="L8" s="15">
        <f t="shared" si="6"/>
        <v>0.499512195121951</v>
      </c>
      <c r="M8" s="11" t="str">
        <f t="shared" si="4"/>
        <v>Increase FNQS</v>
      </c>
    </row>
    <row r="9" spans="1:13" ht="12.75">
      <c r="A9" s="4">
        <v>27</v>
      </c>
      <c r="B9" s="4" t="s">
        <v>13</v>
      </c>
      <c r="C9" s="4" t="s">
        <v>6</v>
      </c>
      <c r="D9" s="8">
        <v>1</v>
      </c>
      <c r="E9" s="9">
        <v>25.5</v>
      </c>
      <c r="F9" s="10">
        <v>110</v>
      </c>
      <c r="G9" s="2">
        <f t="shared" si="0"/>
        <v>2.7787145234414226</v>
      </c>
      <c r="H9" s="13">
        <f t="shared" si="1"/>
        <v>0.6441565486159662</v>
      </c>
      <c r="I9" s="16">
        <f t="shared" si="5"/>
        <v>22.484767167040186</v>
      </c>
      <c r="J9" s="13">
        <f t="shared" si="2"/>
        <v>1.552417657087549</v>
      </c>
      <c r="K9" s="19">
        <f t="shared" si="3"/>
        <v>23.18181818181818</v>
      </c>
      <c r="L9" s="15">
        <f t="shared" si="6"/>
        <v>0.3045454545454547</v>
      </c>
      <c r="M9" s="11" t="str">
        <f t="shared" si="4"/>
        <v>Increase FNQS</v>
      </c>
    </row>
    <row r="10" spans="1:13" ht="12.75">
      <c r="A10" s="4">
        <v>32</v>
      </c>
      <c r="B10" s="4" t="s">
        <v>14</v>
      </c>
      <c r="C10" s="4" t="s">
        <v>6</v>
      </c>
      <c r="D10" s="8">
        <v>1</v>
      </c>
      <c r="E10" s="9">
        <v>11.7</v>
      </c>
      <c r="F10" s="10">
        <v>100</v>
      </c>
      <c r="G10" s="2">
        <f t="shared" si="0"/>
        <v>2.7440419172251325</v>
      </c>
      <c r="H10" s="13">
        <f t="shared" si="1"/>
        <v>0.3210529043153405</v>
      </c>
      <c r="I10" s="16">
        <f t="shared" si="5"/>
        <v>0</v>
      </c>
      <c r="J10" s="13">
        <f t="shared" si="2"/>
        <v>3.114751452358122</v>
      </c>
      <c r="K10" s="19">
        <f t="shared" si="3"/>
        <v>11.7</v>
      </c>
      <c r="L10" s="15">
        <f t="shared" si="6"/>
        <v>0.649</v>
      </c>
      <c r="M10" s="11">
        <f t="shared" si="4"/>
      </c>
    </row>
    <row r="11" spans="1:13" ht="12.75">
      <c r="A11" s="4">
        <v>32</v>
      </c>
      <c r="B11" s="4" t="s">
        <v>15</v>
      </c>
      <c r="C11" s="4" t="s">
        <v>6</v>
      </c>
      <c r="D11" s="8">
        <v>1.1</v>
      </c>
      <c r="E11" s="9">
        <v>11.4</v>
      </c>
      <c r="F11" s="10">
        <v>110</v>
      </c>
      <c r="G11" s="2">
        <f t="shared" si="0"/>
        <v>2.7440419172251325</v>
      </c>
      <c r="H11" s="13">
        <f t="shared" si="1"/>
        <v>0.31282077856366514</v>
      </c>
      <c r="I11" s="16">
        <f t="shared" si="5"/>
        <v>0</v>
      </c>
      <c r="J11" s="13">
        <f t="shared" si="2"/>
        <v>3.5163904554253533</v>
      </c>
      <c r="K11" s="19">
        <f t="shared" si="3"/>
        <v>10.363636363636363</v>
      </c>
      <c r="L11" s="15">
        <f t="shared" si="6"/>
        <v>0.758</v>
      </c>
      <c r="M11" s="11">
        <f t="shared" si="4"/>
      </c>
    </row>
    <row r="12" spans="1:13" ht="12.75">
      <c r="A12" s="4">
        <v>32</v>
      </c>
      <c r="B12" s="4" t="s">
        <v>16</v>
      </c>
      <c r="C12" s="4" t="s">
        <v>6</v>
      </c>
      <c r="D12" s="8">
        <v>1.1</v>
      </c>
      <c r="E12" s="9">
        <v>12.3</v>
      </c>
      <c r="F12" s="10">
        <v>110</v>
      </c>
      <c r="G12" s="2">
        <f t="shared" si="0"/>
        <v>2.7440419172251325</v>
      </c>
      <c r="H12" s="13">
        <f t="shared" si="1"/>
        <v>0.33751715581869135</v>
      </c>
      <c r="I12" s="16">
        <f t="shared" si="5"/>
        <v>0</v>
      </c>
      <c r="J12" s="13">
        <f t="shared" si="2"/>
        <v>3.259093592833254</v>
      </c>
      <c r="K12" s="19">
        <f t="shared" si="3"/>
        <v>11.181818181818183</v>
      </c>
      <c r="L12" s="15">
        <f t="shared" si="6"/>
        <v>0.7310000000000001</v>
      </c>
      <c r="M12" s="11">
        <f t="shared" si="4"/>
      </c>
    </row>
    <row r="13" spans="1:13" ht="12.75">
      <c r="A13" s="4">
        <v>46</v>
      </c>
      <c r="B13" s="4" t="s">
        <v>17</v>
      </c>
      <c r="C13" s="4" t="s">
        <v>6</v>
      </c>
      <c r="D13" s="8">
        <v>1.1</v>
      </c>
      <c r="E13" s="9">
        <v>12.7</v>
      </c>
      <c r="F13" s="10">
        <v>110</v>
      </c>
      <c r="G13" s="2">
        <f t="shared" si="0"/>
        <v>2.6895850120195695</v>
      </c>
      <c r="H13" s="13">
        <f t="shared" si="1"/>
        <v>0.34157729652648533</v>
      </c>
      <c r="I13" s="16">
        <f t="shared" si="5"/>
        <v>0</v>
      </c>
      <c r="J13" s="13">
        <f t="shared" si="2"/>
        <v>3.2203545469384203</v>
      </c>
      <c r="K13" s="19">
        <f t="shared" si="3"/>
        <v>11.545454545454545</v>
      </c>
      <c r="L13" s="15">
        <f t="shared" si="6"/>
        <v>0.7190000000000001</v>
      </c>
      <c r="M13" s="11">
        <f t="shared" si="4"/>
      </c>
    </row>
    <row r="14" spans="1:13" ht="12.75">
      <c r="A14" s="4">
        <v>45</v>
      </c>
      <c r="B14" s="4" t="s">
        <v>18</v>
      </c>
      <c r="C14" s="4" t="s">
        <v>6</v>
      </c>
      <c r="D14" s="8">
        <v>1.1</v>
      </c>
      <c r="E14" s="9">
        <v>14.5</v>
      </c>
      <c r="F14" s="10">
        <v>110</v>
      </c>
      <c r="G14" s="2">
        <f t="shared" si="0"/>
        <v>2.692278258800208</v>
      </c>
      <c r="H14" s="13">
        <f t="shared" si="1"/>
        <v>0.3903803475260302</v>
      </c>
      <c r="I14" s="16">
        <f t="shared" si="5"/>
        <v>0</v>
      </c>
      <c r="J14" s="13">
        <f t="shared" si="2"/>
        <v>2.817764795208225</v>
      </c>
      <c r="K14" s="19">
        <f t="shared" si="3"/>
        <v>13.18181818181818</v>
      </c>
      <c r="L14" s="15">
        <f t="shared" si="6"/>
        <v>0.665</v>
      </c>
      <c r="M14" s="11">
        <f t="shared" si="4"/>
      </c>
    </row>
    <row r="15" spans="1:13" ht="12.75">
      <c r="A15" s="4">
        <v>28</v>
      </c>
      <c r="B15" s="4" t="s">
        <v>19</v>
      </c>
      <c r="C15" s="4" t="s">
        <v>6</v>
      </c>
      <c r="D15" s="8">
        <v>1</v>
      </c>
      <c r="E15" s="9">
        <v>22.6</v>
      </c>
      <c r="F15" s="10">
        <v>94</v>
      </c>
      <c r="G15" s="2">
        <f t="shared" si="0"/>
        <v>2.7706829457059454</v>
      </c>
      <c r="H15" s="13">
        <f t="shared" si="1"/>
        <v>0.6661429209888763</v>
      </c>
      <c r="I15" s="16">
        <f t="shared" si="5"/>
        <v>24.67113041255398</v>
      </c>
      <c r="J15" s="13">
        <f t="shared" si="2"/>
        <v>1.5011793542976022</v>
      </c>
      <c r="K15" s="19">
        <f t="shared" si="3"/>
        <v>24.042553191489365</v>
      </c>
      <c r="L15" s="15">
        <f t="shared" si="6"/>
        <v>0.27872340425531905</v>
      </c>
      <c r="M15" s="11" t="str">
        <f t="shared" si="4"/>
        <v>Increase FNQS</v>
      </c>
    </row>
    <row r="16" spans="1:13" ht="12.75">
      <c r="A16" s="4">
        <v>30</v>
      </c>
      <c r="B16" s="4" t="s">
        <v>20</v>
      </c>
      <c r="C16" s="4" t="s">
        <v>6</v>
      </c>
      <c r="D16" s="8">
        <v>0.78</v>
      </c>
      <c r="E16" s="9">
        <v>16.1</v>
      </c>
      <c r="F16" s="10">
        <v>82</v>
      </c>
      <c r="G16" s="2">
        <f t="shared" si="0"/>
        <v>2.7563859020980566</v>
      </c>
      <c r="H16" s="13">
        <f t="shared" si="1"/>
        <v>0.4221304165676512</v>
      </c>
      <c r="I16" s="16">
        <f t="shared" si="5"/>
        <v>12.608238903233133</v>
      </c>
      <c r="J16" s="13">
        <f t="shared" si="2"/>
        <v>1.847770189938436</v>
      </c>
      <c r="K16" s="19">
        <f t="shared" si="3"/>
        <v>19.634146341463417</v>
      </c>
      <c r="L16" s="15">
        <f t="shared" si="6"/>
        <v>0.3205609756097561</v>
      </c>
      <c r="M16" s="11" t="str">
        <f t="shared" si="4"/>
        <v>Increase FNQS</v>
      </c>
    </row>
    <row r="17" spans="1:13" ht="12.75">
      <c r="A17" s="4">
        <v>32</v>
      </c>
      <c r="B17" s="4" t="s">
        <v>21</v>
      </c>
      <c r="C17" s="4" t="s">
        <v>6</v>
      </c>
      <c r="D17" s="8">
        <v>1.1</v>
      </c>
      <c r="E17" s="9">
        <v>14.7</v>
      </c>
      <c r="F17" s="10">
        <v>110</v>
      </c>
      <c r="G17" s="2">
        <f t="shared" si="0"/>
        <v>2.7440419172251325</v>
      </c>
      <c r="H17" s="13">
        <f t="shared" si="1"/>
        <v>0.4033741618320945</v>
      </c>
      <c r="I17" s="16">
        <f t="shared" si="5"/>
        <v>0</v>
      </c>
      <c r="J17" s="13">
        <f t="shared" si="2"/>
        <v>2.726996679717621</v>
      </c>
      <c r="K17" s="19">
        <f t="shared" si="3"/>
        <v>13.363636363636363</v>
      </c>
      <c r="L17" s="15">
        <f t="shared" si="6"/>
        <v>0.659</v>
      </c>
      <c r="M17" s="11">
        <f t="shared" si="4"/>
      </c>
    </row>
    <row r="18" spans="1:13" ht="12.75">
      <c r="A18" s="4">
        <v>9</v>
      </c>
      <c r="B18" s="4" t="s">
        <v>22</v>
      </c>
      <c r="C18" s="4" t="s">
        <v>6</v>
      </c>
      <c r="D18" s="8">
        <v>10</v>
      </c>
      <c r="E18" s="9">
        <v>21.2</v>
      </c>
      <c r="F18" s="10">
        <v>103</v>
      </c>
      <c r="G18" s="2">
        <f t="shared" si="0"/>
        <v>3.355387331134841</v>
      </c>
      <c r="H18" s="13">
        <f t="shared" si="1"/>
        <v>6.906234118452294</v>
      </c>
      <c r="I18" s="16">
        <f t="shared" si="5"/>
        <v>23.692392614637402</v>
      </c>
      <c r="J18" s="13">
        <f t="shared" si="2"/>
        <v>1.4479671306366062</v>
      </c>
      <c r="K18" s="19">
        <f t="shared" si="3"/>
        <v>20.58252427184466</v>
      </c>
      <c r="L18" s="15">
        <f t="shared" si="6"/>
        <v>3.825242718446601</v>
      </c>
      <c r="M18" s="11" t="str">
        <f t="shared" si="4"/>
        <v>Increase FNQS</v>
      </c>
    </row>
    <row r="19" spans="1:13" ht="12.75">
      <c r="A19" s="4">
        <v>32</v>
      </c>
      <c r="B19" s="4" t="s">
        <v>23</v>
      </c>
      <c r="C19" s="4" t="s">
        <v>6</v>
      </c>
      <c r="D19" s="8">
        <v>1.1</v>
      </c>
      <c r="E19" s="9">
        <v>12.2</v>
      </c>
      <c r="F19" s="10">
        <v>110</v>
      </c>
      <c r="G19" s="2">
        <f t="shared" si="0"/>
        <v>2.7440419172251325</v>
      </c>
      <c r="H19" s="13">
        <f t="shared" si="1"/>
        <v>0.33477311390146614</v>
      </c>
      <c r="I19" s="16">
        <f t="shared" si="5"/>
        <v>0</v>
      </c>
      <c r="J19" s="13">
        <f t="shared" si="2"/>
        <v>3.2858074747417243</v>
      </c>
      <c r="K19" s="19">
        <f t="shared" si="3"/>
        <v>11.09090909090909</v>
      </c>
      <c r="L19" s="15">
        <f t="shared" si="6"/>
        <v>0.7340000000000001</v>
      </c>
      <c r="M19" s="11">
        <f t="shared" si="4"/>
      </c>
    </row>
    <row r="20" spans="1:13" ht="12.75">
      <c r="A20" s="4">
        <v>21</v>
      </c>
      <c r="B20" s="4" t="s">
        <v>24</v>
      </c>
      <c r="C20" s="4" t="s">
        <v>6</v>
      </c>
      <c r="D20" s="8">
        <v>0.72</v>
      </c>
      <c r="E20" s="9">
        <v>24.1</v>
      </c>
      <c r="F20" s="10">
        <v>83</v>
      </c>
      <c r="G20" s="2">
        <f t="shared" si="0"/>
        <v>2.8453397066478177</v>
      </c>
      <c r="H20" s="13">
        <f t="shared" si="1"/>
        <v>0.5948474046958184</v>
      </c>
      <c r="I20" s="16">
        <f t="shared" si="5"/>
        <v>38.38914090636205</v>
      </c>
      <c r="J20" s="13">
        <f t="shared" si="2"/>
        <v>1.2103944546386307</v>
      </c>
      <c r="K20" s="19">
        <f t="shared" si="3"/>
        <v>29.036144578313255</v>
      </c>
      <c r="L20" s="15">
        <f t="shared" si="6"/>
        <v>0.09281927710843363</v>
      </c>
      <c r="M20" s="11" t="str">
        <f t="shared" si="4"/>
        <v>Increase FNQS</v>
      </c>
    </row>
    <row r="21" spans="1:13" ht="12.75">
      <c r="A21" s="4">
        <v>46</v>
      </c>
      <c r="B21" s="4" t="s">
        <v>25</v>
      </c>
      <c r="C21" s="4" t="s">
        <v>6</v>
      </c>
      <c r="D21" s="8">
        <v>1.1</v>
      </c>
      <c r="E21" s="9">
        <v>12.8</v>
      </c>
      <c r="F21" s="10">
        <v>110</v>
      </c>
      <c r="G21" s="2">
        <f t="shared" si="0"/>
        <v>2.6895850120195695</v>
      </c>
      <c r="H21" s="13">
        <f t="shared" si="1"/>
        <v>0.344266881538505</v>
      </c>
      <c r="I21" s="16">
        <f t="shared" si="5"/>
        <v>0</v>
      </c>
      <c r="J21" s="13">
        <f t="shared" si="2"/>
        <v>3.195195527040463</v>
      </c>
      <c r="K21" s="19">
        <f t="shared" si="3"/>
        <v>11.636363636363637</v>
      </c>
      <c r="L21" s="15">
        <f t="shared" si="6"/>
        <v>0.716</v>
      </c>
      <c r="M21" s="11">
        <f t="shared" si="4"/>
      </c>
    </row>
    <row r="22" spans="1:13" ht="12.75">
      <c r="A22" s="4">
        <v>32</v>
      </c>
      <c r="B22" s="4" t="s">
        <v>26</v>
      </c>
      <c r="C22" s="4" t="s">
        <v>6</v>
      </c>
      <c r="D22" s="8">
        <v>0.96</v>
      </c>
      <c r="E22" s="9">
        <v>15</v>
      </c>
      <c r="F22" s="10">
        <v>96</v>
      </c>
      <c r="G22" s="2">
        <f t="shared" si="0"/>
        <v>2.7440419172251325</v>
      </c>
      <c r="H22" s="13">
        <f t="shared" si="1"/>
        <v>0.4116062875837699</v>
      </c>
      <c r="I22" s="16">
        <f t="shared" si="5"/>
        <v>0</v>
      </c>
      <c r="J22" s="13">
        <f t="shared" si="2"/>
        <v>2.3323258875257618</v>
      </c>
      <c r="K22" s="19">
        <f t="shared" si="3"/>
        <v>15.625</v>
      </c>
      <c r="L22" s="15">
        <f t="shared" si="6"/>
        <v>0.51</v>
      </c>
      <c r="M22" s="11">
        <f t="shared" si="4"/>
      </c>
    </row>
    <row r="23" spans="1:13" ht="12.75">
      <c r="A23" s="4">
        <v>32</v>
      </c>
      <c r="B23" s="4" t="s">
        <v>27</v>
      </c>
      <c r="C23" s="4" t="s">
        <v>6</v>
      </c>
      <c r="D23" s="8">
        <v>1</v>
      </c>
      <c r="E23" s="9">
        <v>11.5</v>
      </c>
      <c r="F23" s="10">
        <v>100</v>
      </c>
      <c r="G23" s="2">
        <f t="shared" si="0"/>
        <v>2.7440419172251325</v>
      </c>
      <c r="H23" s="13">
        <f t="shared" si="1"/>
        <v>0.31556482048089024</v>
      </c>
      <c r="I23" s="16">
        <f t="shared" si="5"/>
        <v>0</v>
      </c>
      <c r="J23" s="13">
        <f t="shared" si="2"/>
        <v>3.168921042833915</v>
      </c>
      <c r="K23" s="19">
        <f t="shared" si="3"/>
        <v>11.5</v>
      </c>
      <c r="L23" s="15">
        <f t="shared" si="6"/>
        <v>0.655</v>
      </c>
      <c r="M23" s="11">
        <f t="shared" si="4"/>
      </c>
    </row>
    <row r="24" spans="1:13" ht="12.75">
      <c r="A24" s="4">
        <v>31</v>
      </c>
      <c r="B24" s="4" t="s">
        <v>28</v>
      </c>
      <c r="C24" s="4" t="s">
        <v>6</v>
      </c>
      <c r="D24" s="8">
        <v>1</v>
      </c>
      <c r="E24" s="9">
        <v>12.1</v>
      </c>
      <c r="F24" s="10">
        <v>100</v>
      </c>
      <c r="G24" s="2">
        <f t="shared" si="0"/>
        <v>2.749995651755743</v>
      </c>
      <c r="H24" s="13">
        <f t="shared" si="1"/>
        <v>0.33274947386244486</v>
      </c>
      <c r="I24" s="16">
        <f t="shared" si="5"/>
        <v>0</v>
      </c>
      <c r="J24" s="13">
        <f t="shared" si="2"/>
        <v>3.005263955468761</v>
      </c>
      <c r="K24" s="19">
        <f t="shared" si="3"/>
        <v>12.1</v>
      </c>
      <c r="L24" s="15">
        <f t="shared" si="6"/>
        <v>0.637</v>
      </c>
      <c r="M24" s="11">
        <f t="shared" si="4"/>
      </c>
    </row>
    <row r="25" spans="1:13" ht="12.75">
      <c r="A25" s="4">
        <v>46</v>
      </c>
      <c r="B25" s="4" t="s">
        <v>29</v>
      </c>
      <c r="C25" s="4" t="s">
        <v>6</v>
      </c>
      <c r="D25" s="8">
        <v>1.1</v>
      </c>
      <c r="E25" s="9">
        <v>11.8</v>
      </c>
      <c r="F25" s="10">
        <v>110</v>
      </c>
      <c r="G25" s="2">
        <f t="shared" si="0"/>
        <v>2.6895850120195695</v>
      </c>
      <c r="H25" s="13">
        <f t="shared" si="1"/>
        <v>0.31737103141830925</v>
      </c>
      <c r="I25" s="16">
        <f t="shared" si="5"/>
        <v>0</v>
      </c>
      <c r="J25" s="13">
        <f t="shared" si="2"/>
        <v>3.465974808993045</v>
      </c>
      <c r="K25" s="19">
        <f t="shared" si="3"/>
        <v>10.727272727272728</v>
      </c>
      <c r="L25" s="15">
        <f t="shared" si="6"/>
        <v>0.746</v>
      </c>
      <c r="M25" s="11">
        <f t="shared" si="4"/>
      </c>
    </row>
    <row r="26" spans="1:13" ht="12.75">
      <c r="A26" s="4">
        <v>32</v>
      </c>
      <c r="B26" s="4" t="s">
        <v>30</v>
      </c>
      <c r="C26" s="4" t="s">
        <v>6</v>
      </c>
      <c r="D26" s="24">
        <v>1.1</v>
      </c>
      <c r="E26" s="25">
        <v>14.7</v>
      </c>
      <c r="F26" s="26">
        <v>110</v>
      </c>
      <c r="G26" s="2">
        <f t="shared" si="0"/>
        <v>2.7440419172251325</v>
      </c>
      <c r="H26" s="13">
        <f t="shared" si="1"/>
        <v>0.4033741618320945</v>
      </c>
      <c r="I26" s="16">
        <f t="shared" si="5"/>
        <v>0</v>
      </c>
      <c r="J26" s="13">
        <f t="shared" si="2"/>
        <v>2.726996679717621</v>
      </c>
      <c r="K26" s="19">
        <f t="shared" si="3"/>
        <v>13.363636363636363</v>
      </c>
      <c r="L26" s="15">
        <f t="shared" si="6"/>
        <v>0.659</v>
      </c>
      <c r="M26" s="11">
        <f t="shared" si="4"/>
      </c>
    </row>
    <row r="27" ht="12.75">
      <c r="I27" s="16" t="s">
        <v>38</v>
      </c>
    </row>
  </sheetData>
  <conditionalFormatting sqref="M3:M26 I3:I27">
    <cfRule type="cellIs" priority="1" dxfId="0" operator="equal" stopIfTrue="1">
      <formula>"ok"</formula>
    </cfRule>
    <cfRule type="cellIs" priority="2" dxfId="1" operator="greater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B14" sqref="B14"/>
    </sheetView>
  </sheetViews>
  <sheetFormatPr defaultColWidth="9.140625" defaultRowHeight="12.75"/>
  <cols>
    <col min="2" max="2" width="96.140625" style="0" customWidth="1"/>
  </cols>
  <sheetData>
    <row r="1" ht="12.75">
      <c r="B1" s="17" t="s">
        <v>47</v>
      </c>
    </row>
    <row r="2" ht="12.75">
      <c r="B2" t="s">
        <v>41</v>
      </c>
    </row>
    <row r="3" ht="12.75">
      <c r="B3" t="s">
        <v>42</v>
      </c>
    </row>
    <row r="4" ht="12.75">
      <c r="B4" t="s">
        <v>44</v>
      </c>
    </row>
    <row r="5" ht="12.75">
      <c r="B5" t="s">
        <v>45</v>
      </c>
    </row>
    <row r="7" ht="12.75">
      <c r="B7" s="17" t="s">
        <v>48</v>
      </c>
    </row>
    <row r="8" spans="2:9" ht="20.25">
      <c r="B8" s="22" t="s">
        <v>49</v>
      </c>
      <c r="C8" s="23"/>
      <c r="D8" s="23"/>
      <c r="E8" s="23"/>
      <c r="F8" s="23"/>
      <c r="G8" s="23"/>
      <c r="H8" s="23"/>
      <c r="I8" s="23"/>
    </row>
    <row r="9" ht="12.75">
      <c r="B9" s="21" t="s">
        <v>46</v>
      </c>
    </row>
    <row r="10" ht="12.75">
      <c r="B10" s="17" t="s">
        <v>40</v>
      </c>
    </row>
    <row r="11" ht="12.75">
      <c r="B11" s="17" t="s">
        <v>39</v>
      </c>
    </row>
    <row r="12" ht="12.75">
      <c r="B12" t="s">
        <v>38</v>
      </c>
    </row>
    <row r="13" ht="12.75">
      <c r="B13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EBMUD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Osborn</dc:creator>
  <cp:keywords/>
  <dc:description/>
  <cp:lastModifiedBy>kosborn</cp:lastModifiedBy>
  <dcterms:created xsi:type="dcterms:W3CDTF">2005-10-28T19:29:09Z</dcterms:created>
  <dcterms:modified xsi:type="dcterms:W3CDTF">2006-02-05T00:40:27Z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