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<sst xmlns="http://schemas.openxmlformats.org/spreadsheetml/2006/main" count="61" uniqueCount="32">
  <si>
    <t>x1</t>
  </si>
  <si>
    <t>y1</t>
  </si>
  <si>
    <t>x2</t>
  </si>
  <si>
    <t>x3</t>
  </si>
  <si>
    <t>y2</t>
  </si>
  <si>
    <t>y3</t>
  </si>
  <si>
    <t>x4</t>
  </si>
  <si>
    <t>y4</t>
  </si>
  <si>
    <t>a (length 2-3)</t>
  </si>
  <si>
    <t>b (length 1-4)</t>
  </si>
  <si>
    <t>length 1-2</t>
  </si>
  <si>
    <t>length 3-4</t>
  </si>
  <si>
    <t>h_a</t>
  </si>
  <si>
    <t>slope</t>
  </si>
  <si>
    <t>slope (in degrees)</t>
  </si>
  <si>
    <t>Centroid-x</t>
  </si>
  <si>
    <t>theta (in degrees)</t>
  </si>
  <si>
    <t>Keystone Angle</t>
  </si>
  <si>
    <t>Centroid-y</t>
  </si>
  <si>
    <t>08/30/1999 Given the four coordinate points of a given trapezoidal cross-section, the centroid of the cross-section</t>
  </si>
  <si>
    <t>is computed.</t>
  </si>
  <si>
    <t>INS</t>
  </si>
  <si>
    <t>OUS</t>
  </si>
  <si>
    <t>Slope-centroid</t>
  </si>
  <si>
    <t>Slope-centroid (degrees)</t>
  </si>
  <si>
    <t>theta (keystone/2)</t>
  </si>
  <si>
    <t>h (Cable width)</t>
  </si>
  <si>
    <t>This is the slope of the line joining mid-points</t>
  </si>
  <si>
    <t xml:space="preserve">of line 1-4 and line 2-3. The centroid lies on this line </t>
  </si>
  <si>
    <t>at a distance h_a from bottom edge.</t>
  </si>
  <si>
    <t>11/19/1999 Given the four coordinate points of a given trapezoidal cross-section, the centroid of the cross-section</t>
  </si>
  <si>
    <t>OUTER LEAD END SHOE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</si>
</sst>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 topLeftCell="A1">
      <selection activeCell="G30" sqref="G30"/>
    </sheetView>
  </sheetViews>
  <sheetFormatPr defaultColWidth="9.140625" defaultRowHeight="12.75"/>
  <cols>
    <col min="2" max="2" width="15.8515625" style="0" customWidth="1"/>
    <col min="5" max="5" width="21.421875" style="0" customWidth="1"/>
  </cols>
  <sheetData>
    <row r="2" ht="12.75">
      <c r="B2" t="s">
        <v>19</v>
      </c>
    </row>
    <row r="3" ht="12.75">
      <c r="B3" t="s">
        <v>20</v>
      </c>
    </row>
    <row r="5" spans="2:10" ht="12.75">
      <c r="B5" t="s">
        <v>0</v>
      </c>
      <c r="C5">
        <v>35.5701</v>
      </c>
      <c r="D5" t="s">
        <v>1</v>
      </c>
      <c r="E5">
        <v>8.1416</v>
      </c>
      <c r="G5">
        <v>1</v>
      </c>
      <c r="J5">
        <v>4</v>
      </c>
    </row>
    <row r="6" spans="2:5" ht="12.75">
      <c r="B6" t="s">
        <v>2</v>
      </c>
      <c r="C6">
        <v>21.238</v>
      </c>
      <c r="D6" t="s">
        <v>4</v>
      </c>
      <c r="E6">
        <v>4.691</v>
      </c>
    </row>
    <row r="7" spans="2:10" ht="12.75">
      <c r="B7" t="s">
        <v>3</v>
      </c>
      <c r="C7">
        <v>20.658</v>
      </c>
      <c r="D7" t="s">
        <v>5</v>
      </c>
      <c r="E7">
        <v>6.804</v>
      </c>
      <c r="H7" t="s">
        <v>22</v>
      </c>
      <c r="J7" t="s">
        <v>21</v>
      </c>
    </row>
    <row r="8" spans="2:9" ht="12.75">
      <c r="B8" t="s">
        <v>6</v>
      </c>
      <c r="C8">
        <v>34.951</v>
      </c>
      <c r="D8" t="s">
        <v>7</v>
      </c>
      <c r="E8">
        <v>10.486</v>
      </c>
      <c r="H8">
        <v>2</v>
      </c>
      <c r="I8">
        <v>3</v>
      </c>
    </row>
    <row r="11" spans="2:6" ht="12.75">
      <c r="B11" t="s">
        <v>8</v>
      </c>
      <c r="C11">
        <f>SQRT((C7-C6)^2+(E7-E6)^2)</f>
        <v>2.1911570003082845</v>
      </c>
      <c r="E11" t="s">
        <v>10</v>
      </c>
      <c r="F11">
        <f>SQRT((C6-C5)^2+(E6-E5)^2)</f>
        <v>14.74163256800277</v>
      </c>
    </row>
    <row r="12" spans="2:6" ht="12.75">
      <c r="B12" t="s">
        <v>9</v>
      </c>
      <c r="C12">
        <f>SQRT((C8-C5)^2+(E8-E5)^2)</f>
        <v>2.4247672403758664</v>
      </c>
      <c r="E12" t="s">
        <v>11</v>
      </c>
      <c r="F12">
        <f>SQRT((C7-C8)^2+(E7-E8)^2)</f>
        <v>14.759640002384883</v>
      </c>
    </row>
    <row r="14" spans="2:10" ht="12.75">
      <c r="B14" t="s">
        <v>25</v>
      </c>
      <c r="C14">
        <f>ASIN((C12-C11)/(2*F11))</f>
        <v>0.007923568962403493</v>
      </c>
      <c r="E14" t="s">
        <v>16</v>
      </c>
      <c r="F14">
        <f>180*C14/PI()</f>
        <v>0.453987060226573</v>
      </c>
      <c r="H14" t="s">
        <v>17</v>
      </c>
      <c r="J14">
        <f>2*F14</f>
        <v>0.907974120453146</v>
      </c>
    </row>
    <row r="15" spans="2:3" ht="12.75">
      <c r="B15" t="s">
        <v>26</v>
      </c>
      <c r="C15">
        <f>F11*COS(C14)</f>
        <v>14.741169808869778</v>
      </c>
    </row>
    <row r="16" spans="2:3" ht="12.75">
      <c r="B16" t="s">
        <v>12</v>
      </c>
      <c r="C16">
        <f>(C15*(C11+2*C12))/(3*(C11+C12))</f>
        <v>7.494925774517303</v>
      </c>
    </row>
    <row r="17" spans="2:8" ht="12.75">
      <c r="B17" t="s">
        <v>13</v>
      </c>
      <c r="C17">
        <f>ATAN((E5+E8-E6-E7)/(C5+C8-C6-C7))</f>
        <v>0.24420009167943538</v>
      </c>
      <c r="E17" t="s">
        <v>14</v>
      </c>
      <c r="F17">
        <f>C17*180/PI()</f>
        <v>13.99163460993942</v>
      </c>
      <c r="H17" t="s">
        <v>27</v>
      </c>
    </row>
    <row r="18" ht="12.75">
      <c r="H18" t="s">
        <v>28</v>
      </c>
    </row>
    <row r="19" ht="12.75">
      <c r="H19" t="s">
        <v>29</v>
      </c>
    </row>
    <row r="21" spans="2:3" ht="12.75">
      <c r="B21" t="s">
        <v>15</v>
      </c>
      <c r="C21">
        <f>((C6+C7)/2)+C16*COS(C17)</f>
        <v>28.220559102035143</v>
      </c>
    </row>
    <row r="22" spans="2:3" ht="12.75">
      <c r="B22" t="s">
        <v>18</v>
      </c>
      <c r="C22">
        <f>((E6+E7)/2)+C16*SIN(C17)</f>
        <v>7.559624850259943</v>
      </c>
    </row>
    <row r="23" spans="2:6" ht="12.75">
      <c r="B23" t="s">
        <v>23</v>
      </c>
      <c r="C23">
        <f>ATAN(C22/C21)</f>
        <v>0.26173157186956925</v>
      </c>
      <c r="E23" t="s">
        <v>24</v>
      </c>
      <c r="F23">
        <f>C23*180/PI()</f>
        <v>14.996114433451298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H29" sqref="H29"/>
    </sheetView>
  </sheetViews>
  <sheetFormatPr defaultColWidth="9.140625" defaultRowHeight="12.75"/>
  <cols>
    <col min="2" max="2" width="15.8515625" style="0" customWidth="1"/>
    <col min="5" max="5" width="21.421875" style="0" customWidth="1"/>
  </cols>
  <sheetData>
    <row r="2" ht="12.75">
      <c r="B2" t="s">
        <v>30</v>
      </c>
    </row>
    <row r="3" ht="12.75">
      <c r="B3" t="s">
        <v>20</v>
      </c>
    </row>
    <row r="4" ht="12.75">
      <c r="B4" t="s">
        <v>31</v>
      </c>
    </row>
    <row r="5" spans="2:10" ht="12.75">
      <c r="B5" t="s">
        <v>0</v>
      </c>
      <c r="C5">
        <v>50.16</v>
      </c>
      <c r="D5" t="s">
        <v>1</v>
      </c>
      <c r="E5">
        <v>12.18</v>
      </c>
      <c r="G5">
        <v>1</v>
      </c>
      <c r="J5">
        <v>4</v>
      </c>
    </row>
    <row r="6" spans="2:5" ht="12.75">
      <c r="B6" t="s">
        <v>2</v>
      </c>
      <c r="C6">
        <v>35.89</v>
      </c>
      <c r="D6" t="s">
        <v>4</v>
      </c>
      <c r="E6">
        <v>8.48</v>
      </c>
    </row>
    <row r="7" spans="2:10" ht="12.75">
      <c r="B7" t="s">
        <v>3</v>
      </c>
      <c r="C7">
        <v>35.32</v>
      </c>
      <c r="D7" t="s">
        <v>5</v>
      </c>
      <c r="E7">
        <v>10.6</v>
      </c>
      <c r="H7" t="s">
        <v>22</v>
      </c>
      <c r="J7" t="s">
        <v>21</v>
      </c>
    </row>
    <row r="8" spans="2:9" ht="12.75">
      <c r="B8" t="s">
        <v>6</v>
      </c>
      <c r="C8">
        <v>49.53</v>
      </c>
      <c r="D8" t="s">
        <v>7</v>
      </c>
      <c r="E8">
        <v>14.52</v>
      </c>
      <c r="H8">
        <v>2</v>
      </c>
      <c r="I8">
        <v>3</v>
      </c>
    </row>
    <row r="11" spans="2:6" ht="12.75">
      <c r="B11" t="s">
        <v>8</v>
      </c>
      <c r="C11">
        <f>SQRT((C7-C6)^2+(E7-E6)^2)</f>
        <v>2.1952904135899645</v>
      </c>
      <c r="E11" t="s">
        <v>10</v>
      </c>
      <c r="F11">
        <f>SQRT((C6-C5)^2+(E6-E5)^2)</f>
        <v>14.74187572868527</v>
      </c>
    </row>
    <row r="12" spans="2:6" ht="12.75">
      <c r="B12" t="s">
        <v>9</v>
      </c>
      <c r="C12">
        <f>SQRT((C8-C5)^2+(E8-E5)^2)</f>
        <v>2.4233241632105256</v>
      </c>
      <c r="E12" t="s">
        <v>11</v>
      </c>
      <c r="F12">
        <f>SQRT((C7-C8)^2+(E7-E8)^2)</f>
        <v>14.740776777361498</v>
      </c>
    </row>
    <row r="14" spans="2:10" ht="12.75">
      <c r="B14" t="s">
        <v>25</v>
      </c>
      <c r="C14">
        <f>ASIN((C12-C11)/(2*F11))</f>
        <v>0.007734294716076987</v>
      </c>
      <c r="E14" t="s">
        <v>16</v>
      </c>
      <c r="F14">
        <f>180*C14/PI()</f>
        <v>0.44314244474154474</v>
      </c>
      <c r="H14" t="s">
        <v>17</v>
      </c>
      <c r="J14">
        <f>2*F14</f>
        <v>0.8862848894830895</v>
      </c>
    </row>
    <row r="15" spans="2:3" ht="12.75">
      <c r="B15" t="s">
        <v>26</v>
      </c>
      <c r="C15">
        <f>F11*COS(C14)</f>
        <v>14.741434806431101</v>
      </c>
    </row>
    <row r="16" spans="2:3" ht="12.75">
      <c r="B16" t="s">
        <v>12</v>
      </c>
      <c r="C16">
        <f>(C15*(C11+2*C12))/(3*(C11+C12))</f>
        <v>7.492021623987104</v>
      </c>
    </row>
    <row r="17" spans="2:8" ht="12.75">
      <c r="B17" t="s">
        <v>13</v>
      </c>
      <c r="C17">
        <f>ATAN((E5+E8-E6-E7)/(C5+C8-C6-C7))</f>
        <v>0.2614326659841039</v>
      </c>
      <c r="E17" t="s">
        <v>14</v>
      </c>
      <c r="F17">
        <f>C17*180/PI()</f>
        <v>14.978988387742515</v>
      </c>
      <c r="H17" t="s">
        <v>27</v>
      </c>
    </row>
    <row r="18" ht="12.75">
      <c r="H18" t="s">
        <v>28</v>
      </c>
    </row>
    <row r="19" ht="12.75">
      <c r="H19" t="s">
        <v>29</v>
      </c>
    </row>
    <row r="21" spans="2:3" ht="12.75">
      <c r="B21" t="s">
        <v>15</v>
      </c>
      <c r="C21">
        <f>((C6+C7)/2)+C16*COS(C17)</f>
        <v>42.8424477932541</v>
      </c>
    </row>
    <row r="22" spans="2:3" ht="12.75">
      <c r="B22" t="s">
        <v>18</v>
      </c>
      <c r="C22">
        <f>((E6+E7)/2)+C16*SIN(C17)</f>
        <v>11.476423882886104</v>
      </c>
    </row>
    <row r="23" spans="2:6" ht="12.75">
      <c r="B23" t="s">
        <v>23</v>
      </c>
      <c r="C23">
        <f>ATAN(C22/C21)</f>
        <v>0.26173023329636447</v>
      </c>
      <c r="E23" t="s">
        <v>24</v>
      </c>
      <c r="F23">
        <f>C23*180/PI()</f>
        <v>14.996037738856097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Yadav</dc:creator>
  <cp:keywords/>
  <dc:description/>
  <cp:lastModifiedBy>Sunil Yadav</cp:lastModifiedBy>
  <cp:lastPrinted>1999-08-30T16:38:15Z</cp:lastPrinted>
  <dcterms:created xsi:type="dcterms:W3CDTF">1999-08-30T15:22:43Z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