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0" yWindow="2740" windowWidth="18820" windowHeight="12180" activeTab="1"/>
  </bookViews>
  <sheets>
    <sheet name="CPU" sheetId="1" r:id="rId1"/>
    <sheet name="WLCG" sheetId="2" r:id="rId2"/>
  </sheets>
  <definedNames>
    <definedName name="Normalization" localSheetId="0">'CPU'!$B$3:$I$5</definedName>
  </definedNames>
  <calcPr fullCalcOnLoad="1"/>
</workbook>
</file>

<file path=xl/sharedStrings.xml><?xml version="1.0" encoding="utf-8"?>
<sst xmlns="http://schemas.openxmlformats.org/spreadsheetml/2006/main" count="177" uniqueCount="102">
  <si>
    <t>US-ATLAS Tier1</t>
  </si>
  <si>
    <t>Tape (Tbytes)</t>
  </si>
  <si>
    <t xml:space="preserve">US ATLAS FACILITY </t>
  </si>
  <si>
    <t>cores</t>
  </si>
  <si>
    <t xml:space="preserve">THE US ATLAS FACILITY </t>
  </si>
  <si>
    <t>WLCG Pledged Capacities</t>
  </si>
  <si>
    <t>Intel quad core 5335 (2.0 GHz Clovertown)</t>
  </si>
  <si>
    <t>NOTES:</t>
  </si>
  <si>
    <t>Summary</t>
  </si>
  <si>
    <t>UTA_DPCC (in process as of 10/12/07)</t>
  </si>
  <si>
    <t>Note:replaces BNL_OSG and BNL_PANDA 11/8/07</t>
  </si>
  <si>
    <t>US-T1-BNL (11/8/2007)</t>
  </si>
  <si>
    <t>PROD_SLAC (11/9/2007)</t>
  </si>
  <si>
    <t>NET2</t>
  </si>
  <si>
    <t>AGLT2</t>
  </si>
  <si>
    <t>MWT2</t>
  </si>
  <si>
    <t>WT2</t>
  </si>
  <si>
    <t>T1</t>
  </si>
  <si>
    <t>SWT2</t>
  </si>
  <si>
    <t>USATLAS FACILITY</t>
  </si>
  <si>
    <t>ATLAS .313 fair share factor applied for SLAC (Wei Yang 1/18/08)</t>
  </si>
  <si>
    <t>Disk (TB)</t>
  </si>
  <si>
    <t>CPU P2008 (SI2K)</t>
  </si>
  <si>
    <t>Disk P2007 (TB)</t>
  </si>
  <si>
    <t>Disk P2008 (TB)</t>
  </si>
  <si>
    <t>CPU P2007 (SI2K)</t>
  </si>
  <si>
    <t>CPU Phase3 (SI2K)</t>
  </si>
  <si>
    <t>Intel Xeon(R) X5355</t>
  </si>
  <si>
    <t>7-6-15</t>
  </si>
  <si>
    <t>fell</t>
  </si>
  <si>
    <t>Dual-Core AMD Opteron(tm) Processor 2218</t>
  </si>
  <si>
    <t>Updated 11/14/07</t>
  </si>
  <si>
    <t>Updated number of processors 11/14/07  (SI2K value per Shawn McKee)</t>
  </si>
  <si>
    <t>Total ATLAS</t>
  </si>
  <si>
    <t>bali</t>
  </si>
  <si>
    <t>Note: per Wei Yang 1/18/08</t>
  </si>
  <si>
    <t>v6</t>
  </si>
  <si>
    <t>updated 1/22/08</t>
  </si>
  <si>
    <t>dedicated</t>
  </si>
  <si>
    <t>SPECint 2000</t>
  </si>
  <si>
    <t>Model</t>
  </si>
  <si>
    <t>Version</t>
  </si>
  <si>
    <t>GHz</t>
  </si>
  <si>
    <t>Cores</t>
  </si>
  <si>
    <t>SPECint2000</t>
  </si>
  <si>
    <t>Dual Core AMD Opteron(tm) Processor 270</t>
  </si>
  <si>
    <t>15-33-2</t>
  </si>
  <si>
    <t>AMD Opteron(tm) Processor 248</t>
  </si>
  <si>
    <t>Xeon(TM) CPU 2.40GHz</t>
  </si>
  <si>
    <t>Xeon(TM) CPU 3.06GHz</t>
  </si>
  <si>
    <t>15-2-9</t>
  </si>
  <si>
    <t>Totals</t>
  </si>
  <si>
    <t>Dual Core AMD Opteron(tm) Processor 265</t>
  </si>
  <si>
    <t>Dual Core AMD Opteron(tm) Processor 275</t>
  </si>
  <si>
    <t>Dual-Core AMD Opteron(tm) Processor 2216</t>
  </si>
  <si>
    <t>15-65-2</t>
  </si>
  <si>
    <t>Xeon(TM) CPU 3.40GHz</t>
  </si>
  <si>
    <t>15-4-1</t>
  </si>
  <si>
    <t>Normalization</t>
  </si>
  <si>
    <t>Peak</t>
  </si>
  <si>
    <t>Value</t>
  </si>
  <si>
    <t>Xeon  x5355 Intel</t>
  </si>
  <si>
    <t>Dual Core AMD Opteron(tm) Processor 285</t>
  </si>
  <si>
    <t>See Note 1</t>
  </si>
  <si>
    <t>Note 1:</t>
  </si>
  <si>
    <t>From Shawn McKee: Extrapolated based upon numbers for similar processors and should be correct for OSG consistency.  For example the X5355 is 2.66GHz...compare the SI2K number you use for the 5130 at 2GHz of 2105...the X5355 is definitely faster.</t>
  </si>
  <si>
    <t>Dual Core AMD Opteron(tm) Processor 244</t>
  </si>
  <si>
    <t>15-5-8</t>
  </si>
  <si>
    <t>Xeon(TM) CPU 2.66GHz</t>
  </si>
  <si>
    <t>don</t>
  </si>
  <si>
    <t>cob</t>
  </si>
  <si>
    <t>yili</t>
  </si>
  <si>
    <t>Dual Core AMD Opteron™ Processor 2218</t>
  </si>
  <si>
    <t>boer</t>
  </si>
  <si>
    <t>Subcluster
Name</t>
  </si>
  <si>
    <t>AGLT2 (09/26/2007)</t>
  </si>
  <si>
    <t>Site</t>
  </si>
  <si>
    <t>Xeon(TM) CPU 2.8GHz</t>
  </si>
  <si>
    <t>MWT2_IU (11/30/2007)</t>
  </si>
  <si>
    <t>MWT2_UC (11/30/2007)</t>
  </si>
  <si>
    <t>UC_ATLAS_MWT2 (11/30/2007)</t>
  </si>
  <si>
    <t>Updated 11/30/07</t>
  </si>
  <si>
    <t>Upated 11/30/07</t>
  </si>
  <si>
    <t>BU_ATLAS_Tier2 (10/2/2007)</t>
  </si>
  <si>
    <t>BU_ATLAS_Tier2o (10/2/2007)</t>
  </si>
  <si>
    <t>UC_Teraport (10//2/2007)</t>
  </si>
  <si>
    <t>OU_OCHEP_SWT2 (10/2/2007)</t>
  </si>
  <si>
    <t>OU_OSCER_ATLAS (10/2/2007)</t>
  </si>
  <si>
    <t>Xeon-EMT64</t>
  </si>
  <si>
    <t>UTA_SWT2 (10/2/2007)</t>
  </si>
  <si>
    <t>IU_ATLAS_Tier2 (10/2/2007)</t>
  </si>
  <si>
    <t>IU_OSG (10/2/2007)</t>
  </si>
  <si>
    <t>Intel Xeon E5345</t>
  </si>
  <si>
    <t>Note (11/14/07): site deprecated</t>
  </si>
  <si>
    <t>USA, Northeast ATLAS T2</t>
  </si>
  <si>
    <t>CPU (kSI2K)</t>
  </si>
  <si>
    <t>Disk (Tbytes)</t>
  </si>
  <si>
    <t>Nominal WAN (Mbits/sec)</t>
  </si>
  <si>
    <t>USA, Southwest ATLAS T2</t>
  </si>
  <si>
    <t>USA, Midwest ATLAS T2</t>
  </si>
  <si>
    <t>USA, Great Lakes ATLAS T2</t>
  </si>
  <si>
    <t>USA, SLAC ATLAS T2</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</si>
</sst>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0.0"/>
    <numFmt numFmtId="169" formatCode="&quot;Yes&quot;;&quot;Yes&quot;;&quot;No&quot;"/>
    <numFmt numFmtId="170" formatCode="&quot;True&quot;;&quot;True&quot;;&quot;False&quot;"/>
    <numFmt numFmtId="171" formatCode="&quot;On&quot;;&quot;On&quot;;&quot;Off&quot;"/>
    <numFmt numFmtId="172" formatCode="[$€-2]\ #,##0.00_);[Red]\([$€-2]\ #,##0.00\)"/>
  </numFmts>
  <fonts count="32">
    <font>
      <sz val="10"/>
      <name val="Arial"/>
      <family val="0"/>
    </font>
    <font>
      <b/>
      <sz val="10"/>
      <name val="Arial"/>
      <family val="0"/>
    </font>
    <font>
      <b/>
      <sz val="10"/>
      <color indexed="12"/>
      <name val="Arial"/>
      <family val="2"/>
    </font>
    <font>
      <sz val="8"/>
      <name val="Arial"/>
      <family val="0"/>
    </font>
    <font>
      <sz val="10"/>
      <name val="Arial Unicode MS"/>
      <family val="2"/>
    </font>
    <font>
      <b/>
      <sz val="12"/>
      <name val="Arial"/>
      <family val="2"/>
    </font>
    <font>
      <b/>
      <sz val="14"/>
      <name val="Arial"/>
      <family val="2"/>
    </font>
    <font>
      <b/>
      <sz val="14"/>
      <color indexed="1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0"/>
    </font>
    <font>
      <u val="single"/>
      <sz val="10"/>
      <color indexed="61"/>
      <name val="Arial"/>
      <family val="2"/>
    </font>
    <font>
      <sz val="12"/>
      <name val="Arial"/>
      <family val="2"/>
    </font>
    <font>
      <b/>
      <sz val="16"/>
      <name val="Arial"/>
      <family val="0"/>
    </font>
    <font>
      <sz val="10"/>
      <name val="Verdana"/>
      <family val="0"/>
    </font>
    <font>
      <b/>
      <sz val="12"/>
      <name val="Verdana"/>
      <family val="0"/>
    </font>
    <font>
      <b/>
      <sz val="10"/>
      <name val="Verdana"/>
      <family val="0"/>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style="medium"/>
      <top style="medium"/>
      <bottom style="medium"/>
    </border>
    <border>
      <left>
        <color indexed="63"/>
      </left>
      <right>
        <color indexed="63"/>
      </right>
      <top style="medium"/>
      <bottom style="medium"/>
    </border>
    <border>
      <left style="thin"/>
      <right style="thick"/>
      <top style="medium"/>
      <bottom style="medium"/>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thick"/>
      <top style="thin"/>
      <bottom style="medium"/>
    </border>
    <border>
      <left style="medium"/>
      <right style="thick"/>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ck"/>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style="medium"/>
    </border>
    <border>
      <left>
        <color indexed="63"/>
      </left>
      <right style="medium"/>
      <top style="medium"/>
      <bottom>
        <color indexed="63"/>
      </bottom>
    </border>
    <border>
      <left style="medium"/>
      <right style="thin"/>
      <top style="medium"/>
      <bottom>
        <color indexed="63"/>
      </bottom>
    </border>
    <border>
      <left style="medium"/>
      <right style="thin"/>
      <top>
        <color indexed="63"/>
      </top>
      <bottom>
        <color indexed="63"/>
      </bottom>
    </border>
    <border>
      <left style="thin"/>
      <right style="thin"/>
      <top style="medium"/>
      <bottom style="thin"/>
    </border>
    <border>
      <left style="thin"/>
      <right style="thin"/>
      <top style="thin"/>
      <bottom style="thin"/>
    </border>
    <border>
      <left style="thin"/>
      <right>
        <color indexed="63"/>
      </right>
      <top style="medium"/>
      <bottom style="thin"/>
    </border>
    <border>
      <left style="thin"/>
      <right>
        <color indexed="63"/>
      </right>
      <top style="thin"/>
      <bottom style="thin"/>
    </border>
    <border>
      <left style="thin"/>
      <right style="thick"/>
      <top style="medium"/>
      <bottom>
        <color indexed="63"/>
      </bottom>
    </border>
    <border>
      <left style="thin"/>
      <right style="thick"/>
      <top>
        <color indexed="63"/>
      </top>
      <bottom style="thin"/>
    </border>
    <border>
      <left style="medium"/>
      <right style="thin"/>
      <top style="thin"/>
      <bottom>
        <color indexed="63"/>
      </bottom>
    </border>
    <border>
      <left style="thin"/>
      <right style="thick"/>
      <top style="thin"/>
      <bottom>
        <color indexed="63"/>
      </bottom>
    </border>
    <border>
      <left style="thin"/>
      <right style="thin"/>
      <top style="medium"/>
      <bottom>
        <color indexed="63"/>
      </bottom>
    </border>
    <border>
      <left style="thin"/>
      <right style="thin"/>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style="medium"/>
      <right style="thick"/>
      <top style="medium"/>
      <bottom>
        <color indexed="63"/>
      </bottom>
    </border>
    <border>
      <left style="medium"/>
      <right style="thick"/>
      <top>
        <color indexed="63"/>
      </top>
      <bottom style="thin"/>
    </border>
    <border>
      <left style="thin"/>
      <right style="thin"/>
      <top style="thin"/>
      <bottom>
        <color indexed="63"/>
      </bottom>
    </border>
    <border>
      <left style="thin"/>
      <right>
        <color indexed="63"/>
      </right>
      <top style="thin"/>
      <bottom>
        <color indexed="63"/>
      </bottom>
    </border>
    <border>
      <left style="medium"/>
      <right style="thick"/>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2" borderId="0" applyNumberFormat="0" applyBorder="0" applyAlignment="0" applyProtection="0"/>
    <xf numFmtId="0" fontId="24" fillId="5" borderId="0" applyNumberFormat="0" applyBorder="0" applyAlignment="0" applyProtection="0"/>
    <xf numFmtId="0" fontId="24" fillId="3"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9" borderId="0" applyNumberFormat="0" applyBorder="0" applyAlignment="0" applyProtection="0"/>
    <xf numFmtId="0" fontId="24" fillId="3" borderId="0" applyNumberFormat="0" applyBorder="0" applyAlignment="0" applyProtection="0"/>
    <xf numFmtId="0" fontId="23" fillId="10"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10" borderId="0" applyNumberFormat="0" applyBorder="0" applyAlignment="0" applyProtection="0"/>
    <xf numFmtId="0" fontId="23" fillId="3"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13" fillId="14" borderId="0" applyNumberFormat="0" applyBorder="0" applyAlignment="0" applyProtection="0"/>
    <xf numFmtId="0" fontId="17" fillId="2" borderId="1" applyNumberFormat="0" applyAlignment="0" applyProtection="0"/>
    <xf numFmtId="0" fontId="19"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6" fillId="0" borderId="0" applyNumberFormat="0" applyFill="0" applyBorder="0" applyAlignment="0" applyProtection="0"/>
    <xf numFmtId="0" fontId="12" fillId="16"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25" fillId="0" borderId="0" applyNumberFormat="0" applyFill="0" applyBorder="0" applyAlignment="0" applyProtection="0"/>
    <xf numFmtId="0" fontId="15" fillId="3" borderId="1" applyNumberFormat="0" applyAlignment="0" applyProtection="0"/>
    <xf numFmtId="0" fontId="18" fillId="0" borderId="6" applyNumberFormat="0" applyFill="0" applyAlignment="0" applyProtection="0"/>
    <xf numFmtId="0" fontId="14" fillId="8" borderId="0" applyNumberFormat="0" applyBorder="0" applyAlignment="0" applyProtection="0"/>
    <xf numFmtId="0" fontId="0" fillId="4" borderId="7" applyNumberFormat="0" applyFont="0" applyAlignment="0" applyProtection="0"/>
    <xf numFmtId="0" fontId="16" fillId="2" borderId="8" applyNumberFormat="0" applyAlignment="0" applyProtection="0"/>
    <xf numFmtId="9" fontId="0" fillId="0" borderId="0" applyFon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20" fillId="0" borderId="0" applyNumberFormat="0" applyFill="0" applyBorder="0" applyAlignment="0" applyProtection="0"/>
  </cellStyleXfs>
  <cellXfs count="144">
    <xf numFmtId="0" fontId="0" fillId="0" borderId="0" xfId="0" applyAlignment="1">
      <alignment/>
    </xf>
    <xf numFmtId="49" fontId="0" fillId="0" borderId="0" xfId="0" applyNumberFormat="1" applyAlignment="1">
      <alignment/>
    </xf>
    <xf numFmtId="0" fontId="1" fillId="0" borderId="0" xfId="0" applyFont="1" applyFill="1" applyAlignment="1">
      <alignment horizontal="center"/>
    </xf>
    <xf numFmtId="38" fontId="0" fillId="0" borderId="0" xfId="0" applyNumberFormat="1" applyAlignment="1">
      <alignment/>
    </xf>
    <xf numFmtId="38" fontId="1" fillId="16" borderId="0" xfId="0" applyNumberFormat="1" applyFont="1" applyFill="1" applyAlignment="1">
      <alignment/>
    </xf>
    <xf numFmtId="38" fontId="1" fillId="0" borderId="0" xfId="0" applyNumberFormat="1" applyFont="1" applyFill="1" applyAlignment="1">
      <alignment/>
    </xf>
    <xf numFmtId="38" fontId="2" fillId="16" borderId="0" xfId="0" applyNumberFormat="1" applyFont="1" applyFill="1" applyAlignment="1">
      <alignment/>
    </xf>
    <xf numFmtId="0" fontId="0" fillId="0" borderId="0" xfId="0" applyNumberFormat="1" applyAlignment="1">
      <alignment/>
    </xf>
    <xf numFmtId="168" fontId="1" fillId="0" borderId="0" xfId="0" applyNumberFormat="1" applyFont="1" applyFill="1" applyAlignment="1">
      <alignment horizontal="center"/>
    </xf>
    <xf numFmtId="168" fontId="0" fillId="0" borderId="0" xfId="0" applyNumberFormat="1" applyAlignment="1">
      <alignment/>
    </xf>
    <xf numFmtId="38" fontId="2" fillId="0" borderId="0" xfId="0" applyNumberFormat="1" applyFont="1" applyAlignment="1">
      <alignment/>
    </xf>
    <xf numFmtId="38" fontId="0" fillId="0" borderId="0" xfId="0" applyNumberFormat="1" applyFont="1" applyAlignment="1">
      <alignment/>
    </xf>
    <xf numFmtId="49" fontId="1" fillId="6" borderId="0" xfId="0" applyNumberFormat="1" applyFont="1" applyFill="1" applyAlignment="1">
      <alignment/>
    </xf>
    <xf numFmtId="0" fontId="0" fillId="6" borderId="0" xfId="0" applyFill="1" applyAlignment="1">
      <alignment/>
    </xf>
    <xf numFmtId="0" fontId="1" fillId="6" borderId="0" xfId="0" applyNumberFormat="1" applyFont="1" applyFill="1" applyAlignment="1">
      <alignment/>
    </xf>
    <xf numFmtId="38" fontId="2" fillId="6" borderId="0" xfId="0" applyNumberFormat="1" applyFont="1" applyFill="1" applyAlignment="1">
      <alignment/>
    </xf>
    <xf numFmtId="0" fontId="4" fillId="0" borderId="0" xfId="0" applyFont="1" applyAlignment="1">
      <alignment/>
    </xf>
    <xf numFmtId="0" fontId="1" fillId="0" borderId="0" xfId="0" applyFont="1" applyAlignment="1">
      <alignment/>
    </xf>
    <xf numFmtId="0" fontId="1" fillId="0" borderId="0" xfId="0" applyFont="1" applyAlignment="1">
      <alignment horizontal="right" vertical="top"/>
    </xf>
    <xf numFmtId="38" fontId="2" fillId="0" borderId="0" xfId="0" applyNumberFormat="1" applyFont="1" applyFill="1" applyAlignment="1">
      <alignment/>
    </xf>
    <xf numFmtId="0" fontId="0" fillId="0" borderId="0" xfId="0" applyAlignment="1">
      <alignment horizontal="center"/>
    </xf>
    <xf numFmtId="49" fontId="1" fillId="0" borderId="0" xfId="0" applyNumberFormat="1" applyFont="1" applyFill="1" applyAlignment="1">
      <alignment/>
    </xf>
    <xf numFmtId="0" fontId="0" fillId="0" borderId="0" xfId="0" applyFill="1" applyAlignment="1">
      <alignment/>
    </xf>
    <xf numFmtId="0" fontId="1" fillId="0" borderId="0" xfId="0" applyNumberFormat="1" applyFont="1" applyFill="1" applyAlignment="1">
      <alignment/>
    </xf>
    <xf numFmtId="49" fontId="1" fillId="6" borderId="0" xfId="0" applyNumberFormat="1" applyFont="1" applyFill="1" applyAlignment="1">
      <alignment horizontal="right"/>
    </xf>
    <xf numFmtId="49" fontId="1" fillId="0" borderId="0" xfId="0" applyNumberFormat="1" applyFont="1" applyFill="1" applyAlignment="1">
      <alignment horizontal="right"/>
    </xf>
    <xf numFmtId="0" fontId="1" fillId="0" borderId="0" xfId="0" applyFont="1" applyAlignment="1">
      <alignment horizontal="center"/>
    </xf>
    <xf numFmtId="0" fontId="0" fillId="0" borderId="0" xfId="0" applyAlignment="1">
      <alignment/>
    </xf>
    <xf numFmtId="0" fontId="1" fillId="0" borderId="0" xfId="0" applyFont="1" applyAlignment="1">
      <alignment horizontal="left"/>
    </xf>
    <xf numFmtId="168" fontId="5" fillId="0" borderId="0" xfId="0" applyNumberFormat="1" applyFont="1" applyAlignment="1">
      <alignment/>
    </xf>
    <xf numFmtId="0" fontId="0" fillId="0" borderId="0" xfId="0" applyNumberFormat="1" applyFill="1" applyAlignment="1">
      <alignment/>
    </xf>
    <xf numFmtId="168" fontId="1" fillId="0" borderId="0" xfId="0" applyNumberFormat="1" applyFont="1" applyAlignment="1">
      <alignment/>
    </xf>
    <xf numFmtId="0" fontId="1" fillId="0" borderId="10" xfId="0" applyFont="1" applyBorder="1" applyAlignment="1">
      <alignment horizontal="left" indent="1"/>
    </xf>
    <xf numFmtId="0" fontId="1" fillId="0" borderId="10" xfId="0" applyFont="1" applyBorder="1" applyAlignment="1">
      <alignment horizontal="right" vertical="center" indent="1"/>
    </xf>
    <xf numFmtId="0" fontId="1" fillId="0" borderId="11" xfId="0" applyFont="1" applyBorder="1" applyAlignment="1">
      <alignment horizontal="right" vertical="center" indent="1"/>
    </xf>
    <xf numFmtId="0" fontId="1" fillId="0" borderId="12" xfId="0" applyFont="1" applyBorder="1" applyAlignment="1">
      <alignment horizontal="right" vertical="center" indent="1"/>
    </xf>
    <xf numFmtId="0" fontId="1" fillId="0" borderId="13" xfId="0" applyFont="1" applyBorder="1" applyAlignment="1">
      <alignment horizontal="left" vertical="center" indent="1"/>
    </xf>
    <xf numFmtId="1" fontId="0" fillId="0" borderId="14" xfId="0" applyNumberFormat="1" applyFill="1" applyBorder="1" applyAlignment="1">
      <alignment horizontal="right" vertical="center" indent="1"/>
    </xf>
    <xf numFmtId="1" fontId="0" fillId="0" borderId="15" xfId="0" applyNumberFormat="1" applyFont="1" applyFill="1" applyBorder="1" applyAlignment="1">
      <alignment horizontal="right" vertical="center" indent="1"/>
    </xf>
    <xf numFmtId="1" fontId="0" fillId="0" borderId="16" xfId="0" applyNumberFormat="1" applyFont="1" applyFill="1" applyBorder="1" applyAlignment="1">
      <alignment horizontal="right" vertical="center" indent="1"/>
    </xf>
    <xf numFmtId="0" fontId="1" fillId="0" borderId="0" xfId="0" applyFont="1" applyBorder="1" applyAlignment="1">
      <alignment horizontal="left" vertical="center" indent="1"/>
    </xf>
    <xf numFmtId="1" fontId="0" fillId="0" borderId="0" xfId="0" applyNumberFormat="1" applyFill="1" applyBorder="1" applyAlignment="1">
      <alignment horizontal="right" vertical="center" indent="1"/>
    </xf>
    <xf numFmtId="1" fontId="0" fillId="0" borderId="0" xfId="0" applyNumberFormat="1" applyFont="1" applyFill="1" applyBorder="1" applyAlignment="1">
      <alignment horizontal="right" vertical="center" indent="1"/>
    </xf>
    <xf numFmtId="0" fontId="1" fillId="0" borderId="10" xfId="0" applyFont="1" applyFill="1" applyBorder="1" applyAlignment="1">
      <alignment horizontal="right" indent="1"/>
    </xf>
    <xf numFmtId="0" fontId="1" fillId="0" borderId="11" xfId="0" applyFont="1" applyFill="1" applyBorder="1" applyAlignment="1">
      <alignment horizontal="right" indent="1"/>
    </xf>
    <xf numFmtId="0" fontId="1" fillId="0" borderId="12" xfId="0" applyFont="1" applyFill="1" applyBorder="1" applyAlignment="1">
      <alignment horizontal="right" indent="1"/>
    </xf>
    <xf numFmtId="0" fontId="1" fillId="0" borderId="13" xfId="0" applyFont="1" applyBorder="1" applyAlignment="1">
      <alignment horizontal="left" indent="1"/>
    </xf>
    <xf numFmtId="0" fontId="0" fillId="0" borderId="14" xfId="0" applyBorder="1" applyAlignment="1">
      <alignment horizontal="right" indent="1"/>
    </xf>
    <xf numFmtId="0" fontId="0" fillId="0" borderId="15" xfId="0" applyBorder="1" applyAlignment="1">
      <alignment horizontal="right" indent="1"/>
    </xf>
    <xf numFmtId="0" fontId="0" fillId="0" borderId="17" xfId="0" applyBorder="1" applyAlignment="1">
      <alignment horizontal="right" indent="1"/>
    </xf>
    <xf numFmtId="0" fontId="1" fillId="0" borderId="18" xfId="0" applyFont="1" applyBorder="1" applyAlignment="1">
      <alignment horizontal="left" indent="1"/>
    </xf>
    <xf numFmtId="0" fontId="0" fillId="0" borderId="19" xfId="0" applyBorder="1" applyAlignment="1">
      <alignment horizontal="right" indent="1"/>
    </xf>
    <xf numFmtId="0" fontId="0" fillId="0" borderId="20" xfId="0" applyBorder="1" applyAlignment="1">
      <alignment horizontal="right" indent="1"/>
    </xf>
    <xf numFmtId="0" fontId="1" fillId="3" borderId="10" xfId="0" applyFont="1" applyFill="1" applyBorder="1" applyAlignment="1">
      <alignment horizontal="left" indent="1"/>
    </xf>
    <xf numFmtId="0" fontId="1" fillId="3" borderId="10" xfId="0" applyFont="1" applyFill="1" applyBorder="1" applyAlignment="1">
      <alignment horizontal="right" vertical="center" indent="1"/>
    </xf>
    <xf numFmtId="0" fontId="1" fillId="3" borderId="11" xfId="0" applyFont="1" applyFill="1" applyBorder="1" applyAlignment="1">
      <alignment horizontal="right" vertical="center" indent="1"/>
    </xf>
    <xf numFmtId="0" fontId="1" fillId="3" borderId="12" xfId="0" applyFont="1" applyFill="1" applyBorder="1" applyAlignment="1">
      <alignment horizontal="right" vertical="center" indent="1"/>
    </xf>
    <xf numFmtId="0" fontId="1" fillId="3" borderId="13" xfId="0" applyFont="1" applyFill="1" applyBorder="1" applyAlignment="1">
      <alignment horizontal="left" vertical="center" indent="1"/>
    </xf>
    <xf numFmtId="1" fontId="0" fillId="3" borderId="14" xfId="0" applyNumberFormat="1" applyFill="1" applyBorder="1" applyAlignment="1">
      <alignment horizontal="right" vertical="center" indent="1"/>
    </xf>
    <xf numFmtId="1" fontId="0" fillId="3" borderId="15" xfId="0" applyNumberFormat="1" applyFont="1" applyFill="1" applyBorder="1" applyAlignment="1">
      <alignment horizontal="right" vertical="center" indent="1"/>
    </xf>
    <xf numFmtId="1" fontId="0" fillId="3" borderId="16" xfId="0" applyNumberFormat="1" applyFont="1" applyFill="1" applyBorder="1" applyAlignment="1">
      <alignment horizontal="right" vertical="center" indent="1"/>
    </xf>
    <xf numFmtId="0" fontId="6" fillId="3" borderId="0" xfId="0" applyFont="1" applyFill="1" applyAlignment="1">
      <alignment/>
    </xf>
    <xf numFmtId="0" fontId="6" fillId="3" borderId="0" xfId="0" applyNumberFormat="1" applyFont="1" applyFill="1" applyAlignment="1">
      <alignment/>
    </xf>
    <xf numFmtId="38" fontId="7" fillId="3" borderId="0" xfId="0" applyNumberFormat="1" applyFont="1" applyFill="1" applyAlignment="1">
      <alignment/>
    </xf>
    <xf numFmtId="0" fontId="5" fillId="3" borderId="0" xfId="0" applyFont="1" applyFill="1" applyAlignment="1">
      <alignment/>
    </xf>
    <xf numFmtId="0" fontId="0" fillId="3" borderId="0" xfId="0" applyFill="1" applyAlignment="1">
      <alignment/>
    </xf>
    <xf numFmtId="0" fontId="0" fillId="3" borderId="0" xfId="0" applyNumberFormat="1" applyFill="1" applyAlignment="1">
      <alignment/>
    </xf>
    <xf numFmtId="38" fontId="0" fillId="3" borderId="0" xfId="0" applyNumberFormat="1" applyFill="1" applyAlignment="1">
      <alignment/>
    </xf>
    <xf numFmtId="0" fontId="6" fillId="0" borderId="0" xfId="0" applyFont="1" applyAlignment="1">
      <alignment/>
    </xf>
    <xf numFmtId="0" fontId="6" fillId="0" borderId="0" xfId="0" applyFont="1" applyFill="1" applyAlignment="1">
      <alignment/>
    </xf>
    <xf numFmtId="14" fontId="6" fillId="0" borderId="0" xfId="0" applyNumberFormat="1" applyFont="1" applyFill="1" applyAlignment="1">
      <alignment horizontal="center"/>
    </xf>
    <xf numFmtId="49" fontId="5" fillId="8" borderId="21" xfId="0" applyNumberFormat="1" applyFont="1" applyFill="1" applyBorder="1" applyAlignment="1">
      <alignment horizontal="center"/>
    </xf>
    <xf numFmtId="49" fontId="5" fillId="8" borderId="22" xfId="0" applyNumberFormat="1" applyFont="1" applyFill="1" applyBorder="1" applyAlignment="1">
      <alignment horizontal="center"/>
    </xf>
    <xf numFmtId="0" fontId="5" fillId="8" borderId="22" xfId="0" applyNumberFormat="1" applyFont="1" applyFill="1" applyBorder="1" applyAlignment="1">
      <alignment horizontal="center"/>
    </xf>
    <xf numFmtId="38" fontId="5" fillId="8" borderId="22" xfId="0" applyNumberFormat="1" applyFont="1" applyFill="1" applyBorder="1" applyAlignment="1">
      <alignment horizontal="center"/>
    </xf>
    <xf numFmtId="49" fontId="5" fillId="8" borderId="18" xfId="0" applyNumberFormat="1" applyFont="1" applyFill="1" applyBorder="1" applyAlignment="1">
      <alignment horizontal="center"/>
    </xf>
    <xf numFmtId="49" fontId="5" fillId="8" borderId="19" xfId="0" applyNumberFormat="1" applyFont="1" applyFill="1" applyBorder="1" applyAlignment="1">
      <alignment horizontal="center"/>
    </xf>
    <xf numFmtId="0" fontId="5" fillId="8" borderId="19" xfId="0" applyNumberFormat="1" applyFont="1" applyFill="1" applyBorder="1" applyAlignment="1">
      <alignment horizontal="center"/>
    </xf>
    <xf numFmtId="38" fontId="5" fillId="8" borderId="19" xfId="0" applyNumberFormat="1" applyFont="1" applyFill="1" applyBorder="1" applyAlignment="1">
      <alignment horizontal="center"/>
    </xf>
    <xf numFmtId="38" fontId="5" fillId="8" borderId="23" xfId="0" applyNumberFormat="1" applyFont="1" applyFill="1" applyBorder="1" applyAlignment="1">
      <alignment horizontal="center"/>
    </xf>
    <xf numFmtId="49" fontId="0" fillId="3" borderId="0" xfId="0" applyNumberFormat="1" applyFill="1" applyAlignment="1">
      <alignment/>
    </xf>
    <xf numFmtId="49" fontId="1" fillId="0" borderId="0" xfId="0" applyNumberFormat="1" applyFont="1" applyFill="1" applyAlignment="1">
      <alignment/>
    </xf>
    <xf numFmtId="49" fontId="0" fillId="0" borderId="0" xfId="0" applyNumberFormat="1" applyFont="1" applyAlignment="1">
      <alignment/>
    </xf>
    <xf numFmtId="0" fontId="0" fillId="0" borderId="0" xfId="0" applyFill="1" applyAlignment="1">
      <alignment/>
    </xf>
    <xf numFmtId="49" fontId="0" fillId="0" borderId="0" xfId="0" applyNumberFormat="1" applyFill="1" applyAlignment="1">
      <alignment/>
    </xf>
    <xf numFmtId="38" fontId="0" fillId="0" borderId="0" xfId="0" applyNumberFormat="1" applyFill="1" applyAlignment="1">
      <alignment/>
    </xf>
    <xf numFmtId="0" fontId="28" fillId="0" borderId="0" xfId="0" applyFont="1" applyFill="1" applyAlignment="1">
      <alignment/>
    </xf>
    <xf numFmtId="14" fontId="28" fillId="0" borderId="0" xfId="0" applyNumberFormat="1" applyFont="1" applyFill="1" applyAlignment="1">
      <alignment horizontal="center"/>
    </xf>
    <xf numFmtId="38" fontId="5" fillId="8" borderId="22" xfId="0" applyNumberFormat="1" applyFont="1" applyFill="1" applyBorder="1" applyAlignment="1">
      <alignment horizontal="center"/>
    </xf>
    <xf numFmtId="0" fontId="5" fillId="0" borderId="24" xfId="0" applyFont="1" applyFill="1" applyBorder="1" applyAlignment="1">
      <alignment horizontal="center"/>
    </xf>
    <xf numFmtId="49" fontId="5" fillId="8" borderId="22" xfId="0" applyNumberFormat="1" applyFont="1" applyFill="1" applyBorder="1" applyAlignment="1">
      <alignment horizontal="center" wrapText="1"/>
    </xf>
    <xf numFmtId="0" fontId="27" fillId="0" borderId="19" xfId="0" applyFont="1" applyBorder="1" applyAlignment="1">
      <alignment horizontal="center"/>
    </xf>
    <xf numFmtId="49" fontId="1" fillId="3" borderId="0" xfId="0" applyNumberFormat="1" applyFont="1" applyFill="1" applyAlignment="1">
      <alignment/>
    </xf>
    <xf numFmtId="0" fontId="0" fillId="3" borderId="0" xfId="0" applyFill="1" applyAlignment="1">
      <alignment/>
    </xf>
    <xf numFmtId="0" fontId="0" fillId="0" borderId="0" xfId="0" applyAlignment="1">
      <alignment vertical="top" wrapText="1"/>
    </xf>
    <xf numFmtId="0" fontId="0" fillId="0" borderId="0" xfId="0" applyAlignment="1">
      <alignment vertical="top"/>
    </xf>
    <xf numFmtId="0" fontId="1" fillId="0" borderId="25" xfId="0" applyFont="1" applyBorder="1" applyAlignment="1">
      <alignment horizontal="left" vertical="center" indent="1"/>
    </xf>
    <xf numFmtId="0" fontId="0" fillId="0" borderId="26" xfId="0" applyBorder="1" applyAlignment="1">
      <alignment horizontal="left" vertical="center" indent="1"/>
    </xf>
    <xf numFmtId="1" fontId="0" fillId="0" borderId="27" xfId="0" applyNumberFormat="1" applyFill="1" applyBorder="1" applyAlignment="1">
      <alignment horizontal="right" vertical="center" indent="1"/>
    </xf>
    <xf numFmtId="0" fontId="0" fillId="0" borderId="28" xfId="0" applyBorder="1" applyAlignment="1">
      <alignment horizontal="right" vertical="center" indent="1"/>
    </xf>
    <xf numFmtId="1" fontId="0" fillId="0" borderId="29" xfId="0" applyNumberFormat="1" applyFill="1" applyBorder="1" applyAlignment="1">
      <alignment horizontal="right" vertical="center" indent="1"/>
    </xf>
    <xf numFmtId="0" fontId="0" fillId="0" borderId="30" xfId="0" applyBorder="1" applyAlignment="1">
      <alignment horizontal="right" vertical="center" indent="1"/>
    </xf>
    <xf numFmtId="1" fontId="0" fillId="0" borderId="31" xfId="0" applyNumberFormat="1" applyFill="1" applyBorder="1" applyAlignment="1">
      <alignment horizontal="center" vertical="center"/>
    </xf>
    <xf numFmtId="1" fontId="0" fillId="0" borderId="32" xfId="0" applyNumberFormat="1" applyFill="1" applyBorder="1" applyAlignment="1">
      <alignment horizontal="center" vertical="center"/>
    </xf>
    <xf numFmtId="0" fontId="1" fillId="0" borderId="33" xfId="0" applyFont="1" applyBorder="1" applyAlignment="1">
      <alignment horizontal="left" vertical="center" indent="1"/>
    </xf>
    <xf numFmtId="1" fontId="0" fillId="0" borderId="28" xfId="0" applyNumberFormat="1" applyFill="1" applyBorder="1" applyAlignment="1">
      <alignment horizontal="right" vertical="center" indent="1"/>
    </xf>
    <xf numFmtId="1" fontId="0" fillId="0" borderId="30" xfId="0" applyNumberFormat="1" applyFill="1" applyBorder="1" applyAlignment="1">
      <alignment horizontal="right" vertical="center" indent="1"/>
    </xf>
    <xf numFmtId="1" fontId="0" fillId="0" borderId="34" xfId="0" applyNumberFormat="1" applyFill="1" applyBorder="1" applyAlignment="1">
      <alignment horizontal="center" vertical="center"/>
    </xf>
    <xf numFmtId="0" fontId="0" fillId="0" borderId="35" xfId="0" applyBorder="1" applyAlignment="1">
      <alignment horizontal="right" vertical="center" indent="1"/>
    </xf>
    <xf numFmtId="0" fontId="0" fillId="0" borderId="36" xfId="0" applyBorder="1" applyAlignment="1">
      <alignment horizontal="right" vertical="center" indent="1"/>
    </xf>
    <xf numFmtId="0" fontId="0" fillId="0" borderId="35" xfId="0" applyFill="1" applyBorder="1" applyAlignment="1">
      <alignment horizontal="right" vertical="center" indent="1"/>
    </xf>
    <xf numFmtId="0" fontId="0" fillId="0" borderId="36" xfId="0" applyFill="1" applyBorder="1" applyAlignment="1">
      <alignment horizontal="right" vertical="center" indent="1"/>
    </xf>
    <xf numFmtId="0" fontId="0" fillId="0" borderId="37" xfId="0" applyFont="1" applyFill="1" applyBorder="1" applyAlignment="1">
      <alignment horizontal="right" vertical="center" indent="1"/>
    </xf>
    <xf numFmtId="0" fontId="0" fillId="0" borderId="38" xfId="0" applyFont="1" applyFill="1" applyBorder="1" applyAlignment="1">
      <alignment horizontal="right" vertical="center" inden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Border="1" applyAlignment="1">
      <alignment horizontal="right" vertical="center" indent="1"/>
    </xf>
    <xf numFmtId="0" fontId="0" fillId="0" borderId="41" xfId="0" applyFill="1" applyBorder="1" applyAlignment="1">
      <alignment horizontal="right" vertical="center" indent="1"/>
    </xf>
    <xf numFmtId="0" fontId="0" fillId="0" borderId="42" xfId="0" applyFont="1" applyFill="1" applyBorder="1" applyAlignment="1">
      <alignment horizontal="right" vertical="center" indent="1"/>
    </xf>
    <xf numFmtId="0" fontId="0" fillId="0" borderId="43" xfId="0" applyFont="1" applyFill="1" applyBorder="1" applyAlignment="1">
      <alignment horizontal="center" vertical="center"/>
    </xf>
    <xf numFmtId="1" fontId="0" fillId="0" borderId="43" xfId="0" applyNumberFormat="1" applyFont="1" applyFill="1" applyBorder="1" applyAlignment="1">
      <alignment horizontal="center" vertical="center"/>
    </xf>
    <xf numFmtId="1" fontId="0" fillId="0" borderId="40" xfId="0" applyNumberFormat="1" applyFont="1" applyFill="1" applyBorder="1" applyAlignment="1">
      <alignment horizontal="center" vertical="center"/>
    </xf>
    <xf numFmtId="0" fontId="1" fillId="3" borderId="25" xfId="0" applyFont="1" applyFill="1" applyBorder="1" applyAlignment="1">
      <alignment horizontal="left" vertical="center" indent="1"/>
    </xf>
    <xf numFmtId="0" fontId="0" fillId="3" borderId="26" xfId="0" applyFill="1" applyBorder="1" applyAlignment="1">
      <alignment horizontal="left" vertical="center" indent="1"/>
    </xf>
    <xf numFmtId="1" fontId="0" fillId="3" borderId="27" xfId="0" applyNumberFormat="1" applyFill="1" applyBorder="1" applyAlignment="1">
      <alignment horizontal="right" vertical="center" indent="1"/>
    </xf>
    <xf numFmtId="0" fontId="0" fillId="3" borderId="28" xfId="0" applyFill="1" applyBorder="1" applyAlignment="1">
      <alignment horizontal="right" vertical="center" indent="1"/>
    </xf>
    <xf numFmtId="1" fontId="0" fillId="3" borderId="31" xfId="0" applyNumberFormat="1" applyFill="1" applyBorder="1" applyAlignment="1">
      <alignment horizontal="center" vertical="center"/>
    </xf>
    <xf numFmtId="1" fontId="0" fillId="3" borderId="32" xfId="0" applyNumberFormat="1" applyFill="1" applyBorder="1" applyAlignment="1">
      <alignment horizontal="center" vertical="center"/>
    </xf>
    <xf numFmtId="1" fontId="0" fillId="0" borderId="41" xfId="0" applyNumberFormat="1" applyBorder="1" applyAlignment="1">
      <alignment horizontal="right" vertical="center" indent="1"/>
    </xf>
    <xf numFmtId="1" fontId="0" fillId="0" borderId="36" xfId="0" applyNumberFormat="1" applyBorder="1" applyAlignment="1">
      <alignment horizontal="right" vertical="center" indent="1"/>
    </xf>
    <xf numFmtId="1" fontId="0" fillId="0" borderId="41" xfId="0" applyNumberFormat="1" applyFill="1" applyBorder="1" applyAlignment="1">
      <alignment horizontal="right" vertical="center" indent="1"/>
    </xf>
    <xf numFmtId="1" fontId="0" fillId="0" borderId="36" xfId="0" applyNumberFormat="1" applyFill="1" applyBorder="1" applyAlignment="1">
      <alignment horizontal="right" vertical="center" indent="1"/>
    </xf>
    <xf numFmtId="0" fontId="1" fillId="3" borderId="33" xfId="0" applyFont="1" applyFill="1" applyBorder="1" applyAlignment="1">
      <alignment horizontal="left" vertical="center" indent="1"/>
    </xf>
    <xf numFmtId="1" fontId="0" fillId="3" borderId="28" xfId="0" applyNumberFormat="1" applyFill="1" applyBorder="1" applyAlignment="1">
      <alignment horizontal="right" vertical="center" indent="1"/>
    </xf>
    <xf numFmtId="1" fontId="0" fillId="0" borderId="42" xfId="0" applyNumberFormat="1" applyFont="1" applyFill="1" applyBorder="1" applyAlignment="1">
      <alignment horizontal="right" vertical="center" indent="1"/>
    </xf>
    <xf numFmtId="1" fontId="0" fillId="0" borderId="38" xfId="0" applyNumberFormat="1" applyFont="1" applyFill="1" applyBorder="1" applyAlignment="1">
      <alignment horizontal="right" vertical="center" indent="1"/>
    </xf>
    <xf numFmtId="1" fontId="0" fillId="3" borderId="34" xfId="0" applyNumberFormat="1" applyFill="1" applyBorder="1" applyAlignment="1">
      <alignment horizontal="center" vertical="center"/>
    </xf>
    <xf numFmtId="0" fontId="6" fillId="8" borderId="0" xfId="0" applyFont="1" applyFill="1" applyAlignment="1">
      <alignment/>
    </xf>
    <xf numFmtId="0" fontId="27" fillId="0" borderId="0" xfId="0" applyFont="1" applyAlignment="1">
      <alignment/>
    </xf>
    <xf numFmtId="1" fontId="0" fillId="0" borderId="0" xfId="0" applyNumberFormat="1" applyAlignment="1">
      <alignment/>
    </xf>
    <xf numFmtId="0" fontId="27" fillId="6" borderId="0" xfId="0" applyFont="1" applyFill="1" applyAlignment="1">
      <alignment/>
    </xf>
    <xf numFmtId="38" fontId="0" fillId="6" borderId="0" xfId="0" applyNumberFormat="1" applyFill="1" applyAlignment="1">
      <alignment/>
    </xf>
    <xf numFmtId="1" fontId="0" fillId="6" borderId="0" xfId="0" applyNumberFormat="1" applyFill="1" applyAlignment="1">
      <alignment/>
    </xf>
    <xf numFmtId="1" fontId="0" fillId="6" borderId="0" xfId="0" applyNumberFormat="1"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Deployed CPU P3 vs WLCG Pledge</a:t>
            </a:r>
          </a:p>
        </c:rich>
      </c:tx>
      <c:layout/>
      <c:spPr>
        <a:noFill/>
        <a:ln>
          <a:noFill/>
        </a:ln>
      </c:spPr>
    </c:title>
    <c:plotArea>
      <c:layout/>
      <c:barChart>
        <c:barDir val="col"/>
        <c:grouping val="clustered"/>
        <c:varyColors val="0"/>
        <c:ser>
          <c:idx val="0"/>
          <c:order val="0"/>
          <c:tx>
            <c:strRef>
              <c:f>WLCG!$K$2</c:f>
              <c:strCache>
                <c:ptCount val="1"/>
                <c:pt idx="0">
                  <c:v>CPU Phase3 (SI2K)</c:v>
                </c:pt>
              </c:strCache>
            </c:strRef>
          </c:tx>
          <c:spPr>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WLCG!$J$3:$J$9</c:f>
              <c:strCache/>
            </c:strRef>
          </c:cat>
          <c:val>
            <c:numRef>
              <c:f>WLCG!$K$3:$K$9</c:f>
              <c:numCache/>
            </c:numRef>
          </c:val>
        </c:ser>
        <c:ser>
          <c:idx val="1"/>
          <c:order val="1"/>
          <c:tx>
            <c:strRef>
              <c:f>WLCG!$L$2</c:f>
              <c:strCache>
                <c:ptCount val="1"/>
                <c:pt idx="0">
                  <c:v>CPU P2007 (SI2K)</c:v>
                </c:pt>
              </c:strCache>
            </c:strRef>
          </c:tx>
          <c:spPr>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WLCG!$J$3:$J$9</c:f>
              <c:strCache/>
            </c:strRef>
          </c:cat>
          <c:val>
            <c:numRef>
              <c:f>WLCG!$L$3:$L$9</c:f>
              <c:numCache/>
            </c:numRef>
          </c:val>
        </c:ser>
        <c:ser>
          <c:idx val="2"/>
          <c:order val="2"/>
          <c:tx>
            <c:strRef>
              <c:f>WLCG!$M$2</c:f>
              <c:strCache>
                <c:ptCount val="1"/>
                <c:pt idx="0">
                  <c:v>CPU P2008 (SI2K)</c:v>
                </c:pt>
              </c:strCache>
            </c:strRef>
          </c:tx>
          <c:spPr>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WLCG!$J$3:$J$9</c:f>
              <c:strCache/>
            </c:strRef>
          </c:cat>
          <c:val>
            <c:numRef>
              <c:f>WLCG!$M$3:$M$9</c:f>
              <c:numCache/>
            </c:numRef>
          </c:val>
        </c:ser>
        <c:axId val="51126462"/>
        <c:axId val="57484975"/>
      </c:barChart>
      <c:catAx>
        <c:axId val="51126462"/>
        <c:scaling>
          <c:orientation val="minMax"/>
        </c:scaling>
        <c:axPos val="b"/>
        <c:title>
          <c:tx>
            <c:rich>
              <a:bodyPr vert="horz" rot="0" anchor="ctr"/>
              <a:lstStyle/>
              <a:p>
                <a:pPr algn="ctr">
                  <a:defRPr/>
                </a:pPr>
                <a:r>
                  <a:rPr lang="en-US" cap="none" sz="1000" b="1" i="0" u="none" baseline="0"/>
                  <a:t>Site</a:t>
                </a:r>
              </a:p>
            </c:rich>
          </c:tx>
          <c:layout/>
          <c:overlay val="0"/>
          <c:spPr>
            <a:noFill/>
            <a:ln>
              <a:noFill/>
            </a:ln>
          </c:spPr>
        </c:title>
        <c:delete val="0"/>
        <c:numFmt formatCode="General" sourceLinked="1"/>
        <c:majorTickMark val="out"/>
        <c:minorTickMark val="none"/>
        <c:tickLblPos val="nextTo"/>
        <c:crossAx val="57484975"/>
        <c:crosses val="autoZero"/>
        <c:auto val="1"/>
        <c:lblOffset val="100"/>
        <c:noMultiLvlLbl val="0"/>
      </c:catAx>
      <c:valAx>
        <c:axId val="57484975"/>
        <c:scaling>
          <c:orientation val="minMax"/>
        </c:scaling>
        <c:axPos val="l"/>
        <c:title>
          <c:tx>
            <c:rich>
              <a:bodyPr vert="horz" rot="-5400000" anchor="ctr"/>
              <a:lstStyle/>
              <a:p>
                <a:pPr algn="ctr">
                  <a:defRPr/>
                </a:pPr>
                <a:r>
                  <a:rPr lang="en-US" cap="none" sz="1000" b="1" i="0" u="none" baseline="0"/>
                  <a:t>SI2000</a:t>
                </a:r>
              </a:p>
            </c:rich>
          </c:tx>
          <c:layout/>
          <c:overlay val="0"/>
          <c:spPr>
            <a:noFill/>
            <a:ln>
              <a:noFill/>
            </a:ln>
          </c:spPr>
        </c:title>
        <c:majorGridlines/>
        <c:delete val="0"/>
        <c:numFmt formatCode="General" sourceLinked="1"/>
        <c:majorTickMark val="out"/>
        <c:minorTickMark val="none"/>
        <c:tickLblPos val="nextTo"/>
        <c:crossAx val="51126462"/>
        <c:crossesAt val="1"/>
        <c:crossBetween val="between"/>
        <c:dispUnits/>
      </c:valAx>
      <c:spPr>
        <a:solidFill>
          <a:srgbClr val="CDCDCD"/>
        </a:solidFill>
        <a:ln w="12700">
          <a:solidFill>
            <a:srgbClr val="808080"/>
          </a:solidFill>
        </a:ln>
      </c:spPr>
    </c:plotArea>
    <c:legend>
      <c:legendPos val="r"/>
      <c:layout/>
      <c:overlay val="0"/>
      <c:spPr>
        <a:ln w="3175">
          <a:no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Deployed storage P3 vs WLCG Pledge</a:t>
            </a:r>
          </a:p>
        </c:rich>
      </c:tx>
      <c:layout/>
      <c:spPr>
        <a:noFill/>
        <a:ln>
          <a:noFill/>
        </a:ln>
      </c:spPr>
    </c:title>
    <c:plotArea>
      <c:layout/>
      <c:barChart>
        <c:barDir val="col"/>
        <c:grouping val="clustered"/>
        <c:varyColors val="0"/>
        <c:ser>
          <c:idx val="0"/>
          <c:order val="0"/>
          <c:tx>
            <c:strRef>
              <c:f>WLCG!$N$2</c:f>
              <c:strCache>
                <c:ptCount val="1"/>
                <c:pt idx="0">
                  <c:v>Disk (TB)</c:v>
                </c:pt>
              </c:strCache>
            </c:strRef>
          </c:tx>
          <c:spPr>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WLCG!$J$3:$J$9</c:f>
              <c:strCache/>
            </c:strRef>
          </c:cat>
          <c:val>
            <c:numRef>
              <c:f>WLCG!$N$3:$N$9</c:f>
              <c:numCache/>
            </c:numRef>
          </c:val>
        </c:ser>
        <c:ser>
          <c:idx val="1"/>
          <c:order val="1"/>
          <c:tx>
            <c:strRef>
              <c:f>WLCG!$O$2</c:f>
              <c:strCache>
                <c:ptCount val="1"/>
                <c:pt idx="0">
                  <c:v>Disk P2007 (TB)</c:v>
                </c:pt>
              </c:strCache>
            </c:strRef>
          </c:tx>
          <c:spPr>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WLCG!$J$3:$J$9</c:f>
              <c:strCache/>
            </c:strRef>
          </c:cat>
          <c:val>
            <c:numRef>
              <c:f>WLCG!$O$3:$O$9</c:f>
              <c:numCache/>
            </c:numRef>
          </c:val>
        </c:ser>
        <c:ser>
          <c:idx val="2"/>
          <c:order val="2"/>
          <c:tx>
            <c:strRef>
              <c:f>WLCG!$P$2</c:f>
              <c:strCache>
                <c:ptCount val="1"/>
                <c:pt idx="0">
                  <c:v>Disk P2008 (TB)</c:v>
                </c:pt>
              </c:strCache>
            </c:strRef>
          </c:tx>
          <c:spPr>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WLCG!$J$3:$J$9</c:f>
              <c:strCache/>
            </c:strRef>
          </c:cat>
          <c:val>
            <c:numRef>
              <c:f>WLCG!$P$3:$P$9</c:f>
              <c:numCache/>
            </c:numRef>
          </c:val>
        </c:ser>
        <c:axId val="47602728"/>
        <c:axId val="25771369"/>
      </c:barChart>
      <c:catAx>
        <c:axId val="47602728"/>
        <c:scaling>
          <c:orientation val="minMax"/>
        </c:scaling>
        <c:axPos val="b"/>
        <c:title>
          <c:tx>
            <c:rich>
              <a:bodyPr vert="horz" rot="0" anchor="ctr"/>
              <a:lstStyle/>
              <a:p>
                <a:pPr algn="ctr">
                  <a:defRPr/>
                </a:pPr>
                <a:r>
                  <a:rPr lang="en-US" cap="none" sz="1000" b="1" i="0" u="none" baseline="0"/>
                  <a:t>Site</a:t>
                </a:r>
              </a:p>
            </c:rich>
          </c:tx>
          <c:layout/>
          <c:overlay val="0"/>
          <c:spPr>
            <a:noFill/>
            <a:ln>
              <a:noFill/>
            </a:ln>
          </c:spPr>
        </c:title>
        <c:delete val="0"/>
        <c:numFmt formatCode="General" sourceLinked="1"/>
        <c:majorTickMark val="out"/>
        <c:minorTickMark val="none"/>
        <c:tickLblPos val="nextTo"/>
        <c:crossAx val="25771369"/>
        <c:crosses val="autoZero"/>
        <c:auto val="1"/>
        <c:lblOffset val="100"/>
        <c:noMultiLvlLbl val="0"/>
      </c:catAx>
      <c:valAx>
        <c:axId val="25771369"/>
        <c:scaling>
          <c:orientation val="minMax"/>
        </c:scaling>
        <c:axPos val="l"/>
        <c:title>
          <c:tx>
            <c:rich>
              <a:bodyPr vert="horz" rot="-5400000" anchor="ctr"/>
              <a:lstStyle/>
              <a:p>
                <a:pPr algn="ctr">
                  <a:defRPr/>
                </a:pPr>
                <a:r>
                  <a:rPr lang="en-US" cap="none" sz="1000" b="1" i="0" u="none" baseline="0"/>
                  <a:t>Usable disk (TB)</a:t>
                </a:r>
              </a:p>
            </c:rich>
          </c:tx>
          <c:layout/>
          <c:overlay val="0"/>
          <c:spPr>
            <a:noFill/>
            <a:ln>
              <a:noFill/>
            </a:ln>
          </c:spPr>
        </c:title>
        <c:majorGridlines/>
        <c:delete val="0"/>
        <c:numFmt formatCode="General" sourceLinked="1"/>
        <c:majorTickMark val="out"/>
        <c:minorTickMark val="none"/>
        <c:tickLblPos val="nextTo"/>
        <c:crossAx val="47602728"/>
        <c:crossesAt val="1"/>
        <c:crossBetween val="between"/>
        <c:dispUnits/>
      </c:valAx>
      <c:spPr>
        <a:solidFill>
          <a:srgbClr val="CDCDCD"/>
        </a:solidFill>
        <a:ln w="12700">
          <a:solidFill>
            <a:srgbClr val="808080"/>
          </a:solidFill>
        </a:ln>
      </c:spPr>
    </c:plotArea>
    <c:legend>
      <c:legendPos val="r"/>
      <c:layout/>
      <c:overlay val="0"/>
      <c:spPr>
        <a:ln w="3175">
          <a:noFill/>
        </a:ln>
      </c:spPr>
    </c:legend>
    <c:plotVisOnly val="1"/>
    <c:dispBlanksAs val="gap"/>
    <c:showDLblsOverMax val="0"/>
  </c:chart>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723900</xdr:colOff>
      <xdr:row>9</xdr:row>
      <xdr:rowOff>152400</xdr:rowOff>
    </xdr:from>
    <xdr:to>
      <xdr:col>14</xdr:col>
      <xdr:colOff>1066800</xdr:colOff>
      <xdr:row>40</xdr:row>
      <xdr:rowOff>28575</xdr:rowOff>
    </xdr:to>
    <xdr:graphicFrame>
      <xdr:nvGraphicFramePr>
        <xdr:cNvPr id="1" name="Chart 4"/>
        <xdr:cNvGraphicFramePr/>
      </xdr:nvGraphicFramePr>
      <xdr:xfrm>
        <a:off x="7915275" y="1933575"/>
        <a:ext cx="7981950" cy="474345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41</xdr:row>
      <xdr:rowOff>38100</xdr:rowOff>
    </xdr:from>
    <xdr:to>
      <xdr:col>14</xdr:col>
      <xdr:colOff>600075</xdr:colOff>
      <xdr:row>71</xdr:row>
      <xdr:rowOff>152400</xdr:rowOff>
    </xdr:to>
    <xdr:graphicFrame>
      <xdr:nvGraphicFramePr>
        <xdr:cNvPr id="2" name="Chart 5"/>
        <xdr:cNvGraphicFramePr/>
      </xdr:nvGraphicFramePr>
      <xdr:xfrm>
        <a:off x="7953375" y="6838950"/>
        <a:ext cx="7477125" cy="48863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114"/>
  <sheetViews>
    <sheetView zoomScalePageLayoutView="0" workbookViewId="0" topLeftCell="A1">
      <pane ySplit="4" topLeftCell="BM54" activePane="bottomLeft" state="frozen"/>
      <selection pane="topLeft" activeCell="A1" sqref="A1"/>
      <selection pane="bottomLeft" activeCell="I104" sqref="I104"/>
    </sheetView>
  </sheetViews>
  <sheetFormatPr defaultColWidth="8.8515625" defaultRowHeight="12.75"/>
  <cols>
    <col min="1" max="1" width="11.8515625" style="0" customWidth="1"/>
    <col min="2" max="2" width="38.8515625" style="0" bestFit="1" customWidth="1"/>
    <col min="3" max="3" width="11.28125" style="0" bestFit="1" customWidth="1"/>
    <col min="4" max="4" width="10.00390625" style="0" customWidth="1"/>
    <col min="5" max="5" width="6.00390625" style="7" bestFit="1" customWidth="1"/>
    <col min="6" max="6" width="13.8515625" style="3" bestFit="1" customWidth="1"/>
    <col min="7" max="7" width="9.00390625" style="3" customWidth="1"/>
    <col min="8" max="8" width="12.7109375" style="3" bestFit="1" customWidth="1"/>
    <col min="9" max="9" width="5.00390625" style="17" bestFit="1" customWidth="1"/>
    <col min="10" max="10" width="9.140625" style="9" customWidth="1"/>
    <col min="11" max="16384" width="11.421875" style="0" customWidth="1"/>
  </cols>
  <sheetData>
    <row r="1" spans="1:4" ht="18">
      <c r="A1" s="86" t="s">
        <v>4</v>
      </c>
      <c r="B1" s="86"/>
      <c r="C1" s="87" t="s">
        <v>36</v>
      </c>
      <c r="D1" s="87">
        <v>39476</v>
      </c>
    </row>
    <row r="2" spans="1:2" ht="18" thickBot="1">
      <c r="A2" s="70"/>
      <c r="B2" s="69"/>
    </row>
    <row r="3" spans="1:10" s="2" customFormat="1" ht="15">
      <c r="A3" s="71" t="s">
        <v>76</v>
      </c>
      <c r="B3" s="72" t="s">
        <v>40</v>
      </c>
      <c r="C3" s="90" t="s">
        <v>74</v>
      </c>
      <c r="D3" s="72" t="s">
        <v>41</v>
      </c>
      <c r="E3" s="73" t="s">
        <v>42</v>
      </c>
      <c r="F3" s="74" t="s">
        <v>43</v>
      </c>
      <c r="G3" s="88" t="s">
        <v>44</v>
      </c>
      <c r="H3" s="89"/>
      <c r="J3" s="8"/>
    </row>
    <row r="4" spans="1:10" s="2" customFormat="1" ht="15.75" thickBot="1">
      <c r="A4" s="75"/>
      <c r="B4" s="76"/>
      <c r="C4" s="91"/>
      <c r="D4" s="76"/>
      <c r="E4" s="77"/>
      <c r="F4" s="78"/>
      <c r="G4" s="78" t="s">
        <v>59</v>
      </c>
      <c r="H4" s="79" t="s">
        <v>60</v>
      </c>
      <c r="J4" s="8"/>
    </row>
    <row r="5" ht="12">
      <c r="H5" s="5"/>
    </row>
    <row r="6" spans="1:8" ht="12">
      <c r="A6" s="92" t="s">
        <v>75</v>
      </c>
      <c r="B6" s="93"/>
      <c r="C6" s="80"/>
      <c r="D6" s="65"/>
      <c r="E6" s="66"/>
      <c r="F6" s="67"/>
      <c r="G6" s="67"/>
      <c r="H6" s="67"/>
    </row>
    <row r="7" spans="2:9" ht="12">
      <c r="B7" s="1" t="s">
        <v>61</v>
      </c>
      <c r="C7" s="1"/>
      <c r="E7" s="7">
        <v>2.66</v>
      </c>
      <c r="F7" s="3">
        <v>900</v>
      </c>
      <c r="G7" s="11">
        <v>2178</v>
      </c>
      <c r="H7" s="10">
        <f>+F7*G7</f>
        <v>1960200</v>
      </c>
      <c r="I7" s="17" t="s">
        <v>63</v>
      </c>
    </row>
    <row r="8" spans="2:9" ht="12">
      <c r="B8" s="1" t="s">
        <v>62</v>
      </c>
      <c r="C8" s="1"/>
      <c r="E8" s="7">
        <v>2.6</v>
      </c>
      <c r="F8" s="3">
        <v>24</v>
      </c>
      <c r="G8" s="11">
        <v>1787</v>
      </c>
      <c r="H8" s="10">
        <f>+F8*G8</f>
        <v>42888</v>
      </c>
      <c r="I8" s="17" t="s">
        <v>37</v>
      </c>
    </row>
    <row r="9" spans="2:8" ht="12">
      <c r="B9" s="24" t="s">
        <v>8</v>
      </c>
      <c r="C9" s="12"/>
      <c r="D9" s="13"/>
      <c r="E9" s="14" t="s">
        <v>51</v>
      </c>
      <c r="F9" s="15">
        <f>SUM(F6:F8)</f>
        <v>924</v>
      </c>
      <c r="G9" s="15"/>
      <c r="H9" s="15">
        <f>SUM(H6:H8)</f>
        <v>2003088</v>
      </c>
    </row>
    <row r="10" spans="6:8" ht="12">
      <c r="F10" s="4" t="s">
        <v>58</v>
      </c>
      <c r="G10" s="4"/>
      <c r="H10" s="6">
        <f>+H9/$F9</f>
        <v>2167.844155844156</v>
      </c>
    </row>
    <row r="11" spans="6:8" ht="12">
      <c r="F11" s="5"/>
      <c r="G11" s="5"/>
      <c r="H11" s="19"/>
    </row>
    <row r="12" spans="1:8" ht="12">
      <c r="A12" s="92" t="s">
        <v>83</v>
      </c>
      <c r="B12" s="93"/>
      <c r="C12" s="80"/>
      <c r="D12" s="65"/>
      <c r="E12" s="66"/>
      <c r="F12" s="67"/>
      <c r="G12" s="67"/>
      <c r="H12" s="67"/>
    </row>
    <row r="13" spans="2:8" ht="12">
      <c r="B13" s="1" t="s">
        <v>77</v>
      </c>
      <c r="C13" s="1"/>
      <c r="D13" s="1"/>
      <c r="E13" s="7">
        <v>2.8</v>
      </c>
      <c r="F13" s="3">
        <v>74</v>
      </c>
      <c r="G13" s="11">
        <v>1123</v>
      </c>
      <c r="H13" s="10">
        <f>+F13*G13</f>
        <v>83102</v>
      </c>
    </row>
    <row r="14" spans="2:8" ht="12">
      <c r="B14" s="24" t="s">
        <v>8</v>
      </c>
      <c r="C14" s="12"/>
      <c r="D14" s="13"/>
      <c r="E14" s="14" t="s">
        <v>51</v>
      </c>
      <c r="F14" s="15">
        <f>SUM(F13:F13)</f>
        <v>74</v>
      </c>
      <c r="G14" s="15"/>
      <c r="H14" s="15">
        <f>SUM(H13:H13)</f>
        <v>83102</v>
      </c>
    </row>
    <row r="15" spans="6:8" ht="12">
      <c r="F15" s="4" t="s">
        <v>58</v>
      </c>
      <c r="G15" s="4"/>
      <c r="H15" s="6">
        <f>+H14/$F14</f>
        <v>1123</v>
      </c>
    </row>
    <row r="16" spans="1:8" ht="12">
      <c r="A16" s="20"/>
      <c r="F16" s="5"/>
      <c r="G16" s="5"/>
      <c r="H16" s="19"/>
    </row>
    <row r="17" spans="1:8" ht="12">
      <c r="A17" s="92" t="s">
        <v>84</v>
      </c>
      <c r="B17" s="93"/>
      <c r="C17" s="80"/>
      <c r="D17" s="65"/>
      <c r="E17" s="66"/>
      <c r="F17" s="67"/>
      <c r="G17" s="67"/>
      <c r="H17" s="67"/>
    </row>
    <row r="18" spans="2:8" ht="12">
      <c r="B18" t="s">
        <v>53</v>
      </c>
      <c r="C18" s="20"/>
      <c r="D18" s="1"/>
      <c r="E18">
        <v>2.2</v>
      </c>
      <c r="F18" s="3">
        <v>56</v>
      </c>
      <c r="G18" s="3">
        <v>1521</v>
      </c>
      <c r="H18" s="10">
        <f>+F18*G18</f>
        <v>85176</v>
      </c>
    </row>
    <row r="19" spans="2:8" ht="12">
      <c r="B19" s="1" t="s">
        <v>54</v>
      </c>
      <c r="C19" s="1"/>
      <c r="D19" s="1"/>
      <c r="E19" s="7">
        <v>2.4</v>
      </c>
      <c r="F19" s="3">
        <v>276</v>
      </c>
      <c r="G19" s="11">
        <v>1645</v>
      </c>
      <c r="H19" s="10">
        <f>+F19*G19</f>
        <v>454020</v>
      </c>
    </row>
    <row r="20" spans="2:8" ht="12">
      <c r="B20" s="24" t="s">
        <v>8</v>
      </c>
      <c r="C20" s="12"/>
      <c r="D20" s="13"/>
      <c r="E20" s="14" t="s">
        <v>51</v>
      </c>
      <c r="F20" s="15">
        <f>SUM(F17:F19)</f>
        <v>332</v>
      </c>
      <c r="G20" s="15"/>
      <c r="H20" s="15">
        <f>SUM(H17:H19)</f>
        <v>539196</v>
      </c>
    </row>
    <row r="21" spans="6:8" ht="12">
      <c r="F21" s="4" t="s">
        <v>58</v>
      </c>
      <c r="G21" s="4"/>
      <c r="H21" s="6">
        <f>+H20/$F20</f>
        <v>1624.0843373493976</v>
      </c>
    </row>
    <row r="22" spans="6:8" ht="12">
      <c r="F22" s="5"/>
      <c r="G22" s="5"/>
      <c r="H22" s="19"/>
    </row>
    <row r="23" spans="1:8" ht="12">
      <c r="A23" s="92" t="s">
        <v>90</v>
      </c>
      <c r="B23" s="93"/>
      <c r="C23" s="80"/>
      <c r="D23" s="65"/>
      <c r="E23" s="66"/>
      <c r="F23" s="67"/>
      <c r="G23" s="67"/>
      <c r="H23" s="67"/>
    </row>
    <row r="24" spans="2:8" ht="12">
      <c r="B24" s="1" t="s">
        <v>48</v>
      </c>
      <c r="C24" s="1"/>
      <c r="D24" s="1"/>
      <c r="E24" s="7">
        <v>2.4</v>
      </c>
      <c r="F24" s="3">
        <v>64</v>
      </c>
      <c r="G24" s="11">
        <v>921</v>
      </c>
      <c r="H24" s="10">
        <f>+F24*G24</f>
        <v>58944</v>
      </c>
    </row>
    <row r="25" spans="2:9" ht="12">
      <c r="B25" s="24" t="s">
        <v>8</v>
      </c>
      <c r="C25" s="12"/>
      <c r="D25" s="13"/>
      <c r="E25" s="14" t="s">
        <v>51</v>
      </c>
      <c r="F25" s="15">
        <f>SUM(F23:F24)</f>
        <v>64</v>
      </c>
      <c r="G25" s="15"/>
      <c r="H25" s="15">
        <f>SUM(H23:H24)</f>
        <v>58944</v>
      </c>
      <c r="I25" s="17" t="s">
        <v>93</v>
      </c>
    </row>
    <row r="26" spans="6:8" ht="12">
      <c r="F26" s="4" t="s">
        <v>58</v>
      </c>
      <c r="G26" s="4"/>
      <c r="H26" s="6">
        <f>+H25/$F25</f>
        <v>921</v>
      </c>
    </row>
    <row r="27" spans="6:8" ht="12">
      <c r="F27" s="5"/>
      <c r="G27" s="5"/>
      <c r="H27" s="5"/>
    </row>
    <row r="28" spans="1:8" ht="12">
      <c r="A28" s="92" t="s">
        <v>91</v>
      </c>
      <c r="B28" s="93"/>
      <c r="C28" s="80"/>
      <c r="D28" s="65"/>
      <c r="E28" s="66"/>
      <c r="F28" s="67"/>
      <c r="G28" s="67"/>
      <c r="H28" s="67"/>
    </row>
    <row r="29" spans="2:9" ht="12.75">
      <c r="B29" s="16" t="s">
        <v>6</v>
      </c>
      <c r="C29" s="1"/>
      <c r="D29" s="1"/>
      <c r="E29" s="7">
        <v>2</v>
      </c>
      <c r="F29" s="3">
        <v>128</v>
      </c>
      <c r="G29" s="11">
        <v>1678</v>
      </c>
      <c r="H29" s="10">
        <f>+F29*G29</f>
        <v>214784</v>
      </c>
      <c r="I29" s="17" t="s">
        <v>32</v>
      </c>
    </row>
    <row r="30" spans="2:8" ht="12">
      <c r="B30" s="24" t="s">
        <v>8</v>
      </c>
      <c r="C30" s="12"/>
      <c r="D30" s="13"/>
      <c r="E30" s="14" t="s">
        <v>51</v>
      </c>
      <c r="F30" s="15">
        <f>SUM(F28:F29)</f>
        <v>128</v>
      </c>
      <c r="G30" s="15"/>
      <c r="H30" s="15">
        <f>SUM(H28:H29)</f>
        <v>214784</v>
      </c>
    </row>
    <row r="31" spans="6:8" ht="12">
      <c r="F31" s="4" t="s">
        <v>58</v>
      </c>
      <c r="G31" s="4"/>
      <c r="H31" s="6">
        <f>+H30/$F30</f>
        <v>1678</v>
      </c>
    </row>
    <row r="32" spans="6:8" ht="12">
      <c r="F32" s="5"/>
      <c r="G32" s="5"/>
      <c r="H32" s="5"/>
    </row>
    <row r="33" spans="6:8" ht="12">
      <c r="F33" s="5"/>
      <c r="G33" s="5"/>
      <c r="H33" s="19"/>
    </row>
    <row r="34" spans="1:8" ht="12">
      <c r="A34" s="92" t="s">
        <v>78</v>
      </c>
      <c r="B34" s="93"/>
      <c r="C34" s="80"/>
      <c r="D34" s="65"/>
      <c r="E34" s="66"/>
      <c r="F34" s="67"/>
      <c r="G34" s="67"/>
      <c r="H34" s="67"/>
    </row>
    <row r="35" spans="2:9" ht="12">
      <c r="B35" s="1" t="s">
        <v>62</v>
      </c>
      <c r="C35" s="1"/>
      <c r="D35" s="1"/>
      <c r="E35" s="7">
        <v>2.6</v>
      </c>
      <c r="F35" s="3">
        <v>128</v>
      </c>
      <c r="G35" s="11">
        <v>1787</v>
      </c>
      <c r="H35" s="10">
        <f>+F35*G35</f>
        <v>228736</v>
      </c>
      <c r="I35" s="17" t="s">
        <v>81</v>
      </c>
    </row>
    <row r="36" spans="2:8" ht="12">
      <c r="B36" s="24" t="s">
        <v>8</v>
      </c>
      <c r="C36" s="12"/>
      <c r="D36" s="13"/>
      <c r="E36" s="14" t="s">
        <v>51</v>
      </c>
      <c r="F36" s="15">
        <f>SUM(F34:F35)</f>
        <v>128</v>
      </c>
      <c r="G36" s="15"/>
      <c r="H36" s="15">
        <f>SUM(H34:H35)</f>
        <v>228736</v>
      </c>
    </row>
    <row r="37" spans="6:8" ht="12">
      <c r="F37" s="4" t="s">
        <v>58</v>
      </c>
      <c r="G37" s="4"/>
      <c r="H37" s="6">
        <f>+H36/$F36</f>
        <v>1787</v>
      </c>
    </row>
    <row r="38" spans="6:8" ht="12">
      <c r="F38" s="5"/>
      <c r="G38" s="5"/>
      <c r="H38" s="19"/>
    </row>
    <row r="39" spans="1:8" ht="12">
      <c r="A39" s="92" t="s">
        <v>79</v>
      </c>
      <c r="B39" s="93"/>
      <c r="C39" s="80"/>
      <c r="D39" s="65"/>
      <c r="E39" s="66"/>
      <c r="F39" s="67"/>
      <c r="G39" s="67"/>
      <c r="H39" s="67"/>
    </row>
    <row r="40" spans="1:8" ht="12">
      <c r="A40" s="81"/>
      <c r="B40" s="27" t="s">
        <v>30</v>
      </c>
      <c r="C40" s="1"/>
      <c r="E40" s="7">
        <v>2.6</v>
      </c>
      <c r="F40" s="3">
        <v>80</v>
      </c>
      <c r="G40" s="3">
        <v>1827</v>
      </c>
      <c r="H40" s="10">
        <f>F40*G40</f>
        <v>146160</v>
      </c>
    </row>
    <row r="41" spans="2:9" ht="12">
      <c r="B41" s="1" t="s">
        <v>62</v>
      </c>
      <c r="C41" s="1"/>
      <c r="D41" s="1"/>
      <c r="E41" s="7">
        <v>2.6</v>
      </c>
      <c r="F41" s="3">
        <v>136</v>
      </c>
      <c r="G41" s="11">
        <v>1787</v>
      </c>
      <c r="H41" s="10">
        <f>+F41*G41</f>
        <v>243032</v>
      </c>
      <c r="I41" s="17" t="s">
        <v>82</v>
      </c>
    </row>
    <row r="42" spans="2:8" ht="12">
      <c r="B42" s="24" t="s">
        <v>8</v>
      </c>
      <c r="C42" s="12"/>
      <c r="D42" s="13"/>
      <c r="E42" s="14" t="s">
        <v>51</v>
      </c>
      <c r="F42" s="15">
        <f>SUM(F39:F41)</f>
        <v>216</v>
      </c>
      <c r="G42" s="15"/>
      <c r="H42" s="15">
        <f>SUM(H39:H41)</f>
        <v>389192</v>
      </c>
    </row>
    <row r="43" spans="6:8" ht="12">
      <c r="F43" s="4" t="s">
        <v>58</v>
      </c>
      <c r="G43" s="4"/>
      <c r="H43" s="6">
        <f>+H42/$F42</f>
        <v>1801.8148148148148</v>
      </c>
    </row>
    <row r="44" spans="6:8" ht="12">
      <c r="F44" s="5"/>
      <c r="G44" s="5"/>
      <c r="H44" s="19"/>
    </row>
    <row r="45" spans="2:8" ht="12">
      <c r="B45" s="21"/>
      <c r="C45" s="21"/>
      <c r="D45" s="22"/>
      <c r="E45" s="23"/>
      <c r="F45" s="19"/>
      <c r="G45" s="19"/>
      <c r="H45" s="19"/>
    </row>
    <row r="46" spans="1:8" ht="12">
      <c r="A46" s="92" t="s">
        <v>86</v>
      </c>
      <c r="B46" s="93"/>
      <c r="C46" s="80"/>
      <c r="D46" s="65"/>
      <c r="E46" s="66"/>
      <c r="F46" s="67"/>
      <c r="G46" s="67"/>
      <c r="H46" s="67"/>
    </row>
    <row r="47" spans="1:8" ht="12">
      <c r="A47" s="81"/>
      <c r="B47" s="83" t="s">
        <v>92</v>
      </c>
      <c r="C47" s="84"/>
      <c r="D47" s="22"/>
      <c r="E47" s="30">
        <v>2.33</v>
      </c>
      <c r="F47" s="85">
        <v>184</v>
      </c>
      <c r="G47" s="85">
        <v>1889</v>
      </c>
      <c r="H47" s="10">
        <f>+F47*G47</f>
        <v>347576</v>
      </c>
    </row>
    <row r="48" spans="2:8" ht="12">
      <c r="B48" s="82" t="s">
        <v>88</v>
      </c>
      <c r="C48" s="1"/>
      <c r="D48" s="1"/>
      <c r="E48" s="7">
        <v>3.2</v>
      </c>
      <c r="F48" s="3">
        <v>76</v>
      </c>
      <c r="G48" s="11">
        <v>1543</v>
      </c>
      <c r="H48" s="10">
        <f>+F48*G48</f>
        <v>117268</v>
      </c>
    </row>
    <row r="49" spans="2:8" ht="12">
      <c r="B49" s="24" t="s">
        <v>8</v>
      </c>
      <c r="C49" s="12"/>
      <c r="D49" s="13"/>
      <c r="E49" s="14" t="s">
        <v>51</v>
      </c>
      <c r="F49" s="15">
        <f>SUM(F46:F48)</f>
        <v>260</v>
      </c>
      <c r="G49" s="15"/>
      <c r="H49" s="15">
        <f>SUM(H46:H48)</f>
        <v>464844</v>
      </c>
    </row>
    <row r="50" spans="6:8" ht="12">
      <c r="F50" s="4" t="s">
        <v>58</v>
      </c>
      <c r="G50" s="4"/>
      <c r="H50" s="6">
        <f>+H49/$F49</f>
        <v>1787.8615384615384</v>
      </c>
    </row>
    <row r="51" spans="6:8" ht="12">
      <c r="F51" s="5"/>
      <c r="G51" s="5"/>
      <c r="H51" s="5"/>
    </row>
    <row r="52" spans="1:8" ht="12">
      <c r="A52" s="92" t="s">
        <v>87</v>
      </c>
      <c r="B52" s="93"/>
      <c r="C52" s="80"/>
      <c r="D52" s="65"/>
      <c r="E52" s="66"/>
      <c r="F52" s="67"/>
      <c r="G52" s="67"/>
      <c r="H52" s="67"/>
    </row>
    <row r="53" spans="2:8" ht="12">
      <c r="B53" s="1" t="s">
        <v>88</v>
      </c>
      <c r="C53" s="1"/>
      <c r="D53" s="1"/>
      <c r="E53" s="7">
        <v>3.2</v>
      </c>
      <c r="F53" s="3">
        <v>1024</v>
      </c>
      <c r="G53" s="11">
        <v>1543</v>
      </c>
      <c r="H53" s="10">
        <f>+F53*G53</f>
        <v>1580032</v>
      </c>
    </row>
    <row r="54" spans="2:8" ht="12">
      <c r="B54" s="24" t="s">
        <v>8</v>
      </c>
      <c r="C54" s="12"/>
      <c r="D54" s="13"/>
      <c r="E54" s="14" t="s">
        <v>51</v>
      </c>
      <c r="F54" s="15">
        <f>SUM(F52:F53)</f>
        <v>1024</v>
      </c>
      <c r="G54" s="15"/>
      <c r="H54" s="15">
        <f>SUM(H52:H53)</f>
        <v>1580032</v>
      </c>
    </row>
    <row r="55" spans="6:8" ht="12">
      <c r="F55" s="4" t="s">
        <v>58</v>
      </c>
      <c r="G55" s="4"/>
      <c r="H55" s="6">
        <f>+H54/$F54</f>
        <v>1543</v>
      </c>
    </row>
    <row r="56" spans="1:8" ht="12">
      <c r="A56" s="22"/>
      <c r="B56" s="22"/>
      <c r="C56" s="22"/>
      <c r="D56" s="22"/>
      <c r="E56" s="30"/>
      <c r="F56" s="5"/>
      <c r="G56" s="5"/>
      <c r="H56" s="5"/>
    </row>
    <row r="57" spans="6:10" ht="12">
      <c r="F57" s="5"/>
      <c r="G57" s="5"/>
      <c r="H57" s="19"/>
      <c r="I57" s="26"/>
      <c r="J57"/>
    </row>
    <row r="58" spans="1:10" ht="12">
      <c r="A58" s="92" t="s">
        <v>12</v>
      </c>
      <c r="B58" s="93"/>
      <c r="C58" s="80"/>
      <c r="D58" s="66"/>
      <c r="E58" s="65"/>
      <c r="F58" s="65"/>
      <c r="G58" s="65"/>
      <c r="H58" s="65"/>
      <c r="J58"/>
    </row>
    <row r="59" spans="2:10" ht="12">
      <c r="B59" t="s">
        <v>66</v>
      </c>
      <c r="C59" s="20" t="s">
        <v>69</v>
      </c>
      <c r="D59" s="1" t="s">
        <v>67</v>
      </c>
      <c r="E59">
        <v>1.8</v>
      </c>
      <c r="F59" s="3">
        <v>0</v>
      </c>
      <c r="G59" s="3">
        <v>1126</v>
      </c>
      <c r="H59" s="3">
        <f aca="true" t="shared" si="0" ref="H59:H64">+F59*G59</f>
        <v>0</v>
      </c>
      <c r="J59"/>
    </row>
    <row r="60" spans="2:10" ht="12">
      <c r="B60" t="s">
        <v>45</v>
      </c>
      <c r="C60" s="20" t="s">
        <v>70</v>
      </c>
      <c r="D60" s="1" t="s">
        <v>46</v>
      </c>
      <c r="E60">
        <v>1.9</v>
      </c>
      <c r="F60" s="3">
        <v>196</v>
      </c>
      <c r="G60" s="3">
        <v>1452</v>
      </c>
      <c r="H60" s="3">
        <f t="shared" si="0"/>
        <v>284592</v>
      </c>
      <c r="J60"/>
    </row>
    <row r="61" spans="2:10" ht="12">
      <c r="B61" t="s">
        <v>53</v>
      </c>
      <c r="C61" s="20" t="s">
        <v>71</v>
      </c>
      <c r="D61" s="1" t="s">
        <v>46</v>
      </c>
      <c r="E61">
        <v>2.2</v>
      </c>
      <c r="F61" s="3">
        <v>112</v>
      </c>
      <c r="G61" s="3">
        <v>1521</v>
      </c>
      <c r="H61" s="3">
        <f t="shared" si="0"/>
        <v>170352</v>
      </c>
      <c r="J61"/>
    </row>
    <row r="62" spans="2:10" ht="12">
      <c r="B62" t="s">
        <v>72</v>
      </c>
      <c r="C62" s="20" t="s">
        <v>73</v>
      </c>
      <c r="D62" s="1" t="s">
        <v>55</v>
      </c>
      <c r="E62">
        <v>2.6</v>
      </c>
      <c r="F62" s="3">
        <v>556</v>
      </c>
      <c r="G62" s="3">
        <v>1827</v>
      </c>
      <c r="H62" s="3">
        <f>+F62*G62</f>
        <v>1015812</v>
      </c>
      <c r="J62"/>
    </row>
    <row r="63" spans="2:10" ht="12">
      <c r="B63" t="s">
        <v>72</v>
      </c>
      <c r="C63" s="20" t="s">
        <v>34</v>
      </c>
      <c r="D63" s="1" t="s">
        <v>55</v>
      </c>
      <c r="E63">
        <v>2.6</v>
      </c>
      <c r="F63" s="3">
        <v>504</v>
      </c>
      <c r="G63" s="3">
        <v>1827</v>
      </c>
      <c r="H63" s="3">
        <f>+F63*G63</f>
        <v>920808</v>
      </c>
      <c r="J63"/>
    </row>
    <row r="64" spans="2:10" ht="12">
      <c r="B64" t="s">
        <v>27</v>
      </c>
      <c r="C64" s="20" t="s">
        <v>29</v>
      </c>
      <c r="D64" s="1" t="s">
        <v>28</v>
      </c>
      <c r="E64">
        <v>2.66</v>
      </c>
      <c r="F64" s="3">
        <v>104</v>
      </c>
      <c r="G64" s="3">
        <v>2178</v>
      </c>
      <c r="H64" s="3">
        <f t="shared" si="0"/>
        <v>226512</v>
      </c>
      <c r="J64"/>
    </row>
    <row r="65" spans="2:10" ht="12">
      <c r="B65" s="24" t="s">
        <v>8</v>
      </c>
      <c r="C65" s="12"/>
      <c r="D65" s="13"/>
      <c r="E65" s="14" t="s">
        <v>51</v>
      </c>
      <c r="F65" s="15">
        <f>SUM(F58:F64)</f>
        <v>1472</v>
      </c>
      <c r="G65" s="15"/>
      <c r="H65" s="15">
        <f>SUM(H58:H64)</f>
        <v>2618076</v>
      </c>
      <c r="I65" s="26"/>
      <c r="J65"/>
    </row>
    <row r="66" spans="6:10" ht="12">
      <c r="F66" s="4" t="s">
        <v>58</v>
      </c>
      <c r="G66" s="4"/>
      <c r="H66" s="6">
        <f>+H65/$F65</f>
        <v>1778.5842391304348</v>
      </c>
      <c r="I66" s="28" t="s">
        <v>35</v>
      </c>
      <c r="J66"/>
    </row>
    <row r="67" spans="6:10" ht="12">
      <c r="F67" s="5"/>
      <c r="G67" s="5"/>
      <c r="H67" s="19"/>
      <c r="I67" s="26"/>
      <c r="J67"/>
    </row>
    <row r="68" spans="6:8" ht="12">
      <c r="F68" s="5"/>
      <c r="G68" s="5"/>
      <c r="H68" s="5"/>
    </row>
    <row r="69" spans="1:8" ht="12">
      <c r="A69" s="92" t="s">
        <v>80</v>
      </c>
      <c r="B69" s="93"/>
      <c r="C69" s="80"/>
      <c r="D69" s="65"/>
      <c r="E69" s="66"/>
      <c r="F69" s="67"/>
      <c r="G69" s="67"/>
      <c r="H69" s="67"/>
    </row>
    <row r="70" spans="2:9" ht="12">
      <c r="B70" s="1" t="s">
        <v>49</v>
      </c>
      <c r="C70" s="1"/>
      <c r="D70" s="1"/>
      <c r="E70" s="7">
        <v>3.06</v>
      </c>
      <c r="F70" s="3">
        <v>100</v>
      </c>
      <c r="G70" s="11">
        <v>1169</v>
      </c>
      <c r="H70" s="10">
        <f>+F70*G70</f>
        <v>116900</v>
      </c>
      <c r="I70" s="17" t="s">
        <v>81</v>
      </c>
    </row>
    <row r="71" spans="2:8" ht="12">
      <c r="B71" s="24" t="s">
        <v>8</v>
      </c>
      <c r="C71" s="12"/>
      <c r="D71" s="13"/>
      <c r="E71" s="14" t="s">
        <v>51</v>
      </c>
      <c r="F71" s="15">
        <f>SUM(F69:F70)</f>
        <v>100</v>
      </c>
      <c r="G71" s="15"/>
      <c r="H71" s="15">
        <f>SUM(H69:H70)</f>
        <v>116900</v>
      </c>
    </row>
    <row r="72" spans="6:8" ht="12">
      <c r="F72" s="4" t="s">
        <v>58</v>
      </c>
      <c r="G72" s="4"/>
      <c r="H72" s="6">
        <f>+H71/$F71</f>
        <v>1169</v>
      </c>
    </row>
    <row r="73" spans="6:8" ht="12">
      <c r="F73" s="5"/>
      <c r="G73" s="5"/>
      <c r="H73" s="19"/>
    </row>
    <row r="74" spans="1:8" ht="12">
      <c r="A74" s="92" t="s">
        <v>85</v>
      </c>
      <c r="B74" s="93"/>
      <c r="C74" s="80"/>
      <c r="D74" s="65"/>
      <c r="E74" s="66"/>
      <c r="F74" s="67"/>
      <c r="G74" s="67"/>
      <c r="H74" s="67"/>
    </row>
    <row r="75" spans="2:9" ht="12">
      <c r="B75" s="1" t="s">
        <v>47</v>
      </c>
      <c r="C75" s="1"/>
      <c r="D75" s="1"/>
      <c r="E75" s="7">
        <v>2.2</v>
      </c>
      <c r="F75" s="3">
        <f>256*0.2</f>
        <v>51.2</v>
      </c>
      <c r="G75" s="11">
        <v>1412</v>
      </c>
      <c r="H75" s="10">
        <f>+F75*G75</f>
        <v>72294.40000000001</v>
      </c>
      <c r="I75" s="17" t="s">
        <v>31</v>
      </c>
    </row>
    <row r="76" spans="2:8" ht="12">
      <c r="B76" s="24" t="s">
        <v>8</v>
      </c>
      <c r="C76" s="12"/>
      <c r="D76" s="13"/>
      <c r="E76" s="14" t="s">
        <v>51</v>
      </c>
      <c r="F76" s="15">
        <f>SUM(F74:F75)</f>
        <v>51.2</v>
      </c>
      <c r="G76" s="15"/>
      <c r="H76" s="15">
        <f>SUM(H74:H75)</f>
        <v>72294.40000000001</v>
      </c>
    </row>
    <row r="77" spans="6:8" ht="12">
      <c r="F77" s="4" t="s">
        <v>58</v>
      </c>
      <c r="G77" s="4"/>
      <c r="H77" s="6">
        <f>+H76/$F76</f>
        <v>1412</v>
      </c>
    </row>
    <row r="78" spans="6:8" ht="12">
      <c r="F78" s="5"/>
      <c r="G78" s="5"/>
      <c r="H78" s="5"/>
    </row>
    <row r="79" spans="6:8" ht="12">
      <c r="F79" s="5"/>
      <c r="G79" s="5"/>
      <c r="H79" s="19"/>
    </row>
    <row r="80" spans="1:8" ht="12">
      <c r="A80" s="92" t="s">
        <v>11</v>
      </c>
      <c r="B80" s="93"/>
      <c r="C80" s="80"/>
      <c r="D80" s="65"/>
      <c r="E80" s="66"/>
      <c r="F80" s="67"/>
      <c r="G80" s="67"/>
      <c r="H80" s="67"/>
    </row>
    <row r="81" spans="2:8" ht="12">
      <c r="B81" s="1" t="s">
        <v>52</v>
      </c>
      <c r="C81" s="1"/>
      <c r="D81" s="1" t="s">
        <v>46</v>
      </c>
      <c r="E81" s="7">
        <v>1.8</v>
      </c>
      <c r="F81" s="3">
        <v>640</v>
      </c>
      <c r="G81" s="11">
        <v>1285</v>
      </c>
      <c r="H81" s="10">
        <f>+F81*G81</f>
        <v>822400</v>
      </c>
    </row>
    <row r="82" spans="2:8" ht="12">
      <c r="B82" s="1" t="s">
        <v>49</v>
      </c>
      <c r="C82" s="1"/>
      <c r="D82" s="1" t="s">
        <v>50</v>
      </c>
      <c r="E82" s="7">
        <v>3.06</v>
      </c>
      <c r="F82" s="3">
        <v>92</v>
      </c>
      <c r="G82" s="11">
        <v>1169</v>
      </c>
      <c r="H82" s="10">
        <f>+F82*G82</f>
        <v>107548</v>
      </c>
    </row>
    <row r="83" spans="2:8" ht="12">
      <c r="B83" s="1" t="s">
        <v>56</v>
      </c>
      <c r="C83" s="1"/>
      <c r="D83" s="1" t="s">
        <v>57</v>
      </c>
      <c r="E83" s="7">
        <v>3.4</v>
      </c>
      <c r="F83" s="3">
        <v>586</v>
      </c>
      <c r="G83" s="11">
        <v>1452</v>
      </c>
      <c r="H83" s="10">
        <f>+F83*G83</f>
        <v>850872</v>
      </c>
    </row>
    <row r="84" spans="2:8" ht="12">
      <c r="B84" s="24" t="s">
        <v>8</v>
      </c>
      <c r="C84" s="12"/>
      <c r="D84" s="13"/>
      <c r="E84" s="14" t="s">
        <v>51</v>
      </c>
      <c r="F84" s="15">
        <f>SUM(F80:F83)</f>
        <v>1318</v>
      </c>
      <c r="G84" s="15"/>
      <c r="H84" s="15">
        <f>SUM(H80:H83)</f>
        <v>1780820</v>
      </c>
    </row>
    <row r="85" spans="6:9" ht="12">
      <c r="F85" s="4" t="s">
        <v>58</v>
      </c>
      <c r="G85" s="4"/>
      <c r="H85" s="6">
        <f>+H84/$F84</f>
        <v>1351.1532625189682</v>
      </c>
      <c r="I85" s="17" t="s">
        <v>10</v>
      </c>
    </row>
    <row r="86" spans="2:8" ht="12">
      <c r="B86" s="25"/>
      <c r="C86" s="21"/>
      <c r="D86" s="22"/>
      <c r="E86" s="23"/>
      <c r="F86" s="19"/>
      <c r="G86" s="19"/>
      <c r="H86" s="19"/>
    </row>
    <row r="87" spans="6:7" ht="12">
      <c r="F87" s="5"/>
      <c r="G87" s="5"/>
    </row>
    <row r="88" spans="1:8" ht="12">
      <c r="A88" s="92" t="s">
        <v>9</v>
      </c>
      <c r="B88" s="93"/>
      <c r="C88" s="80"/>
      <c r="D88" s="65"/>
      <c r="E88" s="66"/>
      <c r="F88" s="67"/>
      <c r="G88" s="67"/>
      <c r="H88" s="67"/>
    </row>
    <row r="89" spans="2:8" ht="12">
      <c r="B89" s="1" t="s">
        <v>48</v>
      </c>
      <c r="C89" s="1"/>
      <c r="D89" s="1"/>
      <c r="E89" s="7">
        <v>2.4</v>
      </c>
      <c r="F89" s="3">
        <v>64</v>
      </c>
      <c r="G89" s="11">
        <v>921</v>
      </c>
      <c r="H89" s="10">
        <f>+F89*G89</f>
        <v>58944</v>
      </c>
    </row>
    <row r="90" spans="2:8" ht="12">
      <c r="B90" t="s">
        <v>68</v>
      </c>
      <c r="C90" s="20"/>
      <c r="D90" s="1"/>
      <c r="E90">
        <v>2.66</v>
      </c>
      <c r="F90" s="3">
        <v>100</v>
      </c>
      <c r="G90" s="3">
        <v>911</v>
      </c>
      <c r="H90" s="3">
        <f>+F90*G90</f>
        <v>91100</v>
      </c>
    </row>
    <row r="91" spans="2:8" ht="12">
      <c r="B91" s="24" t="s">
        <v>8</v>
      </c>
      <c r="C91" s="12"/>
      <c r="D91" s="13"/>
      <c r="E91" s="14" t="s">
        <v>51</v>
      </c>
      <c r="F91" s="15">
        <f>SUM(F89:F90)</f>
        <v>164</v>
      </c>
      <c r="G91" s="15"/>
      <c r="H91" s="15">
        <f>SUM(H89:H90)</f>
        <v>150044</v>
      </c>
    </row>
    <row r="92" spans="6:8" ht="12">
      <c r="F92" s="4" t="s">
        <v>58</v>
      </c>
      <c r="G92" s="4"/>
      <c r="H92" s="6">
        <f>+H91/$F91</f>
        <v>914.9024390243902</v>
      </c>
    </row>
    <row r="93" spans="6:8" ht="12">
      <c r="F93" s="5"/>
      <c r="G93" s="5"/>
      <c r="H93" s="19"/>
    </row>
    <row r="94" spans="1:8" ht="12">
      <c r="A94" s="92" t="s">
        <v>89</v>
      </c>
      <c r="B94" s="93"/>
      <c r="C94" s="80"/>
      <c r="D94" s="65"/>
      <c r="E94" s="66"/>
      <c r="F94" s="67"/>
      <c r="G94" s="67"/>
      <c r="H94" s="67"/>
    </row>
    <row r="95" spans="2:9" ht="12">
      <c r="B95" s="1" t="s">
        <v>88</v>
      </c>
      <c r="C95" s="1"/>
      <c r="D95" s="1"/>
      <c r="E95" s="7">
        <v>3.2</v>
      </c>
      <c r="F95" s="3">
        <v>320</v>
      </c>
      <c r="G95" s="11">
        <v>1543</v>
      </c>
      <c r="H95" s="10">
        <f>+F95*G95</f>
        <v>493760</v>
      </c>
      <c r="I95" s="17" t="s">
        <v>31</v>
      </c>
    </row>
    <row r="96" spans="2:8" ht="12">
      <c r="B96" s="1" t="s">
        <v>54</v>
      </c>
      <c r="C96" s="1"/>
      <c r="D96" s="1"/>
      <c r="E96" s="7">
        <v>2.4</v>
      </c>
      <c r="F96" s="3">
        <v>200</v>
      </c>
      <c r="G96" s="11">
        <v>1645</v>
      </c>
      <c r="H96" s="10">
        <f>+F96*G96</f>
        <v>329000</v>
      </c>
    </row>
    <row r="97" spans="2:8" ht="12">
      <c r="B97" s="24" t="s">
        <v>8</v>
      </c>
      <c r="C97" s="12"/>
      <c r="D97" s="13"/>
      <c r="E97" s="14" t="s">
        <v>51</v>
      </c>
      <c r="F97" s="15">
        <f>SUM(F95:F96)</f>
        <v>520</v>
      </c>
      <c r="G97" s="15"/>
      <c r="H97" s="15">
        <f>SUM(H95:H96)</f>
        <v>822760</v>
      </c>
    </row>
    <row r="98" spans="6:8" ht="12">
      <c r="F98" s="4" t="s">
        <v>58</v>
      </c>
      <c r="G98" s="4"/>
      <c r="H98" s="6">
        <f>+H97/$F97</f>
        <v>1582.2307692307693</v>
      </c>
    </row>
    <row r="99" spans="6:8" ht="12">
      <c r="F99" s="5"/>
      <c r="G99" s="5"/>
      <c r="H99" s="5"/>
    </row>
    <row r="101" spans="3:9" ht="16.5">
      <c r="C101" s="61" t="s">
        <v>33</v>
      </c>
      <c r="D101" s="62"/>
      <c r="E101" s="62"/>
      <c r="F101" s="63">
        <f>F97+F91+F84+F71+F65*0.313+F49+F42+F36+F30+F20+F14+F9</f>
        <v>4624.736</v>
      </c>
      <c r="G101" s="63" t="s">
        <v>3</v>
      </c>
      <c r="H101" s="63">
        <f>H97+H91+H84+H71+H65*0.313+H49+H42+H36+H30+H20+H14+H9</f>
        <v>7612923.788000001</v>
      </c>
      <c r="I101" s="29" t="s">
        <v>39</v>
      </c>
    </row>
    <row r="102" spans="3:9" ht="15">
      <c r="C102" s="64" t="s">
        <v>38</v>
      </c>
      <c r="D102" s="65"/>
      <c r="E102" s="66"/>
      <c r="F102" s="67"/>
      <c r="G102" s="67"/>
      <c r="H102" s="67"/>
      <c r="I102" s="17" t="s">
        <v>7</v>
      </c>
    </row>
    <row r="103" spans="2:9" ht="12.75">
      <c r="B103" s="16"/>
      <c r="C103" s="16"/>
      <c r="D103" s="16"/>
      <c r="I103" s="31" t="s">
        <v>20</v>
      </c>
    </row>
    <row r="104" spans="2:4" ht="12.75">
      <c r="B104" s="16"/>
      <c r="C104" s="16"/>
      <c r="D104" s="16"/>
    </row>
    <row r="105" spans="1:7" ht="12">
      <c r="A105" s="18" t="s">
        <v>64</v>
      </c>
      <c r="B105" s="94" t="s">
        <v>65</v>
      </c>
      <c r="C105" s="95"/>
      <c r="D105" s="95"/>
      <c r="E105" s="95"/>
      <c r="F105" s="95"/>
      <c r="G105" s="95"/>
    </row>
    <row r="106" ht="12">
      <c r="B106" s="3"/>
    </row>
    <row r="108" spans="5:10" ht="12">
      <c r="E108"/>
      <c r="F108"/>
      <c r="G108"/>
      <c r="H108"/>
      <c r="I108"/>
      <c r="J108"/>
    </row>
    <row r="109" spans="5:10" ht="12">
      <c r="E109"/>
      <c r="F109"/>
      <c r="G109"/>
      <c r="H109"/>
      <c r="I109"/>
      <c r="J109"/>
    </row>
    <row r="110" spans="5:10" ht="12">
      <c r="E110"/>
      <c r="F110"/>
      <c r="G110"/>
      <c r="H110"/>
      <c r="I110"/>
      <c r="J110"/>
    </row>
    <row r="111" spans="5:10" ht="12">
      <c r="E111"/>
      <c r="F111"/>
      <c r="G111"/>
      <c r="H111"/>
      <c r="I111"/>
      <c r="J111"/>
    </row>
    <row r="112" spans="5:10" ht="12">
      <c r="E112"/>
      <c r="F112"/>
      <c r="G112"/>
      <c r="H112"/>
      <c r="I112"/>
      <c r="J112"/>
    </row>
    <row r="113" spans="5:10" ht="12">
      <c r="E113"/>
      <c r="F113"/>
      <c r="G113"/>
      <c r="H113"/>
      <c r="I113"/>
      <c r="J113"/>
    </row>
    <row r="114" spans="5:10" ht="12">
      <c r="E114"/>
      <c r="F114"/>
      <c r="G114"/>
      <c r="H114"/>
      <c r="I114"/>
      <c r="J114"/>
    </row>
    <row r="115" ht="63.75" customHeight="1"/>
  </sheetData>
  <sheetProtection/>
  <mergeCells count="18">
    <mergeCell ref="B105:G105"/>
    <mergeCell ref="A6:B6"/>
    <mergeCell ref="A12:B12"/>
    <mergeCell ref="A74:B74"/>
    <mergeCell ref="A46:B46"/>
    <mergeCell ref="A94:B94"/>
    <mergeCell ref="A69:B69"/>
    <mergeCell ref="A88:B88"/>
    <mergeCell ref="A80:B80"/>
    <mergeCell ref="A58:B58"/>
    <mergeCell ref="G3:H3"/>
    <mergeCell ref="C3:C4"/>
    <mergeCell ref="A52:B52"/>
    <mergeCell ref="A23:B23"/>
    <mergeCell ref="A28:B28"/>
    <mergeCell ref="A17:B17"/>
    <mergeCell ref="A34:B34"/>
    <mergeCell ref="A39:B39"/>
  </mergeCell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P58"/>
  <sheetViews>
    <sheetView tabSelected="1" zoomScalePageLayoutView="0" workbookViewId="0" topLeftCell="E1">
      <selection activeCell="Q16" sqref="Q16"/>
    </sheetView>
  </sheetViews>
  <sheetFormatPr defaultColWidth="8.8515625" defaultRowHeight="12.75"/>
  <cols>
    <col min="1" max="1" width="27.8515625" style="0" customWidth="1"/>
    <col min="2" max="9" width="11.421875" style="0" customWidth="1"/>
    <col min="10" max="10" width="19.8515625" style="0" customWidth="1"/>
    <col min="11" max="11" width="24.421875" style="0" customWidth="1"/>
    <col min="12" max="12" width="22.28125" style="0" customWidth="1"/>
    <col min="13" max="13" width="22.8515625" style="0" customWidth="1"/>
    <col min="14" max="14" width="13.7109375" style="0" customWidth="1"/>
    <col min="15" max="15" width="20.00390625" style="0" customWidth="1"/>
    <col min="16" max="16" width="19.140625" style="0" customWidth="1"/>
    <col min="17" max="16384" width="11.421875" style="0" customWidth="1"/>
  </cols>
  <sheetData>
    <row r="1" ht="16.5">
      <c r="A1" s="68" t="s">
        <v>5</v>
      </c>
    </row>
    <row r="2" spans="10:16" ht="18" thickBot="1">
      <c r="J2" s="137" t="s">
        <v>76</v>
      </c>
      <c r="K2" s="137" t="s">
        <v>26</v>
      </c>
      <c r="L2" s="137" t="s">
        <v>25</v>
      </c>
      <c r="M2" s="137" t="s">
        <v>22</v>
      </c>
      <c r="N2" s="137" t="s">
        <v>21</v>
      </c>
      <c r="O2" s="137" t="s">
        <v>23</v>
      </c>
      <c r="P2" s="137" t="s">
        <v>24</v>
      </c>
    </row>
    <row r="3" spans="1:16" ht="15.75" thickBot="1">
      <c r="A3" s="32" t="s">
        <v>0</v>
      </c>
      <c r="B3" s="43">
        <v>2007</v>
      </c>
      <c r="C3" s="43">
        <v>2008</v>
      </c>
      <c r="D3" s="43">
        <v>2009</v>
      </c>
      <c r="E3" s="43">
        <v>2010</v>
      </c>
      <c r="F3" s="44">
        <v>2011</v>
      </c>
      <c r="G3" s="45">
        <v>2012</v>
      </c>
      <c r="J3" s="138" t="s">
        <v>17</v>
      </c>
      <c r="K3" s="3">
        <f>CPU!H84</f>
        <v>1780820</v>
      </c>
      <c r="L3">
        <f>B4*1000</f>
        <v>2560000</v>
      </c>
      <c r="M3">
        <f>C4*1000</f>
        <v>4844000</v>
      </c>
      <c r="N3">
        <v>1200</v>
      </c>
      <c r="O3">
        <f>B6</f>
        <v>1100</v>
      </c>
      <c r="P3">
        <f>C6</f>
        <v>3136</v>
      </c>
    </row>
    <row r="4" spans="1:16" ht="15">
      <c r="A4" s="96" t="s">
        <v>95</v>
      </c>
      <c r="B4" s="108">
        <v>2560</v>
      </c>
      <c r="C4" s="110">
        <v>4844</v>
      </c>
      <c r="D4" s="110">
        <v>7337</v>
      </c>
      <c r="E4" s="112">
        <v>12765</v>
      </c>
      <c r="F4" s="112">
        <v>18193</v>
      </c>
      <c r="G4" s="114"/>
      <c r="J4" s="138" t="s">
        <v>13</v>
      </c>
      <c r="K4" s="3">
        <f>CPU!H14+CPU!H20</f>
        <v>622298</v>
      </c>
      <c r="L4" s="139">
        <f>B14*1000</f>
        <v>394000</v>
      </c>
      <c r="M4" s="139">
        <f>C14*1000</f>
        <v>665000</v>
      </c>
      <c r="N4">
        <v>108</v>
      </c>
      <c r="O4" s="139">
        <f>B16</f>
        <v>103</v>
      </c>
      <c r="P4" s="139">
        <f>C16</f>
        <v>244</v>
      </c>
    </row>
    <row r="5" spans="1:16" ht="15">
      <c r="A5" s="97"/>
      <c r="B5" s="109"/>
      <c r="C5" s="111"/>
      <c r="D5" s="111"/>
      <c r="E5" s="113"/>
      <c r="F5" s="113"/>
      <c r="G5" s="115"/>
      <c r="J5" s="138" t="s">
        <v>18</v>
      </c>
      <c r="K5" s="3">
        <f>CPU!H91+CPU!H97+CPU!H49</f>
        <v>1437648</v>
      </c>
      <c r="L5" s="139">
        <f>B22*1000</f>
        <v>998000</v>
      </c>
      <c r="M5" s="139">
        <f>C22*1000</f>
        <v>1386000</v>
      </c>
      <c r="N5">
        <v>92</v>
      </c>
      <c r="O5" s="139">
        <f>B24</f>
        <v>143</v>
      </c>
      <c r="P5" s="139">
        <f>C24</f>
        <v>256</v>
      </c>
    </row>
    <row r="6" spans="1:16" ht="15">
      <c r="A6" s="104" t="s">
        <v>96</v>
      </c>
      <c r="B6" s="116">
        <v>1100</v>
      </c>
      <c r="C6" s="117">
        <v>3136</v>
      </c>
      <c r="D6" s="117">
        <v>5822</v>
      </c>
      <c r="E6" s="118">
        <v>11637</v>
      </c>
      <c r="F6" s="118">
        <v>16509</v>
      </c>
      <c r="G6" s="119"/>
      <c r="J6" s="138" t="s">
        <v>15</v>
      </c>
      <c r="K6" s="3">
        <f>CPU!H36+CPU!H42+CPU!H30+CPU!H71</f>
        <v>949612</v>
      </c>
      <c r="L6" s="139">
        <f>B30*1000</f>
        <v>826000</v>
      </c>
      <c r="M6" s="139">
        <f>C30*1000</f>
        <v>1112000</v>
      </c>
      <c r="N6">
        <v>212</v>
      </c>
      <c r="O6" s="139">
        <f>B32</f>
        <v>213</v>
      </c>
      <c r="P6" s="139">
        <f>C32</f>
        <v>282</v>
      </c>
    </row>
    <row r="7" spans="1:16" ht="15">
      <c r="A7" s="97"/>
      <c r="B7" s="109"/>
      <c r="C7" s="111"/>
      <c r="D7" s="111"/>
      <c r="E7" s="113"/>
      <c r="F7" s="113"/>
      <c r="G7" s="115"/>
      <c r="J7" s="138" t="s">
        <v>14</v>
      </c>
      <c r="K7" s="3">
        <f>CPU!H9</f>
        <v>2003088</v>
      </c>
      <c r="L7" s="139">
        <f>B38*1000</f>
        <v>581000</v>
      </c>
      <c r="M7" s="139">
        <f>C38*1000</f>
        <v>965000</v>
      </c>
      <c r="N7">
        <v>570</v>
      </c>
      <c r="O7" s="139">
        <f>B40</f>
        <v>155</v>
      </c>
      <c r="P7" s="139">
        <f>C40</f>
        <v>322</v>
      </c>
    </row>
    <row r="8" spans="1:16" ht="15">
      <c r="A8" s="104" t="s">
        <v>1</v>
      </c>
      <c r="B8" s="128">
        <v>603</v>
      </c>
      <c r="C8" s="130">
        <v>1715</v>
      </c>
      <c r="D8" s="130">
        <v>3277</v>
      </c>
      <c r="E8" s="134">
        <v>6286</v>
      </c>
      <c r="F8" s="134">
        <v>9820</v>
      </c>
      <c r="G8" s="120"/>
      <c r="J8" s="138" t="s">
        <v>16</v>
      </c>
      <c r="K8" s="3">
        <f>CPU!H65*0.313</f>
        <v>819457.7880000001</v>
      </c>
      <c r="L8" s="139">
        <f>B46*1000</f>
        <v>550000</v>
      </c>
      <c r="M8" s="139">
        <f>C46*1000</f>
        <v>820000</v>
      </c>
      <c r="N8">
        <v>51</v>
      </c>
      <c r="O8" s="139">
        <f>B48</f>
        <v>228</v>
      </c>
      <c r="P8" s="139">
        <f>C48</f>
        <v>462</v>
      </c>
    </row>
    <row r="9" spans="1:16" ht="15">
      <c r="A9" s="97"/>
      <c r="B9" s="129"/>
      <c r="C9" s="131"/>
      <c r="D9" s="131"/>
      <c r="E9" s="135"/>
      <c r="F9" s="135"/>
      <c r="G9" s="121"/>
      <c r="J9" s="140" t="s">
        <v>19</v>
      </c>
      <c r="K9" s="141">
        <f>SUM(K3:K8)</f>
        <v>7612923.788</v>
      </c>
      <c r="L9" s="142">
        <f>B54*1000</f>
        <v>5909000</v>
      </c>
      <c r="M9" s="143">
        <f>C54*1000</f>
        <v>9792000</v>
      </c>
      <c r="N9" s="13">
        <f>SUM(N3:N8)</f>
        <v>2233</v>
      </c>
      <c r="O9" s="13">
        <f>SUM(O3:O8)</f>
        <v>1942</v>
      </c>
      <c r="P9" s="13">
        <f>SUM(P3:P8)</f>
        <v>4702</v>
      </c>
    </row>
    <row r="10" spans="1:7" ht="12.75" thickBot="1">
      <c r="A10" s="46" t="s">
        <v>97</v>
      </c>
      <c r="B10" s="47">
        <v>9952</v>
      </c>
      <c r="C10" s="47">
        <f>2*B10</f>
        <v>19904</v>
      </c>
      <c r="D10" s="47">
        <f>3*B10</f>
        <v>29856</v>
      </c>
      <c r="E10" s="48">
        <f>4*B10</f>
        <v>39808</v>
      </c>
      <c r="F10" s="48">
        <v>39808</v>
      </c>
      <c r="G10" s="49"/>
    </row>
    <row r="11" spans="1:7" ht="12.75" thickBot="1">
      <c r="A11" s="50"/>
      <c r="B11" s="51"/>
      <c r="C11" s="51"/>
      <c r="D11" s="51"/>
      <c r="E11" s="51"/>
      <c r="F11" s="51"/>
      <c r="G11" s="52"/>
    </row>
    <row r="12" spans="1:7" ht="12.75" thickBot="1">
      <c r="A12" s="50"/>
      <c r="B12" s="51"/>
      <c r="C12" s="51"/>
      <c r="D12" s="51"/>
      <c r="E12" s="51"/>
      <c r="F12" s="51"/>
      <c r="G12" s="52"/>
    </row>
    <row r="13" spans="1:7" ht="12.75" thickBot="1">
      <c r="A13" s="32" t="s">
        <v>94</v>
      </c>
      <c r="B13" s="33">
        <v>2007</v>
      </c>
      <c r="C13" s="33">
        <v>2008</v>
      </c>
      <c r="D13" s="33">
        <v>2009</v>
      </c>
      <c r="E13" s="33">
        <v>2010</v>
      </c>
      <c r="F13" s="34">
        <v>2011</v>
      </c>
      <c r="G13" s="35">
        <v>2012</v>
      </c>
    </row>
    <row r="14" spans="1:7" ht="12">
      <c r="A14" s="96" t="s">
        <v>95</v>
      </c>
      <c r="B14" s="98">
        <v>394</v>
      </c>
      <c r="C14" s="98">
        <v>665</v>
      </c>
      <c r="D14" s="98">
        <v>1049</v>
      </c>
      <c r="E14" s="98">
        <v>1592</v>
      </c>
      <c r="F14" s="100">
        <v>1966</v>
      </c>
      <c r="G14" s="102"/>
    </row>
    <row r="15" spans="1:7" ht="12">
      <c r="A15" s="97"/>
      <c r="B15" s="99"/>
      <c r="C15" s="99"/>
      <c r="D15" s="99"/>
      <c r="E15" s="99"/>
      <c r="F15" s="101"/>
      <c r="G15" s="103"/>
    </row>
    <row r="16" spans="1:7" ht="12">
      <c r="A16" s="104" t="s">
        <v>96</v>
      </c>
      <c r="B16" s="105">
        <v>103</v>
      </c>
      <c r="C16" s="105">
        <v>244</v>
      </c>
      <c r="D16" s="105">
        <v>445</v>
      </c>
      <c r="E16" s="105">
        <v>727</v>
      </c>
      <c r="F16" s="106">
        <v>1024</v>
      </c>
      <c r="G16" s="107"/>
    </row>
    <row r="17" spans="1:7" ht="12">
      <c r="A17" s="97"/>
      <c r="B17" s="99"/>
      <c r="C17" s="99"/>
      <c r="D17" s="99"/>
      <c r="E17" s="99"/>
      <c r="F17" s="101"/>
      <c r="G17" s="103"/>
    </row>
    <row r="18" spans="1:7" ht="12.75" thickBot="1">
      <c r="A18" s="36" t="s">
        <v>97</v>
      </c>
      <c r="B18" s="37"/>
      <c r="C18" s="37"/>
      <c r="D18" s="37"/>
      <c r="E18" s="37"/>
      <c r="F18" s="38"/>
      <c r="G18" s="39"/>
    </row>
    <row r="20" ht="12.75" thickBot="1"/>
    <row r="21" spans="1:7" ht="12.75" thickBot="1">
      <c r="A21" s="32" t="s">
        <v>98</v>
      </c>
      <c r="B21" s="33">
        <v>2007</v>
      </c>
      <c r="C21" s="33">
        <v>2008</v>
      </c>
      <c r="D21" s="33">
        <v>2009</v>
      </c>
      <c r="E21" s="33">
        <v>2010</v>
      </c>
      <c r="F21" s="34">
        <v>2011</v>
      </c>
      <c r="G21" s="35">
        <v>2012</v>
      </c>
    </row>
    <row r="22" spans="1:7" ht="12">
      <c r="A22" s="96" t="s">
        <v>95</v>
      </c>
      <c r="B22" s="98">
        <v>998</v>
      </c>
      <c r="C22" s="98">
        <v>1386</v>
      </c>
      <c r="D22" s="98">
        <v>1734</v>
      </c>
      <c r="E22" s="98">
        <v>1966</v>
      </c>
      <c r="F22" s="100">
        <v>2514</v>
      </c>
      <c r="G22" s="102"/>
    </row>
    <row r="23" spans="1:7" ht="12">
      <c r="A23" s="97"/>
      <c r="B23" s="99"/>
      <c r="C23" s="99"/>
      <c r="D23" s="99"/>
      <c r="E23" s="99"/>
      <c r="F23" s="101"/>
      <c r="G23" s="103"/>
    </row>
    <row r="24" spans="1:7" ht="12">
      <c r="A24" s="104" t="s">
        <v>96</v>
      </c>
      <c r="B24" s="105">
        <v>143</v>
      </c>
      <c r="C24" s="105">
        <v>256</v>
      </c>
      <c r="D24" s="105">
        <v>328</v>
      </c>
      <c r="E24" s="105">
        <v>650</v>
      </c>
      <c r="F24" s="106">
        <v>1103</v>
      </c>
      <c r="G24" s="107"/>
    </row>
    <row r="25" spans="1:7" ht="12">
      <c r="A25" s="97"/>
      <c r="B25" s="99"/>
      <c r="C25" s="99"/>
      <c r="D25" s="99"/>
      <c r="E25" s="99"/>
      <c r="F25" s="101"/>
      <c r="G25" s="103"/>
    </row>
    <row r="26" spans="1:7" ht="12.75" thickBot="1">
      <c r="A26" s="36" t="s">
        <v>97</v>
      </c>
      <c r="B26" s="37"/>
      <c r="C26" s="37"/>
      <c r="D26" s="37"/>
      <c r="E26" s="37"/>
      <c r="F26" s="38"/>
      <c r="G26" s="39"/>
    </row>
    <row r="28" ht="12.75" thickBot="1"/>
    <row r="29" spans="1:7" ht="12.75" thickBot="1">
      <c r="A29" s="32" t="s">
        <v>99</v>
      </c>
      <c r="B29" s="33">
        <v>2007</v>
      </c>
      <c r="C29" s="33">
        <v>2008</v>
      </c>
      <c r="D29" s="33">
        <v>2009</v>
      </c>
      <c r="E29" s="33">
        <v>2010</v>
      </c>
      <c r="F29" s="34">
        <v>2011</v>
      </c>
      <c r="G29" s="35">
        <v>2012</v>
      </c>
    </row>
    <row r="30" spans="1:7" ht="12">
      <c r="A30" s="96" t="s">
        <v>95</v>
      </c>
      <c r="B30" s="98">
        <v>826</v>
      </c>
      <c r="C30" s="98">
        <v>1112</v>
      </c>
      <c r="D30" s="98">
        <v>978</v>
      </c>
      <c r="E30" s="98">
        <v>1262</v>
      </c>
      <c r="F30" s="100">
        <v>1785</v>
      </c>
      <c r="G30" s="102"/>
    </row>
    <row r="31" spans="1:7" ht="12">
      <c r="A31" s="97"/>
      <c r="B31" s="99"/>
      <c r="C31" s="99"/>
      <c r="D31" s="99"/>
      <c r="E31" s="99"/>
      <c r="F31" s="101"/>
      <c r="G31" s="103"/>
    </row>
    <row r="32" spans="1:7" ht="12">
      <c r="A32" s="104" t="s">
        <v>96</v>
      </c>
      <c r="B32" s="105">
        <v>213</v>
      </c>
      <c r="C32" s="105">
        <v>282</v>
      </c>
      <c r="D32" s="105">
        <v>358</v>
      </c>
      <c r="E32" s="105">
        <v>362</v>
      </c>
      <c r="F32" s="106">
        <v>512</v>
      </c>
      <c r="G32" s="107"/>
    </row>
    <row r="33" spans="1:7" ht="12">
      <c r="A33" s="97"/>
      <c r="B33" s="99"/>
      <c r="C33" s="99"/>
      <c r="D33" s="99"/>
      <c r="E33" s="99"/>
      <c r="F33" s="101"/>
      <c r="G33" s="103"/>
    </row>
    <row r="34" spans="1:7" ht="12.75" thickBot="1">
      <c r="A34" s="36" t="s">
        <v>97</v>
      </c>
      <c r="B34" s="37"/>
      <c r="C34" s="37"/>
      <c r="D34" s="37"/>
      <c r="E34" s="37"/>
      <c r="F34" s="38"/>
      <c r="G34" s="39"/>
    </row>
    <row r="35" spans="1:7" ht="12">
      <c r="A35" s="40"/>
      <c r="B35" s="41"/>
      <c r="C35" s="41"/>
      <c r="D35" s="41"/>
      <c r="E35" s="41"/>
      <c r="F35" s="42"/>
      <c r="G35" s="42"/>
    </row>
    <row r="36" spans="1:7" ht="12.75" thickBot="1">
      <c r="A36" s="40"/>
      <c r="B36" s="41"/>
      <c r="C36" s="41"/>
      <c r="D36" s="41"/>
      <c r="E36" s="41"/>
      <c r="F36" s="42"/>
      <c r="G36" s="42"/>
    </row>
    <row r="37" spans="1:7" ht="12.75" thickBot="1">
      <c r="A37" s="32" t="s">
        <v>100</v>
      </c>
      <c r="B37" s="33">
        <v>2007</v>
      </c>
      <c r="C37" s="33">
        <v>2008</v>
      </c>
      <c r="D37" s="33">
        <v>2009</v>
      </c>
      <c r="E37" s="33">
        <v>2010</v>
      </c>
      <c r="F37" s="34">
        <v>2011</v>
      </c>
      <c r="G37" s="35">
        <v>2012</v>
      </c>
    </row>
    <row r="38" spans="1:7" ht="12">
      <c r="A38" s="96" t="s">
        <v>95</v>
      </c>
      <c r="B38" s="98">
        <v>581</v>
      </c>
      <c r="C38" s="98">
        <v>965</v>
      </c>
      <c r="D38" s="98">
        <v>1406</v>
      </c>
      <c r="E38" s="98">
        <v>1670</v>
      </c>
      <c r="F38" s="100">
        <v>2032</v>
      </c>
      <c r="G38" s="102"/>
    </row>
    <row r="39" spans="1:7" ht="12">
      <c r="A39" s="97"/>
      <c r="B39" s="99"/>
      <c r="C39" s="99"/>
      <c r="D39" s="99"/>
      <c r="E39" s="99"/>
      <c r="F39" s="101"/>
      <c r="G39" s="103"/>
    </row>
    <row r="40" spans="1:7" ht="12">
      <c r="A40" s="104" t="s">
        <v>96</v>
      </c>
      <c r="B40" s="105">
        <v>155</v>
      </c>
      <c r="C40" s="105">
        <v>322</v>
      </c>
      <c r="D40" s="105">
        <v>542</v>
      </c>
      <c r="E40" s="105">
        <v>709</v>
      </c>
      <c r="F40" s="106">
        <v>914</v>
      </c>
      <c r="G40" s="107"/>
    </row>
    <row r="41" spans="1:7" ht="12">
      <c r="A41" s="97"/>
      <c r="B41" s="99"/>
      <c r="C41" s="99"/>
      <c r="D41" s="99"/>
      <c r="E41" s="99"/>
      <c r="F41" s="101"/>
      <c r="G41" s="103"/>
    </row>
    <row r="42" spans="1:7" ht="12.75" thickBot="1">
      <c r="A42" s="36" t="s">
        <v>97</v>
      </c>
      <c r="B42" s="37"/>
      <c r="C42" s="37"/>
      <c r="D42" s="37"/>
      <c r="E42" s="37"/>
      <c r="F42" s="38"/>
      <c r="G42" s="39"/>
    </row>
    <row r="43" spans="1:7" ht="12">
      <c r="A43" s="40"/>
      <c r="B43" s="41"/>
      <c r="C43" s="41"/>
      <c r="D43" s="41"/>
      <c r="E43" s="41"/>
      <c r="F43" s="42"/>
      <c r="G43" s="42"/>
    </row>
    <row r="44" spans="1:7" ht="12.75" thickBot="1">
      <c r="A44" s="40"/>
      <c r="B44" s="41"/>
      <c r="C44" s="41"/>
      <c r="D44" s="41"/>
      <c r="E44" s="41"/>
      <c r="F44" s="42"/>
      <c r="G44" s="42"/>
    </row>
    <row r="45" spans="1:7" ht="12.75" thickBot="1">
      <c r="A45" s="32" t="s">
        <v>101</v>
      </c>
      <c r="B45" s="33">
        <v>2007</v>
      </c>
      <c r="C45" s="33">
        <v>2008</v>
      </c>
      <c r="D45" s="33">
        <v>2009</v>
      </c>
      <c r="E45" s="33">
        <v>2010</v>
      </c>
      <c r="F45" s="34">
        <v>2011</v>
      </c>
      <c r="G45" s="35">
        <v>2012</v>
      </c>
    </row>
    <row r="46" spans="1:7" ht="12">
      <c r="A46" s="96" t="s">
        <v>95</v>
      </c>
      <c r="B46" s="98">
        <v>550</v>
      </c>
      <c r="C46" s="98">
        <v>820</v>
      </c>
      <c r="D46" s="98">
        <v>1202</v>
      </c>
      <c r="E46" s="98">
        <v>1191</v>
      </c>
      <c r="F46" s="100">
        <v>1685</v>
      </c>
      <c r="G46" s="102"/>
    </row>
    <row r="47" spans="1:7" ht="12">
      <c r="A47" s="97"/>
      <c r="B47" s="99"/>
      <c r="C47" s="99"/>
      <c r="D47" s="99"/>
      <c r="E47" s="99"/>
      <c r="F47" s="101"/>
      <c r="G47" s="103"/>
    </row>
    <row r="48" spans="1:7" ht="12">
      <c r="A48" s="104" t="s">
        <v>96</v>
      </c>
      <c r="B48" s="105">
        <v>228</v>
      </c>
      <c r="C48" s="105">
        <v>462</v>
      </c>
      <c r="D48" s="105">
        <v>794</v>
      </c>
      <c r="E48" s="105">
        <v>1034</v>
      </c>
      <c r="F48" s="106">
        <v>1462</v>
      </c>
      <c r="G48" s="107"/>
    </row>
    <row r="49" spans="1:7" ht="12">
      <c r="A49" s="97"/>
      <c r="B49" s="99"/>
      <c r="C49" s="99"/>
      <c r="D49" s="99"/>
      <c r="E49" s="99"/>
      <c r="F49" s="101"/>
      <c r="G49" s="103"/>
    </row>
    <row r="50" spans="1:7" ht="12.75" thickBot="1">
      <c r="A50" s="36" t="s">
        <v>97</v>
      </c>
      <c r="B50" s="37"/>
      <c r="C50" s="37"/>
      <c r="D50" s="37"/>
      <c r="E50" s="37"/>
      <c r="F50" s="38"/>
      <c r="G50" s="39"/>
    </row>
    <row r="52" ht="12.75" thickBot="1"/>
    <row r="53" spans="1:7" ht="12.75" thickBot="1">
      <c r="A53" s="53" t="s">
        <v>2</v>
      </c>
      <c r="B53" s="54">
        <v>2007</v>
      </c>
      <c r="C53" s="54">
        <v>2008</v>
      </c>
      <c r="D53" s="54">
        <v>2009</v>
      </c>
      <c r="E53" s="54">
        <v>2010</v>
      </c>
      <c r="F53" s="55">
        <v>2011</v>
      </c>
      <c r="G53" s="56">
        <v>2012</v>
      </c>
    </row>
    <row r="54" spans="1:7" ht="12">
      <c r="A54" s="122" t="s">
        <v>95</v>
      </c>
      <c r="B54" s="124">
        <f>B46+B38+B30+B22+B14+B4</f>
        <v>5909</v>
      </c>
      <c r="C54" s="124">
        <f>C46+C38+C30+C22+C14+C4</f>
        <v>9792</v>
      </c>
      <c r="D54" s="124">
        <f>D46+D38+D30+D22+D14+D4</f>
        <v>13706</v>
      </c>
      <c r="E54" s="124">
        <f>E46+E38+E30+E22+E14+E4</f>
        <v>20446</v>
      </c>
      <c r="F54" s="124">
        <f>F46+F38+F30+F22+F14+F4</f>
        <v>28175</v>
      </c>
      <c r="G54" s="126"/>
    </row>
    <row r="55" spans="1:7" ht="12">
      <c r="A55" s="123"/>
      <c r="B55" s="125"/>
      <c r="C55" s="125"/>
      <c r="D55" s="125"/>
      <c r="E55" s="125"/>
      <c r="F55" s="125"/>
      <c r="G55" s="127"/>
    </row>
    <row r="56" spans="1:7" ht="12">
      <c r="A56" s="132" t="s">
        <v>96</v>
      </c>
      <c r="B56" s="133">
        <f>B48+B40+B32+B24+B16+B6</f>
        <v>1942</v>
      </c>
      <c r="C56" s="133">
        <f>C48+C40+C32+C24+C16+C6</f>
        <v>4702</v>
      </c>
      <c r="D56" s="133">
        <f>D48+D40+D32+D24+D16+D6</f>
        <v>8289</v>
      </c>
      <c r="E56" s="133">
        <f>E48+E40+E32+E24+E16+E6</f>
        <v>15119</v>
      </c>
      <c r="F56" s="133">
        <f>F48+F40+F32+F24+F16+F6</f>
        <v>21524</v>
      </c>
      <c r="G56" s="136"/>
    </row>
    <row r="57" spans="1:7" ht="12">
      <c r="A57" s="123"/>
      <c r="B57" s="125"/>
      <c r="C57" s="125"/>
      <c r="D57" s="125"/>
      <c r="E57" s="125"/>
      <c r="F57" s="125"/>
      <c r="G57" s="127"/>
    </row>
    <row r="58" spans="1:7" ht="12.75" thickBot="1">
      <c r="A58" s="57" t="s">
        <v>97</v>
      </c>
      <c r="B58" s="58"/>
      <c r="C58" s="58"/>
      <c r="D58" s="58"/>
      <c r="E58" s="58"/>
      <c r="F58" s="59"/>
      <c r="G58" s="60"/>
    </row>
  </sheetData>
  <sheetProtection/>
  <mergeCells count="105">
    <mergeCell ref="E56:E57"/>
    <mergeCell ref="F56:F57"/>
    <mergeCell ref="G56:G57"/>
    <mergeCell ref="C54:C55"/>
    <mergeCell ref="D54:D55"/>
    <mergeCell ref="E54:E55"/>
    <mergeCell ref="F54:F55"/>
    <mergeCell ref="C56:C57"/>
    <mergeCell ref="D56:D57"/>
    <mergeCell ref="A56:A57"/>
    <mergeCell ref="B56:B57"/>
    <mergeCell ref="E8:E9"/>
    <mergeCell ref="F8:F9"/>
    <mergeCell ref="C46:C47"/>
    <mergeCell ref="D46:D47"/>
    <mergeCell ref="E38:E39"/>
    <mergeCell ref="F38:F39"/>
    <mergeCell ref="C38:C39"/>
    <mergeCell ref="D38:D39"/>
    <mergeCell ref="G8:G9"/>
    <mergeCell ref="A54:A55"/>
    <mergeCell ref="B54:B55"/>
    <mergeCell ref="G54:G55"/>
    <mergeCell ref="A8:A9"/>
    <mergeCell ref="B8:B9"/>
    <mergeCell ref="C8:C9"/>
    <mergeCell ref="D8:D9"/>
    <mergeCell ref="E46:E47"/>
    <mergeCell ref="F46:F47"/>
    <mergeCell ref="E4:E5"/>
    <mergeCell ref="F4:F5"/>
    <mergeCell ref="G4:G5"/>
    <mergeCell ref="A6:A7"/>
    <mergeCell ref="B6:B7"/>
    <mergeCell ref="C6:C7"/>
    <mergeCell ref="D6:D7"/>
    <mergeCell ref="E6:E7"/>
    <mergeCell ref="F6:F7"/>
    <mergeCell ref="G6:G7"/>
    <mergeCell ref="A4:A5"/>
    <mergeCell ref="B4:B5"/>
    <mergeCell ref="C4:C5"/>
    <mergeCell ref="D4:D5"/>
    <mergeCell ref="G46:G47"/>
    <mergeCell ref="A48:A49"/>
    <mergeCell ref="B48:B49"/>
    <mergeCell ref="C48:C49"/>
    <mergeCell ref="D48:D49"/>
    <mergeCell ref="E48:E49"/>
    <mergeCell ref="F48:F49"/>
    <mergeCell ref="G48:G49"/>
    <mergeCell ref="A46:A47"/>
    <mergeCell ref="B46:B47"/>
    <mergeCell ref="G38:G39"/>
    <mergeCell ref="A40:A41"/>
    <mergeCell ref="B40:B41"/>
    <mergeCell ref="C40:C41"/>
    <mergeCell ref="D40:D41"/>
    <mergeCell ref="E40:E41"/>
    <mergeCell ref="F40:F41"/>
    <mergeCell ref="G40:G41"/>
    <mergeCell ref="A38:A39"/>
    <mergeCell ref="B38:B39"/>
    <mergeCell ref="E30:E31"/>
    <mergeCell ref="F30:F31"/>
    <mergeCell ref="G30:G31"/>
    <mergeCell ref="A32:A33"/>
    <mergeCell ref="B32:B33"/>
    <mergeCell ref="C32:C33"/>
    <mergeCell ref="D32:D33"/>
    <mergeCell ref="E32:E33"/>
    <mergeCell ref="F32:F33"/>
    <mergeCell ref="G32:G33"/>
    <mergeCell ref="A30:A31"/>
    <mergeCell ref="B30:B31"/>
    <mergeCell ref="C30:C31"/>
    <mergeCell ref="D30:D31"/>
    <mergeCell ref="E22:E23"/>
    <mergeCell ref="F22:F23"/>
    <mergeCell ref="G22:G23"/>
    <mergeCell ref="A24:A25"/>
    <mergeCell ref="B24:B25"/>
    <mergeCell ref="C24:C25"/>
    <mergeCell ref="D24:D25"/>
    <mergeCell ref="E24:E25"/>
    <mergeCell ref="F24:F25"/>
    <mergeCell ref="G24:G25"/>
    <mergeCell ref="A22:A23"/>
    <mergeCell ref="B22:B23"/>
    <mergeCell ref="C22:C23"/>
    <mergeCell ref="D22:D23"/>
    <mergeCell ref="E14:E15"/>
    <mergeCell ref="F14:F15"/>
    <mergeCell ref="G14:G15"/>
    <mergeCell ref="A16:A17"/>
    <mergeCell ref="B16:B17"/>
    <mergeCell ref="C16:C17"/>
    <mergeCell ref="D16:D17"/>
    <mergeCell ref="E16:E17"/>
    <mergeCell ref="F16:F17"/>
    <mergeCell ref="G16:G17"/>
    <mergeCell ref="A14:A15"/>
    <mergeCell ref="B14:B15"/>
    <mergeCell ref="C14:C15"/>
    <mergeCell ref="D14:D15"/>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Fermi National Accelerator Laboratory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Weigand</dc:creator>
  <cp:keywords/>
  <dc:description/>
  <cp:lastModifiedBy>Rob Gardner</cp:lastModifiedBy>
  <dcterms:created xsi:type="dcterms:W3CDTF">2007-09-26T16:49:24Z</dcterms:created>
  <dcterms:modified xsi:type="dcterms:W3CDTF">2008-01-18T19:06:57Z</dcterms:modified>
  <cp:category/>
  <cp:version/>
  <cp:contentType/>
  <cp:contentStatus/>
</cp:coreProperties>
</file>