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1"/>
  </bookViews>
  <sheets>
    <sheet name="COMMON" sheetId="1" r:id="rId1"/>
    <sheet name="SUMMARY" sheetId="2" r:id="rId2"/>
    <sheet name="26u" sheetId="3" r:id="rId3"/>
    <sheet name="26f" sheetId="4" r:id="rId4"/>
    <sheet name="BS1" sheetId="5" r:id="rId5"/>
  </sheets>
  <definedNames>
    <definedName name="ACwvu.fit_graph." localSheetId="3" hidden="1">'26f'!$A$19:$L$52</definedName>
    <definedName name="ACwvu.fit_graph." localSheetId="2" hidden="1">'26u'!$A$19:$L$52</definedName>
    <definedName name="ACwvu.fit_graph." localSheetId="4" hidden="1">'BS1'!$A$19:$L$52</definedName>
    <definedName name="ACwvu.sheet1." localSheetId="3" hidden="1">'26f'!#REF!</definedName>
    <definedName name="ACwvu.sheet1." localSheetId="2" hidden="1">'26u'!#REF!</definedName>
    <definedName name="ACwvu.sheet1." localSheetId="4" hidden="1">'BS1'!#REF!</definedName>
    <definedName name="CenteralMerid">'COMMON'!$B$8</definedName>
    <definedName name="CentralMerid">'COMMON'!$B$8</definedName>
    <definedName name="ChannelBLK">'COMMON'!$E$3:$E$13</definedName>
    <definedName name="DepthBLK">'COMMON'!$E$2:$I$2</definedName>
    <definedName name="Early">'COMMON'!$B$1</definedName>
    <definedName name="EarthLocal">'COMMON'!$A$20:$A$22</definedName>
    <definedName name="FalseEast">'COMMON'!$B$9</definedName>
    <definedName name="Gravity">'COMMON'!$B$6</definedName>
    <definedName name="MaxDepthError">'COMMON'!$A$5</definedName>
    <definedName name="MaxExpectDepth">'COMMON'!$B$4</definedName>
    <definedName name="Nbar">#REF!</definedName>
    <definedName name="Now">'COMMON'!$B$2</definedName>
    <definedName name="Ntable">'COMMON'!$E$3:$I$13</definedName>
    <definedName name="_xlnm.Print_Area" localSheetId="3">'26f'!$A$1:$Y$57</definedName>
    <definedName name="_xlnm.Print_Area" localSheetId="2">'26u'!$A$1:$Y$57</definedName>
    <definedName name="_xlnm.Print_Area" localSheetId="4">'BS1'!$A$1:$Y$57</definedName>
    <definedName name="Qlist">'COMMON'!$K$2:$K$14</definedName>
    <definedName name="Swvu.fit_graph." localSheetId="3" hidden="1">'26f'!$A$19:$L$52</definedName>
    <definedName name="Swvu.fit_graph." localSheetId="2" hidden="1">'26u'!$A$19:$L$52</definedName>
    <definedName name="Swvu.fit_graph." localSheetId="4" hidden="1">'BS1'!$A$19:$L$52</definedName>
    <definedName name="Swvu.sheet1." localSheetId="3" hidden="1">'26f'!#REF!</definedName>
    <definedName name="Swvu.sheet1." localSheetId="2" hidden="1">'26u'!#REF!</definedName>
    <definedName name="Swvu.sheet1." localSheetId="4" hidden="1">'BS1'!#REF!</definedName>
    <definedName name="wvu.fit_graph." localSheetId="3" hidden="1">{TRUE,TRUE,-2.75,-17,772.5,528.75,FALSE,TRUE,TRUE,TRUE,0,1,#N/A,15,#N/A,10.91358024691358,29,1,FALSE,FALSE,3,TRUE,1,FALSE,126,"Swvu.fit_graph.","ACwvu.fit_graph.",#N/A,FALSE,FALSE,1.24,0.75,0.66,0.43,1,"&amp;R&amp;F","&amp;R&amp;F",FALSE,FALSE,FALSE,FALSE,1,100,#N/A,#N/A,FALSE,FALSE,#N/A,#N/A,FALSE,FALSE,FALSE,1,600,600,FALSE,FALSE,TRUE,TRUE,TRUE}</definedName>
    <definedName name="wvu.fit_graph." localSheetId="2" hidden="1">{TRUE,TRUE,-2.75,-17,772.5,528.75,FALSE,TRUE,TRUE,TRUE,0,1,#N/A,15,#N/A,10.91358024691358,29,1,FALSE,FALSE,3,TRUE,1,FALSE,126,"Swvu.fit_graph.","ACwvu.fit_graph.",#N/A,FALSE,FALSE,1.24,0.75,0.66,0.43,1,"&amp;R&amp;F","&amp;R&amp;F",FALSE,FALSE,FALSE,FALSE,1,100,#N/A,#N/A,FALSE,FALSE,#N/A,#N/A,FALSE,FALSE,FALSE,1,600,600,FALSE,FALSE,TRUE,TRUE,TRUE}</definedName>
    <definedName name="wvu.fit_graph." localSheetId="4" hidden="1">{TRUE,TRUE,-2.75,-17,772.5,528.75,FALSE,TRUE,TRUE,TRUE,0,1,#N/A,15,#N/A,10.91358024691358,29,1,FALSE,FALSE,3,TRUE,1,FALSE,126,"Swvu.fit_graph.","ACwvu.fit_graph.",#N/A,FALSE,FALSE,1.24,0.75,0.66,0.43,1,"&amp;R&amp;F","&amp;R&amp;F",FALSE,FALSE,FALSE,FALSE,1,100,#N/A,#N/A,FALSE,FALSE,#N/A,#N/A,FALSE,FALSE,FALSE,1,600,600,FALSE,FALSE,TRUE,TRUE,TRUE}</definedName>
    <definedName name="wvu.sheet1." localSheetId="3" hidden="1">{TRUE,TRUE,-2.75,-17,772.5,528.75,FALSE,TRUE,TRUE,TRUE,0,1,#N/A,1,#N/A,21.74418604651163,55.72727272727273,1,FALSE,FALSE,3,TRUE,1,FALSE,67,"Swvu.sheet1.","ACwvu.sheet1.",#N/A,FALSE,FALSE,1.24,0.75,0.66,0.43,1,"&amp;R&amp;F","&amp;R&amp;F",FALSE,FALSE,FALSE,FALSE,1,100,#N/A,#N/A,FALSE,FALSE,#N/A,#N/A,FALSE,FALSE,FALSE,1,600,600,FALSE,FALSE,TRUE,TRUE,TRUE}</definedName>
    <definedName name="wvu.sheet1." localSheetId="2" hidden="1">{TRUE,TRUE,-2.75,-17,772.5,528.75,FALSE,TRUE,TRUE,TRUE,0,1,#N/A,1,#N/A,21.74418604651163,55.72727272727273,1,FALSE,FALSE,3,TRUE,1,FALSE,67,"Swvu.sheet1.","ACwvu.sheet1.",#N/A,FALSE,FALSE,1.24,0.75,0.66,0.43,1,"&amp;R&amp;F","&amp;R&amp;F",FALSE,FALSE,FALSE,FALSE,1,100,#N/A,#N/A,FALSE,FALSE,#N/A,#N/A,FALSE,FALSE,FALSE,1,600,600,FALSE,FALSE,TRUE,TRUE,TRUE}</definedName>
    <definedName name="wvu.sheet1." localSheetId="4" hidden="1">{TRUE,TRUE,-2.75,-17,772.5,528.75,FALSE,TRUE,TRUE,TRUE,0,1,#N/A,1,#N/A,21.74418604651163,55.72727272727273,1,FALSE,FALSE,3,TRUE,1,FALSE,67,"Swvu.sheet1.","ACwvu.sheet1.",#N/A,FALSE,FALSE,1.24,0.75,0.66,0.43,1,"&amp;R&amp;F","&amp;R&amp;F",FALSE,FALSE,FALSE,FALSE,1,100,#N/A,#N/A,FALSE,FALSE,#N/A,#N/A,FALSE,FALSE,FALSE,1,600,600,FALSE,FALSE,TRUE,TRUE,TRUE}</definedName>
  </definedNames>
  <calcPr fullCalcOnLoad="1"/>
</workbook>
</file>

<file path=xl/comments3.xml><?xml version="1.0" encoding="utf-8"?>
<comments xmlns="http://schemas.openxmlformats.org/spreadsheetml/2006/main">
  <authors>
    <author>khalford</author>
  </authors>
  <commentList>
    <comment ref="G9" authorId="0">
      <text>
        <r>
          <rPr>
            <b/>
            <sz val="16"/>
            <rFont val="Tahoma"/>
            <family val="2"/>
          </rPr>
          <t xml:space="preserve">khalford:
Leave the 0.8 depth columns blank if the measurement is at 0.6 depth. For tidiness, columns G and H can be hidden for measurements based on 0.6 depths.
</t>
        </r>
        <r>
          <rPr>
            <sz val="16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16"/>
            <rFont val="Tahoma"/>
            <family val="2"/>
          </rPr>
          <t>khalford:</t>
        </r>
        <r>
          <rPr>
            <sz val="16"/>
            <rFont val="Tahoma"/>
            <family val="2"/>
          </rPr>
          <t xml:space="preserve">
Invidual velocity computations for 0.2 and 0.8 depths are in columns I and J respectively. 
Unhide these 2 columns and the velocities will appear on the charts.</t>
        </r>
      </text>
    </comment>
  </commentList>
</comments>
</file>

<file path=xl/comments4.xml><?xml version="1.0" encoding="utf-8"?>
<comments xmlns="http://schemas.openxmlformats.org/spreadsheetml/2006/main">
  <authors>
    <author>khalford</author>
  </authors>
  <commentList>
    <comment ref="G9" authorId="0">
      <text>
        <r>
          <rPr>
            <b/>
            <sz val="16"/>
            <rFont val="Tahoma"/>
            <family val="2"/>
          </rPr>
          <t xml:space="preserve">khalford:
Leave the 0.8 depth columns blank if the measurement is at 0.6 depth. For tidiness, columns G and H can be hidden for measurements based on 0.6 depths.
</t>
        </r>
        <r>
          <rPr>
            <sz val="16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16"/>
            <rFont val="Tahoma"/>
            <family val="2"/>
          </rPr>
          <t>khalford:</t>
        </r>
        <r>
          <rPr>
            <sz val="16"/>
            <rFont val="Tahoma"/>
            <family val="2"/>
          </rPr>
          <t xml:space="preserve">
Invidual velocity computations for 0.2 and 0.8 depths are in columns I and J respectively. 
Unhide these 2 columns and the velocities will appear on the charts.</t>
        </r>
      </text>
    </comment>
  </commentList>
</comments>
</file>

<file path=xl/comments5.xml><?xml version="1.0" encoding="utf-8"?>
<comments xmlns="http://schemas.openxmlformats.org/spreadsheetml/2006/main">
  <authors>
    <author>khalford</author>
  </authors>
  <commentList>
    <comment ref="G9" authorId="0">
      <text>
        <r>
          <rPr>
            <b/>
            <sz val="16"/>
            <rFont val="Tahoma"/>
            <family val="2"/>
          </rPr>
          <t xml:space="preserve">khalford:
Leave the 0.8 depth columns blank if the measurement is at 0.6 depth. For tidiness, columns G and H can be hidden for measurements based on 0.6 depths.
</t>
        </r>
        <r>
          <rPr>
            <sz val="16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16"/>
            <rFont val="Tahoma"/>
            <family val="2"/>
          </rPr>
          <t>khalford:</t>
        </r>
        <r>
          <rPr>
            <sz val="16"/>
            <rFont val="Tahoma"/>
            <family val="2"/>
          </rPr>
          <t xml:space="preserve">
Invidual velocity computations for 0.2 and 0.8 depths are in columns I and J respectively. 
Unhide these 2 columns and the velocities will appear on the charts.</t>
        </r>
      </text>
    </comment>
  </commentList>
</comments>
</file>

<file path=xl/sharedStrings.xml><?xml version="1.0" encoding="utf-8"?>
<sst xmlns="http://schemas.openxmlformats.org/spreadsheetml/2006/main" count="248" uniqueCount="99">
  <si>
    <t>Station Name:</t>
  </si>
  <si>
    <t>Today is</t>
  </si>
  <si>
    <t>Date:</t>
  </si>
  <si>
    <t>Time:</t>
  </si>
  <si>
    <t>CFS</t>
  </si>
  <si>
    <t>ft</t>
  </si>
  <si>
    <t>Area =</t>
  </si>
  <si>
    <t>Sum of widths =</t>
  </si>
  <si>
    <t>Average Velocity =</t>
  </si>
  <si>
    <t>ft/s</t>
  </si>
  <si>
    <t>Maximum Expected Depth =</t>
  </si>
  <si>
    <r>
      <t>Area, ft</t>
    </r>
    <r>
      <rPr>
        <vertAlign val="superscript"/>
        <sz val="10"/>
        <rFont val="Arial"/>
        <family val="2"/>
      </rPr>
      <t>2</t>
    </r>
  </si>
  <si>
    <t>Earliest entry</t>
  </si>
  <si>
    <t>Channel Types</t>
  </si>
  <si>
    <t>Armored</t>
  </si>
  <si>
    <t>Bushy</t>
  </si>
  <si>
    <t>Dirty</t>
  </si>
  <si>
    <t>n by depth, ft</t>
  </si>
  <si>
    <t xml:space="preserve"> ft</t>
  </si>
  <si>
    <t xml:space="preserve">Gravity = </t>
  </si>
  <si>
    <r>
      <t>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</t>
    </r>
  </si>
  <si>
    <t>Location Entry</t>
  </si>
  <si>
    <t>UTM, Zone 11</t>
  </si>
  <si>
    <t>Xmin</t>
  </si>
  <si>
    <t>Xmax</t>
  </si>
  <si>
    <t>Ymin</t>
  </si>
  <si>
    <t>Ymax</t>
  </si>
  <si>
    <t>Northing =</t>
  </si>
  <si>
    <t>Easting =</t>
  </si>
  <si>
    <t>Latitude =</t>
  </si>
  <si>
    <t>Longitude =</t>
  </si>
  <si>
    <t>Lat-Long</t>
  </si>
  <si>
    <t>QUERY ITEM</t>
  </si>
  <si>
    <t>ADDRESS</t>
  </si>
  <si>
    <t>Count =</t>
  </si>
  <si>
    <t>Range =</t>
  </si>
  <si>
    <t>TestPage =</t>
  </si>
  <si>
    <t>RowCheck =</t>
  </si>
  <si>
    <t>ColCheck =</t>
  </si>
  <si>
    <t>B4</t>
  </si>
  <si>
    <t>C2</t>
  </si>
  <si>
    <t>STOP</t>
  </si>
  <si>
    <t xml:space="preserve">Central Meridian = </t>
  </si>
  <si>
    <t xml:space="preserve">False Easting = </t>
  </si>
  <si>
    <t>m</t>
  </si>
  <si>
    <t>Big Meadow Ck above Hwy. 89 (upper)</t>
  </si>
  <si>
    <t>Sta. No.:</t>
  </si>
  <si>
    <t>26u</t>
  </si>
  <si>
    <t>Type</t>
  </si>
  <si>
    <t>Slope</t>
  </si>
  <si>
    <t>Intercept</t>
  </si>
  <si>
    <t>Stream Profiles for:</t>
  </si>
  <si>
    <t>V =</t>
  </si>
  <si>
    <t>X RPS  +</t>
  </si>
  <si>
    <t>Pygmy</t>
  </si>
  <si>
    <t>Station No.:</t>
  </si>
  <si>
    <t>Sig fig =</t>
  </si>
  <si>
    <t>Meter Type:</t>
  </si>
  <si>
    <t>AA</t>
  </si>
  <si>
    <t>Length Check:</t>
  </si>
  <si>
    <t>Discharge =</t>
  </si>
  <si>
    <t>Max -Min =</t>
  </si>
  <si>
    <t>Sq. Ft.</t>
  </si>
  <si>
    <t>Discharge</t>
  </si>
  <si>
    <t>Maximum Observed Depth =</t>
  </si>
  <si>
    <t>Percent cut</t>
  </si>
  <si>
    <t>Angle (deg.)</t>
  </si>
  <si>
    <t>Dist. From initial point</t>
  </si>
  <si>
    <t>Width</t>
  </si>
  <si>
    <t>Depth</t>
  </si>
  <si>
    <t>Rev-olu-tions</t>
  </si>
  <si>
    <t>Sec-onds</t>
  </si>
  <si>
    <t>Average Velocity, ft/s</t>
  </si>
  <si>
    <t>Adjusted Velocity, ft/s</t>
  </si>
  <si>
    <r>
      <t>Dis-charge, 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</t>
    </r>
  </si>
  <si>
    <t>Distance</t>
  </si>
  <si>
    <t>Depths</t>
  </si>
  <si>
    <t>sum 0.8 =</t>
  </si>
  <si>
    <t/>
  </si>
  <si>
    <t>0.2 depth</t>
  </si>
  <si>
    <t>0.6 depth</t>
  </si>
  <si>
    <t>0.8 depth</t>
  </si>
  <si>
    <t xml:space="preserve">2n8 cutoff = </t>
  </si>
  <si>
    <t>REMARKS:</t>
  </si>
  <si>
    <t>D1</t>
  </si>
  <si>
    <t>D5</t>
  </si>
  <si>
    <t>D6</t>
  </si>
  <si>
    <t>E2</t>
  </si>
  <si>
    <t>L2</t>
  </si>
  <si>
    <t>L3</t>
  </si>
  <si>
    <t>M4</t>
  </si>
  <si>
    <t>M5</t>
  </si>
  <si>
    <t>M6</t>
  </si>
  <si>
    <t>M7</t>
  </si>
  <si>
    <t>N1</t>
  </si>
  <si>
    <t>26f</t>
  </si>
  <si>
    <t>Revolu-tions</t>
  </si>
  <si>
    <t>BS1</t>
  </si>
  <si>
    <t>BS1 for Cosine channel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</si>
</sst>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mm/dd/yy"/>
    <numFmt numFmtId="167" formatCode="0.0%"/>
    <numFmt numFmtId="168" formatCode="\±0"/>
    <numFmt numFmtId="169" formatCode="\±\ 0"/>
    <numFmt numFmtId="170" formatCode="00\°00\'00\'\'"/>
  </numFmts>
  <fonts count="10">
    <font>
      <sz val="10"/>
      <name val="Arial"/>
      <family val="0"/>
    </font>
    <font>
      <sz val="14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b/>
      <sz val="10.25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2" fontId="0" fillId="0" borderId="0" xfId="0" applyNumberFormat="1" applyAlignment="1" applyProtection="1">
      <alignment/>
      <protection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 wrapText="1"/>
    </xf>
    <xf numFmtId="2" fontId="0" fillId="3" borderId="0" xfId="0" applyNumberFormat="1" applyFill="1" applyAlignment="1" applyProtection="1">
      <alignment/>
      <protection locked="0"/>
    </xf>
    <xf numFmtId="2" fontId="0" fillId="0" borderId="3" xfId="0" applyNumberFormat="1" applyBorder="1" applyAlignment="1" applyProtection="1">
      <alignment/>
      <protection/>
    </xf>
    <xf numFmtId="14" fontId="0" fillId="3" borderId="0" xfId="0" applyNumberForma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 applyProtection="1">
      <alignment horizontal="right"/>
      <protection/>
    </xf>
    <xf numFmtId="14" fontId="0" fillId="3" borderId="0" xfId="0" applyNumberFormat="1" applyFill="1" applyAlignment="1" applyProtection="1">
      <alignment horizontal="left"/>
      <protection/>
    </xf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0" fontId="0" fillId="5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left"/>
    </xf>
    <xf numFmtId="170" fontId="0" fillId="0" borderId="0" xfId="0" applyNumberFormat="1" applyAlignment="1">
      <alignment horizontal="center"/>
    </xf>
    <xf numFmtId="0" fontId="1" fillId="0" borderId="1" xfId="0" applyFont="1" applyBorder="1" applyAlignment="1" applyProtection="1">
      <alignment horizontal="righ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166" fontId="0" fillId="0" borderId="0" xfId="0" applyNumberFormat="1" applyBorder="1" applyAlignment="1" applyProtection="1">
      <alignment horizontal="left"/>
      <protection/>
    </xf>
    <xf numFmtId="14" fontId="0" fillId="0" borderId="2" xfId="0" applyNumberFormat="1" applyBorder="1" applyAlignment="1" applyProtection="1">
      <alignment horizontal="left"/>
      <protection locked="0"/>
    </xf>
    <xf numFmtId="20" fontId="0" fillId="0" borderId="2" xfId="0" applyNumberFormat="1" applyBorder="1" applyAlignment="1" applyProtection="1">
      <alignment horizontal="left"/>
      <protection locked="0"/>
    </xf>
    <xf numFmtId="0" fontId="0" fillId="0" borderId="4" xfId="0" applyBorder="1" applyAlignment="1" applyProtection="1">
      <alignment/>
      <protection/>
    </xf>
    <xf numFmtId="0" fontId="3" fillId="0" borderId="1" xfId="0" applyFont="1" applyBorder="1" applyAlignment="1" applyProtection="1">
      <alignment horizontal="right"/>
      <protection/>
    </xf>
    <xf numFmtId="20" fontId="0" fillId="0" borderId="1" xfId="0" applyNumberFormat="1" applyBorder="1" applyAlignment="1" applyProtection="1">
      <alignment horizontal="left"/>
      <protection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2" xfId="0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 quotePrefix="1">
      <alignment/>
      <protection/>
    </xf>
    <xf numFmtId="164" fontId="0" fillId="0" borderId="3" xfId="0" applyNumberFormat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0" fontId="0" fillId="0" borderId="2" xfId="0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 locked="0"/>
    </xf>
    <xf numFmtId="165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65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0" fillId="0" borderId="0" xfId="0" applyNumberFormat="1" applyFill="1" applyBorder="1" applyAlignment="1" applyProtection="1">
      <alignment horizontal="right"/>
      <protection locked="0"/>
    </xf>
    <xf numFmtId="2" fontId="0" fillId="0" borderId="0" xfId="0" applyNumberFormat="1" applyFill="1" applyBorder="1" applyAlignment="1" applyProtection="1">
      <alignment horizontal="right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165" fontId="0" fillId="0" borderId="3" xfId="0" applyNumberForma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/>
    </xf>
    <xf numFmtId="2" fontId="0" fillId="0" borderId="3" xfId="0" applyNumberForma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FF00"/>
        </patternFill>
      </fill>
      <border/>
    </dxf>
    <dxf>
      <fill>
        <patternFill patternType="gray0625"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"/>
          <c:w val="0.93875"/>
          <c:h val="0.98875"/>
        </c:manualLayout>
      </c:layout>
      <c:scatterChart>
        <c:scatterStyle val="line"/>
        <c:varyColors val="0"/>
        <c:ser>
          <c:idx val="1"/>
          <c:order val="0"/>
          <c:tx>
            <c:strRef>
              <c:f>'26u'!$D$9</c:f>
              <c:strCache>
                <c:ptCount val="1"/>
                <c:pt idx="0">
                  <c:v>Depth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'26u'!$B$10:$B$50</c:f>
              <c:numCache>
                <c:ptCount val="41"/>
                <c:pt idx="0">
                  <c:v>6.4</c:v>
                </c:pt>
                <c:pt idx="1">
                  <c:v>5.9</c:v>
                </c:pt>
                <c:pt idx="2">
                  <c:v>5.6</c:v>
                </c:pt>
                <c:pt idx="3">
                  <c:v>5.2</c:v>
                </c:pt>
                <c:pt idx="4">
                  <c:v>4.8</c:v>
                </c:pt>
                <c:pt idx="5">
                  <c:v>4.5</c:v>
                </c:pt>
                <c:pt idx="6">
                  <c:v>4.2</c:v>
                </c:pt>
                <c:pt idx="7">
                  <c:v>3.9</c:v>
                </c:pt>
                <c:pt idx="8">
                  <c:v>3.6</c:v>
                </c:pt>
                <c:pt idx="9">
                  <c:v>3.3</c:v>
                </c:pt>
                <c:pt idx="10">
                  <c:v>3</c:v>
                </c:pt>
                <c:pt idx="11">
                  <c:v>2.7</c:v>
                </c:pt>
                <c:pt idx="12">
                  <c:v>2.4</c:v>
                </c:pt>
                <c:pt idx="13">
                  <c:v>2.1</c:v>
                </c:pt>
                <c:pt idx="14">
                  <c:v>1.8</c:v>
                </c:pt>
                <c:pt idx="15">
                  <c:v>1.3</c:v>
                </c:pt>
              </c:numCache>
            </c:numRef>
          </c:xVal>
          <c:yVal>
            <c:numRef>
              <c:f>'26u'!$D$10:$D$50</c:f>
              <c:numCache>
                <c:ptCount val="41"/>
                <c:pt idx="0">
                  <c:v>0</c:v>
                </c:pt>
                <c:pt idx="1">
                  <c:v>0.18</c:v>
                </c:pt>
                <c:pt idx="2">
                  <c:v>0.31</c:v>
                </c:pt>
                <c:pt idx="3">
                  <c:v>0.3</c:v>
                </c:pt>
                <c:pt idx="4">
                  <c:v>0.26</c:v>
                </c:pt>
                <c:pt idx="5">
                  <c:v>0.28</c:v>
                </c:pt>
                <c:pt idx="6">
                  <c:v>0.3</c:v>
                </c:pt>
                <c:pt idx="7">
                  <c:v>0.25</c:v>
                </c:pt>
                <c:pt idx="8">
                  <c:v>0.23</c:v>
                </c:pt>
                <c:pt idx="9">
                  <c:v>0.23</c:v>
                </c:pt>
                <c:pt idx="10">
                  <c:v>0.25</c:v>
                </c:pt>
                <c:pt idx="11">
                  <c:v>0.23</c:v>
                </c:pt>
                <c:pt idx="12">
                  <c:v>0.23</c:v>
                </c:pt>
                <c:pt idx="13">
                  <c:v>0.22</c:v>
                </c:pt>
                <c:pt idx="14">
                  <c:v>0.12</c:v>
                </c:pt>
                <c:pt idx="15">
                  <c:v>0</c:v>
                </c:pt>
              </c:numCache>
            </c:numRef>
          </c:yVal>
          <c:smooth val="0"/>
        </c:ser>
        <c:axId val="44250753"/>
        <c:axId val="62712458"/>
      </c:scatterChart>
      <c:valAx>
        <c:axId val="44250753"/>
        <c:scaling>
          <c:orientation val="minMax"/>
        </c:scaling>
        <c:axPos val="t"/>
        <c:delete val="0"/>
        <c:numFmt formatCode="General" sourceLinked="0"/>
        <c:majorTickMark val="out"/>
        <c:minorTickMark val="none"/>
        <c:tickLblPos val="high"/>
        <c:crossAx val="62712458"/>
        <c:crossesAt val="999"/>
        <c:crossBetween val="midCat"/>
        <c:dispUnits/>
      </c:valAx>
      <c:valAx>
        <c:axId val="6271245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DEPTH, IN FEET  . 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425075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035"/>
          <c:w val="0.93725"/>
          <c:h val="0.9965"/>
        </c:manualLayout>
      </c:layout>
      <c:scatterChart>
        <c:scatterStyle val="line"/>
        <c:varyColors val="0"/>
        <c:ser>
          <c:idx val="5"/>
          <c:order val="0"/>
          <c:tx>
            <c:strRef>
              <c:f>'26u'!$J$9</c:f>
              <c:strCache>
                <c:ptCount val="1"/>
                <c:pt idx="0">
                  <c:v>V- ft/s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'26u'!$B$10:$B$50</c:f>
              <c:numCache>
                <c:ptCount val="41"/>
                <c:pt idx="0">
                  <c:v>6.4</c:v>
                </c:pt>
                <c:pt idx="1">
                  <c:v>5.9</c:v>
                </c:pt>
                <c:pt idx="2">
                  <c:v>5.6</c:v>
                </c:pt>
                <c:pt idx="3">
                  <c:v>5.2</c:v>
                </c:pt>
                <c:pt idx="4">
                  <c:v>4.8</c:v>
                </c:pt>
                <c:pt idx="5">
                  <c:v>4.5</c:v>
                </c:pt>
                <c:pt idx="6">
                  <c:v>4.2</c:v>
                </c:pt>
                <c:pt idx="7">
                  <c:v>3.9</c:v>
                </c:pt>
                <c:pt idx="8">
                  <c:v>3.6</c:v>
                </c:pt>
                <c:pt idx="9">
                  <c:v>3.3</c:v>
                </c:pt>
                <c:pt idx="10">
                  <c:v>3</c:v>
                </c:pt>
                <c:pt idx="11">
                  <c:v>2.7</c:v>
                </c:pt>
                <c:pt idx="12">
                  <c:v>2.4</c:v>
                </c:pt>
                <c:pt idx="13">
                  <c:v>2.1</c:v>
                </c:pt>
                <c:pt idx="14">
                  <c:v>1.8</c:v>
                </c:pt>
                <c:pt idx="15">
                  <c:v>1.3</c:v>
                </c:pt>
              </c:numCache>
            </c:numRef>
          </c:xVal>
          <c:yVal>
            <c:numRef>
              <c:f>'26u'!$J$10:$J$50</c:f>
            </c:numRef>
          </c:yVal>
          <c:smooth val="0"/>
        </c:ser>
        <c:ser>
          <c:idx val="4"/>
          <c:order val="1"/>
          <c:tx>
            <c:strRef>
              <c:f>'26u'!$K$9</c:f>
              <c:strCache>
                <c:ptCount val="1"/>
                <c:pt idx="0">
                  <c:v>Average Velocity, ft/s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'26u'!$B$10:$B$50</c:f>
              <c:numCache>
                <c:ptCount val="41"/>
                <c:pt idx="0">
                  <c:v>6.4</c:v>
                </c:pt>
                <c:pt idx="1">
                  <c:v>5.9</c:v>
                </c:pt>
                <c:pt idx="2">
                  <c:v>5.6</c:v>
                </c:pt>
                <c:pt idx="3">
                  <c:v>5.2</c:v>
                </c:pt>
                <c:pt idx="4">
                  <c:v>4.8</c:v>
                </c:pt>
                <c:pt idx="5">
                  <c:v>4.5</c:v>
                </c:pt>
                <c:pt idx="6">
                  <c:v>4.2</c:v>
                </c:pt>
                <c:pt idx="7">
                  <c:v>3.9</c:v>
                </c:pt>
                <c:pt idx="8">
                  <c:v>3.6</c:v>
                </c:pt>
                <c:pt idx="9">
                  <c:v>3.3</c:v>
                </c:pt>
                <c:pt idx="10">
                  <c:v>3</c:v>
                </c:pt>
                <c:pt idx="11">
                  <c:v>2.7</c:v>
                </c:pt>
                <c:pt idx="12">
                  <c:v>2.4</c:v>
                </c:pt>
                <c:pt idx="13">
                  <c:v>2.1</c:v>
                </c:pt>
                <c:pt idx="14">
                  <c:v>1.8</c:v>
                </c:pt>
                <c:pt idx="15">
                  <c:v>1.3</c:v>
                </c:pt>
              </c:numCache>
            </c:numRef>
          </c:xVal>
          <c:yVal>
            <c:numRef>
              <c:f>'26u'!$K$10:$K$50</c:f>
              <c:numCache>
                <c:ptCount val="4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0.20581818181818184</c:v>
                </c:pt>
                <c:pt idx="5">
                  <c:v>0</c:v>
                </c:pt>
                <c:pt idx="6">
                  <c:v>0.07552615384615385</c:v>
                </c:pt>
                <c:pt idx="7">
                  <c:v>0.10322999999999999</c:v>
                </c:pt>
                <c:pt idx="8">
                  <c:v>0.22328000000000003</c:v>
                </c:pt>
                <c:pt idx="9">
                  <c:v>0.1951707317073171</c:v>
                </c:pt>
                <c:pt idx="10">
                  <c:v>0.21589230769230772</c:v>
                </c:pt>
                <c:pt idx="11">
                  <c:v>0.4078274509803922</c:v>
                </c:pt>
                <c:pt idx="12">
                  <c:v>0.4885333333333333</c:v>
                </c:pt>
                <c:pt idx="13">
                  <c:v>0.47789767441860465</c:v>
                </c:pt>
                <c:pt idx="14">
                  <c:v>0.37420000000000003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'26u'!$L$9</c:f>
              <c:strCache>
                <c:ptCount val="1"/>
                <c:pt idx="0">
                  <c:v>Adjusted Velocity, ft/s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'26u'!$B$10:$B$50</c:f>
              <c:numCache>
                <c:ptCount val="41"/>
                <c:pt idx="0">
                  <c:v>6.4</c:v>
                </c:pt>
                <c:pt idx="1">
                  <c:v>5.9</c:v>
                </c:pt>
                <c:pt idx="2">
                  <c:v>5.6</c:v>
                </c:pt>
                <c:pt idx="3">
                  <c:v>5.2</c:v>
                </c:pt>
                <c:pt idx="4">
                  <c:v>4.8</c:v>
                </c:pt>
                <c:pt idx="5">
                  <c:v>4.5</c:v>
                </c:pt>
                <c:pt idx="6">
                  <c:v>4.2</c:v>
                </c:pt>
                <c:pt idx="7">
                  <c:v>3.9</c:v>
                </c:pt>
                <c:pt idx="8">
                  <c:v>3.6</c:v>
                </c:pt>
                <c:pt idx="9">
                  <c:v>3.3</c:v>
                </c:pt>
                <c:pt idx="10">
                  <c:v>3</c:v>
                </c:pt>
                <c:pt idx="11">
                  <c:v>2.7</c:v>
                </c:pt>
                <c:pt idx="12">
                  <c:v>2.4</c:v>
                </c:pt>
                <c:pt idx="13">
                  <c:v>2.1</c:v>
                </c:pt>
                <c:pt idx="14">
                  <c:v>1.8</c:v>
                </c:pt>
                <c:pt idx="15">
                  <c:v>1.3</c:v>
                </c:pt>
              </c:numCache>
            </c:numRef>
          </c:xVal>
          <c:yVal>
            <c:numRef>
              <c:f>'26u'!$L$10:$L$50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0.20581818181818184</c:v>
                </c:pt>
                <c:pt idx="5">
                  <c:v>0</c:v>
                </c:pt>
                <c:pt idx="6">
                  <c:v>0.07552615384615385</c:v>
                </c:pt>
                <c:pt idx="7">
                  <c:v>0.10322999999999999</c:v>
                </c:pt>
                <c:pt idx="8">
                  <c:v>0.22328000000000003</c:v>
                </c:pt>
                <c:pt idx="9">
                  <c:v>0.1951707317073171</c:v>
                </c:pt>
                <c:pt idx="10">
                  <c:v>0.21589230769230772</c:v>
                </c:pt>
                <c:pt idx="11">
                  <c:v>0.4078274509803922</c:v>
                </c:pt>
                <c:pt idx="12">
                  <c:v>0.4885333333333333</c:v>
                </c:pt>
                <c:pt idx="13">
                  <c:v>0.47789767441860465</c:v>
                </c:pt>
                <c:pt idx="14">
                  <c:v>0.37420000000000003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'26u'!$I$9</c:f>
              <c:strCache>
                <c:ptCount val="1"/>
                <c:pt idx="0">
                  <c:v>V-0.6 depth ft/s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'26u'!$B$10:$B$50</c:f>
              <c:numCache>
                <c:ptCount val="41"/>
                <c:pt idx="0">
                  <c:v>6.4</c:v>
                </c:pt>
                <c:pt idx="1">
                  <c:v>5.9</c:v>
                </c:pt>
                <c:pt idx="2">
                  <c:v>5.6</c:v>
                </c:pt>
                <c:pt idx="3">
                  <c:v>5.2</c:v>
                </c:pt>
                <c:pt idx="4">
                  <c:v>4.8</c:v>
                </c:pt>
                <c:pt idx="5">
                  <c:v>4.5</c:v>
                </c:pt>
                <c:pt idx="6">
                  <c:v>4.2</c:v>
                </c:pt>
                <c:pt idx="7">
                  <c:v>3.9</c:v>
                </c:pt>
                <c:pt idx="8">
                  <c:v>3.6</c:v>
                </c:pt>
                <c:pt idx="9">
                  <c:v>3.3</c:v>
                </c:pt>
                <c:pt idx="10">
                  <c:v>3</c:v>
                </c:pt>
                <c:pt idx="11">
                  <c:v>2.7</c:v>
                </c:pt>
                <c:pt idx="12">
                  <c:v>2.4</c:v>
                </c:pt>
                <c:pt idx="13">
                  <c:v>2.1</c:v>
                </c:pt>
                <c:pt idx="14">
                  <c:v>1.8</c:v>
                </c:pt>
                <c:pt idx="15">
                  <c:v>1.3</c:v>
                </c:pt>
              </c:numCache>
            </c:numRef>
          </c:xVal>
          <c:yVal>
            <c:numRef>
              <c:f>'26u'!$I$10:$I$50</c:f>
            </c:numRef>
          </c:yVal>
          <c:smooth val="0"/>
        </c:ser>
        <c:axId val="27541211"/>
        <c:axId val="46544308"/>
      </c:scatterChart>
      <c:valAx>
        <c:axId val="275412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6544308"/>
        <c:crosses val="autoZero"/>
        <c:crossBetween val="midCat"/>
        <c:dispUnits/>
      </c:valAx>
      <c:valAx>
        <c:axId val="46544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VELOCITY, IN FT/S 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754121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625"/>
          <c:y val="0.12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0375"/>
          <c:w val="0.93925"/>
          <c:h val="0.95825"/>
        </c:manualLayout>
      </c:layout>
      <c:scatterChart>
        <c:scatterStyle val="line"/>
        <c:varyColors val="0"/>
        <c:ser>
          <c:idx val="7"/>
          <c:order val="0"/>
          <c:tx>
            <c:strRef>
              <c:f>'26u'!$N$9</c:f>
              <c:strCache>
                <c:ptCount val="1"/>
                <c:pt idx="0">
                  <c:v>Dis-charge, ft3/s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'26u'!$B$10:$B$50</c:f>
              <c:numCache>
                <c:ptCount val="41"/>
                <c:pt idx="0">
                  <c:v>6.4</c:v>
                </c:pt>
                <c:pt idx="1">
                  <c:v>5.9</c:v>
                </c:pt>
                <c:pt idx="2">
                  <c:v>5.6</c:v>
                </c:pt>
                <c:pt idx="3">
                  <c:v>5.2</c:v>
                </c:pt>
                <c:pt idx="4">
                  <c:v>4.8</c:v>
                </c:pt>
                <c:pt idx="5">
                  <c:v>4.5</c:v>
                </c:pt>
                <c:pt idx="6">
                  <c:v>4.2</c:v>
                </c:pt>
                <c:pt idx="7">
                  <c:v>3.9</c:v>
                </c:pt>
                <c:pt idx="8">
                  <c:v>3.6</c:v>
                </c:pt>
                <c:pt idx="9">
                  <c:v>3.3</c:v>
                </c:pt>
                <c:pt idx="10">
                  <c:v>3</c:v>
                </c:pt>
                <c:pt idx="11">
                  <c:v>2.7</c:v>
                </c:pt>
                <c:pt idx="12">
                  <c:v>2.4</c:v>
                </c:pt>
                <c:pt idx="13">
                  <c:v>2.1</c:v>
                </c:pt>
                <c:pt idx="14">
                  <c:v>1.8</c:v>
                </c:pt>
                <c:pt idx="15">
                  <c:v>1.3</c:v>
                </c:pt>
              </c:numCache>
            </c:numRef>
          </c:xVal>
          <c:yVal>
            <c:numRef>
              <c:f>'26u'!$N$10:$N$50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0.018729454545454553</c:v>
                </c:pt>
                <c:pt idx="5">
                  <c:v>0</c:v>
                </c:pt>
                <c:pt idx="6">
                  <c:v>0.006797353846153847</c:v>
                </c:pt>
                <c:pt idx="7">
                  <c:v>0.00774225</c:v>
                </c:pt>
                <c:pt idx="8">
                  <c:v>0.015406320000000006</c:v>
                </c:pt>
                <c:pt idx="9">
                  <c:v>0.013466780487804884</c:v>
                </c:pt>
                <c:pt idx="10">
                  <c:v>0.01619192307692307</c:v>
                </c:pt>
                <c:pt idx="11">
                  <c:v>0.02814009411764707</c:v>
                </c:pt>
                <c:pt idx="12">
                  <c:v>0.03370880000000001</c:v>
                </c:pt>
                <c:pt idx="13">
                  <c:v>0.0315412465116279</c:v>
                </c:pt>
                <c:pt idx="14">
                  <c:v>0.0179616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'26u'!$X$26</c:f>
              <c:strCache>
                <c:ptCount val="1"/>
                <c:pt idx="0">
                  <c:v>5% of 0.19 CFS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'26u'!$W$27:$W$28</c:f>
              <c:numCache>
                <c:ptCount val="2"/>
                <c:pt idx="0">
                  <c:v>1.3</c:v>
                </c:pt>
                <c:pt idx="1">
                  <c:v>6.4</c:v>
                </c:pt>
              </c:numCache>
            </c:numRef>
          </c:xVal>
          <c:yVal>
            <c:numRef>
              <c:f>'26u'!$X$27:$X$28</c:f>
              <c:numCache>
                <c:ptCount val="2"/>
                <c:pt idx="0">
                  <c:v>0.009484291129280568</c:v>
                </c:pt>
                <c:pt idx="1">
                  <c:v>0.009484291129280568</c:v>
                </c:pt>
              </c:numCache>
            </c:numRef>
          </c:yVal>
          <c:smooth val="0"/>
        </c:ser>
        <c:axId val="16245589"/>
        <c:axId val="11992574"/>
      </c:scatterChart>
      <c:valAx>
        <c:axId val="16245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DISTANCE ALONG SECTION, IN FEET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1992574"/>
        <c:crosses val="autoZero"/>
        <c:crossBetween val="midCat"/>
        <c:dispUnits/>
      </c:valAx>
      <c:valAx>
        <c:axId val="11992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DISCHARGE, CFS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624558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1215"/>
          <c:w val="0.2795"/>
          <c:h val="0.14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"/>
          <c:w val="0.94025"/>
          <c:h val="0.98875"/>
        </c:manualLayout>
      </c:layout>
      <c:scatterChart>
        <c:scatterStyle val="line"/>
        <c:varyColors val="0"/>
        <c:ser>
          <c:idx val="1"/>
          <c:order val="0"/>
          <c:tx>
            <c:strRef>
              <c:f>'26f'!$D$9</c:f>
              <c:strCache>
                <c:ptCount val="1"/>
                <c:pt idx="0">
                  <c:v>Depth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'26f'!$B$10:$B$50</c:f>
              <c:numCache>
                <c:ptCount val="41"/>
                <c:pt idx="0">
                  <c:v>6.4</c:v>
                </c:pt>
                <c:pt idx="1">
                  <c:v>5.9</c:v>
                </c:pt>
                <c:pt idx="2">
                  <c:v>5.6</c:v>
                </c:pt>
                <c:pt idx="3">
                  <c:v>5.2</c:v>
                </c:pt>
                <c:pt idx="4">
                  <c:v>4.8</c:v>
                </c:pt>
                <c:pt idx="5">
                  <c:v>4.5</c:v>
                </c:pt>
                <c:pt idx="6">
                  <c:v>4.2</c:v>
                </c:pt>
                <c:pt idx="7">
                  <c:v>3.9</c:v>
                </c:pt>
                <c:pt idx="8">
                  <c:v>3.6</c:v>
                </c:pt>
                <c:pt idx="9">
                  <c:v>3.3</c:v>
                </c:pt>
                <c:pt idx="10">
                  <c:v>3</c:v>
                </c:pt>
                <c:pt idx="11">
                  <c:v>2.7</c:v>
                </c:pt>
                <c:pt idx="12">
                  <c:v>2.4</c:v>
                </c:pt>
                <c:pt idx="13">
                  <c:v>2.1</c:v>
                </c:pt>
                <c:pt idx="14">
                  <c:v>1.8</c:v>
                </c:pt>
                <c:pt idx="15">
                  <c:v>1.3</c:v>
                </c:pt>
              </c:numCache>
            </c:numRef>
          </c:xVal>
          <c:yVal>
            <c:numRef>
              <c:f>'26f'!$D$10:$D$50</c:f>
              <c:numCache>
                <c:ptCount val="41"/>
                <c:pt idx="0">
                  <c:v>0</c:v>
                </c:pt>
                <c:pt idx="1">
                  <c:v>0.18</c:v>
                </c:pt>
                <c:pt idx="2">
                  <c:v>0.31</c:v>
                </c:pt>
                <c:pt idx="3">
                  <c:v>0.3</c:v>
                </c:pt>
                <c:pt idx="4">
                  <c:v>0.26</c:v>
                </c:pt>
                <c:pt idx="5">
                  <c:v>0.28</c:v>
                </c:pt>
                <c:pt idx="6">
                  <c:v>0.3</c:v>
                </c:pt>
                <c:pt idx="7">
                  <c:v>0.25</c:v>
                </c:pt>
                <c:pt idx="8">
                  <c:v>0.23</c:v>
                </c:pt>
                <c:pt idx="9">
                  <c:v>0.23</c:v>
                </c:pt>
                <c:pt idx="10">
                  <c:v>0.25</c:v>
                </c:pt>
                <c:pt idx="11">
                  <c:v>0.23</c:v>
                </c:pt>
                <c:pt idx="12">
                  <c:v>0.23</c:v>
                </c:pt>
                <c:pt idx="13">
                  <c:v>0.22</c:v>
                </c:pt>
                <c:pt idx="14">
                  <c:v>0.12</c:v>
                </c:pt>
                <c:pt idx="15">
                  <c:v>0</c:v>
                </c:pt>
              </c:numCache>
            </c:numRef>
          </c:yVal>
          <c:smooth val="0"/>
        </c:ser>
        <c:axId val="40824303"/>
        <c:axId val="31874408"/>
      </c:scatterChart>
      <c:valAx>
        <c:axId val="40824303"/>
        <c:scaling>
          <c:orientation val="minMax"/>
        </c:scaling>
        <c:axPos val="t"/>
        <c:delete val="0"/>
        <c:numFmt formatCode="General" sourceLinked="0"/>
        <c:majorTickMark val="out"/>
        <c:minorTickMark val="none"/>
        <c:tickLblPos val="high"/>
        <c:crossAx val="31874408"/>
        <c:crossesAt val="999"/>
        <c:crossBetween val="midCat"/>
        <c:dispUnits/>
      </c:valAx>
      <c:valAx>
        <c:axId val="3187440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DEPTH, IN FEET  . 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082430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035"/>
          <c:w val="0.936"/>
          <c:h val="0.9965"/>
        </c:manualLayout>
      </c:layout>
      <c:scatterChart>
        <c:scatterStyle val="line"/>
        <c:varyColors val="0"/>
        <c:ser>
          <c:idx val="5"/>
          <c:order val="0"/>
          <c:tx>
            <c:strRef>
              <c:f>'26f'!$J$9</c:f>
              <c:strCache>
                <c:ptCount val="1"/>
                <c:pt idx="0">
                  <c:v>V- ft/s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'26f'!$B$10:$B$50</c:f>
              <c:numCache>
                <c:ptCount val="41"/>
                <c:pt idx="0">
                  <c:v>6.4</c:v>
                </c:pt>
                <c:pt idx="1">
                  <c:v>5.9</c:v>
                </c:pt>
                <c:pt idx="2">
                  <c:v>5.6</c:v>
                </c:pt>
                <c:pt idx="3">
                  <c:v>5.2</c:v>
                </c:pt>
                <c:pt idx="4">
                  <c:v>4.8</c:v>
                </c:pt>
                <c:pt idx="5">
                  <c:v>4.5</c:v>
                </c:pt>
                <c:pt idx="6">
                  <c:v>4.2</c:v>
                </c:pt>
                <c:pt idx="7">
                  <c:v>3.9</c:v>
                </c:pt>
                <c:pt idx="8">
                  <c:v>3.6</c:v>
                </c:pt>
                <c:pt idx="9">
                  <c:v>3.3</c:v>
                </c:pt>
                <c:pt idx="10">
                  <c:v>3</c:v>
                </c:pt>
                <c:pt idx="11">
                  <c:v>2.7</c:v>
                </c:pt>
                <c:pt idx="12">
                  <c:v>2.4</c:v>
                </c:pt>
                <c:pt idx="13">
                  <c:v>2.1</c:v>
                </c:pt>
                <c:pt idx="14">
                  <c:v>1.8</c:v>
                </c:pt>
                <c:pt idx="15">
                  <c:v>1.3</c:v>
                </c:pt>
              </c:numCache>
            </c:numRef>
          </c:xVal>
          <c:yVal>
            <c:numRef>
              <c:f>'26f'!$J$10:$J$50</c:f>
            </c:numRef>
          </c:yVal>
          <c:smooth val="0"/>
        </c:ser>
        <c:ser>
          <c:idx val="4"/>
          <c:order val="1"/>
          <c:tx>
            <c:strRef>
              <c:f>'26f'!$K$9</c:f>
              <c:strCache>
                <c:ptCount val="1"/>
                <c:pt idx="0">
                  <c:v>Average Velocity, ft/s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'26f'!$B$10:$B$50</c:f>
              <c:numCache>
                <c:ptCount val="41"/>
                <c:pt idx="0">
                  <c:v>6.4</c:v>
                </c:pt>
                <c:pt idx="1">
                  <c:v>5.9</c:v>
                </c:pt>
                <c:pt idx="2">
                  <c:v>5.6</c:v>
                </c:pt>
                <c:pt idx="3">
                  <c:v>5.2</c:v>
                </c:pt>
                <c:pt idx="4">
                  <c:v>4.8</c:v>
                </c:pt>
                <c:pt idx="5">
                  <c:v>4.5</c:v>
                </c:pt>
                <c:pt idx="6">
                  <c:v>4.2</c:v>
                </c:pt>
                <c:pt idx="7">
                  <c:v>3.9</c:v>
                </c:pt>
                <c:pt idx="8">
                  <c:v>3.6</c:v>
                </c:pt>
                <c:pt idx="9">
                  <c:v>3.3</c:v>
                </c:pt>
                <c:pt idx="10">
                  <c:v>3</c:v>
                </c:pt>
                <c:pt idx="11">
                  <c:v>2.7</c:v>
                </c:pt>
                <c:pt idx="12">
                  <c:v>2.4</c:v>
                </c:pt>
                <c:pt idx="13">
                  <c:v>2.1</c:v>
                </c:pt>
                <c:pt idx="14">
                  <c:v>1.8</c:v>
                </c:pt>
                <c:pt idx="15">
                  <c:v>1.3</c:v>
                </c:pt>
              </c:numCache>
            </c:numRef>
          </c:xVal>
          <c:yVal>
            <c:numRef>
              <c:f>'26f'!$K$10:$K$50</c:f>
              <c:numCache>
                <c:ptCount val="4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0.20581818181818184</c:v>
                </c:pt>
                <c:pt idx="5">
                  <c:v>0</c:v>
                </c:pt>
                <c:pt idx="6">
                  <c:v>0.07552615384615385</c:v>
                </c:pt>
                <c:pt idx="7">
                  <c:v>0.10322999999999999</c:v>
                </c:pt>
                <c:pt idx="8">
                  <c:v>0.22328000000000003</c:v>
                </c:pt>
                <c:pt idx="9">
                  <c:v>0.1951707317073171</c:v>
                </c:pt>
                <c:pt idx="10">
                  <c:v>0.21589230769230772</c:v>
                </c:pt>
                <c:pt idx="11">
                  <c:v>0.4078274509803922</c:v>
                </c:pt>
                <c:pt idx="12">
                  <c:v>0.4885333333333333</c:v>
                </c:pt>
                <c:pt idx="13">
                  <c:v>0.47789767441860465</c:v>
                </c:pt>
                <c:pt idx="14">
                  <c:v>0.37420000000000003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'26f'!$L$9</c:f>
              <c:strCache>
                <c:ptCount val="1"/>
                <c:pt idx="0">
                  <c:v>Adjusted Velocity, ft/s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'26f'!$B$10:$B$50</c:f>
              <c:numCache>
                <c:ptCount val="41"/>
                <c:pt idx="0">
                  <c:v>6.4</c:v>
                </c:pt>
                <c:pt idx="1">
                  <c:v>5.9</c:v>
                </c:pt>
                <c:pt idx="2">
                  <c:v>5.6</c:v>
                </c:pt>
                <c:pt idx="3">
                  <c:v>5.2</c:v>
                </c:pt>
                <c:pt idx="4">
                  <c:v>4.8</c:v>
                </c:pt>
                <c:pt idx="5">
                  <c:v>4.5</c:v>
                </c:pt>
                <c:pt idx="6">
                  <c:v>4.2</c:v>
                </c:pt>
                <c:pt idx="7">
                  <c:v>3.9</c:v>
                </c:pt>
                <c:pt idx="8">
                  <c:v>3.6</c:v>
                </c:pt>
                <c:pt idx="9">
                  <c:v>3.3</c:v>
                </c:pt>
                <c:pt idx="10">
                  <c:v>3</c:v>
                </c:pt>
                <c:pt idx="11">
                  <c:v>2.7</c:v>
                </c:pt>
                <c:pt idx="12">
                  <c:v>2.4</c:v>
                </c:pt>
                <c:pt idx="13">
                  <c:v>2.1</c:v>
                </c:pt>
                <c:pt idx="14">
                  <c:v>1.8</c:v>
                </c:pt>
                <c:pt idx="15">
                  <c:v>1.3</c:v>
                </c:pt>
              </c:numCache>
            </c:numRef>
          </c:xVal>
          <c:yVal>
            <c:numRef>
              <c:f>'26f'!$L$10:$L$50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0.20581818181818184</c:v>
                </c:pt>
                <c:pt idx="5">
                  <c:v>0</c:v>
                </c:pt>
                <c:pt idx="6">
                  <c:v>0.07552615384615385</c:v>
                </c:pt>
                <c:pt idx="7">
                  <c:v>0.10322999999999999</c:v>
                </c:pt>
                <c:pt idx="8">
                  <c:v>0.22328000000000003</c:v>
                </c:pt>
                <c:pt idx="9">
                  <c:v>0.1951707317073171</c:v>
                </c:pt>
                <c:pt idx="10">
                  <c:v>0.21589230769230772</c:v>
                </c:pt>
                <c:pt idx="11">
                  <c:v>0.4078274509803922</c:v>
                </c:pt>
                <c:pt idx="12">
                  <c:v>0.4885333333333333</c:v>
                </c:pt>
                <c:pt idx="13">
                  <c:v>0.47789767441860465</c:v>
                </c:pt>
                <c:pt idx="14">
                  <c:v>0.37420000000000003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'26f'!$I$9</c:f>
              <c:strCache>
                <c:ptCount val="1"/>
                <c:pt idx="0">
                  <c:v>V-0.6 depth ft/s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'26f'!$B$10:$B$50</c:f>
              <c:numCache>
                <c:ptCount val="41"/>
                <c:pt idx="0">
                  <c:v>6.4</c:v>
                </c:pt>
                <c:pt idx="1">
                  <c:v>5.9</c:v>
                </c:pt>
                <c:pt idx="2">
                  <c:v>5.6</c:v>
                </c:pt>
                <c:pt idx="3">
                  <c:v>5.2</c:v>
                </c:pt>
                <c:pt idx="4">
                  <c:v>4.8</c:v>
                </c:pt>
                <c:pt idx="5">
                  <c:v>4.5</c:v>
                </c:pt>
                <c:pt idx="6">
                  <c:v>4.2</c:v>
                </c:pt>
                <c:pt idx="7">
                  <c:v>3.9</c:v>
                </c:pt>
                <c:pt idx="8">
                  <c:v>3.6</c:v>
                </c:pt>
                <c:pt idx="9">
                  <c:v>3.3</c:v>
                </c:pt>
                <c:pt idx="10">
                  <c:v>3</c:v>
                </c:pt>
                <c:pt idx="11">
                  <c:v>2.7</c:v>
                </c:pt>
                <c:pt idx="12">
                  <c:v>2.4</c:v>
                </c:pt>
                <c:pt idx="13">
                  <c:v>2.1</c:v>
                </c:pt>
                <c:pt idx="14">
                  <c:v>1.8</c:v>
                </c:pt>
                <c:pt idx="15">
                  <c:v>1.3</c:v>
                </c:pt>
              </c:numCache>
            </c:numRef>
          </c:xVal>
          <c:yVal>
            <c:numRef>
              <c:f>'26f'!$I$10:$I$50</c:f>
            </c:numRef>
          </c:yVal>
          <c:smooth val="0"/>
        </c:ser>
        <c:axId val="18434217"/>
        <c:axId val="31690226"/>
      </c:scatterChart>
      <c:valAx>
        <c:axId val="1843421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1690226"/>
        <c:crosses val="autoZero"/>
        <c:crossBetween val="midCat"/>
        <c:dispUnits/>
      </c:valAx>
      <c:valAx>
        <c:axId val="31690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VELOCITY, IN FT/S 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8434217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425"/>
          <c:y val="0.12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0375"/>
          <c:w val="0.9395"/>
          <c:h val="0.96125"/>
        </c:manualLayout>
      </c:layout>
      <c:scatterChart>
        <c:scatterStyle val="line"/>
        <c:varyColors val="0"/>
        <c:ser>
          <c:idx val="7"/>
          <c:order val="0"/>
          <c:tx>
            <c:strRef>
              <c:f>'26f'!$N$9</c:f>
              <c:strCache>
                <c:ptCount val="1"/>
                <c:pt idx="0">
                  <c:v>Dis-charge, ft3/s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'26f'!$B$10:$B$50</c:f>
              <c:numCache>
                <c:ptCount val="41"/>
                <c:pt idx="0">
                  <c:v>6.4</c:v>
                </c:pt>
                <c:pt idx="1">
                  <c:v>5.9</c:v>
                </c:pt>
                <c:pt idx="2">
                  <c:v>5.6</c:v>
                </c:pt>
                <c:pt idx="3">
                  <c:v>5.2</c:v>
                </c:pt>
                <c:pt idx="4">
                  <c:v>4.8</c:v>
                </c:pt>
                <c:pt idx="5">
                  <c:v>4.5</c:v>
                </c:pt>
                <c:pt idx="6">
                  <c:v>4.2</c:v>
                </c:pt>
                <c:pt idx="7">
                  <c:v>3.9</c:v>
                </c:pt>
                <c:pt idx="8">
                  <c:v>3.6</c:v>
                </c:pt>
                <c:pt idx="9">
                  <c:v>3.3</c:v>
                </c:pt>
                <c:pt idx="10">
                  <c:v>3</c:v>
                </c:pt>
                <c:pt idx="11">
                  <c:v>2.7</c:v>
                </c:pt>
                <c:pt idx="12">
                  <c:v>2.4</c:v>
                </c:pt>
                <c:pt idx="13">
                  <c:v>2.1</c:v>
                </c:pt>
                <c:pt idx="14">
                  <c:v>1.8</c:v>
                </c:pt>
                <c:pt idx="15">
                  <c:v>1.3</c:v>
                </c:pt>
              </c:numCache>
            </c:numRef>
          </c:xVal>
          <c:yVal>
            <c:numRef>
              <c:f>'26f'!$N$10:$N$50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0.018729454545454553</c:v>
                </c:pt>
                <c:pt idx="5">
                  <c:v>0</c:v>
                </c:pt>
                <c:pt idx="6">
                  <c:v>0.006797353846153847</c:v>
                </c:pt>
                <c:pt idx="7">
                  <c:v>0.00774225</c:v>
                </c:pt>
                <c:pt idx="8">
                  <c:v>0.015406320000000006</c:v>
                </c:pt>
                <c:pt idx="9">
                  <c:v>0.013466780487804884</c:v>
                </c:pt>
                <c:pt idx="10">
                  <c:v>0.01619192307692307</c:v>
                </c:pt>
                <c:pt idx="11">
                  <c:v>0.02814009411764707</c:v>
                </c:pt>
                <c:pt idx="12">
                  <c:v>0.03370880000000001</c:v>
                </c:pt>
                <c:pt idx="13">
                  <c:v>0.0315412465116279</c:v>
                </c:pt>
                <c:pt idx="14">
                  <c:v>0.0179616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'26f'!$X$26</c:f>
              <c:strCache>
                <c:ptCount val="1"/>
                <c:pt idx="0">
                  <c:v>5% of 0.19 CFS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'26f'!$W$27:$W$28</c:f>
              <c:numCache>
                <c:ptCount val="2"/>
                <c:pt idx="0">
                  <c:v>1.3</c:v>
                </c:pt>
                <c:pt idx="1">
                  <c:v>6.4</c:v>
                </c:pt>
              </c:numCache>
            </c:numRef>
          </c:xVal>
          <c:yVal>
            <c:numRef>
              <c:f>'26f'!$X$27:$X$28</c:f>
              <c:numCache>
                <c:ptCount val="2"/>
                <c:pt idx="0">
                  <c:v>0.009484291129280568</c:v>
                </c:pt>
                <c:pt idx="1">
                  <c:v>0.009484291129280568</c:v>
                </c:pt>
              </c:numCache>
            </c:numRef>
          </c:yVal>
          <c:smooth val="0"/>
        </c:ser>
        <c:axId val="16776579"/>
        <c:axId val="16771484"/>
      </c:scatterChart>
      <c:valAx>
        <c:axId val="16776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DISTANCE ALONG SECTION, IN FEET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6771484"/>
        <c:crosses val="autoZero"/>
        <c:crossBetween val="midCat"/>
        <c:dispUnits/>
      </c:valAx>
      <c:valAx>
        <c:axId val="16771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DISCHARGE, CFS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677657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725"/>
          <c:y val="0.123"/>
          <c:w val="0.28025"/>
          <c:h val="0.14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"/>
          <c:w val="0.93875"/>
          <c:h val="0.98875"/>
        </c:manualLayout>
      </c:layout>
      <c:scatterChart>
        <c:scatterStyle val="line"/>
        <c:varyColors val="0"/>
        <c:ser>
          <c:idx val="1"/>
          <c:order val="0"/>
          <c:tx>
            <c:strRef>
              <c:f>'BS1'!$D$9</c:f>
              <c:strCache>
                <c:ptCount val="1"/>
                <c:pt idx="0">
                  <c:v>Depth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'BS1'!$B$10:$B$50</c:f>
              <c:numCach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16</c:v>
                </c:pt>
                <c:pt idx="18">
                  <c:v>17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'BS1'!$D$10:$D$50</c:f>
              <c:numCache>
                <c:ptCount val="41"/>
                <c:pt idx="0">
                  <c:v>0</c:v>
                </c:pt>
                <c:pt idx="1">
                  <c:v>0.9270509831248421</c:v>
                </c:pt>
                <c:pt idx="2">
                  <c:v>1.3619714992186402</c:v>
                </c:pt>
                <c:pt idx="3">
                  <c:v>1.7633557568774194</c:v>
                </c:pt>
                <c:pt idx="4">
                  <c:v>2.1213203435596424</c:v>
                </c:pt>
                <c:pt idx="5">
                  <c:v>2.4270509831248424</c:v>
                </c:pt>
                <c:pt idx="6">
                  <c:v>2.6730195725651034</c:v>
                </c:pt>
                <c:pt idx="7">
                  <c:v>2.8531695488854605</c:v>
                </c:pt>
                <c:pt idx="8">
                  <c:v>2.9630650217854133</c:v>
                </c:pt>
                <c:pt idx="9">
                  <c:v>2.990752001199384</c:v>
                </c:pt>
                <c:pt idx="10">
                  <c:v>3</c:v>
                </c:pt>
                <c:pt idx="11">
                  <c:v>2.990752001199384</c:v>
                </c:pt>
                <c:pt idx="12">
                  <c:v>2.9630650217854133</c:v>
                </c:pt>
                <c:pt idx="13">
                  <c:v>2.91710976119303</c:v>
                </c:pt>
                <c:pt idx="14">
                  <c:v>2.853169548885461</c:v>
                </c:pt>
                <c:pt idx="15">
                  <c:v>2.673019572565104</c:v>
                </c:pt>
                <c:pt idx="16">
                  <c:v>2.4270509831248424</c:v>
                </c:pt>
                <c:pt idx="17">
                  <c:v>1.7633557568774196</c:v>
                </c:pt>
                <c:pt idx="18">
                  <c:v>1.3619714992186407</c:v>
                </c:pt>
                <c:pt idx="19">
                  <c:v>0.46930339512069297</c:v>
                </c:pt>
                <c:pt idx="20">
                  <c:v>3.67544536472586E-16</c:v>
                </c:pt>
              </c:numCache>
            </c:numRef>
          </c:yVal>
          <c:smooth val="0"/>
        </c:ser>
        <c:axId val="16725629"/>
        <c:axId val="16312934"/>
      </c:scatterChart>
      <c:valAx>
        <c:axId val="16725629"/>
        <c:scaling>
          <c:orientation val="minMax"/>
        </c:scaling>
        <c:axPos val="t"/>
        <c:delete val="0"/>
        <c:numFmt formatCode="General" sourceLinked="0"/>
        <c:majorTickMark val="out"/>
        <c:minorTickMark val="none"/>
        <c:tickLblPos val="high"/>
        <c:crossAx val="16312934"/>
        <c:crossesAt val="999"/>
        <c:crossBetween val="midCat"/>
        <c:dispUnits/>
      </c:valAx>
      <c:valAx>
        <c:axId val="1631293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DEPTH, IN FEET  . 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672562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035"/>
          <c:w val="0.93725"/>
          <c:h val="0.9965"/>
        </c:manualLayout>
      </c:layout>
      <c:scatterChart>
        <c:scatterStyle val="line"/>
        <c:varyColors val="0"/>
        <c:ser>
          <c:idx val="5"/>
          <c:order val="0"/>
          <c:tx>
            <c:strRef>
              <c:f>'BS1'!$J$9</c:f>
              <c:strCache>
                <c:ptCount val="1"/>
                <c:pt idx="0">
                  <c:v>V- ft/s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'BS1'!$B$10:$B$50</c:f>
              <c:numCach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16</c:v>
                </c:pt>
                <c:pt idx="18">
                  <c:v>17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'BS1'!$J$10:$J$50</c:f>
            </c:numRef>
          </c:yVal>
          <c:smooth val="0"/>
        </c:ser>
        <c:ser>
          <c:idx val="4"/>
          <c:order val="1"/>
          <c:tx>
            <c:strRef>
              <c:f>'BS1'!$K$9</c:f>
              <c:strCache>
                <c:ptCount val="1"/>
                <c:pt idx="0">
                  <c:v>Average Velocity, ft/s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'BS1'!$B$10:$B$50</c:f>
              <c:numCach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16</c:v>
                </c:pt>
                <c:pt idx="18">
                  <c:v>17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'BS1'!$K$10:$K$50</c:f>
              <c:numCache>
                <c:ptCount val="4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0.20581818181818184</c:v>
                </c:pt>
                <c:pt idx="5">
                  <c:v>0</c:v>
                </c:pt>
                <c:pt idx="6">
                  <c:v>0.07552615384615385</c:v>
                </c:pt>
                <c:pt idx="7">
                  <c:v>0.10322999999999999</c:v>
                </c:pt>
                <c:pt idx="8">
                  <c:v>0.22328000000000003</c:v>
                </c:pt>
                <c:pt idx="9">
                  <c:v>0.1951707317073171</c:v>
                </c:pt>
                <c:pt idx="10">
                  <c:v>0.21589230769230772</c:v>
                </c:pt>
                <c:pt idx="11">
                  <c:v>0.4078274509803922</c:v>
                </c:pt>
                <c:pt idx="12">
                  <c:v>0.4885333333333333</c:v>
                </c:pt>
                <c:pt idx="13">
                  <c:v>0.47789767441860465</c:v>
                </c:pt>
                <c:pt idx="14">
                  <c:v>0.37420000000000003</c:v>
                </c:pt>
                <c:pt idx="15">
                  <c:v>0.47789767441860465</c:v>
                </c:pt>
                <c:pt idx="16">
                  <c:v>0.47789767441860465</c:v>
                </c:pt>
                <c:pt idx="17">
                  <c:v>0.37420000000000003</c:v>
                </c:pt>
                <c:pt idx="18">
                  <c:v>0.2545488372093023</c:v>
                </c:pt>
                <c:pt idx="19">
                  <c:v>0.14553333333333332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'BS1'!$L$9</c:f>
              <c:strCache>
                <c:ptCount val="1"/>
                <c:pt idx="0">
                  <c:v>Adjusted Velocity, ft/s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'BS1'!$B$10:$B$50</c:f>
              <c:numCach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16</c:v>
                </c:pt>
                <c:pt idx="18">
                  <c:v>17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'BS1'!$L$10:$L$50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0.20581818181818184</c:v>
                </c:pt>
                <c:pt idx="5">
                  <c:v>0</c:v>
                </c:pt>
                <c:pt idx="6">
                  <c:v>0.07552615384615385</c:v>
                </c:pt>
                <c:pt idx="7">
                  <c:v>0.10322999999999999</c:v>
                </c:pt>
                <c:pt idx="8">
                  <c:v>0.22328000000000003</c:v>
                </c:pt>
                <c:pt idx="9">
                  <c:v>0.1951707317073171</c:v>
                </c:pt>
                <c:pt idx="10">
                  <c:v>0.21589230769230772</c:v>
                </c:pt>
                <c:pt idx="11">
                  <c:v>0.4078274509803922</c:v>
                </c:pt>
                <c:pt idx="12">
                  <c:v>0.4885333333333333</c:v>
                </c:pt>
                <c:pt idx="13">
                  <c:v>0.47789767441860465</c:v>
                </c:pt>
                <c:pt idx="14">
                  <c:v>0.37420000000000003</c:v>
                </c:pt>
                <c:pt idx="15">
                  <c:v>0.47789767441860465</c:v>
                </c:pt>
                <c:pt idx="16">
                  <c:v>0.47789767441860465</c:v>
                </c:pt>
                <c:pt idx="17">
                  <c:v>0.37420000000000003</c:v>
                </c:pt>
                <c:pt idx="18">
                  <c:v>0.2545488372093023</c:v>
                </c:pt>
                <c:pt idx="19">
                  <c:v>0.14553333333333332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'BS1'!$I$9</c:f>
              <c:strCache>
                <c:ptCount val="1"/>
                <c:pt idx="0">
                  <c:v>V-0.6 depth ft/s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'BS1'!$B$10:$B$50</c:f>
              <c:numCach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16</c:v>
                </c:pt>
                <c:pt idx="18">
                  <c:v>17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'BS1'!$I$10:$I$50</c:f>
            </c:numRef>
          </c:yVal>
          <c:smooth val="0"/>
        </c:ser>
        <c:axId val="12598679"/>
        <c:axId val="46279248"/>
      </c:scatterChart>
      <c:valAx>
        <c:axId val="1259867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6279248"/>
        <c:crosses val="autoZero"/>
        <c:crossBetween val="midCat"/>
        <c:dispUnits/>
      </c:valAx>
      <c:valAx>
        <c:axId val="46279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VELOCITY, IN FT/S 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259867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375"/>
          <c:y val="0.0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0375"/>
          <c:w val="0.93925"/>
          <c:h val="0.95825"/>
        </c:manualLayout>
      </c:layout>
      <c:scatterChart>
        <c:scatterStyle val="line"/>
        <c:varyColors val="0"/>
        <c:ser>
          <c:idx val="7"/>
          <c:order val="0"/>
          <c:tx>
            <c:strRef>
              <c:f>'BS1'!$N$9</c:f>
              <c:strCache>
                <c:ptCount val="1"/>
                <c:pt idx="0">
                  <c:v>Dis-charge, ft3/s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'BS1'!$B$10:$B$50</c:f>
              <c:numCach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16</c:v>
                </c:pt>
                <c:pt idx="18">
                  <c:v>17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'BS1'!$N$10:$N$50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0.43660629616536645</c:v>
                </c:pt>
                <c:pt idx="5">
                  <c:v>0</c:v>
                </c:pt>
                <c:pt idx="6">
                  <c:v>0.2018828874713324</c:v>
                </c:pt>
                <c:pt idx="7">
                  <c:v>0.29453269253144604</c:v>
                </c:pt>
                <c:pt idx="8">
                  <c:v>0.4961948685481854</c:v>
                </c:pt>
                <c:pt idx="9">
                  <c:v>0.2918536282146033</c:v>
                </c:pt>
                <c:pt idx="10">
                  <c:v>0.3238384615384616</c:v>
                </c:pt>
                <c:pt idx="11">
                  <c:v>0.6098553825818258</c:v>
                </c:pt>
                <c:pt idx="12">
                  <c:v>0.723778015988117</c:v>
                </c:pt>
                <c:pt idx="13">
                  <c:v>0.69703998544898</c:v>
                </c:pt>
                <c:pt idx="14">
                  <c:v>0.8007420338947047</c:v>
                </c:pt>
                <c:pt idx="15">
                  <c:v>1.2774298374042756</c:v>
                </c:pt>
                <c:pt idx="16">
                  <c:v>1.7398230307961253</c:v>
                </c:pt>
                <c:pt idx="17">
                  <c:v>0.9897715863352956</c:v>
                </c:pt>
                <c:pt idx="18">
                  <c:v>0.5200323921574729</c:v>
                </c:pt>
                <c:pt idx="19">
                  <c:v>0.06829928743656484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'BS1'!$X$26</c:f>
              <c:strCache>
                <c:ptCount val="1"/>
                <c:pt idx="0">
                  <c:v>5% of 9.5 CFS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'BS1'!$W$27:$W$28</c:f>
              <c:numCache>
                <c:ptCount val="2"/>
                <c:pt idx="0">
                  <c:v>1</c:v>
                </c:pt>
                <c:pt idx="1">
                  <c:v>20</c:v>
                </c:pt>
              </c:numCache>
            </c:numRef>
          </c:xVal>
          <c:yVal>
            <c:numRef>
              <c:f>'BS1'!$X$27:$X$28</c:f>
              <c:numCache>
                <c:ptCount val="2"/>
                <c:pt idx="0">
                  <c:v>0.4735840193256379</c:v>
                </c:pt>
                <c:pt idx="1">
                  <c:v>0.4735840193256379</c:v>
                </c:pt>
              </c:numCache>
            </c:numRef>
          </c:yVal>
          <c:smooth val="0"/>
        </c:ser>
        <c:axId val="13860049"/>
        <c:axId val="57631578"/>
      </c:scatterChart>
      <c:valAx>
        <c:axId val="13860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DISTANCE ALONG SECTION, IN FEET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7631578"/>
        <c:crosses val="autoZero"/>
        <c:crossBetween val="midCat"/>
        <c:dispUnits/>
      </c:valAx>
      <c:valAx>
        <c:axId val="57631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DISCHARGE, CFS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386004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15"/>
          <c:y val="0.1215"/>
          <c:w val="0.2795"/>
          <c:h val="0.14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0</xdr:row>
      <xdr:rowOff>76200</xdr:rowOff>
    </xdr:from>
    <xdr:to>
      <xdr:col>9</xdr:col>
      <xdr:colOff>514350</xdr:colOff>
      <xdr:row>1</xdr:row>
      <xdr:rowOff>228600</xdr:rowOff>
    </xdr:to>
    <xdr:sp macro="[0]!SetQueryList">
      <xdr:nvSpPr>
        <xdr:cNvPr id="1" name="AutoShape 1"/>
        <xdr:cNvSpPr>
          <a:spLocks/>
        </xdr:cNvSpPr>
      </xdr:nvSpPr>
      <xdr:spPr>
        <a:xfrm>
          <a:off x="6762750" y="76200"/>
          <a:ext cx="381000" cy="314325"/>
        </a:xfrm>
        <a:prstGeom prst="smileyFac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47625</xdr:rowOff>
    </xdr:from>
    <xdr:to>
      <xdr:col>0</xdr:col>
      <xdr:colOff>819150</xdr:colOff>
      <xdr:row>1</xdr:row>
      <xdr:rowOff>0</xdr:rowOff>
    </xdr:to>
    <xdr:sp macro="[0]!QuerySheets">
      <xdr:nvSpPr>
        <xdr:cNvPr id="1" name="AutoShape 2"/>
        <xdr:cNvSpPr>
          <a:spLocks/>
        </xdr:cNvSpPr>
      </xdr:nvSpPr>
      <xdr:spPr>
        <a:xfrm>
          <a:off x="152400" y="47625"/>
          <a:ext cx="666750" cy="114300"/>
        </a:xfrm>
        <a:prstGeom prst="bevel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85725</xdr:rowOff>
    </xdr:from>
    <xdr:to>
      <xdr:col>13</xdr:col>
      <xdr:colOff>495300</xdr:colOff>
      <xdr:row>56</xdr:row>
      <xdr:rowOff>19050</xdr:rowOff>
    </xdr:to>
    <xdr:sp fLocksText="0">
      <xdr:nvSpPr>
        <xdr:cNvPr id="1" name="Text 61"/>
        <xdr:cNvSpPr txBox="1">
          <a:spLocks noChangeArrowheads="1"/>
        </xdr:cNvSpPr>
      </xdr:nvSpPr>
      <xdr:spPr>
        <a:xfrm>
          <a:off x="9525" y="9315450"/>
          <a:ext cx="6029325" cy="5810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OK section, The site was downstream of culvert.  Algae was on the stream bottom.</a:t>
          </a:r>
        </a:p>
      </xdr:txBody>
    </xdr:sp>
    <xdr:clientData/>
  </xdr:twoCellAnchor>
  <xdr:twoCellAnchor>
    <xdr:from>
      <xdr:col>20</xdr:col>
      <xdr:colOff>114300</xdr:colOff>
      <xdr:row>7</xdr:row>
      <xdr:rowOff>114300</xdr:rowOff>
    </xdr:from>
    <xdr:to>
      <xdr:col>24</xdr:col>
      <xdr:colOff>676275</xdr:colOff>
      <xdr:row>22</xdr:row>
      <xdr:rowOff>57150</xdr:rowOff>
    </xdr:to>
    <xdr:graphicFrame>
      <xdr:nvGraphicFramePr>
        <xdr:cNvPr id="2" name="Chart 4"/>
        <xdr:cNvGraphicFramePr/>
      </xdr:nvGraphicFramePr>
      <xdr:xfrm>
        <a:off x="6276975" y="1352550"/>
        <a:ext cx="61055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161925</xdr:colOff>
      <xdr:row>22</xdr:row>
      <xdr:rowOff>47625</xdr:rowOff>
    </xdr:from>
    <xdr:to>
      <xdr:col>24</xdr:col>
      <xdr:colOff>666750</xdr:colOff>
      <xdr:row>39</xdr:row>
      <xdr:rowOff>0</xdr:rowOff>
    </xdr:to>
    <xdr:graphicFrame>
      <xdr:nvGraphicFramePr>
        <xdr:cNvPr id="3" name="Chart 5"/>
        <xdr:cNvGraphicFramePr/>
      </xdr:nvGraphicFramePr>
      <xdr:xfrm>
        <a:off x="6324600" y="4410075"/>
        <a:ext cx="60483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66675</xdr:colOff>
      <xdr:row>38</xdr:row>
      <xdr:rowOff>142875</xdr:rowOff>
    </xdr:from>
    <xdr:to>
      <xdr:col>24</xdr:col>
      <xdr:colOff>676275</xdr:colOff>
      <xdr:row>55</xdr:row>
      <xdr:rowOff>114300</xdr:rowOff>
    </xdr:to>
    <xdr:graphicFrame>
      <xdr:nvGraphicFramePr>
        <xdr:cNvPr id="4" name="Chart 6"/>
        <xdr:cNvGraphicFramePr/>
      </xdr:nvGraphicFramePr>
      <xdr:xfrm>
        <a:off x="6229350" y="7096125"/>
        <a:ext cx="615315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85725</xdr:rowOff>
    </xdr:from>
    <xdr:to>
      <xdr:col>13</xdr:col>
      <xdr:colOff>495300</xdr:colOff>
      <xdr:row>56</xdr:row>
      <xdr:rowOff>19050</xdr:rowOff>
    </xdr:to>
    <xdr:sp fLocksText="0">
      <xdr:nvSpPr>
        <xdr:cNvPr id="1" name="Text 61"/>
        <xdr:cNvSpPr txBox="1">
          <a:spLocks noChangeArrowheads="1"/>
        </xdr:cNvSpPr>
      </xdr:nvSpPr>
      <xdr:spPr>
        <a:xfrm>
          <a:off x="9525" y="9315450"/>
          <a:ext cx="6029325" cy="5810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OK section, The site was downstream of culvert.  Algae was on the stream bottom.</a:t>
          </a:r>
        </a:p>
      </xdr:txBody>
    </xdr:sp>
    <xdr:clientData/>
  </xdr:twoCellAnchor>
  <xdr:twoCellAnchor>
    <xdr:from>
      <xdr:col>20</xdr:col>
      <xdr:colOff>114300</xdr:colOff>
      <xdr:row>7</xdr:row>
      <xdr:rowOff>114300</xdr:rowOff>
    </xdr:from>
    <xdr:to>
      <xdr:col>24</xdr:col>
      <xdr:colOff>676275</xdr:colOff>
      <xdr:row>22</xdr:row>
      <xdr:rowOff>57150</xdr:rowOff>
    </xdr:to>
    <xdr:graphicFrame>
      <xdr:nvGraphicFramePr>
        <xdr:cNvPr id="2" name="Chart 4"/>
        <xdr:cNvGraphicFramePr/>
      </xdr:nvGraphicFramePr>
      <xdr:xfrm>
        <a:off x="6276975" y="1352550"/>
        <a:ext cx="61055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161925</xdr:colOff>
      <xdr:row>22</xdr:row>
      <xdr:rowOff>47625</xdr:rowOff>
    </xdr:from>
    <xdr:to>
      <xdr:col>24</xdr:col>
      <xdr:colOff>666750</xdr:colOff>
      <xdr:row>39</xdr:row>
      <xdr:rowOff>0</xdr:rowOff>
    </xdr:to>
    <xdr:graphicFrame>
      <xdr:nvGraphicFramePr>
        <xdr:cNvPr id="3" name="Chart 5"/>
        <xdr:cNvGraphicFramePr/>
      </xdr:nvGraphicFramePr>
      <xdr:xfrm>
        <a:off x="6324600" y="4410075"/>
        <a:ext cx="60483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66675</xdr:colOff>
      <xdr:row>38</xdr:row>
      <xdr:rowOff>142875</xdr:rowOff>
    </xdr:from>
    <xdr:to>
      <xdr:col>24</xdr:col>
      <xdr:colOff>676275</xdr:colOff>
      <xdr:row>55</xdr:row>
      <xdr:rowOff>114300</xdr:rowOff>
    </xdr:to>
    <xdr:graphicFrame>
      <xdr:nvGraphicFramePr>
        <xdr:cNvPr id="4" name="Chart 6"/>
        <xdr:cNvGraphicFramePr/>
      </xdr:nvGraphicFramePr>
      <xdr:xfrm>
        <a:off x="6229350" y="7096125"/>
        <a:ext cx="615315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85725</xdr:rowOff>
    </xdr:from>
    <xdr:to>
      <xdr:col>13</xdr:col>
      <xdr:colOff>495300</xdr:colOff>
      <xdr:row>56</xdr:row>
      <xdr:rowOff>19050</xdr:rowOff>
    </xdr:to>
    <xdr:sp fLocksText="0">
      <xdr:nvSpPr>
        <xdr:cNvPr id="1" name="Text 61"/>
        <xdr:cNvSpPr txBox="1">
          <a:spLocks noChangeArrowheads="1"/>
        </xdr:cNvSpPr>
      </xdr:nvSpPr>
      <xdr:spPr>
        <a:xfrm>
          <a:off x="9525" y="9315450"/>
          <a:ext cx="6029325" cy="5810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OK section, The site was downstream of culvert.  Algae was on the stream bottom.</a:t>
          </a:r>
        </a:p>
      </xdr:txBody>
    </xdr:sp>
    <xdr:clientData/>
  </xdr:twoCellAnchor>
  <xdr:twoCellAnchor>
    <xdr:from>
      <xdr:col>20</xdr:col>
      <xdr:colOff>114300</xdr:colOff>
      <xdr:row>7</xdr:row>
      <xdr:rowOff>114300</xdr:rowOff>
    </xdr:from>
    <xdr:to>
      <xdr:col>24</xdr:col>
      <xdr:colOff>676275</xdr:colOff>
      <xdr:row>22</xdr:row>
      <xdr:rowOff>57150</xdr:rowOff>
    </xdr:to>
    <xdr:graphicFrame>
      <xdr:nvGraphicFramePr>
        <xdr:cNvPr id="2" name="Chart 4"/>
        <xdr:cNvGraphicFramePr/>
      </xdr:nvGraphicFramePr>
      <xdr:xfrm>
        <a:off x="6276975" y="1352550"/>
        <a:ext cx="61055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161925</xdr:colOff>
      <xdr:row>22</xdr:row>
      <xdr:rowOff>47625</xdr:rowOff>
    </xdr:from>
    <xdr:to>
      <xdr:col>24</xdr:col>
      <xdr:colOff>666750</xdr:colOff>
      <xdr:row>39</xdr:row>
      <xdr:rowOff>0</xdr:rowOff>
    </xdr:to>
    <xdr:graphicFrame>
      <xdr:nvGraphicFramePr>
        <xdr:cNvPr id="3" name="Chart 5"/>
        <xdr:cNvGraphicFramePr/>
      </xdr:nvGraphicFramePr>
      <xdr:xfrm>
        <a:off x="6324600" y="4410075"/>
        <a:ext cx="60483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66675</xdr:colOff>
      <xdr:row>38</xdr:row>
      <xdr:rowOff>142875</xdr:rowOff>
    </xdr:from>
    <xdr:to>
      <xdr:col>24</xdr:col>
      <xdr:colOff>676275</xdr:colOff>
      <xdr:row>55</xdr:row>
      <xdr:rowOff>114300</xdr:rowOff>
    </xdr:to>
    <xdr:graphicFrame>
      <xdr:nvGraphicFramePr>
        <xdr:cNvPr id="4" name="Chart 6"/>
        <xdr:cNvGraphicFramePr/>
      </xdr:nvGraphicFramePr>
      <xdr:xfrm>
        <a:off x="6229350" y="7096125"/>
        <a:ext cx="615315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864"/>
  <sheetViews>
    <sheetView workbookViewId="0" topLeftCell="A1">
      <selection activeCell="A14" sqref="A14"/>
    </sheetView>
  </sheetViews>
  <sheetFormatPr defaultColWidth="9.140625" defaultRowHeight="12.75"/>
  <cols>
    <col min="1" max="1" width="25.140625" style="0" bestFit="1" customWidth="1"/>
    <col min="2" max="2" width="10.28125" style="0" customWidth="1"/>
    <col min="11" max="12" width="14.8515625" style="24" customWidth="1"/>
    <col min="13" max="13" width="13.140625" style="0" customWidth="1"/>
  </cols>
  <sheetData>
    <row r="1" spans="1:14" ht="12.75">
      <c r="A1" s="21" t="s">
        <v>12</v>
      </c>
      <c r="B1" s="20">
        <v>32874</v>
      </c>
      <c r="F1" t="s">
        <v>17</v>
      </c>
      <c r="K1" s="27" t="s">
        <v>32</v>
      </c>
      <c r="L1" s="28" t="s">
        <v>33</v>
      </c>
      <c r="M1" s="27" t="s">
        <v>34</v>
      </c>
      <c r="N1" s="28">
        <f>COUNTA(K1:K2017)</f>
        <v>14</v>
      </c>
    </row>
    <row r="2" spans="1:14" ht="25.5">
      <c r="A2" s="22" t="s">
        <v>1</v>
      </c>
      <c r="B2" s="23">
        <f ca="1">TODAY()</f>
        <v>38452</v>
      </c>
      <c r="E2" s="17" t="s">
        <v>13</v>
      </c>
      <c r="F2" s="14">
        <v>0</v>
      </c>
      <c r="G2" s="14">
        <v>0.5</v>
      </c>
      <c r="H2" s="14">
        <v>2</v>
      </c>
      <c r="I2" s="14">
        <v>5</v>
      </c>
      <c r="K2" s="29" t="s">
        <v>6</v>
      </c>
      <c r="L2" s="30" t="s">
        <v>91</v>
      </c>
      <c r="M2" s="27" t="s">
        <v>35</v>
      </c>
      <c r="N2" t="str">
        <f>CONCATENATE("=Common!R2C11:R",TEXT(N1,"0"),"C11")</f>
        <v>=Common!R2C11:R14C11</v>
      </c>
    </row>
    <row r="3" spans="5:14" ht="12.75">
      <c r="E3" s="14" t="s">
        <v>14</v>
      </c>
      <c r="F3" s="15">
        <v>0.04</v>
      </c>
      <c r="G3" s="15">
        <v>0.038</v>
      </c>
      <c r="H3" s="15">
        <v>0.035</v>
      </c>
      <c r="I3" s="15"/>
      <c r="K3" s="29" t="s">
        <v>8</v>
      </c>
      <c r="L3" s="30" t="s">
        <v>92</v>
      </c>
      <c r="M3" t="s">
        <v>36</v>
      </c>
      <c r="N3" s="28">
        <v>3</v>
      </c>
    </row>
    <row r="4" spans="1:14" ht="12.75">
      <c r="A4" s="22" t="s">
        <v>10</v>
      </c>
      <c r="B4" s="18">
        <v>5</v>
      </c>
      <c r="C4" s="11" t="s">
        <v>18</v>
      </c>
      <c r="E4" s="14" t="s">
        <v>15</v>
      </c>
      <c r="F4" s="15">
        <v>0.05</v>
      </c>
      <c r="G4" s="15">
        <v>0.045</v>
      </c>
      <c r="H4" s="15">
        <v>0.04</v>
      </c>
      <c r="I4" s="15"/>
      <c r="K4" s="29" t="s">
        <v>2</v>
      </c>
      <c r="L4" s="30" t="s">
        <v>40</v>
      </c>
      <c r="M4" s="27" t="s">
        <v>37</v>
      </c>
      <c r="N4" s="28">
        <v>30</v>
      </c>
    </row>
    <row r="5" spans="5:14" ht="12.75">
      <c r="E5" s="14" t="s">
        <v>16</v>
      </c>
      <c r="F5" s="15">
        <v>0.042</v>
      </c>
      <c r="G5" s="15">
        <v>0.04</v>
      </c>
      <c r="H5" s="15">
        <v>0.037</v>
      </c>
      <c r="I5" s="15"/>
      <c r="K5" s="29" t="s">
        <v>60</v>
      </c>
      <c r="L5" s="30" t="s">
        <v>90</v>
      </c>
      <c r="M5" s="27" t="s">
        <v>38</v>
      </c>
      <c r="N5" s="28">
        <v>16</v>
      </c>
    </row>
    <row r="6" spans="1:12" ht="14.25">
      <c r="A6" s="22" t="s">
        <v>19</v>
      </c>
      <c r="B6" s="15">
        <v>32.2</v>
      </c>
      <c r="C6" t="s">
        <v>20</v>
      </c>
      <c r="E6" s="14"/>
      <c r="F6" s="15"/>
      <c r="G6" s="15"/>
      <c r="H6" s="15"/>
      <c r="I6" s="15"/>
      <c r="K6" s="29" t="s">
        <v>59</v>
      </c>
      <c r="L6" s="30" t="s">
        <v>39</v>
      </c>
    </row>
    <row r="7" spans="5:12" ht="12.75">
      <c r="E7" s="14"/>
      <c r="F7" s="15"/>
      <c r="G7" s="15"/>
      <c r="H7" s="15"/>
      <c r="I7" s="15"/>
      <c r="K7" s="29" t="s">
        <v>61</v>
      </c>
      <c r="L7" s="30" t="s">
        <v>85</v>
      </c>
    </row>
    <row r="8" spans="1:12" ht="12.75">
      <c r="A8" s="22" t="s">
        <v>42</v>
      </c>
      <c r="B8" s="31">
        <v>1170000</v>
      </c>
      <c r="C8" s="31"/>
      <c r="E8" s="14"/>
      <c r="F8" s="15"/>
      <c r="G8" s="15"/>
      <c r="H8" s="15"/>
      <c r="I8" s="15"/>
      <c r="K8" s="29" t="s">
        <v>64</v>
      </c>
      <c r="L8" s="30" t="s">
        <v>93</v>
      </c>
    </row>
    <row r="9" spans="1:12" ht="12.75">
      <c r="A9" s="22" t="s">
        <v>43</v>
      </c>
      <c r="B9">
        <v>500000</v>
      </c>
      <c r="C9" t="s">
        <v>44</v>
      </c>
      <c r="E9" s="14"/>
      <c r="F9" s="15"/>
      <c r="G9" s="15"/>
      <c r="H9" s="15"/>
      <c r="I9" s="15"/>
      <c r="K9" s="29" t="s">
        <v>57</v>
      </c>
      <c r="L9" s="30" t="s">
        <v>89</v>
      </c>
    </row>
    <row r="10" spans="5:12" ht="12.75">
      <c r="E10" s="14"/>
      <c r="F10" s="15"/>
      <c r="G10" s="15"/>
      <c r="H10" s="15"/>
      <c r="I10" s="15"/>
      <c r="K10" s="29" t="s">
        <v>46</v>
      </c>
      <c r="L10" s="30" t="s">
        <v>94</v>
      </c>
    </row>
    <row r="11" spans="5:12" ht="12.75">
      <c r="E11" s="14"/>
      <c r="F11" s="15"/>
      <c r="G11" s="15"/>
      <c r="H11" s="15"/>
      <c r="I11" s="15"/>
      <c r="K11" s="29" t="s">
        <v>0</v>
      </c>
      <c r="L11" s="30" t="s">
        <v>84</v>
      </c>
    </row>
    <row r="12" spans="5:12" ht="12.75">
      <c r="E12" s="14"/>
      <c r="F12" s="15"/>
      <c r="G12" s="15"/>
      <c r="H12" s="15"/>
      <c r="I12" s="15"/>
      <c r="K12" s="29" t="s">
        <v>7</v>
      </c>
      <c r="L12" s="30" t="s">
        <v>86</v>
      </c>
    </row>
    <row r="13" spans="5:12" ht="12.75">
      <c r="E13" s="14"/>
      <c r="F13" s="15"/>
      <c r="G13" s="15"/>
      <c r="H13" s="15"/>
      <c r="I13" s="15"/>
      <c r="K13" s="29" t="s">
        <v>3</v>
      </c>
      <c r="L13" s="30" t="s">
        <v>87</v>
      </c>
    </row>
    <row r="14" spans="11:12" ht="12.75">
      <c r="K14" s="29" t="s">
        <v>52</v>
      </c>
      <c r="L14" s="30" t="s">
        <v>88</v>
      </c>
    </row>
    <row r="15" spans="11:12" ht="12.75">
      <c r="K15" s="29"/>
      <c r="L15" s="30"/>
    </row>
    <row r="16" spans="11:12" ht="12.75">
      <c r="K16" s="29"/>
      <c r="L16" s="30"/>
    </row>
    <row r="17" spans="11:12" ht="12.75">
      <c r="K17" s="29"/>
      <c r="L17" s="30"/>
    </row>
    <row r="18" spans="7:12" ht="12.75">
      <c r="G18" s="16"/>
      <c r="K18" s="29"/>
      <c r="L18" s="30"/>
    </row>
    <row r="19" spans="1:12" ht="12.75">
      <c r="A19" s="21" t="s">
        <v>21</v>
      </c>
      <c r="B19" s="14" t="s">
        <v>23</v>
      </c>
      <c r="C19" s="14" t="s">
        <v>24</v>
      </c>
      <c r="D19" s="14" t="s">
        <v>25</v>
      </c>
      <c r="E19" s="14" t="s">
        <v>26</v>
      </c>
      <c r="K19" s="29"/>
      <c r="L19" s="30"/>
    </row>
    <row r="20" spans="1:12" ht="12.75">
      <c r="A20" s="14" t="s">
        <v>22</v>
      </c>
      <c r="B20" s="15"/>
      <c r="C20" s="15"/>
      <c r="D20" s="15"/>
      <c r="E20" s="15"/>
      <c r="F20" s="26" t="s">
        <v>27</v>
      </c>
      <c r="G20" s="26" t="s">
        <v>28</v>
      </c>
      <c r="K20" s="29"/>
      <c r="L20" s="30"/>
    </row>
    <row r="21" spans="1:12" ht="12.75">
      <c r="A21" s="14" t="s">
        <v>31</v>
      </c>
      <c r="B21" s="15"/>
      <c r="C21" s="15"/>
      <c r="D21" s="15"/>
      <c r="E21" s="15"/>
      <c r="F21" s="26" t="s">
        <v>29</v>
      </c>
      <c r="G21" s="26" t="s">
        <v>30</v>
      </c>
      <c r="K21" s="29"/>
      <c r="L21" s="30"/>
    </row>
    <row r="22" spans="1:12" ht="12.75">
      <c r="A22" s="14"/>
      <c r="B22" s="15"/>
      <c r="C22" s="15"/>
      <c r="D22" s="15"/>
      <c r="E22" s="15"/>
      <c r="K22" s="29"/>
      <c r="L22" s="30"/>
    </row>
    <row r="23" spans="11:12" ht="12.75">
      <c r="K23" s="29"/>
      <c r="L23" s="30"/>
    </row>
    <row r="24" spans="11:12" ht="12.75">
      <c r="K24" s="29"/>
      <c r="L24" s="30"/>
    </row>
    <row r="25" spans="11:12" ht="12.75">
      <c r="K25" s="29"/>
      <c r="L25" s="30"/>
    </row>
    <row r="26" spans="11:12" ht="12.75">
      <c r="K26" s="29"/>
      <c r="L26" s="30"/>
    </row>
    <row r="27" spans="11:12" ht="12.75">
      <c r="K27" s="29"/>
      <c r="L27" s="30"/>
    </row>
    <row r="28" spans="11:12" ht="12.75">
      <c r="K28" s="29"/>
      <c r="L28" s="30"/>
    </row>
    <row r="29" spans="11:12" ht="12.75">
      <c r="K29" s="29"/>
      <c r="L29" s="30"/>
    </row>
    <row r="30" spans="11:12" ht="12.75">
      <c r="K30" s="29"/>
      <c r="L30" s="30"/>
    </row>
    <row r="31" spans="11:12" ht="12.75">
      <c r="K31" s="29"/>
      <c r="L31" s="30"/>
    </row>
    <row r="32" spans="11:12" ht="12.75">
      <c r="K32" s="29"/>
      <c r="L32" s="30"/>
    </row>
    <row r="33" spans="11:12" ht="12.75">
      <c r="K33" s="29"/>
      <c r="L33" s="30"/>
    </row>
    <row r="34" spans="11:12" ht="12.75">
      <c r="K34" s="29"/>
      <c r="L34" s="30"/>
    </row>
    <row r="35" spans="11:12" ht="12.75">
      <c r="K35" s="29"/>
      <c r="L35" s="30"/>
    </row>
    <row r="36" spans="11:12" ht="12.75">
      <c r="K36" s="29"/>
      <c r="L36" s="30"/>
    </row>
    <row r="37" spans="11:12" ht="12.75">
      <c r="K37" s="29"/>
      <c r="L37" s="30"/>
    </row>
    <row r="38" spans="11:12" ht="12.75">
      <c r="K38" s="29"/>
      <c r="L38" s="30"/>
    </row>
    <row r="39" spans="11:12" ht="12.75">
      <c r="K39" s="29"/>
      <c r="L39" s="30"/>
    </row>
    <row r="40" spans="11:12" ht="12.75">
      <c r="K40" s="29"/>
      <c r="L40" s="30"/>
    </row>
    <row r="41" spans="11:12" ht="12.75">
      <c r="K41" s="29"/>
      <c r="L41" s="30"/>
    </row>
    <row r="42" spans="11:12" ht="12.75">
      <c r="K42" s="29"/>
      <c r="L42" s="30"/>
    </row>
    <row r="43" spans="11:12" ht="12.75">
      <c r="K43" s="29"/>
      <c r="L43" s="30"/>
    </row>
    <row r="44" spans="11:12" ht="12.75">
      <c r="K44" s="29"/>
      <c r="L44" s="30"/>
    </row>
    <row r="45" spans="11:12" ht="12.75">
      <c r="K45" s="29"/>
      <c r="L45" s="30"/>
    </row>
    <row r="46" spans="11:12" ht="12.75">
      <c r="K46" s="29"/>
      <c r="L46" s="30"/>
    </row>
    <row r="47" spans="11:12" ht="12.75">
      <c r="K47" s="29"/>
      <c r="L47" s="30"/>
    </row>
    <row r="48" spans="11:12" ht="12.75">
      <c r="K48" s="29"/>
      <c r="L48" s="30"/>
    </row>
    <row r="49" spans="11:12" ht="12.75">
      <c r="K49" s="29"/>
      <c r="L49" s="30"/>
    </row>
    <row r="50" spans="11:12" ht="12.75">
      <c r="K50" s="29"/>
      <c r="L50" s="30"/>
    </row>
    <row r="51" spans="11:12" ht="12.75">
      <c r="K51" s="29"/>
      <c r="L51" s="30"/>
    </row>
    <row r="52" spans="11:12" ht="12.75">
      <c r="K52" s="29"/>
      <c r="L52" s="30"/>
    </row>
    <row r="53" spans="11:12" ht="12.75">
      <c r="K53" s="29"/>
      <c r="L53" s="30"/>
    </row>
    <row r="54" spans="11:12" ht="12.75">
      <c r="K54" s="29"/>
      <c r="L54" s="30"/>
    </row>
    <row r="55" spans="11:12" ht="12.75">
      <c r="K55" s="29"/>
      <c r="L55" s="30"/>
    </row>
    <row r="56" spans="11:12" ht="12.75">
      <c r="K56" s="29"/>
      <c r="L56" s="30"/>
    </row>
    <row r="57" spans="11:12" ht="12.75">
      <c r="K57" s="29"/>
      <c r="L57" s="30"/>
    </row>
    <row r="58" spans="11:12" ht="12.75">
      <c r="K58" s="29"/>
      <c r="L58" s="30"/>
    </row>
    <row r="59" spans="11:12" ht="12.75">
      <c r="K59" s="29"/>
      <c r="L59" s="30"/>
    </row>
    <row r="60" spans="11:12" ht="12.75">
      <c r="K60" s="29"/>
      <c r="L60" s="30"/>
    </row>
    <row r="61" spans="11:12" ht="12.75">
      <c r="K61" s="29"/>
      <c r="L61" s="30"/>
    </row>
    <row r="62" spans="11:12" ht="12.75">
      <c r="K62" s="29"/>
      <c r="L62" s="30"/>
    </row>
    <row r="63" spans="11:12" ht="12.75">
      <c r="K63" s="29"/>
      <c r="L63" s="30"/>
    </row>
    <row r="64" spans="11:12" ht="12.75">
      <c r="K64" s="29"/>
      <c r="L64" s="30"/>
    </row>
    <row r="65" spans="11:12" ht="12.75">
      <c r="K65" s="29"/>
      <c r="L65" s="30"/>
    </row>
    <row r="66" spans="11:12" ht="12.75">
      <c r="K66" s="29"/>
      <c r="L66" s="30"/>
    </row>
    <row r="67" spans="11:12" ht="12.75">
      <c r="K67" s="29"/>
      <c r="L67" s="30"/>
    </row>
    <row r="68" spans="11:12" ht="12.75">
      <c r="K68" s="29"/>
      <c r="L68" s="30"/>
    </row>
    <row r="69" spans="11:12" ht="12.75">
      <c r="K69" s="29"/>
      <c r="L69" s="30"/>
    </row>
    <row r="70" spans="11:12" ht="12.75">
      <c r="K70" s="29"/>
      <c r="L70" s="30"/>
    </row>
    <row r="71" spans="11:12" ht="12.75">
      <c r="K71" s="29"/>
      <c r="L71" s="30"/>
    </row>
    <row r="72" spans="11:12" ht="12.75">
      <c r="K72" s="29"/>
      <c r="L72" s="30"/>
    </row>
    <row r="73" spans="11:12" ht="12.75">
      <c r="K73" s="29"/>
      <c r="L73" s="30"/>
    </row>
    <row r="74" spans="11:12" ht="12.75">
      <c r="K74" s="29"/>
      <c r="L74" s="30"/>
    </row>
    <row r="75" spans="11:12" ht="12.75">
      <c r="K75" s="29"/>
      <c r="L75" s="30"/>
    </row>
    <row r="76" spans="11:12" ht="12.75">
      <c r="K76" s="29"/>
      <c r="L76" s="30"/>
    </row>
    <row r="77" spans="11:12" ht="12.75">
      <c r="K77" s="29"/>
      <c r="L77" s="30"/>
    </row>
    <row r="78" spans="11:12" ht="12.75">
      <c r="K78" s="29"/>
      <c r="L78" s="30"/>
    </row>
    <row r="79" spans="11:12" ht="12.75">
      <c r="K79" s="29"/>
      <c r="L79" s="30"/>
    </row>
    <row r="80" spans="11:12" ht="12.75">
      <c r="K80" s="29"/>
      <c r="L80" s="30"/>
    </row>
    <row r="81" spans="11:12" ht="12.75">
      <c r="K81" s="29"/>
      <c r="L81" s="30"/>
    </row>
    <row r="82" spans="11:12" ht="12.75">
      <c r="K82" s="29"/>
      <c r="L82" s="30"/>
    </row>
    <row r="83" spans="11:12" ht="12.75">
      <c r="K83" s="29"/>
      <c r="L83" s="30"/>
    </row>
    <row r="84" spans="11:12" ht="12.75">
      <c r="K84" s="29"/>
      <c r="L84" s="30"/>
    </row>
    <row r="85" spans="11:12" ht="12.75">
      <c r="K85" s="29"/>
      <c r="L85" s="30"/>
    </row>
    <row r="86" spans="11:12" ht="12.75">
      <c r="K86" s="29"/>
      <c r="L86" s="30"/>
    </row>
    <row r="87" spans="11:12" ht="12.75">
      <c r="K87" s="29"/>
      <c r="L87" s="30"/>
    </row>
    <row r="88" spans="11:12" ht="12.75">
      <c r="K88" s="29"/>
      <c r="L88" s="30"/>
    </row>
    <row r="89" spans="11:12" ht="12.75">
      <c r="K89" s="29"/>
      <c r="L89" s="30"/>
    </row>
    <row r="90" spans="11:12" ht="12.75">
      <c r="K90" s="29"/>
      <c r="L90" s="30"/>
    </row>
    <row r="91" spans="11:12" ht="12.75">
      <c r="K91" s="29"/>
      <c r="L91" s="30"/>
    </row>
    <row r="92" spans="11:12" ht="12.75">
      <c r="K92" s="29"/>
      <c r="L92" s="30"/>
    </row>
    <row r="93" spans="11:12" ht="12.75">
      <c r="K93" s="29"/>
      <c r="L93" s="30"/>
    </row>
    <row r="94" spans="11:12" ht="12.75">
      <c r="K94" s="29"/>
      <c r="L94" s="30"/>
    </row>
    <row r="95" spans="11:12" ht="12.75">
      <c r="K95" s="29"/>
      <c r="L95" s="30"/>
    </row>
    <row r="96" spans="11:12" ht="12.75">
      <c r="K96" s="29"/>
      <c r="L96" s="30"/>
    </row>
    <row r="97" spans="11:12" ht="12.75">
      <c r="K97" s="29"/>
      <c r="L97" s="30"/>
    </row>
    <row r="98" spans="11:12" ht="12.75">
      <c r="K98" s="29"/>
      <c r="L98" s="30"/>
    </row>
    <row r="99" spans="11:12" ht="12.75">
      <c r="K99" s="29"/>
      <c r="L99" s="30"/>
    </row>
    <row r="100" spans="11:12" ht="12.75">
      <c r="K100" s="29"/>
      <c r="L100" s="30"/>
    </row>
    <row r="101" spans="11:12" ht="12.75">
      <c r="K101" s="29"/>
      <c r="L101" s="30"/>
    </row>
    <row r="102" spans="11:12" ht="12.75">
      <c r="K102" s="29"/>
      <c r="L102" s="30"/>
    </row>
    <row r="103" spans="11:12" ht="12.75">
      <c r="K103" s="29"/>
      <c r="L103" s="30"/>
    </row>
    <row r="104" spans="11:12" ht="12.75">
      <c r="K104" s="29"/>
      <c r="L104" s="30"/>
    </row>
    <row r="105" spans="11:12" ht="12.75">
      <c r="K105" s="29"/>
      <c r="L105" s="30"/>
    </row>
    <row r="106" spans="11:12" ht="12.75">
      <c r="K106" s="29"/>
      <c r="L106" s="30"/>
    </row>
    <row r="107" spans="11:12" ht="12.75">
      <c r="K107" s="29"/>
      <c r="L107" s="30"/>
    </row>
    <row r="108" spans="11:12" ht="12.75">
      <c r="K108" s="29"/>
      <c r="L108" s="30"/>
    </row>
    <row r="109" spans="11:12" ht="12.75">
      <c r="K109" s="29"/>
      <c r="L109" s="30"/>
    </row>
    <row r="110" spans="11:12" ht="12.75">
      <c r="K110" s="29"/>
      <c r="L110" s="30"/>
    </row>
    <row r="111" spans="11:12" ht="12.75">
      <c r="K111" s="29"/>
      <c r="L111" s="30"/>
    </row>
    <row r="112" spans="11:12" ht="12.75">
      <c r="K112" s="29"/>
      <c r="L112" s="30"/>
    </row>
    <row r="113" spans="11:12" ht="12.75">
      <c r="K113" s="29"/>
      <c r="L113" s="30"/>
    </row>
    <row r="114" spans="11:12" ht="12.75">
      <c r="K114" s="29"/>
      <c r="L114" s="30"/>
    </row>
    <row r="115" spans="11:12" ht="12.75">
      <c r="K115" s="29"/>
      <c r="L115" s="30"/>
    </row>
    <row r="116" spans="11:12" ht="12.75">
      <c r="K116" s="29"/>
      <c r="L116" s="30"/>
    </row>
    <row r="117" spans="11:12" ht="12.75">
      <c r="K117" s="29"/>
      <c r="L117" s="30"/>
    </row>
    <row r="118" spans="11:12" ht="12.75">
      <c r="K118" s="29"/>
      <c r="L118" s="30"/>
    </row>
    <row r="119" spans="11:12" ht="12.75">
      <c r="K119" s="29"/>
      <c r="L119" s="30"/>
    </row>
    <row r="120" spans="11:12" ht="12.75">
      <c r="K120" s="29"/>
      <c r="L120" s="30"/>
    </row>
    <row r="121" spans="11:12" ht="12.75">
      <c r="K121" s="29"/>
      <c r="L121" s="30"/>
    </row>
    <row r="122" spans="11:12" ht="12.75">
      <c r="K122" s="29"/>
      <c r="L122" s="30"/>
    </row>
    <row r="123" spans="11:12" ht="12.75">
      <c r="K123" s="29"/>
      <c r="L123" s="30"/>
    </row>
    <row r="124" spans="11:12" ht="12.75">
      <c r="K124" s="29"/>
      <c r="L124" s="30"/>
    </row>
    <row r="125" spans="11:12" ht="12.75">
      <c r="K125" s="29"/>
      <c r="L125" s="30"/>
    </row>
    <row r="126" spans="11:12" ht="12.75">
      <c r="K126" s="29"/>
      <c r="L126" s="30"/>
    </row>
    <row r="127" spans="11:12" ht="12.75">
      <c r="K127" s="29"/>
      <c r="L127" s="30"/>
    </row>
    <row r="128" spans="11:12" ht="12.75">
      <c r="K128" s="29"/>
      <c r="L128" s="30"/>
    </row>
    <row r="129" spans="11:12" ht="12.75">
      <c r="K129" s="29"/>
      <c r="L129" s="30"/>
    </row>
    <row r="130" spans="11:12" ht="12.75">
      <c r="K130" s="29"/>
      <c r="L130" s="30"/>
    </row>
    <row r="131" spans="11:12" ht="12.75">
      <c r="K131" s="29"/>
      <c r="L131" s="30"/>
    </row>
    <row r="132" spans="11:12" ht="12.75">
      <c r="K132" s="29"/>
      <c r="L132" s="30"/>
    </row>
    <row r="133" spans="11:12" ht="12.75">
      <c r="K133" s="29"/>
      <c r="L133" s="30"/>
    </row>
    <row r="134" spans="11:12" ht="12.75">
      <c r="K134" s="29"/>
      <c r="L134" s="30"/>
    </row>
    <row r="135" spans="11:12" ht="12.75">
      <c r="K135" s="29"/>
      <c r="L135" s="30"/>
    </row>
    <row r="136" spans="11:12" ht="12.75">
      <c r="K136" s="29"/>
      <c r="L136" s="30"/>
    </row>
    <row r="137" spans="11:12" ht="12.75">
      <c r="K137" s="29"/>
      <c r="L137" s="30"/>
    </row>
    <row r="138" spans="11:12" ht="12.75">
      <c r="K138" s="29"/>
      <c r="L138" s="30"/>
    </row>
    <row r="139" spans="11:12" ht="12.75">
      <c r="K139" s="29"/>
      <c r="L139" s="30"/>
    </row>
    <row r="140" spans="11:12" ht="12.75">
      <c r="K140" s="29"/>
      <c r="L140" s="30"/>
    </row>
    <row r="141" spans="11:12" ht="12.75">
      <c r="K141" s="29"/>
      <c r="L141" s="30"/>
    </row>
    <row r="142" spans="11:12" ht="12.75">
      <c r="K142" s="29"/>
      <c r="L142" s="30"/>
    </row>
    <row r="143" spans="11:12" ht="12.75">
      <c r="K143" s="29"/>
      <c r="L143" s="30"/>
    </row>
    <row r="144" spans="11:12" ht="12.75">
      <c r="K144" s="29"/>
      <c r="L144" s="30"/>
    </row>
    <row r="145" spans="11:12" ht="12.75">
      <c r="K145" s="29"/>
      <c r="L145" s="30"/>
    </row>
    <row r="146" spans="11:12" ht="12.75">
      <c r="K146" s="29"/>
      <c r="L146" s="30"/>
    </row>
    <row r="147" spans="11:12" ht="12.75">
      <c r="K147" s="29"/>
      <c r="L147" s="30"/>
    </row>
    <row r="148" spans="11:12" ht="12.75">
      <c r="K148" s="29"/>
      <c r="L148" s="30"/>
    </row>
    <row r="149" spans="11:12" ht="12.75">
      <c r="K149" s="29"/>
      <c r="L149" s="30"/>
    </row>
    <row r="150" spans="11:12" ht="12.75">
      <c r="K150" s="29"/>
      <c r="L150" s="30"/>
    </row>
    <row r="151" spans="11:12" ht="12.75">
      <c r="K151" s="29"/>
      <c r="L151" s="30"/>
    </row>
    <row r="152" spans="11:12" ht="12.75">
      <c r="K152" s="29"/>
      <c r="L152" s="30"/>
    </row>
    <row r="153" spans="11:12" ht="12.75">
      <c r="K153" s="29"/>
      <c r="L153" s="30"/>
    </row>
    <row r="154" spans="11:12" ht="12.75">
      <c r="K154" s="29"/>
      <c r="L154" s="30"/>
    </row>
    <row r="155" spans="11:12" ht="12.75">
      <c r="K155" s="29"/>
      <c r="L155" s="30"/>
    </row>
    <row r="156" spans="11:12" ht="12.75">
      <c r="K156" s="29"/>
      <c r="L156" s="30"/>
    </row>
    <row r="157" spans="11:12" ht="12.75">
      <c r="K157" s="29"/>
      <c r="L157" s="30"/>
    </row>
    <row r="158" spans="11:12" ht="12.75">
      <c r="K158" s="29"/>
      <c r="L158" s="30"/>
    </row>
    <row r="159" spans="11:12" ht="12.75">
      <c r="K159" s="29"/>
      <c r="L159" s="30"/>
    </row>
    <row r="160" spans="11:12" ht="12.75">
      <c r="K160" s="29"/>
      <c r="L160" s="30"/>
    </row>
    <row r="161" spans="11:12" ht="12.75">
      <c r="K161" s="29"/>
      <c r="L161" s="30"/>
    </row>
    <row r="162" spans="11:12" ht="12.75">
      <c r="K162" s="29"/>
      <c r="L162" s="30"/>
    </row>
    <row r="163" spans="11:12" ht="12.75">
      <c r="K163" s="29"/>
      <c r="L163" s="30"/>
    </row>
    <row r="164" spans="11:12" ht="12.75">
      <c r="K164" s="29"/>
      <c r="L164" s="30"/>
    </row>
    <row r="165" spans="11:12" ht="12.75">
      <c r="K165" s="29"/>
      <c r="L165" s="30"/>
    </row>
    <row r="166" spans="11:12" ht="12.75">
      <c r="K166" s="29"/>
      <c r="L166" s="30"/>
    </row>
    <row r="167" spans="11:12" ht="12.75">
      <c r="K167" s="29"/>
      <c r="L167" s="30"/>
    </row>
    <row r="168" spans="11:12" ht="12.75">
      <c r="K168" s="29"/>
      <c r="L168" s="30"/>
    </row>
    <row r="169" spans="11:12" ht="12.75">
      <c r="K169" s="29"/>
      <c r="L169" s="30"/>
    </row>
    <row r="170" spans="11:12" ht="12.75">
      <c r="K170" s="29"/>
      <c r="L170" s="30"/>
    </row>
    <row r="171" spans="11:12" ht="12.75">
      <c r="K171" s="29"/>
      <c r="L171" s="30"/>
    </row>
    <row r="172" spans="11:12" ht="12.75">
      <c r="K172" s="29"/>
      <c r="L172" s="30"/>
    </row>
    <row r="173" spans="11:12" ht="12.75">
      <c r="K173" s="29"/>
      <c r="L173" s="30"/>
    </row>
    <row r="174" spans="11:12" ht="12.75">
      <c r="K174" s="29"/>
      <c r="L174" s="30"/>
    </row>
    <row r="175" spans="11:12" ht="12.75">
      <c r="K175" s="29"/>
      <c r="L175" s="30"/>
    </row>
    <row r="176" spans="11:12" ht="12.75">
      <c r="K176" s="29"/>
      <c r="L176" s="30"/>
    </row>
    <row r="177" spans="11:12" ht="12.75">
      <c r="K177" s="29"/>
      <c r="L177" s="30"/>
    </row>
    <row r="178" spans="11:12" ht="12.75">
      <c r="K178" s="29"/>
      <c r="L178" s="30"/>
    </row>
    <row r="179" spans="11:12" ht="12.75">
      <c r="K179" s="29"/>
      <c r="L179" s="30"/>
    </row>
    <row r="180" spans="11:12" ht="12.75">
      <c r="K180" s="29"/>
      <c r="L180" s="30"/>
    </row>
    <row r="181" spans="11:12" ht="12.75">
      <c r="K181" s="29"/>
      <c r="L181" s="30"/>
    </row>
    <row r="182" spans="11:12" ht="12.75">
      <c r="K182" s="29"/>
      <c r="L182" s="30"/>
    </row>
    <row r="183" spans="11:12" ht="12.75">
      <c r="K183" s="29"/>
      <c r="L183" s="30"/>
    </row>
    <row r="184" spans="11:12" ht="12.75">
      <c r="K184" s="29"/>
      <c r="L184" s="30"/>
    </row>
    <row r="185" spans="11:12" ht="12.75">
      <c r="K185" s="29"/>
      <c r="L185" s="30"/>
    </row>
    <row r="186" spans="11:12" ht="12.75">
      <c r="K186" s="29"/>
      <c r="L186" s="30"/>
    </row>
    <row r="187" spans="11:12" ht="12.75">
      <c r="K187" s="29"/>
      <c r="L187" s="30"/>
    </row>
    <row r="188" spans="11:12" ht="12.75">
      <c r="K188" s="29"/>
      <c r="L188" s="30"/>
    </row>
    <row r="189" spans="11:12" ht="12.75">
      <c r="K189" s="29"/>
      <c r="L189" s="30"/>
    </row>
    <row r="190" spans="11:12" ht="12.75">
      <c r="K190" s="29"/>
      <c r="L190" s="30"/>
    </row>
    <row r="191" spans="11:12" ht="12.75">
      <c r="K191" s="29"/>
      <c r="L191" s="30"/>
    </row>
    <row r="192" spans="11:12" ht="12.75">
      <c r="K192" s="29"/>
      <c r="L192" s="30"/>
    </row>
    <row r="193" spans="11:12" ht="12.75">
      <c r="K193" s="29"/>
      <c r="L193" s="30"/>
    </row>
    <row r="194" spans="11:12" ht="12.75">
      <c r="K194" s="27"/>
      <c r="L194" s="28"/>
    </row>
    <row r="195" spans="11:12" ht="12.75">
      <c r="K195" s="27"/>
      <c r="L195" s="28"/>
    </row>
    <row r="196" spans="11:12" ht="12.75">
      <c r="K196" s="27"/>
      <c r="L196" s="28"/>
    </row>
    <row r="197" spans="11:12" ht="12.75">
      <c r="K197" s="27"/>
      <c r="L197" s="28"/>
    </row>
    <row r="198" spans="11:12" ht="12.75">
      <c r="K198" s="27"/>
      <c r="L198" s="28"/>
    </row>
    <row r="199" spans="11:12" ht="12.75">
      <c r="K199" s="27"/>
      <c r="L199" s="28"/>
    </row>
    <row r="200" spans="11:12" ht="12.75">
      <c r="K200" s="27"/>
      <c r="L200" s="28"/>
    </row>
    <row r="201" spans="11:12" ht="12.75">
      <c r="K201" s="27"/>
      <c r="L201" s="28"/>
    </row>
    <row r="202" spans="11:12" ht="12.75">
      <c r="K202" s="27"/>
      <c r="L202" s="28"/>
    </row>
    <row r="203" spans="11:12" ht="12.75">
      <c r="K203" s="27"/>
      <c r="L203" s="28"/>
    </row>
    <row r="204" spans="11:12" ht="12.75">
      <c r="K204" s="27"/>
      <c r="L204" s="28"/>
    </row>
    <row r="205" spans="11:12" ht="12.75">
      <c r="K205" s="27"/>
      <c r="L205" s="28"/>
    </row>
    <row r="206" spans="11:12" ht="12.75">
      <c r="K206" s="27"/>
      <c r="L206" s="28"/>
    </row>
    <row r="207" spans="11:12" ht="12.75">
      <c r="K207" s="27"/>
      <c r="L207" s="28"/>
    </row>
    <row r="208" spans="11:12" ht="12.75">
      <c r="K208" s="27"/>
      <c r="L208" s="28"/>
    </row>
    <row r="209" spans="11:12" ht="12.75">
      <c r="K209" s="27"/>
      <c r="L209" s="28"/>
    </row>
    <row r="210" spans="11:12" ht="12.75">
      <c r="K210" s="27"/>
      <c r="L210" s="28"/>
    </row>
    <row r="211" spans="11:12" ht="12.75">
      <c r="K211" s="27"/>
      <c r="L211" s="28"/>
    </row>
    <row r="212" spans="11:12" ht="12.75">
      <c r="K212" s="27"/>
      <c r="L212" s="28"/>
    </row>
    <row r="213" spans="11:12" ht="12.75">
      <c r="K213" s="27"/>
      <c r="L213" s="28"/>
    </row>
    <row r="214" spans="11:12" ht="12.75">
      <c r="K214" s="27"/>
      <c r="L214" s="28"/>
    </row>
    <row r="215" spans="11:12" ht="12.75">
      <c r="K215" s="27"/>
      <c r="L215" s="28"/>
    </row>
    <row r="216" spans="11:12" ht="12.75">
      <c r="K216" s="27"/>
      <c r="L216" s="28"/>
    </row>
    <row r="217" spans="11:12" ht="12.75">
      <c r="K217" s="27"/>
      <c r="L217" s="28"/>
    </row>
    <row r="218" spans="11:12" ht="12.75">
      <c r="K218" s="27"/>
      <c r="L218" s="28"/>
    </row>
    <row r="219" spans="11:12" ht="12.75">
      <c r="K219" s="27"/>
      <c r="L219" s="28"/>
    </row>
    <row r="220" spans="11:12" ht="12.75">
      <c r="K220" s="27"/>
      <c r="L220" s="28"/>
    </row>
    <row r="221" spans="11:12" ht="12.75">
      <c r="K221" s="27"/>
      <c r="L221" s="28"/>
    </row>
    <row r="222" spans="11:12" ht="12.75">
      <c r="K222" s="27"/>
      <c r="L222" s="28"/>
    </row>
    <row r="223" spans="11:12" ht="12.75">
      <c r="K223" s="27"/>
      <c r="L223" s="28"/>
    </row>
    <row r="224" spans="11:12" ht="12.75">
      <c r="K224" s="27"/>
      <c r="L224" s="28"/>
    </row>
    <row r="225" spans="11:12" ht="12.75">
      <c r="K225" s="27"/>
      <c r="L225" s="28"/>
    </row>
    <row r="226" spans="11:12" ht="12.75">
      <c r="K226" s="27"/>
      <c r="L226" s="28"/>
    </row>
    <row r="227" spans="11:12" ht="12.75">
      <c r="K227" s="27"/>
      <c r="L227" s="28"/>
    </row>
    <row r="228" spans="11:12" ht="12.75">
      <c r="K228" s="27"/>
      <c r="L228" s="28"/>
    </row>
    <row r="229" spans="11:12" ht="12.75">
      <c r="K229" s="27"/>
      <c r="L229" s="28"/>
    </row>
    <row r="230" spans="11:12" ht="12.75">
      <c r="K230" s="27"/>
      <c r="L230" s="28"/>
    </row>
    <row r="231" spans="11:12" ht="12.75">
      <c r="K231" s="27"/>
      <c r="L231" s="28"/>
    </row>
    <row r="232" spans="11:12" ht="12.75">
      <c r="K232" s="27"/>
      <c r="L232" s="28"/>
    </row>
    <row r="233" spans="11:12" ht="12.75">
      <c r="K233" s="27"/>
      <c r="L233" s="28"/>
    </row>
    <row r="234" spans="11:12" ht="12.75">
      <c r="K234" s="27"/>
      <c r="L234" s="28"/>
    </row>
    <row r="235" spans="11:12" ht="12.75">
      <c r="K235" s="27"/>
      <c r="L235" s="28"/>
    </row>
    <row r="236" spans="11:12" ht="12.75">
      <c r="K236" s="27"/>
      <c r="L236" s="28"/>
    </row>
    <row r="237" spans="11:12" ht="12.75">
      <c r="K237" s="27"/>
      <c r="L237" s="28"/>
    </row>
    <row r="238" spans="11:12" ht="12.75">
      <c r="K238" s="27"/>
      <c r="L238" s="28"/>
    </row>
    <row r="239" spans="11:12" ht="12.75">
      <c r="K239" s="27"/>
      <c r="L239" s="28"/>
    </row>
    <row r="240" spans="11:12" ht="12.75">
      <c r="K240" s="27"/>
      <c r="L240" s="28"/>
    </row>
    <row r="241" spans="11:12" ht="12.75">
      <c r="K241" s="27"/>
      <c r="L241" s="28"/>
    </row>
    <row r="242" spans="11:12" ht="12.75">
      <c r="K242" s="27"/>
      <c r="L242" s="28"/>
    </row>
    <row r="243" spans="11:12" ht="12.75">
      <c r="K243" s="27"/>
      <c r="L243" s="28"/>
    </row>
    <row r="244" spans="11:12" ht="12.75">
      <c r="K244" s="27"/>
      <c r="L244" s="28"/>
    </row>
    <row r="245" spans="11:12" ht="12.75">
      <c r="K245" s="27"/>
      <c r="L245" s="28"/>
    </row>
    <row r="246" spans="11:12" ht="12.75">
      <c r="K246" s="27"/>
      <c r="L246" s="28"/>
    </row>
    <row r="247" spans="11:12" ht="12.75">
      <c r="K247" s="27"/>
      <c r="L247" s="28"/>
    </row>
    <row r="248" spans="11:12" ht="12.75">
      <c r="K248" s="27"/>
      <c r="L248" s="28"/>
    </row>
    <row r="249" spans="11:12" ht="12.75">
      <c r="K249" s="27"/>
      <c r="L249" s="28"/>
    </row>
    <row r="250" spans="11:12" ht="12.75">
      <c r="K250" s="27"/>
      <c r="L250" s="28"/>
    </row>
    <row r="251" spans="11:12" ht="12.75">
      <c r="K251" s="27"/>
      <c r="L251" s="28"/>
    </row>
    <row r="252" spans="11:12" ht="12.75">
      <c r="K252" s="27"/>
      <c r="L252" s="28"/>
    </row>
    <row r="253" spans="11:12" ht="12.75">
      <c r="K253" s="27"/>
      <c r="L253" s="28"/>
    </row>
    <row r="254" spans="11:12" ht="12.75">
      <c r="K254" s="27"/>
      <c r="L254" s="28"/>
    </row>
    <row r="255" spans="11:12" ht="12.75">
      <c r="K255" s="27"/>
      <c r="L255" s="28"/>
    </row>
    <row r="256" spans="11:12" ht="12.75">
      <c r="K256" s="27"/>
      <c r="L256" s="28"/>
    </row>
    <row r="257" spans="11:12" ht="12.75">
      <c r="K257" s="27"/>
      <c r="L257" s="28"/>
    </row>
    <row r="258" spans="11:12" ht="12.75">
      <c r="K258" s="27"/>
      <c r="L258" s="28"/>
    </row>
    <row r="259" spans="11:12" ht="12.75">
      <c r="K259" s="27"/>
      <c r="L259" s="28"/>
    </row>
    <row r="260" spans="11:12" ht="12.75">
      <c r="K260" s="27"/>
      <c r="L260" s="28"/>
    </row>
    <row r="261" spans="11:12" ht="12.75">
      <c r="K261" s="27"/>
      <c r="L261" s="28"/>
    </row>
    <row r="262" spans="11:12" ht="12.75">
      <c r="K262" s="27"/>
      <c r="L262" s="28"/>
    </row>
    <row r="263" spans="11:12" ht="12.75">
      <c r="K263" s="27"/>
      <c r="L263" s="28"/>
    </row>
    <row r="264" spans="11:12" ht="12.75">
      <c r="K264" s="27"/>
      <c r="L264" s="28"/>
    </row>
    <row r="265" spans="11:12" ht="12.75">
      <c r="K265" s="27"/>
      <c r="L265" s="28"/>
    </row>
    <row r="266" spans="11:12" ht="12.75">
      <c r="K266" s="27"/>
      <c r="L266" s="28"/>
    </row>
    <row r="267" spans="11:12" ht="12.75">
      <c r="K267" s="27"/>
      <c r="L267" s="28"/>
    </row>
    <row r="268" spans="11:12" ht="12.75">
      <c r="K268" s="27"/>
      <c r="L268" s="28"/>
    </row>
    <row r="269" spans="11:12" ht="12.75">
      <c r="K269" s="27"/>
      <c r="L269" s="28"/>
    </row>
    <row r="270" spans="11:12" ht="12.75">
      <c r="K270" s="27"/>
      <c r="L270" s="28"/>
    </row>
    <row r="271" spans="11:12" ht="12.75">
      <c r="K271" s="27"/>
      <c r="L271" s="28"/>
    </row>
    <row r="272" spans="11:12" ht="12.75">
      <c r="K272" s="27"/>
      <c r="L272" s="28"/>
    </row>
    <row r="273" spans="11:12" ht="12.75">
      <c r="K273" s="27"/>
      <c r="L273" s="28"/>
    </row>
    <row r="274" spans="11:12" ht="12.75">
      <c r="K274" s="27"/>
      <c r="L274" s="28"/>
    </row>
    <row r="275" spans="11:12" ht="12.75">
      <c r="K275" s="27"/>
      <c r="L275" s="28"/>
    </row>
    <row r="276" spans="11:12" ht="12.75">
      <c r="K276" s="27"/>
      <c r="L276" s="28"/>
    </row>
    <row r="277" spans="11:12" ht="12.75">
      <c r="K277" s="27"/>
      <c r="L277" s="28"/>
    </row>
    <row r="278" spans="11:12" ht="12.75">
      <c r="K278" s="27"/>
      <c r="L278" s="28"/>
    </row>
    <row r="279" spans="11:12" ht="12.75">
      <c r="K279" s="27"/>
      <c r="L279" s="28"/>
    </row>
    <row r="280" spans="11:12" ht="12.75">
      <c r="K280" s="27"/>
      <c r="L280" s="28"/>
    </row>
    <row r="281" spans="11:12" ht="12.75">
      <c r="K281" s="27"/>
      <c r="L281" s="28"/>
    </row>
    <row r="282" spans="11:12" ht="12.75">
      <c r="K282" s="27"/>
      <c r="L282" s="28"/>
    </row>
    <row r="283" spans="11:12" ht="12.75">
      <c r="K283" s="27"/>
      <c r="L283" s="28"/>
    </row>
    <row r="284" spans="11:12" ht="12.75">
      <c r="K284" s="27"/>
      <c r="L284" s="28"/>
    </row>
    <row r="285" spans="11:12" ht="12.75">
      <c r="K285" s="27"/>
      <c r="L285" s="28"/>
    </row>
    <row r="286" spans="11:12" ht="12.75">
      <c r="K286" s="27"/>
      <c r="L286" s="28"/>
    </row>
    <row r="287" spans="11:12" ht="12.75">
      <c r="K287" s="27"/>
      <c r="L287" s="28"/>
    </row>
    <row r="288" spans="11:12" ht="12.75">
      <c r="K288" s="27"/>
      <c r="L288" s="28"/>
    </row>
    <row r="289" spans="11:12" ht="12.75">
      <c r="K289" s="27"/>
      <c r="L289" s="28"/>
    </row>
    <row r="290" spans="11:12" ht="12.75">
      <c r="K290" s="27"/>
      <c r="L290" s="28"/>
    </row>
    <row r="291" spans="11:12" ht="12.75">
      <c r="K291" s="27"/>
      <c r="L291" s="28"/>
    </row>
    <row r="292" spans="11:12" ht="12.75">
      <c r="K292" s="27"/>
      <c r="L292" s="28"/>
    </row>
    <row r="293" spans="11:12" ht="12.75">
      <c r="K293" s="27"/>
      <c r="L293" s="28"/>
    </row>
    <row r="294" spans="11:12" ht="12.75">
      <c r="K294" s="27"/>
      <c r="L294" s="28"/>
    </row>
    <row r="295" spans="11:12" ht="12.75">
      <c r="K295" s="27"/>
      <c r="L295" s="28"/>
    </row>
    <row r="296" spans="11:12" ht="12.75">
      <c r="K296" s="27"/>
      <c r="L296" s="28"/>
    </row>
    <row r="297" spans="11:12" ht="12.75">
      <c r="K297" s="27"/>
      <c r="L297" s="28"/>
    </row>
    <row r="298" spans="11:12" ht="12.75">
      <c r="K298" s="27"/>
      <c r="L298" s="28"/>
    </row>
    <row r="299" spans="11:12" ht="12.75">
      <c r="K299" s="27"/>
      <c r="L299" s="28"/>
    </row>
    <row r="300" spans="11:12" ht="12.75">
      <c r="K300" s="27"/>
      <c r="L300" s="28"/>
    </row>
    <row r="301" spans="11:12" ht="12.75">
      <c r="K301" s="27"/>
      <c r="L301" s="28"/>
    </row>
    <row r="302" spans="11:12" ht="12.75">
      <c r="K302" s="27"/>
      <c r="L302" s="28"/>
    </row>
    <row r="303" spans="11:12" ht="12.75">
      <c r="K303" s="27"/>
      <c r="L303" s="28"/>
    </row>
    <row r="304" spans="11:12" ht="12.75">
      <c r="K304" s="27"/>
      <c r="L304" s="28"/>
    </row>
    <row r="305" spans="11:12" ht="12.75">
      <c r="K305" s="27"/>
      <c r="L305" s="28"/>
    </row>
    <row r="306" spans="11:12" ht="12.75">
      <c r="K306" s="27"/>
      <c r="L306" s="28"/>
    </row>
    <row r="307" spans="11:12" ht="12.75">
      <c r="K307" s="27"/>
      <c r="L307" s="28"/>
    </row>
    <row r="308" spans="11:12" ht="12.75">
      <c r="K308" s="27"/>
      <c r="L308" s="28"/>
    </row>
    <row r="309" spans="11:12" ht="12.75">
      <c r="K309" s="27"/>
      <c r="L309" s="28"/>
    </row>
    <row r="310" spans="11:12" ht="12.75">
      <c r="K310" s="27"/>
      <c r="L310" s="28"/>
    </row>
    <row r="311" spans="11:12" ht="12.75">
      <c r="K311" s="27"/>
      <c r="L311" s="28"/>
    </row>
    <row r="312" spans="11:12" ht="12.75">
      <c r="K312" s="27"/>
      <c r="L312" s="28"/>
    </row>
    <row r="313" spans="11:12" ht="12.75">
      <c r="K313" s="27"/>
      <c r="L313" s="28"/>
    </row>
    <row r="314" spans="11:12" ht="12.75">
      <c r="K314" s="27"/>
      <c r="L314" s="28"/>
    </row>
    <row r="315" spans="11:12" ht="12.75">
      <c r="K315" s="27"/>
      <c r="L315" s="28"/>
    </row>
    <row r="316" spans="11:12" ht="12.75">
      <c r="K316" s="27"/>
      <c r="L316" s="28"/>
    </row>
    <row r="317" spans="11:12" ht="12.75">
      <c r="K317" s="27"/>
      <c r="L317" s="28"/>
    </row>
    <row r="318" spans="11:12" ht="12.75">
      <c r="K318" s="27"/>
      <c r="L318" s="28"/>
    </row>
    <row r="319" spans="11:12" ht="12.75">
      <c r="K319" s="27"/>
      <c r="L319" s="28"/>
    </row>
    <row r="320" spans="11:12" ht="12.75">
      <c r="K320" s="27"/>
      <c r="L320" s="28"/>
    </row>
    <row r="321" spans="11:12" ht="12.75">
      <c r="K321" s="27"/>
      <c r="L321" s="28"/>
    </row>
    <row r="322" spans="11:12" ht="12.75">
      <c r="K322" s="27"/>
      <c r="L322" s="28"/>
    </row>
    <row r="323" spans="11:12" ht="12.75">
      <c r="K323" s="27"/>
      <c r="L323" s="28"/>
    </row>
    <row r="324" spans="11:12" ht="12.75">
      <c r="K324" s="27"/>
      <c r="L324" s="28"/>
    </row>
    <row r="325" spans="11:12" ht="12.75">
      <c r="K325" s="27"/>
      <c r="L325" s="28"/>
    </row>
    <row r="326" spans="11:12" ht="12.75">
      <c r="K326" s="27"/>
      <c r="L326" s="28"/>
    </row>
    <row r="327" spans="11:12" ht="12.75">
      <c r="K327" s="27"/>
      <c r="L327" s="28"/>
    </row>
    <row r="328" spans="11:12" ht="12.75">
      <c r="K328" s="27"/>
      <c r="L328" s="28"/>
    </row>
    <row r="329" spans="11:12" ht="12.75">
      <c r="K329" s="27"/>
      <c r="L329" s="28"/>
    </row>
    <row r="330" spans="11:12" ht="12.75">
      <c r="K330" s="27"/>
      <c r="L330" s="28"/>
    </row>
    <row r="331" spans="11:12" ht="12.75">
      <c r="K331" s="27"/>
      <c r="L331" s="28"/>
    </row>
    <row r="332" spans="11:12" ht="12.75">
      <c r="K332" s="27"/>
      <c r="L332" s="28"/>
    </row>
    <row r="333" spans="11:12" ht="12.75">
      <c r="K333" s="27"/>
      <c r="L333" s="28"/>
    </row>
    <row r="334" spans="11:12" ht="12.75">
      <c r="K334" s="27"/>
      <c r="L334" s="28"/>
    </row>
    <row r="335" spans="11:12" ht="12.75">
      <c r="K335" s="27"/>
      <c r="L335" s="28"/>
    </row>
    <row r="336" spans="11:12" ht="12.75">
      <c r="K336" s="27"/>
      <c r="L336" s="28"/>
    </row>
    <row r="337" spans="11:12" ht="12.75">
      <c r="K337" s="27"/>
      <c r="L337" s="28"/>
    </row>
    <row r="338" spans="11:12" ht="12.75">
      <c r="K338" s="27"/>
      <c r="L338" s="28"/>
    </row>
    <row r="339" spans="11:12" ht="12.75">
      <c r="K339" s="27"/>
      <c r="L339" s="28"/>
    </row>
    <row r="340" spans="11:12" ht="12.75">
      <c r="K340" s="27"/>
      <c r="L340" s="28"/>
    </row>
    <row r="341" spans="11:12" ht="12.75">
      <c r="K341" s="27"/>
      <c r="L341" s="28"/>
    </row>
    <row r="342" spans="11:12" ht="12.75">
      <c r="K342" s="27"/>
      <c r="L342" s="28"/>
    </row>
    <row r="343" spans="11:12" ht="12.75">
      <c r="K343" s="27"/>
      <c r="L343" s="28"/>
    </row>
    <row r="344" spans="11:12" ht="12.75">
      <c r="K344" s="27"/>
      <c r="L344" s="28"/>
    </row>
    <row r="345" spans="11:12" ht="12.75">
      <c r="K345" s="27"/>
      <c r="L345" s="28"/>
    </row>
    <row r="346" spans="11:12" ht="12.75">
      <c r="K346" s="27"/>
      <c r="L346" s="28"/>
    </row>
    <row r="347" spans="11:12" ht="12.75">
      <c r="K347" s="27"/>
      <c r="L347" s="28"/>
    </row>
    <row r="348" spans="11:12" ht="12.75">
      <c r="K348" s="27"/>
      <c r="L348" s="28"/>
    </row>
    <row r="349" spans="11:12" ht="12.75">
      <c r="K349" s="27"/>
      <c r="L349" s="28"/>
    </row>
    <row r="350" spans="11:12" ht="12.75">
      <c r="K350" s="27"/>
      <c r="L350" s="28"/>
    </row>
    <row r="351" spans="11:12" ht="12.75">
      <c r="K351" s="27"/>
      <c r="L351" s="28"/>
    </row>
    <row r="352" spans="11:12" ht="12.75">
      <c r="K352" s="27"/>
      <c r="L352" s="28"/>
    </row>
    <row r="353" spans="11:12" ht="12.75">
      <c r="K353" s="27"/>
      <c r="L353" s="28"/>
    </row>
    <row r="354" spans="11:12" ht="12.75">
      <c r="K354" s="27"/>
      <c r="L354" s="28"/>
    </row>
    <row r="355" spans="11:12" ht="12.75">
      <c r="K355" s="27"/>
      <c r="L355" s="28"/>
    </row>
    <row r="356" spans="11:12" ht="12.75">
      <c r="K356" s="27"/>
      <c r="L356" s="28"/>
    </row>
    <row r="357" spans="11:12" ht="12.75">
      <c r="K357" s="27"/>
      <c r="L357" s="28"/>
    </row>
    <row r="358" spans="11:12" ht="12.75">
      <c r="K358" s="27"/>
      <c r="L358" s="28"/>
    </row>
    <row r="359" spans="11:12" ht="12.75">
      <c r="K359" s="27"/>
      <c r="L359" s="28"/>
    </row>
    <row r="360" spans="11:12" ht="12.75">
      <c r="K360" s="27"/>
      <c r="L360" s="28"/>
    </row>
    <row r="361" spans="11:12" ht="12.75">
      <c r="K361" s="27"/>
      <c r="L361" s="28"/>
    </row>
    <row r="362" spans="11:12" ht="12.75">
      <c r="K362" s="27"/>
      <c r="L362" s="28"/>
    </row>
    <row r="363" spans="11:12" ht="12.75">
      <c r="K363" s="27"/>
      <c r="L363" s="28"/>
    </row>
    <row r="364" spans="11:12" ht="12.75">
      <c r="K364" s="27"/>
      <c r="L364" s="28"/>
    </row>
    <row r="365" spans="11:12" ht="12.75">
      <c r="K365" s="27"/>
      <c r="L365" s="28"/>
    </row>
    <row r="366" spans="11:12" ht="12.75">
      <c r="K366" s="27"/>
      <c r="L366" s="28"/>
    </row>
    <row r="367" spans="11:12" ht="12.75">
      <c r="K367" s="27"/>
      <c r="L367" s="28"/>
    </row>
    <row r="368" spans="11:12" ht="12.75">
      <c r="K368" s="27"/>
      <c r="L368" s="28"/>
    </row>
    <row r="369" spans="11:12" ht="12.75">
      <c r="K369" s="27"/>
      <c r="L369" s="28"/>
    </row>
    <row r="370" spans="11:12" ht="12.75">
      <c r="K370" s="27"/>
      <c r="L370" s="28"/>
    </row>
    <row r="371" spans="11:12" ht="12.75">
      <c r="K371" s="27"/>
      <c r="L371" s="28"/>
    </row>
    <row r="372" spans="11:12" ht="12.75">
      <c r="K372" s="27"/>
      <c r="L372" s="28"/>
    </row>
    <row r="373" spans="11:12" ht="12.75">
      <c r="K373" s="27"/>
      <c r="L373" s="28"/>
    </row>
    <row r="374" spans="11:12" ht="12.75">
      <c r="K374" s="27"/>
      <c r="L374" s="28"/>
    </row>
    <row r="375" spans="11:12" ht="12.75">
      <c r="K375" s="27"/>
      <c r="L375" s="28"/>
    </row>
    <row r="376" spans="11:12" ht="12.75">
      <c r="K376" s="27"/>
      <c r="L376" s="28"/>
    </row>
    <row r="377" spans="11:12" ht="12.75">
      <c r="K377" s="27"/>
      <c r="L377" s="28"/>
    </row>
    <row r="378" spans="11:12" ht="12.75">
      <c r="K378" s="27"/>
      <c r="L378" s="28"/>
    </row>
    <row r="379" spans="11:12" ht="12.75">
      <c r="K379" s="27"/>
      <c r="L379" s="28"/>
    </row>
    <row r="380" spans="11:12" ht="12.75">
      <c r="K380" s="27"/>
      <c r="L380" s="28"/>
    </row>
    <row r="381" spans="11:12" ht="12.75">
      <c r="K381" s="27"/>
      <c r="L381" s="28"/>
    </row>
    <row r="382" spans="11:12" ht="12.75">
      <c r="K382" s="27"/>
      <c r="L382" s="28"/>
    </row>
    <row r="383" spans="11:12" ht="12.75">
      <c r="K383" s="27"/>
      <c r="L383" s="28"/>
    </row>
    <row r="384" spans="11:12" ht="12.75">
      <c r="K384" s="27"/>
      <c r="L384" s="28"/>
    </row>
    <row r="385" spans="11:12" ht="12.75">
      <c r="K385" s="27"/>
      <c r="L385" s="28"/>
    </row>
    <row r="386" spans="11:12" ht="12.75">
      <c r="K386" s="27"/>
      <c r="L386" s="28"/>
    </row>
    <row r="387" spans="11:12" ht="12.75">
      <c r="K387" s="27"/>
      <c r="L387" s="28"/>
    </row>
    <row r="388" spans="11:12" ht="12.75">
      <c r="K388" s="27"/>
      <c r="L388" s="28"/>
    </row>
    <row r="389" spans="11:12" ht="12.75">
      <c r="K389" s="27"/>
      <c r="L389" s="28"/>
    </row>
    <row r="390" spans="11:12" ht="12.75">
      <c r="K390" s="27"/>
      <c r="L390" s="28"/>
    </row>
    <row r="391" spans="11:12" ht="12.75">
      <c r="K391" s="27"/>
      <c r="L391" s="28"/>
    </row>
    <row r="392" spans="11:12" ht="12.75">
      <c r="K392" s="27"/>
      <c r="L392" s="28"/>
    </row>
    <row r="393" spans="11:12" ht="12.75">
      <c r="K393" s="27"/>
      <c r="L393" s="28"/>
    </row>
    <row r="394" spans="11:12" ht="12.75">
      <c r="K394" s="27"/>
      <c r="L394" s="28"/>
    </row>
    <row r="395" spans="11:12" ht="12.75">
      <c r="K395" s="27"/>
      <c r="L395" s="28"/>
    </row>
    <row r="396" spans="11:12" ht="12.75">
      <c r="K396" s="27"/>
      <c r="L396" s="28"/>
    </row>
    <row r="397" spans="11:12" ht="12.75">
      <c r="K397" s="27"/>
      <c r="L397" s="28"/>
    </row>
    <row r="398" spans="11:12" ht="12.75">
      <c r="K398" s="27"/>
      <c r="L398" s="28"/>
    </row>
    <row r="399" spans="11:12" ht="12.75">
      <c r="K399" s="27"/>
      <c r="L399" s="28"/>
    </row>
    <row r="400" spans="11:12" ht="12.75">
      <c r="K400" s="27"/>
      <c r="L400" s="28"/>
    </row>
    <row r="401" spans="11:12" ht="12.75">
      <c r="K401" s="27"/>
      <c r="L401" s="28"/>
    </row>
    <row r="402" spans="11:12" ht="12.75">
      <c r="K402" s="27"/>
      <c r="L402" s="28"/>
    </row>
    <row r="403" spans="11:12" ht="12.75">
      <c r="K403" s="27"/>
      <c r="L403" s="28"/>
    </row>
    <row r="404" spans="11:12" ht="12.75">
      <c r="K404" s="27"/>
      <c r="L404" s="28"/>
    </row>
    <row r="405" spans="11:12" ht="12.75">
      <c r="K405" s="27"/>
      <c r="L405" s="28"/>
    </row>
    <row r="406" spans="11:12" ht="12.75">
      <c r="K406" s="27"/>
      <c r="L406" s="28"/>
    </row>
    <row r="407" spans="11:12" ht="12.75">
      <c r="K407" s="27"/>
      <c r="L407" s="28"/>
    </row>
    <row r="408" spans="11:12" ht="12.75">
      <c r="K408" s="27"/>
      <c r="L408" s="28"/>
    </row>
    <row r="409" spans="11:12" ht="12.75">
      <c r="K409" s="27"/>
      <c r="L409" s="28"/>
    </row>
    <row r="410" spans="11:12" ht="12.75">
      <c r="K410" s="27"/>
      <c r="L410" s="28"/>
    </row>
    <row r="411" spans="11:12" ht="12.75">
      <c r="K411" s="27"/>
      <c r="L411" s="28"/>
    </row>
    <row r="412" spans="11:12" ht="12.75">
      <c r="K412" s="27"/>
      <c r="L412" s="28"/>
    </row>
    <row r="413" spans="11:12" ht="12.75">
      <c r="K413" s="27"/>
      <c r="L413" s="28"/>
    </row>
    <row r="414" spans="11:12" ht="12.75">
      <c r="K414" s="27"/>
      <c r="L414" s="28"/>
    </row>
    <row r="415" spans="11:12" ht="12.75">
      <c r="K415" s="27"/>
      <c r="L415" s="28"/>
    </row>
    <row r="416" spans="11:12" ht="12.75">
      <c r="K416" s="27"/>
      <c r="L416" s="28"/>
    </row>
    <row r="417" spans="11:12" ht="12.75">
      <c r="K417" s="27"/>
      <c r="L417" s="28"/>
    </row>
    <row r="418" spans="11:12" ht="12.75">
      <c r="K418" s="27"/>
      <c r="L418" s="28"/>
    </row>
    <row r="419" spans="11:12" ht="12.75">
      <c r="K419" s="27"/>
      <c r="L419" s="28"/>
    </row>
    <row r="420" spans="11:12" ht="12.75">
      <c r="K420" s="27"/>
      <c r="L420" s="28"/>
    </row>
    <row r="421" spans="11:12" ht="12.75">
      <c r="K421" s="27"/>
      <c r="L421" s="28"/>
    </row>
    <row r="422" spans="11:12" ht="12.75">
      <c r="K422" s="27"/>
      <c r="L422" s="28"/>
    </row>
    <row r="423" spans="11:12" ht="12.75">
      <c r="K423" s="27"/>
      <c r="L423" s="28"/>
    </row>
    <row r="424" spans="11:12" ht="12.75">
      <c r="K424" s="27"/>
      <c r="L424" s="28"/>
    </row>
    <row r="425" spans="11:12" ht="12.75">
      <c r="K425" s="27"/>
      <c r="L425" s="28"/>
    </row>
    <row r="426" spans="11:12" ht="12.75">
      <c r="K426" s="27"/>
      <c r="L426" s="28"/>
    </row>
    <row r="427" spans="11:12" ht="12.75">
      <c r="K427" s="27"/>
      <c r="L427" s="28"/>
    </row>
    <row r="428" spans="11:12" ht="12.75">
      <c r="K428" s="27"/>
      <c r="L428" s="28"/>
    </row>
    <row r="429" spans="11:12" ht="12.75">
      <c r="K429" s="27"/>
      <c r="L429" s="28"/>
    </row>
    <row r="430" spans="11:12" ht="12.75">
      <c r="K430" s="27"/>
      <c r="L430" s="28"/>
    </row>
    <row r="431" spans="11:12" ht="12.75">
      <c r="K431" s="27"/>
      <c r="L431" s="28"/>
    </row>
    <row r="432" spans="11:12" ht="12.75">
      <c r="K432" s="27"/>
      <c r="L432" s="28"/>
    </row>
    <row r="433" spans="11:12" ht="12.75">
      <c r="K433" s="27"/>
      <c r="L433" s="28"/>
    </row>
    <row r="434" spans="11:12" ht="12.75">
      <c r="K434" s="27"/>
      <c r="L434" s="28"/>
    </row>
    <row r="435" spans="11:12" ht="12.75">
      <c r="K435" s="27"/>
      <c r="L435" s="28"/>
    </row>
    <row r="436" spans="11:12" ht="12.75">
      <c r="K436" s="27"/>
      <c r="L436" s="28"/>
    </row>
    <row r="437" spans="11:12" ht="12.75">
      <c r="K437" s="27"/>
      <c r="L437" s="28"/>
    </row>
    <row r="438" spans="11:12" ht="12.75">
      <c r="K438" s="27"/>
      <c r="L438" s="28"/>
    </row>
    <row r="439" spans="11:12" ht="12.75">
      <c r="K439" s="27"/>
      <c r="L439" s="28"/>
    </row>
    <row r="440" spans="11:12" ht="12.75">
      <c r="K440" s="27"/>
      <c r="L440" s="28"/>
    </row>
    <row r="441" spans="11:12" ht="12.75">
      <c r="K441" s="27"/>
      <c r="L441" s="28"/>
    </row>
    <row r="442" spans="11:12" ht="12.75">
      <c r="K442" s="27"/>
      <c r="L442" s="28"/>
    </row>
    <row r="443" spans="11:12" ht="12.75">
      <c r="K443" s="27"/>
      <c r="L443" s="28"/>
    </row>
    <row r="444" spans="11:12" ht="12.75">
      <c r="K444" s="27"/>
      <c r="L444" s="28"/>
    </row>
    <row r="445" spans="11:12" ht="12.75">
      <c r="K445" s="27"/>
      <c r="L445" s="28"/>
    </row>
    <row r="446" spans="11:12" ht="12.75">
      <c r="K446" s="27"/>
      <c r="L446" s="28"/>
    </row>
    <row r="447" spans="11:12" ht="12.75">
      <c r="K447" s="27"/>
      <c r="L447" s="28"/>
    </row>
    <row r="448" spans="11:12" ht="12.75">
      <c r="K448" s="27"/>
      <c r="L448" s="28"/>
    </row>
    <row r="449" spans="11:12" ht="12.75">
      <c r="K449" s="27"/>
      <c r="L449" s="28"/>
    </row>
    <row r="450" spans="11:12" ht="12.75">
      <c r="K450" s="27"/>
      <c r="L450" s="28"/>
    </row>
    <row r="451" spans="11:12" ht="12.75">
      <c r="K451" s="27"/>
      <c r="L451" s="28"/>
    </row>
    <row r="452" spans="11:12" ht="12.75">
      <c r="K452" s="27"/>
      <c r="L452" s="28"/>
    </row>
    <row r="453" spans="11:12" ht="12.75">
      <c r="K453" s="27"/>
      <c r="L453" s="28"/>
    </row>
    <row r="454" spans="11:12" ht="12.75">
      <c r="K454" s="27"/>
      <c r="L454" s="28"/>
    </row>
    <row r="455" spans="11:12" ht="12.75">
      <c r="K455" s="27"/>
      <c r="L455" s="28"/>
    </row>
    <row r="456" spans="11:12" ht="12.75">
      <c r="K456" s="27"/>
      <c r="L456" s="28"/>
    </row>
    <row r="457" spans="11:12" ht="12.75">
      <c r="K457" s="27"/>
      <c r="L457" s="28"/>
    </row>
    <row r="458" spans="11:12" ht="12.75">
      <c r="K458" s="27"/>
      <c r="L458" s="28"/>
    </row>
    <row r="459" spans="11:12" ht="12.75">
      <c r="K459" s="27"/>
      <c r="L459" s="28"/>
    </row>
    <row r="460" spans="11:12" ht="12.75">
      <c r="K460" s="27"/>
      <c r="L460" s="28"/>
    </row>
    <row r="461" spans="11:12" ht="12.75">
      <c r="K461" s="27"/>
      <c r="L461" s="28"/>
    </row>
    <row r="462" spans="11:12" ht="12.75">
      <c r="K462" s="27"/>
      <c r="L462" s="28"/>
    </row>
    <row r="463" spans="11:12" ht="12.75">
      <c r="K463" s="27"/>
      <c r="L463" s="28"/>
    </row>
    <row r="464" spans="11:12" ht="12.75">
      <c r="K464" s="27"/>
      <c r="L464" s="28"/>
    </row>
    <row r="465" spans="11:12" ht="12.75">
      <c r="K465" s="27"/>
      <c r="L465" s="28"/>
    </row>
    <row r="466" spans="11:12" ht="12.75">
      <c r="K466" s="27"/>
      <c r="L466" s="28"/>
    </row>
    <row r="467" spans="11:12" ht="12.75">
      <c r="K467" s="27"/>
      <c r="L467" s="28"/>
    </row>
    <row r="468" spans="11:12" ht="12.75">
      <c r="K468" s="27"/>
      <c r="L468" s="28"/>
    </row>
    <row r="469" spans="11:12" ht="12.75">
      <c r="K469" s="27"/>
      <c r="L469" s="28"/>
    </row>
    <row r="470" spans="11:12" ht="12.75">
      <c r="K470" s="27"/>
      <c r="L470" s="28"/>
    </row>
    <row r="471" spans="11:12" ht="12.75">
      <c r="K471" s="27"/>
      <c r="L471" s="28"/>
    </row>
    <row r="472" spans="11:12" ht="12.75">
      <c r="K472" s="27"/>
      <c r="L472" s="28"/>
    </row>
    <row r="473" spans="11:12" ht="12.75">
      <c r="K473" s="27"/>
      <c r="L473" s="28"/>
    </row>
    <row r="474" spans="11:12" ht="12.75">
      <c r="K474" s="27"/>
      <c r="L474" s="28"/>
    </row>
    <row r="475" spans="11:12" ht="12.75">
      <c r="K475" s="27"/>
      <c r="L475" s="28"/>
    </row>
    <row r="476" spans="11:12" ht="12.75">
      <c r="K476" s="27"/>
      <c r="L476" s="28"/>
    </row>
    <row r="477" spans="11:12" ht="12.75">
      <c r="K477" s="27"/>
      <c r="L477" s="28"/>
    </row>
    <row r="478" spans="11:12" ht="12.75">
      <c r="K478" s="27"/>
      <c r="L478" s="28"/>
    </row>
    <row r="479" spans="11:12" ht="12.75">
      <c r="K479" s="27"/>
      <c r="L479" s="28"/>
    </row>
    <row r="480" spans="11:12" ht="12.75">
      <c r="K480" s="27"/>
      <c r="L480" s="28"/>
    </row>
    <row r="481" spans="11:12" ht="12.75">
      <c r="K481" s="27"/>
      <c r="L481" s="28"/>
    </row>
    <row r="482" spans="11:12" ht="12.75">
      <c r="K482" s="27"/>
      <c r="L482" s="28"/>
    </row>
    <row r="483" spans="11:12" ht="12.75">
      <c r="K483" s="27"/>
      <c r="L483" s="28"/>
    </row>
    <row r="484" spans="11:12" ht="12.75">
      <c r="K484" s="27"/>
      <c r="L484" s="28"/>
    </row>
    <row r="485" spans="11:12" ht="12.75">
      <c r="K485" s="27"/>
      <c r="L485" s="28"/>
    </row>
    <row r="486" spans="11:12" ht="12.75">
      <c r="K486" s="27"/>
      <c r="L486" s="28"/>
    </row>
    <row r="487" spans="11:12" ht="12.75">
      <c r="K487" s="27"/>
      <c r="L487" s="28"/>
    </row>
    <row r="488" spans="11:12" ht="12.75">
      <c r="K488" s="27"/>
      <c r="L488" s="28"/>
    </row>
    <row r="489" spans="11:12" ht="12.75">
      <c r="K489" s="27"/>
      <c r="L489" s="28"/>
    </row>
    <row r="490" spans="11:12" ht="12.75">
      <c r="K490" s="27"/>
      <c r="L490" s="28"/>
    </row>
    <row r="491" spans="11:12" ht="12.75">
      <c r="K491" s="27"/>
      <c r="L491" s="28"/>
    </row>
    <row r="492" spans="11:12" ht="12.75">
      <c r="K492" s="27"/>
      <c r="L492" s="28"/>
    </row>
    <row r="493" spans="11:12" ht="12.75">
      <c r="K493" s="27"/>
      <c r="L493" s="28"/>
    </row>
    <row r="494" spans="11:12" ht="12.75">
      <c r="K494" s="27"/>
      <c r="L494" s="28"/>
    </row>
    <row r="495" spans="11:12" ht="12.75">
      <c r="K495" s="27"/>
      <c r="L495" s="28"/>
    </row>
    <row r="496" spans="11:12" ht="12.75">
      <c r="K496" s="27"/>
      <c r="L496" s="28"/>
    </row>
    <row r="497" spans="11:12" ht="12.75">
      <c r="K497" s="27"/>
      <c r="L497" s="28"/>
    </row>
    <row r="498" spans="11:12" ht="12.75">
      <c r="K498" s="27"/>
      <c r="L498" s="28"/>
    </row>
    <row r="499" spans="11:12" ht="12.75">
      <c r="K499" s="27"/>
      <c r="L499" s="28"/>
    </row>
    <row r="500" spans="11:12" ht="12.75">
      <c r="K500" s="27"/>
      <c r="L500" s="28"/>
    </row>
    <row r="501" spans="11:12" ht="12.75">
      <c r="K501" s="27"/>
      <c r="L501" s="28"/>
    </row>
    <row r="502" spans="11:12" ht="12.75">
      <c r="K502" s="27"/>
      <c r="L502" s="28"/>
    </row>
    <row r="503" spans="11:12" ht="12.75">
      <c r="K503" s="27"/>
      <c r="L503" s="28"/>
    </row>
    <row r="504" spans="11:12" ht="12.75">
      <c r="K504" s="27"/>
      <c r="L504" s="28"/>
    </row>
    <row r="505" spans="11:12" ht="12.75">
      <c r="K505" s="27"/>
      <c r="L505" s="28"/>
    </row>
    <row r="506" spans="11:12" ht="12.75">
      <c r="K506" s="27"/>
      <c r="L506" s="28"/>
    </row>
    <row r="507" spans="11:12" ht="12.75">
      <c r="K507" s="27"/>
      <c r="L507" s="28"/>
    </row>
    <row r="508" spans="11:12" ht="12.75">
      <c r="K508" s="27"/>
      <c r="L508" s="28"/>
    </row>
    <row r="509" spans="11:12" ht="12.75">
      <c r="K509" s="27"/>
      <c r="L509" s="28"/>
    </row>
    <row r="510" spans="11:12" ht="12.75">
      <c r="K510" s="27"/>
      <c r="L510" s="28"/>
    </row>
    <row r="511" spans="11:12" ht="12.75">
      <c r="K511" s="27"/>
      <c r="L511" s="28"/>
    </row>
    <row r="512" spans="11:12" ht="12.75">
      <c r="K512" s="27"/>
      <c r="L512" s="28"/>
    </row>
    <row r="513" spans="11:12" ht="12.75">
      <c r="K513" s="27"/>
      <c r="L513" s="28"/>
    </row>
    <row r="514" spans="11:12" ht="12.75">
      <c r="K514" s="27"/>
      <c r="L514" s="28"/>
    </row>
    <row r="515" spans="11:12" ht="12.75">
      <c r="K515" s="27"/>
      <c r="L515" s="28"/>
    </row>
    <row r="516" spans="11:12" ht="12.75">
      <c r="K516" s="27"/>
      <c r="L516" s="28"/>
    </row>
    <row r="517" spans="11:12" ht="12.75">
      <c r="K517" s="27"/>
      <c r="L517" s="28"/>
    </row>
    <row r="518" spans="11:12" ht="12.75">
      <c r="K518" s="27"/>
      <c r="L518" s="28"/>
    </row>
    <row r="519" spans="11:12" ht="12.75">
      <c r="K519" s="27"/>
      <c r="L519" s="28"/>
    </row>
    <row r="520" spans="11:12" ht="12.75">
      <c r="K520" s="27"/>
      <c r="L520" s="28"/>
    </row>
    <row r="521" spans="11:12" ht="12.75">
      <c r="K521" s="27"/>
      <c r="L521" s="28"/>
    </row>
    <row r="522" spans="11:12" ht="12.75">
      <c r="K522" s="27"/>
      <c r="L522" s="28"/>
    </row>
    <row r="523" spans="11:12" ht="12.75">
      <c r="K523" s="27"/>
      <c r="L523" s="28"/>
    </row>
    <row r="524" spans="11:12" ht="12.75">
      <c r="K524" s="27"/>
      <c r="L524" s="28"/>
    </row>
    <row r="525" spans="11:12" ht="12.75">
      <c r="K525" s="27"/>
      <c r="L525" s="28"/>
    </row>
    <row r="526" spans="11:12" ht="12.75">
      <c r="K526" s="27"/>
      <c r="L526" s="28"/>
    </row>
    <row r="527" spans="11:12" ht="12.75">
      <c r="K527" s="27"/>
      <c r="L527" s="28"/>
    </row>
    <row r="528" spans="11:12" ht="12.75">
      <c r="K528" s="27"/>
      <c r="L528" s="28"/>
    </row>
    <row r="529" spans="11:12" ht="12.75">
      <c r="K529" s="27"/>
      <c r="L529" s="28"/>
    </row>
    <row r="530" spans="11:12" ht="12.75">
      <c r="K530" s="27"/>
      <c r="L530" s="28"/>
    </row>
    <row r="531" spans="11:12" ht="12.75">
      <c r="K531" s="27"/>
      <c r="L531" s="28"/>
    </row>
    <row r="532" spans="11:12" ht="12.75">
      <c r="K532" s="27"/>
      <c r="L532" s="28"/>
    </row>
    <row r="533" spans="11:12" ht="12.75">
      <c r="K533" s="27"/>
      <c r="L533" s="28"/>
    </row>
    <row r="534" spans="11:12" ht="12.75">
      <c r="K534" s="27"/>
      <c r="L534" s="28"/>
    </row>
    <row r="535" spans="11:12" ht="12.75">
      <c r="K535" s="27"/>
      <c r="L535" s="28"/>
    </row>
    <row r="536" spans="11:12" ht="12.75">
      <c r="K536" s="27"/>
      <c r="L536" s="28"/>
    </row>
    <row r="537" spans="11:12" ht="12.75">
      <c r="K537" s="27"/>
      <c r="L537" s="28"/>
    </row>
    <row r="538" spans="11:12" ht="12.75">
      <c r="K538" s="27"/>
      <c r="L538" s="28"/>
    </row>
    <row r="539" spans="11:12" ht="12.75">
      <c r="K539" s="27"/>
      <c r="L539" s="28"/>
    </row>
    <row r="540" spans="11:12" ht="12.75">
      <c r="K540" s="27"/>
      <c r="L540" s="28"/>
    </row>
    <row r="541" spans="11:12" ht="12.75">
      <c r="K541" s="27"/>
      <c r="L541" s="28"/>
    </row>
    <row r="542" spans="11:12" ht="12.75">
      <c r="K542" s="27"/>
      <c r="L542" s="28"/>
    </row>
    <row r="543" spans="11:12" ht="12.75">
      <c r="K543" s="27"/>
      <c r="L543" s="28"/>
    </row>
    <row r="544" spans="11:12" ht="12.75">
      <c r="K544" s="27"/>
      <c r="L544" s="28"/>
    </row>
    <row r="545" spans="11:12" ht="12.75">
      <c r="K545" s="27"/>
      <c r="L545" s="28"/>
    </row>
    <row r="546" spans="11:12" ht="12.75">
      <c r="K546" s="27"/>
      <c r="L546" s="28"/>
    </row>
    <row r="547" spans="11:12" ht="12.75">
      <c r="K547" s="27"/>
      <c r="L547" s="28"/>
    </row>
    <row r="548" spans="11:12" ht="12.75">
      <c r="K548" s="27"/>
      <c r="L548" s="28"/>
    </row>
    <row r="549" spans="11:12" ht="12.75">
      <c r="K549" s="27"/>
      <c r="L549" s="28"/>
    </row>
    <row r="550" spans="11:12" ht="12.75">
      <c r="K550" s="27"/>
      <c r="L550" s="28"/>
    </row>
    <row r="551" spans="11:12" ht="12.75">
      <c r="K551" s="27"/>
      <c r="L551" s="28"/>
    </row>
    <row r="552" spans="11:12" ht="12.75">
      <c r="K552" s="27"/>
      <c r="L552" s="28"/>
    </row>
    <row r="553" spans="11:12" ht="12.75">
      <c r="K553" s="27"/>
      <c r="L553" s="28"/>
    </row>
    <row r="554" spans="11:12" ht="12.75">
      <c r="K554" s="27"/>
      <c r="L554" s="28"/>
    </row>
    <row r="555" spans="11:12" ht="12.75">
      <c r="K555" s="27"/>
      <c r="L555" s="28"/>
    </row>
    <row r="556" spans="11:12" ht="12.75">
      <c r="K556" s="27"/>
      <c r="L556" s="28"/>
    </row>
    <row r="557" spans="11:12" ht="12.75">
      <c r="K557" s="27"/>
      <c r="L557" s="28"/>
    </row>
    <row r="558" spans="11:12" ht="12.75">
      <c r="K558" s="27"/>
      <c r="L558" s="28"/>
    </row>
    <row r="559" spans="11:12" ht="12.75">
      <c r="K559" s="27"/>
      <c r="L559" s="28"/>
    </row>
    <row r="560" spans="11:12" ht="12.75">
      <c r="K560" s="27"/>
      <c r="L560" s="28"/>
    </row>
    <row r="561" spans="11:12" ht="12.75">
      <c r="K561" s="27"/>
      <c r="L561" s="28"/>
    </row>
    <row r="562" spans="11:12" ht="12.75">
      <c r="K562" s="27"/>
      <c r="L562" s="28"/>
    </row>
    <row r="563" spans="11:12" ht="12.75">
      <c r="K563" s="27"/>
      <c r="L563" s="28"/>
    </row>
    <row r="564" spans="11:12" ht="12.75">
      <c r="K564" s="27"/>
      <c r="L564" s="28"/>
    </row>
    <row r="565" spans="11:12" ht="12.75">
      <c r="K565" s="27"/>
      <c r="L565" s="28"/>
    </row>
    <row r="566" spans="11:12" ht="12.75">
      <c r="K566" s="27"/>
      <c r="L566" s="28"/>
    </row>
    <row r="567" spans="11:12" ht="12.75">
      <c r="K567" s="27"/>
      <c r="L567" s="28"/>
    </row>
    <row r="568" spans="11:12" ht="12.75">
      <c r="K568" s="27"/>
      <c r="L568" s="28"/>
    </row>
    <row r="569" spans="11:12" ht="12.75">
      <c r="K569" s="27"/>
      <c r="L569" s="28"/>
    </row>
    <row r="570" spans="11:12" ht="12.75">
      <c r="K570" s="27"/>
      <c r="L570" s="28"/>
    </row>
    <row r="571" spans="11:12" ht="12.75">
      <c r="K571" s="27"/>
      <c r="L571" s="28"/>
    </row>
    <row r="572" spans="11:12" ht="12.75">
      <c r="K572" s="27"/>
      <c r="L572" s="28"/>
    </row>
    <row r="573" spans="11:12" ht="12.75">
      <c r="K573" s="27"/>
      <c r="L573" s="28"/>
    </row>
    <row r="574" spans="11:12" ht="12.75">
      <c r="K574" s="27"/>
      <c r="L574" s="28"/>
    </row>
    <row r="575" spans="11:12" ht="12.75">
      <c r="K575" s="27"/>
      <c r="L575" s="28"/>
    </row>
    <row r="576" spans="11:12" ht="12.75">
      <c r="K576" s="27"/>
      <c r="L576" s="28"/>
    </row>
    <row r="577" ht="12.75">
      <c r="L577" s="28"/>
    </row>
    <row r="578" ht="12.75">
      <c r="L578" s="28"/>
    </row>
    <row r="579" ht="12.75">
      <c r="L579" s="28"/>
    </row>
    <row r="580" ht="12.75">
      <c r="L580" s="28"/>
    </row>
    <row r="581" ht="12.75">
      <c r="L581" s="28"/>
    </row>
    <row r="582" ht="12.75">
      <c r="L582" s="28"/>
    </row>
    <row r="583" ht="12.75">
      <c r="L583" s="28"/>
    </row>
    <row r="584" ht="12.75">
      <c r="L584" s="28"/>
    </row>
    <row r="585" ht="12.75">
      <c r="L585" s="28"/>
    </row>
    <row r="586" ht="12.75">
      <c r="L586" s="28"/>
    </row>
    <row r="587" ht="12.75">
      <c r="L587" s="28"/>
    </row>
    <row r="588" ht="12.75">
      <c r="L588" s="28"/>
    </row>
    <row r="589" ht="12.75">
      <c r="L589" s="28"/>
    </row>
    <row r="590" ht="12.75">
      <c r="L590" s="28"/>
    </row>
    <row r="591" ht="12.75">
      <c r="L591" s="28"/>
    </row>
    <row r="592" ht="12.75">
      <c r="L592" s="28"/>
    </row>
    <row r="593" ht="12.75">
      <c r="L593" s="28"/>
    </row>
    <row r="594" ht="12.75">
      <c r="L594" s="28"/>
    </row>
    <row r="595" ht="12.75">
      <c r="L595" s="28"/>
    </row>
    <row r="596" ht="12.75">
      <c r="L596" s="28"/>
    </row>
    <row r="597" ht="12.75">
      <c r="L597" s="28"/>
    </row>
    <row r="598" ht="12.75">
      <c r="L598" s="28"/>
    </row>
    <row r="599" ht="12.75">
      <c r="L599" s="28"/>
    </row>
    <row r="600" ht="12.75">
      <c r="L600" s="28"/>
    </row>
    <row r="601" ht="12.75">
      <c r="L601" s="28"/>
    </row>
    <row r="602" ht="12.75">
      <c r="L602" s="28"/>
    </row>
    <row r="603" ht="12.75">
      <c r="L603" s="28"/>
    </row>
    <row r="604" ht="12.75">
      <c r="L604" s="28"/>
    </row>
    <row r="605" ht="12.75">
      <c r="L605" s="28"/>
    </row>
    <row r="606" ht="12.75">
      <c r="L606" s="28"/>
    </row>
    <row r="607" ht="12.75">
      <c r="L607" s="28"/>
    </row>
    <row r="608" ht="12.75">
      <c r="L608" s="28"/>
    </row>
    <row r="609" ht="12.75">
      <c r="L609" s="28"/>
    </row>
    <row r="610" ht="12.75">
      <c r="L610" s="28"/>
    </row>
    <row r="611" ht="12.75">
      <c r="L611" s="28"/>
    </row>
    <row r="612" ht="12.75">
      <c r="L612" s="28"/>
    </row>
    <row r="613" ht="12.75">
      <c r="L613" s="28"/>
    </row>
    <row r="614" ht="12.75">
      <c r="L614" s="28"/>
    </row>
    <row r="615" ht="12.75">
      <c r="L615" s="28"/>
    </row>
    <row r="616" ht="12.75">
      <c r="L616" s="28"/>
    </row>
    <row r="617" ht="12.75">
      <c r="L617" s="28"/>
    </row>
    <row r="618" ht="12.75">
      <c r="L618" s="28"/>
    </row>
    <row r="619" ht="12.75">
      <c r="L619" s="28"/>
    </row>
    <row r="620" ht="12.75">
      <c r="L620" s="28"/>
    </row>
    <row r="621" ht="12.75">
      <c r="L621" s="28"/>
    </row>
    <row r="622" ht="12.75">
      <c r="L622" s="28"/>
    </row>
    <row r="623" ht="12.75">
      <c r="L623" s="28"/>
    </row>
    <row r="624" ht="12.75">
      <c r="L624" s="28"/>
    </row>
    <row r="625" ht="12.75">
      <c r="L625" s="28"/>
    </row>
    <row r="626" ht="12.75">
      <c r="L626" s="28"/>
    </row>
    <row r="627" ht="12.75">
      <c r="L627" s="28"/>
    </row>
    <row r="628" ht="12.75">
      <c r="L628" s="28"/>
    </row>
    <row r="629" ht="12.75">
      <c r="L629" s="28"/>
    </row>
    <row r="630" ht="12.75">
      <c r="L630" s="28"/>
    </row>
    <row r="631" ht="12.75">
      <c r="L631" s="28"/>
    </row>
    <row r="632" ht="12.75">
      <c r="L632" s="28"/>
    </row>
    <row r="633" ht="12.75">
      <c r="L633" s="28"/>
    </row>
    <row r="634" ht="12.75">
      <c r="L634" s="28"/>
    </row>
    <row r="635" ht="12.75">
      <c r="L635" s="28"/>
    </row>
    <row r="636" ht="12.75">
      <c r="L636" s="28"/>
    </row>
    <row r="637" ht="12.75">
      <c r="L637" s="28"/>
    </row>
    <row r="638" ht="12.75">
      <c r="L638" s="28"/>
    </row>
    <row r="639" ht="12.75">
      <c r="L639" s="28"/>
    </row>
    <row r="640" ht="12.75">
      <c r="L640" s="28"/>
    </row>
    <row r="641" ht="12.75">
      <c r="L641" s="28"/>
    </row>
    <row r="642" ht="12.75">
      <c r="L642" s="28"/>
    </row>
    <row r="643" ht="12.75">
      <c r="L643" s="28"/>
    </row>
    <row r="644" ht="12.75">
      <c r="L644" s="28"/>
    </row>
    <row r="645" ht="12.75">
      <c r="L645" s="28"/>
    </row>
    <row r="646" ht="12.75">
      <c r="L646" s="28"/>
    </row>
    <row r="647" ht="12.75">
      <c r="L647" s="28"/>
    </row>
    <row r="648" ht="12.75">
      <c r="L648" s="28"/>
    </row>
    <row r="649" ht="12.75">
      <c r="L649" s="28"/>
    </row>
    <row r="650" ht="12.75">
      <c r="L650" s="28"/>
    </row>
    <row r="651" ht="12.75">
      <c r="L651" s="28"/>
    </row>
    <row r="652" ht="12.75">
      <c r="L652" s="28"/>
    </row>
    <row r="653" ht="12.75">
      <c r="L653" s="28"/>
    </row>
    <row r="654" ht="12.75">
      <c r="L654" s="28"/>
    </row>
    <row r="655" ht="12.75">
      <c r="L655" s="28"/>
    </row>
    <row r="656" ht="12.75">
      <c r="L656" s="28"/>
    </row>
    <row r="657" ht="12.75">
      <c r="L657" s="28"/>
    </row>
    <row r="658" ht="12.75">
      <c r="L658" s="28"/>
    </row>
    <row r="659" ht="12.75">
      <c r="L659" s="28"/>
    </row>
    <row r="660" ht="12.75">
      <c r="L660" s="28"/>
    </row>
    <row r="661" ht="12.75">
      <c r="L661" s="28"/>
    </row>
    <row r="662" ht="12.75">
      <c r="L662" s="28"/>
    </row>
    <row r="663" ht="12.75">
      <c r="L663" s="28"/>
    </row>
    <row r="664" ht="12.75">
      <c r="L664" s="28"/>
    </row>
    <row r="665" ht="12.75">
      <c r="L665" s="28"/>
    </row>
    <row r="666" ht="12.75">
      <c r="L666" s="28"/>
    </row>
    <row r="667" ht="12.75">
      <c r="L667" s="28"/>
    </row>
    <row r="668" ht="12.75">
      <c r="L668" s="28"/>
    </row>
    <row r="669" ht="12.75">
      <c r="L669" s="28"/>
    </row>
    <row r="670" ht="12.75">
      <c r="L670" s="28"/>
    </row>
    <row r="671" ht="12.75">
      <c r="L671" s="28"/>
    </row>
    <row r="672" ht="12.75">
      <c r="L672" s="28"/>
    </row>
    <row r="673" ht="12.75">
      <c r="L673" s="28"/>
    </row>
    <row r="674" ht="12.75">
      <c r="L674" s="28"/>
    </row>
    <row r="675" ht="12.75">
      <c r="L675" s="28"/>
    </row>
    <row r="676" ht="12.75">
      <c r="L676" s="28"/>
    </row>
    <row r="677" ht="12.75">
      <c r="L677" s="28"/>
    </row>
    <row r="678" ht="12.75">
      <c r="L678" s="28"/>
    </row>
    <row r="679" ht="12.75">
      <c r="L679" s="28"/>
    </row>
    <row r="680" ht="12.75">
      <c r="L680" s="28"/>
    </row>
    <row r="681" ht="12.75">
      <c r="L681" s="28"/>
    </row>
    <row r="682" ht="12.75">
      <c r="L682" s="28"/>
    </row>
    <row r="683" ht="12.75">
      <c r="L683" s="28"/>
    </row>
    <row r="684" ht="12.75">
      <c r="L684" s="28"/>
    </row>
    <row r="685" ht="12.75">
      <c r="L685" s="28"/>
    </row>
    <row r="686" ht="12.75">
      <c r="L686" s="28"/>
    </row>
    <row r="687" ht="12.75">
      <c r="L687" s="28"/>
    </row>
    <row r="688" ht="12.75">
      <c r="L688" s="28"/>
    </row>
    <row r="689" ht="12.75">
      <c r="L689" s="28"/>
    </row>
    <row r="690" ht="12.75">
      <c r="L690" s="28"/>
    </row>
    <row r="691" ht="12.75">
      <c r="L691" s="28"/>
    </row>
    <row r="692" ht="12.75">
      <c r="L692" s="28"/>
    </row>
    <row r="693" ht="12.75">
      <c r="L693" s="28"/>
    </row>
    <row r="694" ht="12.75">
      <c r="L694" s="28"/>
    </row>
    <row r="695" ht="12.75">
      <c r="L695" s="28"/>
    </row>
    <row r="696" ht="12.75">
      <c r="L696" s="28"/>
    </row>
    <row r="697" ht="12.75">
      <c r="L697" s="28"/>
    </row>
    <row r="698" ht="12.75">
      <c r="L698" s="28"/>
    </row>
    <row r="699" ht="12.75">
      <c r="L699" s="28"/>
    </row>
    <row r="700" ht="12.75">
      <c r="L700" s="28"/>
    </row>
    <row r="701" ht="12.75">
      <c r="L701" s="28"/>
    </row>
    <row r="702" ht="12.75">
      <c r="L702" s="28"/>
    </row>
    <row r="703" ht="12.75">
      <c r="L703" s="28"/>
    </row>
    <row r="704" ht="12.75">
      <c r="L704" s="28"/>
    </row>
    <row r="705" ht="12.75">
      <c r="L705" s="28"/>
    </row>
    <row r="706" ht="12.75">
      <c r="L706" s="28"/>
    </row>
    <row r="707" ht="12.75">
      <c r="L707" s="28"/>
    </row>
    <row r="708" ht="12.75">
      <c r="L708" s="28"/>
    </row>
    <row r="709" ht="12.75">
      <c r="L709" s="28"/>
    </row>
    <row r="710" ht="12.75">
      <c r="L710" s="28"/>
    </row>
    <row r="711" ht="12.75">
      <c r="L711" s="28"/>
    </row>
    <row r="712" ht="12.75">
      <c r="L712" s="28"/>
    </row>
    <row r="713" ht="12.75">
      <c r="L713" s="28"/>
    </row>
    <row r="714" ht="12.75">
      <c r="L714" s="28"/>
    </row>
    <row r="715" ht="12.75">
      <c r="L715" s="28"/>
    </row>
    <row r="716" ht="12.75">
      <c r="L716" s="28"/>
    </row>
    <row r="717" ht="12.75">
      <c r="L717" s="28"/>
    </row>
    <row r="718" ht="12.75">
      <c r="L718" s="28"/>
    </row>
    <row r="719" ht="12.75">
      <c r="L719" s="28"/>
    </row>
    <row r="720" ht="12.75">
      <c r="L720" s="28"/>
    </row>
    <row r="721" ht="12.75">
      <c r="L721" s="28"/>
    </row>
    <row r="722" ht="12.75">
      <c r="L722" s="28"/>
    </row>
    <row r="723" ht="12.75">
      <c r="L723" s="28"/>
    </row>
    <row r="724" ht="12.75">
      <c r="L724" s="28"/>
    </row>
    <row r="725" ht="12.75">
      <c r="L725" s="28"/>
    </row>
    <row r="726" ht="12.75">
      <c r="L726" s="28"/>
    </row>
    <row r="727" ht="12.75">
      <c r="L727" s="28"/>
    </row>
    <row r="728" ht="12.75">
      <c r="L728" s="28"/>
    </row>
    <row r="729" ht="12.75">
      <c r="L729" s="28"/>
    </row>
    <row r="730" ht="12.75">
      <c r="L730" s="28"/>
    </row>
    <row r="731" ht="12.75">
      <c r="L731" s="28"/>
    </row>
    <row r="732" ht="12.75">
      <c r="L732" s="28"/>
    </row>
    <row r="733" ht="12.75">
      <c r="L733" s="28"/>
    </row>
    <row r="734" ht="12.75">
      <c r="L734" s="28"/>
    </row>
    <row r="735" ht="12.75">
      <c r="L735" s="28"/>
    </row>
    <row r="736" ht="12.75">
      <c r="L736" s="28"/>
    </row>
    <row r="737" ht="12.75">
      <c r="L737" s="28"/>
    </row>
    <row r="738" ht="12.75">
      <c r="L738" s="28"/>
    </row>
    <row r="739" ht="12.75">
      <c r="L739" s="28"/>
    </row>
    <row r="740" ht="12.75">
      <c r="L740" s="28"/>
    </row>
    <row r="741" ht="12.75">
      <c r="L741" s="28"/>
    </row>
    <row r="742" ht="12.75">
      <c r="L742" s="28"/>
    </row>
    <row r="743" ht="12.75">
      <c r="L743" s="28"/>
    </row>
    <row r="744" ht="12.75">
      <c r="L744" s="28"/>
    </row>
    <row r="745" ht="12.75">
      <c r="L745" s="28"/>
    </row>
    <row r="746" ht="12.75">
      <c r="L746" s="28"/>
    </row>
    <row r="747" ht="12.75">
      <c r="L747" s="28"/>
    </row>
    <row r="748" ht="12.75">
      <c r="L748" s="28"/>
    </row>
    <row r="749" ht="12.75">
      <c r="L749" s="28"/>
    </row>
    <row r="750" ht="12.75">
      <c r="L750" s="28"/>
    </row>
    <row r="751" ht="12.75">
      <c r="L751" s="28"/>
    </row>
    <row r="752" ht="12.75">
      <c r="L752" s="28"/>
    </row>
    <row r="753" ht="12.75">
      <c r="L753" s="28"/>
    </row>
    <row r="754" ht="12.75">
      <c r="L754" s="28"/>
    </row>
    <row r="755" ht="12.75">
      <c r="L755" s="28"/>
    </row>
    <row r="756" ht="12.75">
      <c r="L756" s="28"/>
    </row>
    <row r="757" ht="12.75">
      <c r="L757" s="28"/>
    </row>
    <row r="758" ht="12.75">
      <c r="L758" s="28"/>
    </row>
    <row r="759" ht="12.75">
      <c r="L759" s="28"/>
    </row>
    <row r="760" ht="12.75">
      <c r="L760" s="28"/>
    </row>
    <row r="761" ht="12.75">
      <c r="L761" s="28"/>
    </row>
    <row r="762" ht="12.75">
      <c r="L762" s="28"/>
    </row>
    <row r="763" ht="12.75">
      <c r="L763" s="28"/>
    </row>
    <row r="764" ht="12.75">
      <c r="L764" s="28"/>
    </row>
    <row r="765" ht="12.75">
      <c r="L765" s="28"/>
    </row>
    <row r="766" ht="12.75">
      <c r="L766" s="28"/>
    </row>
    <row r="767" ht="12.75">
      <c r="L767" s="28"/>
    </row>
    <row r="768" ht="12.75">
      <c r="L768" s="28"/>
    </row>
    <row r="769" ht="12.75">
      <c r="L769" s="28"/>
    </row>
    <row r="770" ht="12.75">
      <c r="L770" s="28"/>
    </row>
    <row r="771" ht="12.75">
      <c r="L771" s="28"/>
    </row>
    <row r="772" ht="12.75">
      <c r="L772" s="28"/>
    </row>
    <row r="773" ht="12.75">
      <c r="L773" s="28"/>
    </row>
    <row r="774" ht="12.75">
      <c r="L774" s="28"/>
    </row>
    <row r="775" ht="12.75">
      <c r="L775" s="28"/>
    </row>
    <row r="776" ht="12.75">
      <c r="L776" s="28"/>
    </row>
    <row r="777" ht="12.75">
      <c r="L777" s="28"/>
    </row>
    <row r="778" ht="12.75">
      <c r="L778" s="28"/>
    </row>
    <row r="779" ht="12.75">
      <c r="L779" s="28"/>
    </row>
    <row r="780" ht="12.75">
      <c r="L780" s="28"/>
    </row>
    <row r="781" ht="12.75">
      <c r="L781" s="28"/>
    </row>
    <row r="782" ht="12.75">
      <c r="L782" s="28"/>
    </row>
    <row r="783" ht="12.75">
      <c r="L783" s="28"/>
    </row>
    <row r="784" ht="12.75">
      <c r="L784" s="28"/>
    </row>
    <row r="785" ht="12.75">
      <c r="L785" s="28"/>
    </row>
    <row r="786" ht="12.75">
      <c r="L786" s="28"/>
    </row>
    <row r="787" ht="12.75">
      <c r="L787" s="28"/>
    </row>
    <row r="788" ht="12.75">
      <c r="L788" s="28"/>
    </row>
    <row r="789" ht="12.75">
      <c r="L789" s="28"/>
    </row>
    <row r="790" ht="12.75">
      <c r="L790" s="28"/>
    </row>
    <row r="791" ht="12.75">
      <c r="L791" s="28"/>
    </row>
    <row r="792" ht="12.75">
      <c r="L792" s="28"/>
    </row>
    <row r="793" ht="12.75">
      <c r="L793" s="28"/>
    </row>
    <row r="794" ht="12.75">
      <c r="L794" s="28"/>
    </row>
    <row r="795" ht="12.75">
      <c r="L795" s="28"/>
    </row>
    <row r="796" ht="12.75">
      <c r="L796" s="28"/>
    </row>
    <row r="797" ht="12.75">
      <c r="L797" s="28"/>
    </row>
    <row r="798" ht="12.75">
      <c r="L798" s="28"/>
    </row>
    <row r="799" ht="12.75">
      <c r="L799" s="28"/>
    </row>
    <row r="800" ht="12.75">
      <c r="L800" s="28"/>
    </row>
    <row r="801" ht="12.75">
      <c r="L801" s="28"/>
    </row>
    <row r="802" ht="12.75">
      <c r="L802" s="28"/>
    </row>
    <row r="803" ht="12.75">
      <c r="L803" s="28"/>
    </row>
    <row r="804" ht="12.75">
      <c r="L804" s="28"/>
    </row>
    <row r="805" ht="12.75">
      <c r="L805" s="28"/>
    </row>
    <row r="806" ht="12.75">
      <c r="L806" s="28"/>
    </row>
    <row r="807" ht="12.75">
      <c r="L807" s="28"/>
    </row>
    <row r="808" ht="12.75">
      <c r="L808" s="28"/>
    </row>
    <row r="809" ht="12.75">
      <c r="L809" s="28"/>
    </row>
    <row r="810" ht="12.75">
      <c r="L810" s="28"/>
    </row>
    <row r="811" ht="12.75">
      <c r="L811" s="28"/>
    </row>
    <row r="812" ht="12.75">
      <c r="L812" s="28"/>
    </row>
    <row r="813" ht="12.75">
      <c r="L813" s="28"/>
    </row>
    <row r="814" ht="12.75">
      <c r="L814" s="28"/>
    </row>
    <row r="815" ht="12.75">
      <c r="L815" s="28"/>
    </row>
    <row r="816" ht="12.75">
      <c r="L816" s="28"/>
    </row>
    <row r="817" ht="12.75">
      <c r="L817" s="28"/>
    </row>
    <row r="818" ht="12.75">
      <c r="L818" s="28"/>
    </row>
    <row r="819" ht="12.75">
      <c r="L819" s="28"/>
    </row>
    <row r="820" ht="12.75">
      <c r="L820" s="28"/>
    </row>
    <row r="821" ht="12.75">
      <c r="L821" s="28"/>
    </row>
    <row r="822" ht="12.75">
      <c r="L822" s="28"/>
    </row>
    <row r="823" ht="12.75">
      <c r="L823" s="28"/>
    </row>
    <row r="824" ht="12.75">
      <c r="L824" s="28"/>
    </row>
    <row r="825" ht="12.75">
      <c r="L825" s="28"/>
    </row>
    <row r="826" ht="12.75">
      <c r="L826" s="28"/>
    </row>
    <row r="827" ht="12.75">
      <c r="L827" s="28"/>
    </row>
    <row r="828" ht="12.75">
      <c r="L828" s="28"/>
    </row>
    <row r="829" ht="12.75">
      <c r="L829" s="28"/>
    </row>
    <row r="830" ht="12.75">
      <c r="L830" s="28"/>
    </row>
    <row r="831" ht="12.75">
      <c r="L831" s="28"/>
    </row>
    <row r="832" ht="12.75">
      <c r="L832" s="28"/>
    </row>
    <row r="833" ht="12.75">
      <c r="L833" s="28"/>
    </row>
    <row r="834" ht="12.75">
      <c r="L834" s="28"/>
    </row>
    <row r="835" ht="12.75">
      <c r="L835" s="28"/>
    </row>
    <row r="836" ht="12.75">
      <c r="L836" s="28"/>
    </row>
    <row r="837" ht="12.75">
      <c r="L837" s="28"/>
    </row>
    <row r="838" ht="12.75">
      <c r="L838" s="28"/>
    </row>
    <row r="839" ht="12.75">
      <c r="L839" s="28"/>
    </row>
    <row r="840" ht="12.75">
      <c r="L840" s="28"/>
    </row>
    <row r="841" ht="12.75">
      <c r="L841" s="28"/>
    </row>
    <row r="842" ht="12.75">
      <c r="L842" s="28"/>
    </row>
    <row r="843" ht="12.75">
      <c r="L843" s="28"/>
    </row>
    <row r="844" ht="12.75">
      <c r="L844" s="28"/>
    </row>
    <row r="845" ht="12.75">
      <c r="L845" s="28"/>
    </row>
    <row r="846" ht="12.75">
      <c r="L846" s="28"/>
    </row>
    <row r="847" ht="12.75">
      <c r="L847" s="28"/>
    </row>
    <row r="848" ht="12.75">
      <c r="L848" s="28"/>
    </row>
    <row r="849" ht="12.75">
      <c r="L849" s="28"/>
    </row>
    <row r="850" ht="12.75">
      <c r="L850" s="28"/>
    </row>
    <row r="851" ht="12.75">
      <c r="L851" s="28"/>
    </row>
    <row r="852" ht="12.75">
      <c r="L852" s="28"/>
    </row>
    <row r="853" ht="12.75">
      <c r="L853" s="28"/>
    </row>
    <row r="854" ht="12.75">
      <c r="L854" s="28"/>
    </row>
    <row r="855" ht="12.75">
      <c r="L855" s="28"/>
    </row>
    <row r="856" ht="12.75">
      <c r="L856" s="28"/>
    </row>
    <row r="857" ht="12.75">
      <c r="L857" s="28"/>
    </row>
    <row r="858" ht="12.75">
      <c r="L858" s="28"/>
    </row>
    <row r="859" ht="12.75">
      <c r="L859" s="28"/>
    </row>
    <row r="860" ht="12.75">
      <c r="L860" s="28"/>
    </row>
    <row r="861" ht="12.75">
      <c r="L861" s="28"/>
    </row>
    <row r="862" ht="12.75">
      <c r="L862" s="28"/>
    </row>
    <row r="863" ht="12.75">
      <c r="L863" s="28"/>
    </row>
    <row r="864" ht="12.75">
      <c r="L864" s="28"/>
    </row>
  </sheetData>
  <dataValidations count="1">
    <dataValidation type="decimal" showInputMessage="1" showErrorMessage="1" promptTitle="Maximum Expected Depth" prompt="Enter a depth that is greater than the maximum expected value." error="Range has been restricted from 0.1 to 50 ft" sqref="B4">
      <formula1>0.1</formula1>
      <formula2>50</formula2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J8"/>
  <sheetViews>
    <sheetView tabSelected="1" workbookViewId="0" topLeftCell="A1">
      <selection activeCell="A3" sqref="A3"/>
    </sheetView>
  </sheetViews>
  <sheetFormatPr defaultColWidth="9.140625" defaultRowHeight="12.75"/>
  <cols>
    <col min="1" max="1" width="33.57421875" style="0" bestFit="1" customWidth="1"/>
    <col min="3" max="3" width="11.421875" style="0" customWidth="1"/>
    <col min="5" max="5" width="7.00390625" style="0" bestFit="1" customWidth="1"/>
    <col min="7" max="7" width="16.140625" style="0" customWidth="1"/>
    <col min="9" max="9" width="9.140625" style="0" hidden="1" customWidth="1"/>
  </cols>
  <sheetData>
    <row r="3" ht="12.75">
      <c r="J3" s="28"/>
    </row>
    <row r="4" spans="1:10" ht="12.75" hidden="1">
      <c r="A4" t="str">
        <f>VLOOKUP(A5,COMMON!$K$2:$L$193,2,0)</f>
        <v>D1</v>
      </c>
      <c r="B4" t="str">
        <f>VLOOKUP(B5,COMMON!$K$2:$L$193,2,0)</f>
        <v>N1</v>
      </c>
      <c r="C4" t="str">
        <f>VLOOKUP(C5,COMMON!$K$2:$L$193,2,0)</f>
        <v>M5</v>
      </c>
      <c r="D4" t="str">
        <f>VLOOKUP(D5,COMMON!$K$2:$L$193,2,0)</f>
        <v>M6</v>
      </c>
      <c r="E4" t="str">
        <f>VLOOKUP(E5,COMMON!$K$2:$L$193,2,0)</f>
        <v>L2</v>
      </c>
      <c r="F4" t="e">
        <f>VLOOKUP(F5,COMMON!$K$2:$L$193,2,0)</f>
        <v>#N/A</v>
      </c>
      <c r="G4" t="e">
        <f>VLOOKUP(G5,COMMON!$K$2:$L$193,2,0)</f>
        <v>#N/A</v>
      </c>
      <c r="H4" t="e">
        <f>VLOOKUP(H5,COMMON!$K$2:$L$193,2,0)</f>
        <v>#N/A</v>
      </c>
      <c r="I4" t="s">
        <v>41</v>
      </c>
      <c r="J4" s="28"/>
    </row>
    <row r="5" spans="1:9" ht="30.75" customHeight="1">
      <c r="A5" s="25" t="s">
        <v>0</v>
      </c>
      <c r="B5" s="25" t="s">
        <v>46</v>
      </c>
      <c r="C5" s="25" t="s">
        <v>6</v>
      </c>
      <c r="D5" s="25" t="s">
        <v>8</v>
      </c>
      <c r="E5" s="25" t="s">
        <v>52</v>
      </c>
      <c r="F5" s="25"/>
      <c r="G5" s="25"/>
      <c r="H5" s="25"/>
      <c r="I5" t="s">
        <v>41</v>
      </c>
    </row>
    <row r="6" spans="1:5" ht="12.75">
      <c r="A6" t="s">
        <v>45</v>
      </c>
      <c r="B6" t="s">
        <v>47</v>
      </c>
      <c r="C6">
        <v>6.1055</v>
      </c>
      <c r="D6">
        <v>0.031068024336354326</v>
      </c>
      <c r="E6">
        <v>0.9604</v>
      </c>
    </row>
    <row r="7" spans="1:5" ht="12.75">
      <c r="A7" t="s">
        <v>45</v>
      </c>
      <c r="B7" t="s">
        <v>95</v>
      </c>
      <c r="C7">
        <v>6.1055</v>
      </c>
      <c r="D7">
        <v>0.031068024336354326</v>
      </c>
      <c r="E7">
        <v>0.9604</v>
      </c>
    </row>
    <row r="8" spans="1:5" ht="12.75">
      <c r="A8" t="s">
        <v>98</v>
      </c>
      <c r="B8" t="s">
        <v>97</v>
      </c>
      <c r="C8">
        <v>42.39084433456486</v>
      </c>
      <c r="D8">
        <v>0.2234369363289537</v>
      </c>
      <c r="E8">
        <v>0.9604</v>
      </c>
    </row>
  </sheetData>
  <dataValidations count="1">
    <dataValidation type="list" allowBlank="1" showInputMessage="1" showErrorMessage="1" sqref="A5:H5">
      <formula1>Qlist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69"/>
  <sheetViews>
    <sheetView showGridLines="0" zoomScale="65" zoomScaleNormal="65" zoomScaleSheetLayoutView="85" workbookViewId="0" topLeftCell="A1">
      <selection activeCell="E45" activeCellId="1" sqref="H5 E45"/>
    </sheetView>
  </sheetViews>
  <sheetFormatPr defaultColWidth="9.140625" defaultRowHeight="12.75"/>
  <cols>
    <col min="1" max="1" width="7.140625" style="2" customWidth="1"/>
    <col min="2" max="2" width="5.8515625" style="2" customWidth="1"/>
    <col min="3" max="3" width="10.7109375" style="2" customWidth="1"/>
    <col min="4" max="6" width="7.28125" style="2" customWidth="1"/>
    <col min="7" max="7" width="5.7109375" style="2" customWidth="1"/>
    <col min="8" max="8" width="6.00390625" style="2" customWidth="1"/>
    <col min="9" max="10" width="6.00390625" style="2" hidden="1" customWidth="1"/>
    <col min="11" max="11" width="8.421875" style="2" customWidth="1"/>
    <col min="12" max="12" width="8.8515625" style="2" customWidth="1"/>
    <col min="13" max="13" width="8.57421875" style="2" bestFit="1" customWidth="1"/>
    <col min="14" max="14" width="9.28125" style="2" bestFit="1" customWidth="1"/>
    <col min="15" max="15" width="9.28125" style="2" hidden="1" customWidth="1"/>
    <col min="16" max="16" width="8.140625" style="2" hidden="1" customWidth="1"/>
    <col min="17" max="20" width="9.140625" style="2" hidden="1" customWidth="1"/>
    <col min="21" max="21" width="27.28125" style="2" customWidth="1"/>
    <col min="22" max="22" width="32.7109375" style="2" customWidth="1"/>
    <col min="23" max="25" width="11.57421875" style="2" customWidth="1"/>
    <col min="26" max="16384" width="9.140625" style="2" customWidth="1"/>
  </cols>
  <sheetData>
    <row r="1" spans="1:31" ht="18">
      <c r="A1" s="32"/>
      <c r="B1" s="33"/>
      <c r="C1" s="32" t="s">
        <v>0</v>
      </c>
      <c r="D1" s="34" t="s">
        <v>45</v>
      </c>
      <c r="E1" s="33"/>
      <c r="F1" s="33"/>
      <c r="G1" s="33"/>
      <c r="H1" s="35"/>
      <c r="I1" s="35"/>
      <c r="J1" s="35"/>
      <c r="K1" s="33"/>
      <c r="L1" s="33"/>
      <c r="M1" s="1" t="s">
        <v>46</v>
      </c>
      <c r="N1" s="34" t="s">
        <v>47</v>
      </c>
      <c r="P1" s="3" t="s">
        <v>1</v>
      </c>
      <c r="Q1" s="36">
        <f ca="1">TODAY()</f>
        <v>38452</v>
      </c>
      <c r="R1" s="2" t="s">
        <v>48</v>
      </c>
      <c r="S1" s="2" t="s">
        <v>49</v>
      </c>
      <c r="T1" s="2" t="s">
        <v>50</v>
      </c>
      <c r="U1" s="37" t="s">
        <v>51</v>
      </c>
      <c r="V1" s="4" t="str">
        <f>'26u'!D1</f>
        <v>Big Meadow Ck above Hwy. 89 (upper)</v>
      </c>
      <c r="W1" s="4"/>
      <c r="X1" s="5" t="str">
        <f>'26u'!B2</f>
        <v>Date:</v>
      </c>
      <c r="Y1" s="38">
        <f>'26u'!C2</f>
        <v>36446</v>
      </c>
      <c r="AA1"/>
      <c r="AB1"/>
      <c r="AC1"/>
      <c r="AD1"/>
      <c r="AE1"/>
    </row>
    <row r="2" spans="1:31" ht="15.75">
      <c r="A2" s="6"/>
      <c r="B2" s="7" t="s">
        <v>2</v>
      </c>
      <c r="C2" s="39">
        <v>36446</v>
      </c>
      <c r="D2" s="7" t="s">
        <v>3</v>
      </c>
      <c r="E2" s="40">
        <v>0.545138888888889</v>
      </c>
      <c r="F2" s="7"/>
      <c r="G2" s="7"/>
      <c r="H2" s="6"/>
      <c r="I2" s="6"/>
      <c r="J2" s="6"/>
      <c r="K2" s="7" t="s">
        <v>52</v>
      </c>
      <c r="L2" s="52">
        <f>VLOOKUP($L$3,$R$2:$T$5,2,FALSE)</f>
        <v>0.9604</v>
      </c>
      <c r="M2" s="52" t="s">
        <v>53</v>
      </c>
      <c r="N2" s="52">
        <f>VLOOKUP($L$3,$R$2:$T$5,3,FALSE)</f>
        <v>0.0312</v>
      </c>
      <c r="R2" s="41" t="s">
        <v>54</v>
      </c>
      <c r="S2" s="41">
        <v>0.9604</v>
      </c>
      <c r="T2" s="41">
        <v>0.0312</v>
      </c>
      <c r="U2" s="42" t="s">
        <v>55</v>
      </c>
      <c r="V2" s="33" t="str">
        <f>'26u'!N1</f>
        <v>26u</v>
      </c>
      <c r="W2" s="33"/>
      <c r="X2" s="1" t="str">
        <f>'26u'!D2</f>
        <v>Time:</v>
      </c>
      <c r="Y2" s="43">
        <f>'26u'!E2</f>
        <v>0.545138888888889</v>
      </c>
      <c r="AD2"/>
      <c r="AE2"/>
    </row>
    <row r="3" spans="2:31" ht="12.75">
      <c r="B3" s="3"/>
      <c r="C3" s="36"/>
      <c r="E3" s="3"/>
      <c r="H3" s="8"/>
      <c r="I3" s="8"/>
      <c r="J3" s="8"/>
      <c r="K3" s="3" t="s">
        <v>57</v>
      </c>
      <c r="L3" s="53" t="s">
        <v>54</v>
      </c>
      <c r="R3" s="33" t="s">
        <v>58</v>
      </c>
      <c r="S3" s="33">
        <v>2.2048</v>
      </c>
      <c r="T3" s="33">
        <v>0.0178</v>
      </c>
      <c r="AD3"/>
      <c r="AE3"/>
    </row>
    <row r="4" spans="1:31" ht="12.75">
      <c r="A4" s="2" t="s">
        <v>59</v>
      </c>
      <c r="B4" s="3"/>
      <c r="E4" s="3"/>
      <c r="H4" s="8"/>
      <c r="I4" s="8"/>
      <c r="J4" s="8"/>
      <c r="L4" s="3" t="s">
        <v>60</v>
      </c>
      <c r="M4" s="9">
        <f>SUM(N10:N95)</f>
        <v>0.18968582258561134</v>
      </c>
      <c r="N4" s="8" t="s">
        <v>4</v>
      </c>
      <c r="V4" s="3" t="str">
        <f>'26u'!L4</f>
        <v>Discharge =</v>
      </c>
      <c r="W4" s="9">
        <f>'26u'!M4</f>
        <v>0.18968582258561134</v>
      </c>
      <c r="X4" s="2" t="str">
        <f>'26u'!N4</f>
        <v>CFS</v>
      </c>
      <c r="AD4"/>
      <c r="AE4"/>
    </row>
    <row r="5" spans="1:31" ht="12.75">
      <c r="A5" s="4"/>
      <c r="C5" s="5" t="s">
        <v>61</v>
      </c>
      <c r="D5" s="10">
        <f>MAX(B10:B96)-MIN(B10:B95)</f>
        <v>5.1000000000000005</v>
      </c>
      <c r="E5" s="2" t="s">
        <v>5</v>
      </c>
      <c r="F5" s="10"/>
      <c r="L5" s="3" t="s">
        <v>6</v>
      </c>
      <c r="M5" s="9">
        <f>SUM(M10:M95)</f>
        <v>6.1055</v>
      </c>
      <c r="N5" s="2" t="s">
        <v>62</v>
      </c>
      <c r="V5" s="3" t="str">
        <f>'26u'!L5</f>
        <v>Area =</v>
      </c>
      <c r="W5" s="9">
        <f>'26u'!M5</f>
        <v>6.1055</v>
      </c>
      <c r="X5" s="2" t="str">
        <f>'26u'!N5</f>
        <v>Sq. Ft.</v>
      </c>
      <c r="AD5"/>
      <c r="AE5"/>
    </row>
    <row r="6" spans="1:31" ht="12.75">
      <c r="A6" s="5"/>
      <c r="C6" s="5" t="s">
        <v>7</v>
      </c>
      <c r="D6" s="10">
        <f>SUM(C10:C94)</f>
        <v>5.1</v>
      </c>
      <c r="E6" s="2" t="s">
        <v>5</v>
      </c>
      <c r="F6" s="10"/>
      <c r="L6" s="3" t="s">
        <v>8</v>
      </c>
      <c r="M6" s="9">
        <f>IF(M5&gt;0.000001,M4/M5,0)</f>
        <v>0.031068024336354326</v>
      </c>
      <c r="N6" s="2" t="s">
        <v>9</v>
      </c>
      <c r="V6" s="3" t="str">
        <f>'26u'!L6</f>
        <v>Average Velocity =</v>
      </c>
      <c r="W6" s="9">
        <f>'26u'!M6</f>
        <v>0.031068024336354326</v>
      </c>
      <c r="X6" s="2" t="str">
        <f>'26u'!N6</f>
        <v>ft/s</v>
      </c>
      <c r="AD6"/>
      <c r="AE6"/>
    </row>
    <row r="7" spans="6:31" ht="12.75">
      <c r="F7" s="4"/>
      <c r="L7" s="3" t="s">
        <v>64</v>
      </c>
      <c r="M7" s="9">
        <f>MAX(D10:D50)</f>
        <v>0.31</v>
      </c>
      <c r="N7" s="11" t="s">
        <v>5</v>
      </c>
      <c r="V7" s="3" t="str">
        <f>'26u'!L7</f>
        <v>Maximum Observed Depth =</v>
      </c>
      <c r="W7" s="9">
        <f>'26u'!M7</f>
        <v>0.31</v>
      </c>
      <c r="X7" s="2" t="str">
        <f>'26u'!N7</f>
        <v>ft</v>
      </c>
      <c r="AD7"/>
      <c r="AE7"/>
    </row>
    <row r="8" spans="4:31" ht="12.75">
      <c r="D8" s="4"/>
      <c r="E8" s="71" t="str">
        <f>IF($S$11=0,R14,R13)</f>
        <v>0.6 depth</v>
      </c>
      <c r="F8" s="71"/>
      <c r="G8" s="71">
        <f>IF($S$11=0,S12,R15)</f>
      </c>
      <c r="H8" s="71"/>
      <c r="AA8"/>
      <c r="AB8"/>
      <c r="AC8"/>
      <c r="AD8"/>
      <c r="AE8"/>
    </row>
    <row r="9" spans="1:31" s="12" customFormat="1" ht="63.75">
      <c r="A9" s="46" t="s">
        <v>66</v>
      </c>
      <c r="B9" s="46" t="s">
        <v>67</v>
      </c>
      <c r="C9" s="46" t="s">
        <v>68</v>
      </c>
      <c r="D9" s="46" t="s">
        <v>69</v>
      </c>
      <c r="E9" s="46" t="s">
        <v>96</v>
      </c>
      <c r="F9" s="46" t="s">
        <v>71</v>
      </c>
      <c r="G9" s="46" t="s">
        <v>70</v>
      </c>
      <c r="H9" s="46" t="s">
        <v>71</v>
      </c>
      <c r="I9" s="46" t="str">
        <f>CONCATENATE("V-",E8," ft/s")</f>
        <v>V-0.6 depth ft/s</v>
      </c>
      <c r="J9" s="46" t="str">
        <f>CONCATENATE("V-",G8," ft/s")</f>
        <v>V- ft/s</v>
      </c>
      <c r="K9" s="46" t="s">
        <v>72</v>
      </c>
      <c r="L9" s="46" t="s">
        <v>73</v>
      </c>
      <c r="M9" s="46" t="s">
        <v>11</v>
      </c>
      <c r="N9" s="46" t="s">
        <v>74</v>
      </c>
      <c r="O9" s="47"/>
      <c r="P9" s="47"/>
      <c r="Q9" s="47"/>
      <c r="R9" s="71"/>
      <c r="S9" s="71"/>
      <c r="T9" s="47"/>
      <c r="U9" s="2"/>
      <c r="V9" s="2"/>
      <c r="W9" s="2"/>
      <c r="X9" s="2"/>
      <c r="Y9" s="2"/>
      <c r="Z9" s="2"/>
      <c r="AE9"/>
    </row>
    <row r="10" spans="1:31" ht="16.5" customHeight="1">
      <c r="A10" s="54"/>
      <c r="B10" s="55">
        <v>6.4</v>
      </c>
      <c r="C10" s="56">
        <f>ABS(B10-B11)/2</f>
        <v>0.25</v>
      </c>
      <c r="D10" s="57">
        <v>0</v>
      </c>
      <c r="E10" s="58"/>
      <c r="F10" s="58"/>
      <c r="G10" s="58"/>
      <c r="H10" s="58"/>
      <c r="I10" s="13">
        <f aca="true" t="shared" si="0" ref="I10:I50">IF(OR(E10&lt;3,F10&lt;1),0,(E10/F10)*$L$2+$N$2)</f>
        <v>0</v>
      </c>
      <c r="J10" s="13">
        <f aca="true" t="shared" si="1" ref="J10:J50">IF(OR(G10&lt;3,H10&lt;1),0,(G10/H10)*$L$2+$N$2)</f>
        <v>0</v>
      </c>
      <c r="L10" s="13">
        <f>IF(ISBLANK(A10),J10,J10*SIN(A10*PI()/180))</f>
        <v>0</v>
      </c>
      <c r="M10" s="11">
        <f aca="true" t="shared" si="2" ref="M10:M50">C10*D10</f>
        <v>0</v>
      </c>
      <c r="N10" s="11">
        <f aca="true" t="shared" si="3" ref="N10:N50">M10*L10</f>
        <v>0</v>
      </c>
      <c r="R10" s="2" t="s">
        <v>76</v>
      </c>
      <c r="V10" t="s">
        <v>56</v>
      </c>
      <c r="W10">
        <v>2</v>
      </c>
      <c r="X10"/>
      <c r="AE10"/>
    </row>
    <row r="11" spans="1:31" ht="12.75">
      <c r="A11" s="59"/>
      <c r="B11" s="55">
        <v>5.9</v>
      </c>
      <c r="C11" s="56">
        <f aca="true" t="shared" si="4" ref="C11:C28">IF(ISBLANK(B11),0,IF(ISBLANK(B12),ABS(B11-B10)/2,ABS(B12-B10)/2))</f>
        <v>0.40000000000000036</v>
      </c>
      <c r="D11" s="57">
        <v>0.18</v>
      </c>
      <c r="E11" s="58">
        <v>0</v>
      </c>
      <c r="F11" s="58">
        <v>20</v>
      </c>
      <c r="G11" s="58"/>
      <c r="H11" s="58"/>
      <c r="I11" s="13">
        <f t="shared" si="0"/>
        <v>0</v>
      </c>
      <c r="J11" s="13">
        <f t="shared" si="1"/>
        <v>0</v>
      </c>
      <c r="K11" s="13">
        <f aca="true" t="shared" si="5" ref="K11:K50">IF(ISBLANK(G11),I11,AVERAGE(I11:J11))</f>
        <v>0</v>
      </c>
      <c r="L11" s="13">
        <f aca="true" t="shared" si="6" ref="L11:L50">IF(ISBLANK(A11),K11,K11*SIN(A11*PI()/180))</f>
        <v>0</v>
      </c>
      <c r="M11" s="11">
        <f t="shared" si="2"/>
        <v>0.07200000000000006</v>
      </c>
      <c r="N11" s="11">
        <f t="shared" si="3"/>
        <v>0</v>
      </c>
      <c r="R11" s="2" t="s">
        <v>77</v>
      </c>
      <c r="S11" s="2">
        <f>SUM(G10:H50)</f>
        <v>0</v>
      </c>
      <c r="V11"/>
      <c r="W11"/>
      <c r="X11"/>
      <c r="AE11"/>
    </row>
    <row r="12" spans="1:31" ht="12.75">
      <c r="A12" s="59"/>
      <c r="B12" s="55">
        <v>5.6</v>
      </c>
      <c r="C12" s="56">
        <f t="shared" si="4"/>
        <v>0.3500000000000001</v>
      </c>
      <c r="D12" s="57">
        <v>0.31</v>
      </c>
      <c r="E12" s="58">
        <v>0</v>
      </c>
      <c r="F12" s="58">
        <v>20</v>
      </c>
      <c r="G12" s="58"/>
      <c r="H12" s="58"/>
      <c r="I12" s="13">
        <f t="shared" si="0"/>
        <v>0</v>
      </c>
      <c r="J12" s="13">
        <f t="shared" si="1"/>
        <v>0</v>
      </c>
      <c r="K12" s="13">
        <f t="shared" si="5"/>
        <v>0</v>
      </c>
      <c r="L12" s="13">
        <f t="shared" si="6"/>
        <v>0</v>
      </c>
      <c r="M12" s="11">
        <f t="shared" si="2"/>
        <v>0.10850000000000003</v>
      </c>
      <c r="N12" s="11">
        <f t="shared" si="3"/>
        <v>0</v>
      </c>
      <c r="S12" s="48" t="s">
        <v>78</v>
      </c>
      <c r="V12"/>
      <c r="W12" s="44">
        <f>'26u'!M4</f>
        <v>0.18968582258561134</v>
      </c>
      <c r="X12" t="s">
        <v>4</v>
      </c>
      <c r="AE12"/>
    </row>
    <row r="13" spans="1:31" ht="12.75">
      <c r="A13" s="54"/>
      <c r="B13" s="55">
        <v>5.2</v>
      </c>
      <c r="C13" s="56">
        <f t="shared" si="4"/>
        <v>0.3999999999999999</v>
      </c>
      <c r="D13" s="57">
        <v>0.3</v>
      </c>
      <c r="E13" s="58">
        <v>0</v>
      </c>
      <c r="F13" s="58">
        <v>20</v>
      </c>
      <c r="G13" s="58"/>
      <c r="H13" s="58"/>
      <c r="I13" s="13">
        <f t="shared" si="0"/>
        <v>0</v>
      </c>
      <c r="J13" s="13">
        <f t="shared" si="1"/>
        <v>0</v>
      </c>
      <c r="K13" s="13">
        <f t="shared" si="5"/>
        <v>0</v>
      </c>
      <c r="L13" s="13">
        <f t="shared" si="6"/>
        <v>0</v>
      </c>
      <c r="M13" s="11">
        <f t="shared" si="2"/>
        <v>0.11999999999999997</v>
      </c>
      <c r="N13" s="11">
        <f t="shared" si="3"/>
        <v>0</v>
      </c>
      <c r="R13" s="71" t="s">
        <v>79</v>
      </c>
      <c r="S13" s="71"/>
      <c r="V13"/>
      <c r="W13" s="44">
        <f>INT(LOG(W12))+1-$W$10</f>
        <v>-2</v>
      </c>
      <c r="X13"/>
      <c r="AE13"/>
    </row>
    <row r="14" spans="1:31" ht="12.75">
      <c r="A14" s="54"/>
      <c r="B14" s="55">
        <v>4.8</v>
      </c>
      <c r="C14" s="56">
        <f t="shared" si="4"/>
        <v>0.3500000000000001</v>
      </c>
      <c r="D14" s="57">
        <v>0.26</v>
      </c>
      <c r="E14" s="58">
        <v>10</v>
      </c>
      <c r="F14" s="58">
        <v>55</v>
      </c>
      <c r="G14" s="58"/>
      <c r="H14" s="58"/>
      <c r="I14" s="13">
        <f t="shared" si="0"/>
        <v>0.20581818181818184</v>
      </c>
      <c r="J14" s="13">
        <f t="shared" si="1"/>
        <v>0</v>
      </c>
      <c r="K14" s="13">
        <f t="shared" si="5"/>
        <v>0.20581818181818184</v>
      </c>
      <c r="L14" s="13">
        <f t="shared" si="6"/>
        <v>0.20581818181818184</v>
      </c>
      <c r="M14" s="11">
        <f t="shared" si="2"/>
        <v>0.09100000000000003</v>
      </c>
      <c r="N14" s="11">
        <f t="shared" si="3"/>
        <v>0.018729454545454553</v>
      </c>
      <c r="R14" s="71" t="s">
        <v>80</v>
      </c>
      <c r="S14" s="71"/>
      <c r="V14" t="s">
        <v>63</v>
      </c>
      <c r="W14" s="44">
        <f>INT(W12*10^-W13+0.5)*10^W13</f>
        <v>0.19</v>
      </c>
      <c r="X14"/>
      <c r="AE14"/>
    </row>
    <row r="15" spans="1:31" ht="12.75">
      <c r="A15" s="54"/>
      <c r="B15" s="55">
        <v>4.5</v>
      </c>
      <c r="C15" s="56">
        <f t="shared" si="4"/>
        <v>0.2999999999999998</v>
      </c>
      <c r="D15" s="57">
        <v>0.28</v>
      </c>
      <c r="E15" s="58">
        <v>0</v>
      </c>
      <c r="F15" s="58">
        <v>20</v>
      </c>
      <c r="G15" s="58"/>
      <c r="H15" s="58"/>
      <c r="I15" s="13">
        <f t="shared" si="0"/>
        <v>0</v>
      </c>
      <c r="J15" s="13">
        <f t="shared" si="1"/>
        <v>0</v>
      </c>
      <c r="K15" s="13">
        <f t="shared" si="5"/>
        <v>0</v>
      </c>
      <c r="L15" s="13">
        <f t="shared" si="6"/>
        <v>0</v>
      </c>
      <c r="M15" s="11">
        <f t="shared" si="2"/>
        <v>0.08399999999999996</v>
      </c>
      <c r="N15" s="11">
        <f t="shared" si="3"/>
        <v>0</v>
      </c>
      <c r="R15" s="71" t="s">
        <v>81</v>
      </c>
      <c r="S15" s="71"/>
      <c r="V15" t="s">
        <v>65</v>
      </c>
      <c r="W15" s="45">
        <v>0.05</v>
      </c>
      <c r="X15"/>
      <c r="AE15"/>
    </row>
    <row r="16" spans="1:31" ht="12.75">
      <c r="A16" s="54"/>
      <c r="B16" s="55">
        <v>4.2</v>
      </c>
      <c r="C16" s="56">
        <f t="shared" si="4"/>
        <v>0.30000000000000004</v>
      </c>
      <c r="D16" s="57">
        <v>0.3</v>
      </c>
      <c r="E16" s="58">
        <v>3</v>
      </c>
      <c r="F16" s="58">
        <v>65</v>
      </c>
      <c r="G16" s="58"/>
      <c r="H16" s="58"/>
      <c r="I16" s="13">
        <f t="shared" si="0"/>
        <v>0.07552615384615385</v>
      </c>
      <c r="J16" s="13">
        <f t="shared" si="1"/>
        <v>0</v>
      </c>
      <c r="K16" s="13">
        <f t="shared" si="5"/>
        <v>0.07552615384615385</v>
      </c>
      <c r="L16" s="13">
        <f t="shared" si="6"/>
        <v>0.07552615384615385</v>
      </c>
      <c r="M16" s="11">
        <f t="shared" si="2"/>
        <v>0.09000000000000001</v>
      </c>
      <c r="N16" s="11">
        <f t="shared" si="3"/>
        <v>0.006797353846153847</v>
      </c>
      <c r="AE16"/>
    </row>
    <row r="17" spans="1:31" ht="12.75">
      <c r="A17" s="54"/>
      <c r="B17" s="55">
        <v>3.9</v>
      </c>
      <c r="C17" s="56">
        <f t="shared" si="4"/>
        <v>0.30000000000000004</v>
      </c>
      <c r="D17" s="57">
        <v>0.25</v>
      </c>
      <c r="E17" s="58">
        <v>3</v>
      </c>
      <c r="F17" s="58">
        <v>40</v>
      </c>
      <c r="G17" s="58"/>
      <c r="H17" s="58"/>
      <c r="I17" s="13">
        <f t="shared" si="0"/>
        <v>0.10322999999999999</v>
      </c>
      <c r="J17" s="13">
        <f t="shared" si="1"/>
        <v>0</v>
      </c>
      <c r="K17" s="13">
        <f t="shared" si="5"/>
        <v>0.10322999999999999</v>
      </c>
      <c r="L17" s="13">
        <f t="shared" si="6"/>
        <v>0.10322999999999999</v>
      </c>
      <c r="M17" s="11">
        <f t="shared" si="2"/>
        <v>0.07500000000000001</v>
      </c>
      <c r="N17" s="11">
        <f t="shared" si="3"/>
        <v>0.00774225</v>
      </c>
      <c r="AA17"/>
      <c r="AB17"/>
      <c r="AC17"/>
      <c r="AD17"/>
      <c r="AE17"/>
    </row>
    <row r="18" spans="1:31" ht="12.75">
      <c r="A18" s="54"/>
      <c r="B18" s="55">
        <v>3.6</v>
      </c>
      <c r="C18" s="56">
        <f t="shared" si="4"/>
        <v>0.30000000000000004</v>
      </c>
      <c r="D18" s="57">
        <v>0.23</v>
      </c>
      <c r="E18" s="58">
        <v>10</v>
      </c>
      <c r="F18" s="58">
        <v>50</v>
      </c>
      <c r="G18" s="58"/>
      <c r="H18" s="58"/>
      <c r="I18" s="13">
        <f t="shared" si="0"/>
        <v>0.22328000000000003</v>
      </c>
      <c r="J18" s="13">
        <f t="shared" si="1"/>
        <v>0</v>
      </c>
      <c r="K18" s="13">
        <f t="shared" si="5"/>
        <v>0.22328000000000003</v>
      </c>
      <c r="L18" s="13">
        <f t="shared" si="6"/>
        <v>0.22328000000000003</v>
      </c>
      <c r="M18" s="11">
        <f t="shared" si="2"/>
        <v>0.06900000000000002</v>
      </c>
      <c r="N18" s="11">
        <f t="shared" si="3"/>
        <v>0.015406320000000006</v>
      </c>
      <c r="AA18"/>
      <c r="AB18"/>
      <c r="AC18"/>
      <c r="AD18"/>
      <c r="AE18"/>
    </row>
    <row r="19" spans="1:31" ht="12.75">
      <c r="A19" s="54"/>
      <c r="B19" s="55">
        <v>3.3</v>
      </c>
      <c r="C19" s="56">
        <f t="shared" si="4"/>
        <v>0.30000000000000004</v>
      </c>
      <c r="D19" s="57">
        <v>0.23</v>
      </c>
      <c r="E19" s="58">
        <v>7</v>
      </c>
      <c r="F19" s="58">
        <v>41</v>
      </c>
      <c r="G19" s="58"/>
      <c r="H19" s="58"/>
      <c r="I19" s="13">
        <f t="shared" si="0"/>
        <v>0.1951707317073171</v>
      </c>
      <c r="J19" s="13">
        <f t="shared" si="1"/>
        <v>0</v>
      </c>
      <c r="K19" s="13">
        <f t="shared" si="5"/>
        <v>0.1951707317073171</v>
      </c>
      <c r="L19" s="13">
        <f t="shared" si="6"/>
        <v>0.1951707317073171</v>
      </c>
      <c r="M19" s="11">
        <f t="shared" si="2"/>
        <v>0.06900000000000002</v>
      </c>
      <c r="N19" s="11">
        <f t="shared" si="3"/>
        <v>0.013466780487804884</v>
      </c>
      <c r="AA19"/>
      <c r="AB19"/>
      <c r="AC19"/>
      <c r="AD19"/>
      <c r="AE19"/>
    </row>
    <row r="20" spans="1:31" ht="12.75">
      <c r="A20" s="54"/>
      <c r="B20" s="55">
        <v>3</v>
      </c>
      <c r="C20" s="56">
        <f t="shared" si="4"/>
        <v>0.2999999999999998</v>
      </c>
      <c r="D20" s="57">
        <v>0.25</v>
      </c>
      <c r="E20" s="58">
        <v>10</v>
      </c>
      <c r="F20" s="58">
        <v>52</v>
      </c>
      <c r="G20" s="58"/>
      <c r="H20" s="58"/>
      <c r="I20" s="13">
        <f t="shared" si="0"/>
        <v>0.21589230769230772</v>
      </c>
      <c r="J20" s="13">
        <f t="shared" si="1"/>
        <v>0</v>
      </c>
      <c r="K20" s="13">
        <f t="shared" si="5"/>
        <v>0.21589230769230772</v>
      </c>
      <c r="L20" s="13">
        <f t="shared" si="6"/>
        <v>0.21589230769230772</v>
      </c>
      <c r="M20" s="11">
        <f t="shared" si="2"/>
        <v>0.07499999999999996</v>
      </c>
      <c r="N20" s="11">
        <f t="shared" si="3"/>
        <v>0.01619192307692307</v>
      </c>
      <c r="AA20"/>
      <c r="AB20"/>
      <c r="AC20"/>
      <c r="AD20"/>
      <c r="AE20"/>
    </row>
    <row r="21" spans="1:14" ht="12.75">
      <c r="A21" s="54"/>
      <c r="B21" s="55">
        <v>2.7</v>
      </c>
      <c r="C21" s="56">
        <f t="shared" si="4"/>
        <v>0.30000000000000004</v>
      </c>
      <c r="D21" s="57">
        <v>0.23</v>
      </c>
      <c r="E21" s="59">
        <v>20</v>
      </c>
      <c r="F21" s="58">
        <v>51</v>
      </c>
      <c r="G21" s="59"/>
      <c r="H21" s="58"/>
      <c r="I21" s="13">
        <f t="shared" si="0"/>
        <v>0.4078274509803922</v>
      </c>
      <c r="J21" s="13">
        <f t="shared" si="1"/>
        <v>0</v>
      </c>
      <c r="K21" s="13">
        <f t="shared" si="5"/>
        <v>0.4078274509803922</v>
      </c>
      <c r="L21" s="13">
        <f t="shared" si="6"/>
        <v>0.4078274509803922</v>
      </c>
      <c r="M21" s="11">
        <f t="shared" si="2"/>
        <v>0.06900000000000002</v>
      </c>
      <c r="N21" s="11">
        <f t="shared" si="3"/>
        <v>0.02814009411764707</v>
      </c>
    </row>
    <row r="22" spans="1:14" ht="12.75">
      <c r="A22" s="54"/>
      <c r="B22" s="55">
        <v>2.4</v>
      </c>
      <c r="C22" s="56">
        <f t="shared" si="4"/>
        <v>0.30000000000000004</v>
      </c>
      <c r="D22" s="57">
        <v>0.23</v>
      </c>
      <c r="E22" s="59">
        <v>20</v>
      </c>
      <c r="F22" s="58">
        <v>42</v>
      </c>
      <c r="G22" s="59"/>
      <c r="H22" s="58"/>
      <c r="I22" s="13">
        <f t="shared" si="0"/>
        <v>0.4885333333333333</v>
      </c>
      <c r="J22" s="13">
        <f t="shared" si="1"/>
        <v>0</v>
      </c>
      <c r="K22" s="13">
        <f t="shared" si="5"/>
        <v>0.4885333333333333</v>
      </c>
      <c r="L22" s="13">
        <f t="shared" si="6"/>
        <v>0.4885333333333333</v>
      </c>
      <c r="M22" s="11">
        <f t="shared" si="2"/>
        <v>0.06900000000000002</v>
      </c>
      <c r="N22" s="11">
        <f t="shared" si="3"/>
        <v>0.03370880000000001</v>
      </c>
    </row>
    <row r="23" spans="1:14" ht="12.75">
      <c r="A23" s="54"/>
      <c r="B23" s="60">
        <v>2.1</v>
      </c>
      <c r="C23" s="56">
        <f t="shared" si="4"/>
        <v>0.29999999999999993</v>
      </c>
      <c r="D23" s="57">
        <v>0.22</v>
      </c>
      <c r="E23" s="59">
        <v>20</v>
      </c>
      <c r="F23" s="58">
        <v>43</v>
      </c>
      <c r="G23" s="59"/>
      <c r="H23" s="58"/>
      <c r="I23" s="13">
        <f t="shared" si="0"/>
        <v>0.47789767441860465</v>
      </c>
      <c r="J23" s="13">
        <f t="shared" si="1"/>
        <v>0</v>
      </c>
      <c r="K23" s="13">
        <f t="shared" si="5"/>
        <v>0.47789767441860465</v>
      </c>
      <c r="L23" s="13">
        <f t="shared" si="6"/>
        <v>0.47789767441860465</v>
      </c>
      <c r="M23" s="11">
        <f t="shared" si="2"/>
        <v>0.06599999999999999</v>
      </c>
      <c r="N23" s="11">
        <f t="shared" si="3"/>
        <v>0.0315412465116279</v>
      </c>
    </row>
    <row r="24" spans="1:14" ht="12.75">
      <c r="A24" s="54"/>
      <c r="B24" s="55">
        <v>1.8</v>
      </c>
      <c r="C24" s="56">
        <f t="shared" si="4"/>
        <v>0.4</v>
      </c>
      <c r="D24" s="57">
        <v>0.12</v>
      </c>
      <c r="E24" s="59">
        <v>15</v>
      </c>
      <c r="F24" s="58">
        <v>42</v>
      </c>
      <c r="G24" s="59"/>
      <c r="H24" s="58"/>
      <c r="I24" s="13">
        <f t="shared" si="0"/>
        <v>0.37420000000000003</v>
      </c>
      <c r="J24" s="13">
        <f t="shared" si="1"/>
        <v>0</v>
      </c>
      <c r="K24" s="13">
        <f t="shared" si="5"/>
        <v>0.37420000000000003</v>
      </c>
      <c r="L24" s="13">
        <f t="shared" si="6"/>
        <v>0.37420000000000003</v>
      </c>
      <c r="M24" s="11">
        <f t="shared" si="2"/>
        <v>0.048</v>
      </c>
      <c r="N24" s="11">
        <f t="shared" si="3"/>
        <v>0.0179616</v>
      </c>
    </row>
    <row r="25" spans="1:14" ht="12.75">
      <c r="A25" s="54"/>
      <c r="B25" s="55">
        <v>1.3</v>
      </c>
      <c r="C25" s="56">
        <f t="shared" si="4"/>
        <v>0.25</v>
      </c>
      <c r="D25" s="57">
        <v>0</v>
      </c>
      <c r="E25" s="59"/>
      <c r="F25" s="61"/>
      <c r="G25" s="59"/>
      <c r="H25" s="61"/>
      <c r="I25" s="13">
        <f t="shared" si="0"/>
        <v>0</v>
      </c>
      <c r="J25" s="13">
        <f t="shared" si="1"/>
        <v>0</v>
      </c>
      <c r="K25" s="13">
        <f t="shared" si="5"/>
        <v>0</v>
      </c>
      <c r="L25" s="13">
        <f t="shared" si="6"/>
        <v>0</v>
      </c>
      <c r="M25" s="11">
        <f t="shared" si="2"/>
        <v>0</v>
      </c>
      <c r="N25" s="11">
        <f t="shared" si="3"/>
        <v>0</v>
      </c>
    </row>
    <row r="26" spans="1:25" ht="12.75">
      <c r="A26" s="54"/>
      <c r="B26" s="55"/>
      <c r="C26" s="56">
        <f t="shared" si="4"/>
        <v>0</v>
      </c>
      <c r="D26" s="57"/>
      <c r="E26" s="59"/>
      <c r="F26" s="61"/>
      <c r="G26" s="59"/>
      <c r="H26" s="61"/>
      <c r="I26" s="13">
        <f t="shared" si="0"/>
        <v>0</v>
      </c>
      <c r="J26" s="13">
        <f t="shared" si="1"/>
        <v>0</v>
      </c>
      <c r="K26" s="13">
        <f t="shared" si="5"/>
        <v>0</v>
      </c>
      <c r="L26" s="13">
        <f t="shared" si="6"/>
        <v>0</v>
      </c>
      <c r="M26" s="11">
        <f t="shared" si="2"/>
        <v>0</v>
      </c>
      <c r="N26" s="11">
        <f t="shared" si="3"/>
        <v>0</v>
      </c>
      <c r="V26"/>
      <c r="W26" t="s">
        <v>75</v>
      </c>
      <c r="X26" t="str">
        <f>CONCATENATE(W15*100,"% of ",W14," CFS")</f>
        <v>5% of 0.19 CFS</v>
      </c>
      <c r="Y26"/>
    </row>
    <row r="27" spans="1:25" ht="12.75">
      <c r="A27" s="59"/>
      <c r="B27" s="55"/>
      <c r="C27" s="56">
        <f t="shared" si="4"/>
        <v>0</v>
      </c>
      <c r="D27" s="57"/>
      <c r="E27" s="59"/>
      <c r="F27" s="61"/>
      <c r="G27" s="59"/>
      <c r="H27" s="61"/>
      <c r="I27" s="13">
        <f t="shared" si="0"/>
        <v>0</v>
      </c>
      <c r="J27" s="13">
        <f t="shared" si="1"/>
        <v>0</v>
      </c>
      <c r="K27" s="13">
        <f t="shared" si="5"/>
        <v>0</v>
      </c>
      <c r="L27" s="13">
        <f t="shared" si="6"/>
        <v>0</v>
      </c>
      <c r="M27" s="11">
        <f t="shared" si="2"/>
        <v>0</v>
      </c>
      <c r="N27" s="11">
        <f t="shared" si="3"/>
        <v>0</v>
      </c>
      <c r="V27"/>
      <c r="W27">
        <f>MIN('26u'!$B$10:$B$50)</f>
        <v>1.3</v>
      </c>
      <c r="X27">
        <f>W15*W12</f>
        <v>0.009484291129280568</v>
      </c>
      <c r="Y27"/>
    </row>
    <row r="28" spans="1:25" ht="12.75">
      <c r="A28" s="59"/>
      <c r="B28" s="55"/>
      <c r="C28" s="56">
        <f t="shared" si="4"/>
        <v>0</v>
      </c>
      <c r="D28" s="57"/>
      <c r="E28" s="59"/>
      <c r="F28" s="61"/>
      <c r="G28" s="59"/>
      <c r="H28" s="61"/>
      <c r="I28" s="13">
        <f t="shared" si="0"/>
        <v>0</v>
      </c>
      <c r="J28" s="13">
        <f t="shared" si="1"/>
        <v>0</v>
      </c>
      <c r="K28" s="13">
        <f t="shared" si="5"/>
        <v>0</v>
      </c>
      <c r="L28" s="13">
        <f t="shared" si="6"/>
        <v>0</v>
      </c>
      <c r="M28" s="11">
        <f t="shared" si="2"/>
        <v>0</v>
      </c>
      <c r="N28" s="11">
        <f t="shared" si="3"/>
        <v>0</v>
      </c>
      <c r="V28"/>
      <c r="W28">
        <f>MAX('26u'!$B$10:$B$50)</f>
        <v>6.4</v>
      </c>
      <c r="X28">
        <f>X27</f>
        <v>0.009484291129280568</v>
      </c>
      <c r="Y28"/>
    </row>
    <row r="29" spans="1:25" ht="12.75">
      <c r="A29" s="54"/>
      <c r="B29" s="55"/>
      <c r="C29" s="56">
        <f aca="true" t="shared" si="7" ref="C29:C36">IF(ISBLANK(B29),0,IF(ISBLANK(B36),ABS(B29-B28)/2,ABS(B36-B28)/2))</f>
        <v>0</v>
      </c>
      <c r="D29" s="57"/>
      <c r="E29" s="59"/>
      <c r="F29" s="61"/>
      <c r="G29" s="59"/>
      <c r="H29" s="61"/>
      <c r="I29" s="13">
        <f t="shared" si="0"/>
        <v>0</v>
      </c>
      <c r="J29" s="13">
        <f t="shared" si="1"/>
        <v>0</v>
      </c>
      <c r="K29" s="13">
        <f t="shared" si="5"/>
        <v>0</v>
      </c>
      <c r="L29" s="13">
        <f t="shared" si="6"/>
        <v>0</v>
      </c>
      <c r="M29" s="11">
        <f t="shared" si="2"/>
        <v>0</v>
      </c>
      <c r="N29" s="11">
        <f t="shared" si="3"/>
        <v>0</v>
      </c>
      <c r="V29"/>
      <c r="W29"/>
      <c r="X29"/>
      <c r="Y29"/>
    </row>
    <row r="30" spans="1:25" ht="12.75">
      <c r="A30" s="54"/>
      <c r="B30" s="55"/>
      <c r="C30" s="56">
        <f t="shared" si="7"/>
        <v>0</v>
      </c>
      <c r="D30" s="57"/>
      <c r="E30" s="59"/>
      <c r="F30" s="61"/>
      <c r="G30" s="59"/>
      <c r="H30" s="61"/>
      <c r="I30" s="13">
        <f t="shared" si="0"/>
        <v>0</v>
      </c>
      <c r="J30" s="13">
        <f t="shared" si="1"/>
        <v>0</v>
      </c>
      <c r="K30" s="13">
        <f t="shared" si="5"/>
        <v>0</v>
      </c>
      <c r="L30" s="13">
        <f t="shared" si="6"/>
        <v>0</v>
      </c>
      <c r="M30" s="11">
        <f t="shared" si="2"/>
        <v>0</v>
      </c>
      <c r="N30" s="11">
        <f t="shared" si="3"/>
        <v>0</v>
      </c>
      <c r="V30"/>
      <c r="W30"/>
      <c r="X30"/>
      <c r="Y30"/>
    </row>
    <row r="31" spans="1:25" ht="12.75">
      <c r="A31" s="54"/>
      <c r="B31" s="55"/>
      <c r="C31" s="56">
        <f t="shared" si="7"/>
        <v>0</v>
      </c>
      <c r="D31" s="57"/>
      <c r="E31" s="59"/>
      <c r="F31" s="61"/>
      <c r="G31" s="59"/>
      <c r="H31" s="61"/>
      <c r="I31" s="13">
        <f t="shared" si="0"/>
        <v>0</v>
      </c>
      <c r="J31" s="13">
        <f t="shared" si="1"/>
        <v>0</v>
      </c>
      <c r="K31" s="13">
        <f t="shared" si="5"/>
        <v>0</v>
      </c>
      <c r="L31" s="13">
        <f t="shared" si="6"/>
        <v>0</v>
      </c>
      <c r="M31" s="11">
        <f t="shared" si="2"/>
        <v>0</v>
      </c>
      <c r="N31" s="11">
        <f t="shared" si="3"/>
        <v>0</v>
      </c>
      <c r="V31"/>
      <c r="W31"/>
      <c r="X31"/>
      <c r="Y31"/>
    </row>
    <row r="32" spans="1:25" ht="12.75">
      <c r="A32" s="54"/>
      <c r="B32" s="55"/>
      <c r="C32" s="56">
        <f t="shared" si="7"/>
        <v>0</v>
      </c>
      <c r="D32" s="57"/>
      <c r="E32" s="59"/>
      <c r="F32" s="61"/>
      <c r="G32" s="59"/>
      <c r="H32" s="61"/>
      <c r="I32" s="13">
        <f t="shared" si="0"/>
        <v>0</v>
      </c>
      <c r="J32" s="13">
        <f t="shared" si="1"/>
        <v>0</v>
      </c>
      <c r="K32" s="13">
        <f t="shared" si="5"/>
        <v>0</v>
      </c>
      <c r="L32" s="13">
        <f t="shared" si="6"/>
        <v>0</v>
      </c>
      <c r="M32" s="11">
        <f t="shared" si="2"/>
        <v>0</v>
      </c>
      <c r="N32" s="11">
        <f t="shared" si="3"/>
        <v>0</v>
      </c>
      <c r="V32" t="s">
        <v>82</v>
      </c>
      <c r="W32">
        <v>2.5</v>
      </c>
      <c r="X32" t="s">
        <v>5</v>
      </c>
      <c r="Y32"/>
    </row>
    <row r="33" spans="1:25" ht="12.75">
      <c r="A33" s="54"/>
      <c r="B33" s="55"/>
      <c r="C33" s="56">
        <f t="shared" si="7"/>
        <v>0</v>
      </c>
      <c r="D33" s="57"/>
      <c r="E33" s="59"/>
      <c r="F33" s="61"/>
      <c r="G33" s="59"/>
      <c r="H33" s="61"/>
      <c r="I33" s="13">
        <f t="shared" si="0"/>
        <v>0</v>
      </c>
      <c r="J33" s="13">
        <f t="shared" si="1"/>
        <v>0</v>
      </c>
      <c r="K33" s="13">
        <f t="shared" si="5"/>
        <v>0</v>
      </c>
      <c r="L33" s="13">
        <f t="shared" si="6"/>
        <v>0</v>
      </c>
      <c r="M33" s="11">
        <f t="shared" si="2"/>
        <v>0</v>
      </c>
      <c r="N33" s="11">
        <f t="shared" si="3"/>
        <v>0</v>
      </c>
      <c r="V33"/>
      <c r="W33"/>
      <c r="X33"/>
      <c r="Y33"/>
    </row>
    <row r="34" spans="1:14" ht="12.75">
      <c r="A34" s="54"/>
      <c r="B34" s="55"/>
      <c r="C34" s="56">
        <f t="shared" si="7"/>
        <v>0</v>
      </c>
      <c r="D34" s="57"/>
      <c r="E34" s="59"/>
      <c r="F34" s="61"/>
      <c r="G34" s="59"/>
      <c r="H34" s="61"/>
      <c r="I34" s="13">
        <f t="shared" si="0"/>
        <v>0</v>
      </c>
      <c r="J34" s="13">
        <f t="shared" si="1"/>
        <v>0</v>
      </c>
      <c r="K34" s="13">
        <f t="shared" si="5"/>
        <v>0</v>
      </c>
      <c r="L34" s="13">
        <f t="shared" si="6"/>
        <v>0</v>
      </c>
      <c r="M34" s="11">
        <f t="shared" si="2"/>
        <v>0</v>
      </c>
      <c r="N34" s="11">
        <f t="shared" si="3"/>
        <v>0</v>
      </c>
    </row>
    <row r="35" spans="1:14" ht="12.75">
      <c r="A35" s="54"/>
      <c r="B35" s="55"/>
      <c r="C35" s="56">
        <f t="shared" si="7"/>
        <v>0</v>
      </c>
      <c r="D35" s="57"/>
      <c r="E35" s="59"/>
      <c r="F35" s="61"/>
      <c r="G35" s="59"/>
      <c r="H35" s="61"/>
      <c r="I35" s="13">
        <f t="shared" si="0"/>
        <v>0</v>
      </c>
      <c r="J35" s="13">
        <f t="shared" si="1"/>
        <v>0</v>
      </c>
      <c r="K35" s="13">
        <f t="shared" si="5"/>
        <v>0</v>
      </c>
      <c r="L35" s="13">
        <f t="shared" si="6"/>
        <v>0</v>
      </c>
      <c r="M35" s="11">
        <f t="shared" si="2"/>
        <v>0</v>
      </c>
      <c r="N35" s="11">
        <f t="shared" si="3"/>
        <v>0</v>
      </c>
    </row>
    <row r="36" spans="1:14" ht="12.75">
      <c r="A36" s="54"/>
      <c r="B36" s="55"/>
      <c r="C36" s="56">
        <f t="shared" si="7"/>
        <v>0</v>
      </c>
      <c r="D36" s="57"/>
      <c r="E36" s="59"/>
      <c r="F36" s="61"/>
      <c r="G36" s="59"/>
      <c r="H36" s="61"/>
      <c r="I36" s="13">
        <f t="shared" si="0"/>
        <v>0</v>
      </c>
      <c r="J36" s="13">
        <f t="shared" si="1"/>
        <v>0</v>
      </c>
      <c r="K36" s="13">
        <f t="shared" si="5"/>
        <v>0</v>
      </c>
      <c r="L36" s="13">
        <f t="shared" si="6"/>
        <v>0</v>
      </c>
      <c r="M36" s="11">
        <f t="shared" si="2"/>
        <v>0</v>
      </c>
      <c r="N36" s="11">
        <f t="shared" si="3"/>
        <v>0</v>
      </c>
    </row>
    <row r="37" spans="1:14" ht="12.75">
      <c r="A37" s="54"/>
      <c r="B37" s="55"/>
      <c r="C37" s="56">
        <f aca="true" t="shared" si="8" ref="C37:C50">IF(ISBLANK(B37),0,IF(ISBLANK(B38),ABS(B37-B36)/2,ABS(B38-B36)/2))</f>
        <v>0</v>
      </c>
      <c r="D37" s="57"/>
      <c r="E37" s="59"/>
      <c r="F37" s="61"/>
      <c r="G37" s="59"/>
      <c r="H37" s="61"/>
      <c r="I37" s="13">
        <f t="shared" si="0"/>
        <v>0</v>
      </c>
      <c r="J37" s="13">
        <f t="shared" si="1"/>
        <v>0</v>
      </c>
      <c r="K37" s="13">
        <f t="shared" si="5"/>
        <v>0</v>
      </c>
      <c r="L37" s="13">
        <f t="shared" si="6"/>
        <v>0</v>
      </c>
      <c r="M37" s="11">
        <f t="shared" si="2"/>
        <v>0</v>
      </c>
      <c r="N37" s="11">
        <f t="shared" si="3"/>
        <v>0</v>
      </c>
    </row>
    <row r="38" spans="1:14" ht="12.75">
      <c r="A38" s="54"/>
      <c r="B38" s="55"/>
      <c r="C38" s="56">
        <f t="shared" si="8"/>
        <v>0</v>
      </c>
      <c r="D38" s="57"/>
      <c r="E38" s="59"/>
      <c r="F38" s="61"/>
      <c r="G38" s="59"/>
      <c r="H38" s="61"/>
      <c r="I38" s="13">
        <f t="shared" si="0"/>
        <v>0</v>
      </c>
      <c r="J38" s="13">
        <f t="shared" si="1"/>
        <v>0</v>
      </c>
      <c r="K38" s="13">
        <f t="shared" si="5"/>
        <v>0</v>
      </c>
      <c r="L38" s="13">
        <f t="shared" si="6"/>
        <v>0</v>
      </c>
      <c r="M38" s="11">
        <f t="shared" si="2"/>
        <v>0</v>
      </c>
      <c r="N38" s="11">
        <f t="shared" si="3"/>
        <v>0</v>
      </c>
    </row>
    <row r="39" spans="1:14" ht="12.75">
      <c r="A39" s="54"/>
      <c r="B39" s="55"/>
      <c r="C39" s="56">
        <f t="shared" si="8"/>
        <v>0</v>
      </c>
      <c r="D39" s="57"/>
      <c r="E39" s="59"/>
      <c r="F39" s="61"/>
      <c r="G39" s="59"/>
      <c r="H39" s="61"/>
      <c r="I39" s="13">
        <f t="shared" si="0"/>
        <v>0</v>
      </c>
      <c r="J39" s="13">
        <f t="shared" si="1"/>
        <v>0</v>
      </c>
      <c r="K39" s="13">
        <f t="shared" si="5"/>
        <v>0</v>
      </c>
      <c r="L39" s="13">
        <f t="shared" si="6"/>
        <v>0</v>
      </c>
      <c r="M39" s="11">
        <f t="shared" si="2"/>
        <v>0</v>
      </c>
      <c r="N39" s="11">
        <f t="shared" si="3"/>
        <v>0</v>
      </c>
    </row>
    <row r="40" spans="1:14" ht="12.75">
      <c r="A40" s="59"/>
      <c r="B40" s="55"/>
      <c r="C40" s="56">
        <f t="shared" si="8"/>
        <v>0</v>
      </c>
      <c r="D40" s="57"/>
      <c r="E40" s="59"/>
      <c r="F40" s="61"/>
      <c r="G40" s="59"/>
      <c r="H40" s="61"/>
      <c r="I40" s="13">
        <f t="shared" si="0"/>
        <v>0</v>
      </c>
      <c r="J40" s="13">
        <f t="shared" si="1"/>
        <v>0</v>
      </c>
      <c r="K40" s="13">
        <f t="shared" si="5"/>
        <v>0</v>
      </c>
      <c r="L40" s="13">
        <f t="shared" si="6"/>
        <v>0</v>
      </c>
      <c r="M40" s="11">
        <f t="shared" si="2"/>
        <v>0</v>
      </c>
      <c r="N40" s="11">
        <f t="shared" si="3"/>
        <v>0</v>
      </c>
    </row>
    <row r="41" spans="1:14" ht="12.75">
      <c r="A41" s="54"/>
      <c r="B41" s="55"/>
      <c r="C41" s="56">
        <f t="shared" si="8"/>
        <v>0</v>
      </c>
      <c r="D41" s="57"/>
      <c r="E41" s="59"/>
      <c r="F41" s="61"/>
      <c r="G41" s="59"/>
      <c r="H41" s="61"/>
      <c r="I41" s="13">
        <f t="shared" si="0"/>
        <v>0</v>
      </c>
      <c r="J41" s="13">
        <f t="shared" si="1"/>
        <v>0</v>
      </c>
      <c r="K41" s="13">
        <f t="shared" si="5"/>
        <v>0</v>
      </c>
      <c r="L41" s="13">
        <f t="shared" si="6"/>
        <v>0</v>
      </c>
      <c r="M41" s="11">
        <f t="shared" si="2"/>
        <v>0</v>
      </c>
      <c r="N41" s="11">
        <f t="shared" si="3"/>
        <v>0</v>
      </c>
    </row>
    <row r="42" spans="1:14" ht="12.75">
      <c r="A42" s="54"/>
      <c r="B42" s="55"/>
      <c r="C42" s="56">
        <f t="shared" si="8"/>
        <v>0</v>
      </c>
      <c r="D42" s="57"/>
      <c r="E42" s="59"/>
      <c r="F42" s="61"/>
      <c r="G42" s="59"/>
      <c r="H42" s="61"/>
      <c r="I42" s="13">
        <f t="shared" si="0"/>
        <v>0</v>
      </c>
      <c r="J42" s="13">
        <f t="shared" si="1"/>
        <v>0</v>
      </c>
      <c r="K42" s="13">
        <f t="shared" si="5"/>
        <v>0</v>
      </c>
      <c r="L42" s="13">
        <f t="shared" si="6"/>
        <v>0</v>
      </c>
      <c r="M42" s="11">
        <f t="shared" si="2"/>
        <v>0</v>
      </c>
      <c r="N42" s="11">
        <f t="shared" si="3"/>
        <v>0</v>
      </c>
    </row>
    <row r="43" spans="1:14" ht="12.75">
      <c r="A43" s="62"/>
      <c r="B43" s="55"/>
      <c r="C43" s="56">
        <f t="shared" si="8"/>
        <v>0</v>
      </c>
      <c r="D43" s="57"/>
      <c r="E43" s="59"/>
      <c r="F43" s="61"/>
      <c r="G43" s="59"/>
      <c r="H43" s="61"/>
      <c r="I43" s="13">
        <f t="shared" si="0"/>
        <v>0</v>
      </c>
      <c r="J43" s="13">
        <f t="shared" si="1"/>
        <v>0</v>
      </c>
      <c r="K43" s="13">
        <f t="shared" si="5"/>
        <v>0</v>
      </c>
      <c r="L43" s="13">
        <f t="shared" si="6"/>
        <v>0</v>
      </c>
      <c r="M43" s="11">
        <f t="shared" si="2"/>
        <v>0</v>
      </c>
      <c r="N43" s="11">
        <f t="shared" si="3"/>
        <v>0</v>
      </c>
    </row>
    <row r="44" spans="1:14" ht="12.75">
      <c r="A44" s="62"/>
      <c r="B44" s="55"/>
      <c r="C44" s="56">
        <f t="shared" si="8"/>
        <v>0</v>
      </c>
      <c r="D44" s="57"/>
      <c r="E44" s="59"/>
      <c r="F44" s="61"/>
      <c r="G44" s="59"/>
      <c r="H44" s="61"/>
      <c r="I44" s="13">
        <f t="shared" si="0"/>
        <v>0</v>
      </c>
      <c r="J44" s="13">
        <f t="shared" si="1"/>
        <v>0</v>
      </c>
      <c r="K44" s="13">
        <f t="shared" si="5"/>
        <v>0</v>
      </c>
      <c r="L44" s="13">
        <f t="shared" si="6"/>
        <v>0</v>
      </c>
      <c r="M44" s="11">
        <f t="shared" si="2"/>
        <v>0</v>
      </c>
      <c r="N44" s="11">
        <f t="shared" si="3"/>
        <v>0</v>
      </c>
    </row>
    <row r="45" spans="1:14" ht="12.75">
      <c r="A45" s="54"/>
      <c r="B45" s="63"/>
      <c r="C45" s="56">
        <f t="shared" si="8"/>
        <v>0</v>
      </c>
      <c r="D45" s="57"/>
      <c r="E45" s="59"/>
      <c r="F45" s="61"/>
      <c r="G45" s="59"/>
      <c r="H45" s="61"/>
      <c r="I45" s="13">
        <f t="shared" si="0"/>
        <v>0</v>
      </c>
      <c r="J45" s="13">
        <f t="shared" si="1"/>
        <v>0</v>
      </c>
      <c r="K45" s="13">
        <f t="shared" si="5"/>
        <v>0</v>
      </c>
      <c r="L45" s="13">
        <f t="shared" si="6"/>
        <v>0</v>
      </c>
      <c r="M45" s="11">
        <f t="shared" si="2"/>
        <v>0</v>
      </c>
      <c r="N45" s="11">
        <f t="shared" si="3"/>
        <v>0</v>
      </c>
    </row>
    <row r="46" spans="1:14" ht="12.75">
      <c r="A46" s="64"/>
      <c r="B46" s="63"/>
      <c r="C46" s="56">
        <f t="shared" si="8"/>
        <v>0</v>
      </c>
      <c r="D46" s="57"/>
      <c r="E46" s="59"/>
      <c r="F46" s="61"/>
      <c r="G46" s="59"/>
      <c r="H46" s="61"/>
      <c r="I46" s="13">
        <f t="shared" si="0"/>
        <v>0</v>
      </c>
      <c r="J46" s="13">
        <f t="shared" si="1"/>
        <v>0</v>
      </c>
      <c r="K46" s="13">
        <f t="shared" si="5"/>
        <v>0</v>
      </c>
      <c r="L46" s="13">
        <f t="shared" si="6"/>
        <v>0</v>
      </c>
      <c r="M46" s="11">
        <f t="shared" si="2"/>
        <v>0</v>
      </c>
      <c r="N46" s="11">
        <f t="shared" si="3"/>
        <v>0</v>
      </c>
    </row>
    <row r="47" spans="1:14" ht="12.75">
      <c r="A47" s="59"/>
      <c r="B47" s="55"/>
      <c r="C47" s="56">
        <f t="shared" si="8"/>
        <v>0</v>
      </c>
      <c r="D47" s="57"/>
      <c r="E47" s="59"/>
      <c r="F47" s="61"/>
      <c r="G47" s="59"/>
      <c r="H47" s="61"/>
      <c r="I47" s="13">
        <f t="shared" si="0"/>
        <v>0</v>
      </c>
      <c r="J47" s="13">
        <f t="shared" si="1"/>
        <v>0</v>
      </c>
      <c r="K47" s="13">
        <f t="shared" si="5"/>
        <v>0</v>
      </c>
      <c r="L47" s="13">
        <f t="shared" si="6"/>
        <v>0</v>
      </c>
      <c r="M47" s="11">
        <f t="shared" si="2"/>
        <v>0</v>
      </c>
      <c r="N47" s="11">
        <f t="shared" si="3"/>
        <v>0</v>
      </c>
    </row>
    <row r="48" spans="1:14" ht="12.75">
      <c r="A48" s="58"/>
      <c r="B48" s="60"/>
      <c r="C48" s="56">
        <f t="shared" si="8"/>
        <v>0</v>
      </c>
      <c r="D48" s="65"/>
      <c r="E48" s="59"/>
      <c r="F48" s="61"/>
      <c r="G48" s="59"/>
      <c r="H48" s="61"/>
      <c r="I48" s="13">
        <f t="shared" si="0"/>
        <v>0</v>
      </c>
      <c r="J48" s="13">
        <f t="shared" si="1"/>
        <v>0</v>
      </c>
      <c r="K48" s="13">
        <f t="shared" si="5"/>
        <v>0</v>
      </c>
      <c r="L48" s="13">
        <f t="shared" si="6"/>
        <v>0</v>
      </c>
      <c r="M48" s="11">
        <f t="shared" si="2"/>
        <v>0</v>
      </c>
      <c r="N48" s="11">
        <f t="shared" si="3"/>
        <v>0</v>
      </c>
    </row>
    <row r="49" spans="1:14" ht="12.75">
      <c r="A49" s="58"/>
      <c r="B49" s="60"/>
      <c r="C49" s="56">
        <f t="shared" si="8"/>
        <v>0</v>
      </c>
      <c r="D49" s="65"/>
      <c r="E49" s="59"/>
      <c r="F49" s="61"/>
      <c r="G49" s="59"/>
      <c r="H49" s="61"/>
      <c r="I49" s="13">
        <f t="shared" si="0"/>
        <v>0</v>
      </c>
      <c r="J49" s="13">
        <f t="shared" si="1"/>
        <v>0</v>
      </c>
      <c r="K49" s="13">
        <f t="shared" si="5"/>
        <v>0</v>
      </c>
      <c r="L49" s="13">
        <f t="shared" si="6"/>
        <v>0</v>
      </c>
      <c r="M49" s="11">
        <f t="shared" si="2"/>
        <v>0</v>
      </c>
      <c r="N49" s="11">
        <f t="shared" si="3"/>
        <v>0</v>
      </c>
    </row>
    <row r="50" spans="1:14" ht="13.5" thickBot="1">
      <c r="A50" s="66"/>
      <c r="B50" s="67"/>
      <c r="C50" s="68">
        <f t="shared" si="8"/>
        <v>0</v>
      </c>
      <c r="D50" s="69"/>
      <c r="E50" s="66"/>
      <c r="F50" s="70"/>
      <c r="G50" s="66"/>
      <c r="H50" s="70"/>
      <c r="I50" s="19">
        <f t="shared" si="0"/>
        <v>0</v>
      </c>
      <c r="J50" s="19">
        <f t="shared" si="1"/>
        <v>0</v>
      </c>
      <c r="K50" s="19">
        <f t="shared" si="5"/>
        <v>0</v>
      </c>
      <c r="L50" s="19">
        <f t="shared" si="6"/>
        <v>0</v>
      </c>
      <c r="M50" s="49">
        <f t="shared" si="2"/>
        <v>0</v>
      </c>
      <c r="N50" s="49">
        <f t="shared" si="3"/>
        <v>0</v>
      </c>
    </row>
    <row r="51" spans="2:14" ht="12.75">
      <c r="B51" s="50"/>
      <c r="D51" s="13"/>
      <c r="E51" s="13"/>
      <c r="F51" s="13"/>
      <c r="M51" s="11"/>
      <c r="N51" s="11"/>
    </row>
    <row r="52" spans="1:14" ht="12.75">
      <c r="A52" s="2" t="s">
        <v>83</v>
      </c>
      <c r="B52" s="50"/>
      <c r="D52" s="13"/>
      <c r="E52" s="13"/>
      <c r="F52" s="13"/>
      <c r="L52" s="3" t="s">
        <v>10</v>
      </c>
      <c r="M52" s="51">
        <v>5</v>
      </c>
      <c r="N52" s="11" t="s">
        <v>5</v>
      </c>
    </row>
    <row r="53" spans="2:14" ht="12.75">
      <c r="B53" s="50"/>
      <c r="D53" s="13"/>
      <c r="E53" s="13"/>
      <c r="F53" s="13"/>
      <c r="M53" s="11"/>
      <c r="N53" s="11"/>
    </row>
    <row r="54" spans="2:13" ht="12.75">
      <c r="B54" s="50"/>
      <c r="D54" s="13"/>
      <c r="E54" s="13"/>
      <c r="F54" s="13"/>
      <c r="M54" s="11"/>
    </row>
    <row r="55" spans="2:13" ht="12.75">
      <c r="B55" s="50"/>
      <c r="D55" s="13"/>
      <c r="E55" s="13"/>
      <c r="F55" s="13"/>
      <c r="M55" s="11"/>
    </row>
    <row r="56" spans="2:13" ht="12.75">
      <c r="B56" s="50"/>
      <c r="M56" s="11"/>
    </row>
    <row r="57" spans="2:13" ht="12.75">
      <c r="B57" s="50"/>
      <c r="M57" s="11"/>
    </row>
    <row r="58" spans="2:13" ht="12.75">
      <c r="B58" s="50"/>
      <c r="M58" s="11"/>
    </row>
    <row r="59" spans="2:13" ht="12.75">
      <c r="B59" s="50"/>
      <c r="M59" s="11"/>
    </row>
    <row r="60" spans="2:13" ht="12.75">
      <c r="B60" s="50"/>
      <c r="M60" s="11"/>
    </row>
    <row r="61" spans="2:13" ht="12.75">
      <c r="B61" s="50"/>
      <c r="M61" s="11"/>
    </row>
    <row r="62" spans="2:13" ht="12.75">
      <c r="B62" s="50"/>
      <c r="M62" s="11"/>
    </row>
    <row r="63" spans="2:13" ht="12.75">
      <c r="B63" s="50"/>
      <c r="M63" s="11"/>
    </row>
    <row r="64" spans="2:13" ht="12.75">
      <c r="B64" s="50"/>
      <c r="M64" s="11"/>
    </row>
    <row r="65" spans="2:13" ht="12.75">
      <c r="B65" s="50"/>
      <c r="M65" s="11"/>
    </row>
    <row r="66" spans="2:13" ht="12.75">
      <c r="B66" s="50"/>
      <c r="M66" s="11"/>
    </row>
    <row r="67" ht="12.75">
      <c r="M67" s="11"/>
    </row>
    <row r="68" ht="12.75">
      <c r="M68" s="11"/>
    </row>
    <row r="69" ht="12.75">
      <c r="M69" s="11"/>
    </row>
  </sheetData>
  <mergeCells count="6">
    <mergeCell ref="R14:S14"/>
    <mergeCell ref="R15:S15"/>
    <mergeCell ref="E8:F8"/>
    <mergeCell ref="G8:H8"/>
    <mergeCell ref="R9:S9"/>
    <mergeCell ref="R13:S13"/>
  </mergeCells>
  <conditionalFormatting sqref="D1 N1 C2 E2">
    <cfRule type="expression" priority="1" dxfId="0" stopIfTrue="1">
      <formula>ISBLANK(C1)</formula>
    </cfRule>
  </conditionalFormatting>
  <conditionalFormatting sqref="A10:H50">
    <cfRule type="expression" priority="2" dxfId="1" stopIfTrue="1">
      <formula>ISBLANK(A10)</formula>
    </cfRule>
  </conditionalFormatting>
  <dataValidations count="10">
    <dataValidation type="decimal" showInputMessage="1" showErrorMessage="1" promptTitle="Maximum Depth" prompt="Enter a depth that is greater than the maximum expected value." error="Range has been restricted from 0.1 to 50 ft" sqref="M7">
      <formula1>0.1</formula1>
      <formula2>50</formula2>
    </dataValidation>
    <dataValidation type="decimal" allowBlank="1" showInputMessage="1" showErrorMessage="1" sqref="B10:B50">
      <formula1>0</formula1>
      <formula2>100</formula2>
    </dataValidation>
    <dataValidation type="decimal" allowBlank="1" showInputMessage="1" showErrorMessage="1" sqref="C10:C50">
      <formula1>0.1</formula1>
      <formula2>5</formula2>
    </dataValidation>
    <dataValidation type="whole" allowBlank="1" showInputMessage="1" showErrorMessage="1" sqref="E10:E50 G10:G50">
      <formula1>3</formula1>
      <formula2>120</formula2>
    </dataValidation>
    <dataValidation type="whole" allowBlank="1" showInputMessage="1" showErrorMessage="1" sqref="F10:F50 H10:H50">
      <formula1>20</formula1>
      <formula2>600</formula2>
    </dataValidation>
    <dataValidation type="date" allowBlank="1" showInputMessage="1" showErrorMessage="1" sqref="C2">
      <formula1>32874</formula1>
      <formula2>$Q$1</formula2>
    </dataValidation>
    <dataValidation type="time" allowBlank="1" showInputMessage="1" showErrorMessage="1" sqref="E2">
      <formula1>0</formula1>
      <formula2>0.9993055555555556</formula2>
    </dataValidation>
    <dataValidation type="list" allowBlank="1" showInputMessage="1" showErrorMessage="1" promptTitle="Meter Type" sqref="L3">
      <formula1>$R$2:$R$3</formula1>
    </dataValidation>
    <dataValidation type="decimal" allowBlank="1" showInputMessage="1" showErrorMessage="1" errorTitle="DEPTH EXCEEDS MAXIMUM" error="Maximum depth is specified by the entry in cell I45" sqref="D10:D50">
      <formula1>0</formula1>
      <formula2>$M$52</formula2>
    </dataValidation>
    <dataValidation type="decimal" showInputMessage="1" showErrorMessage="1" promptTitle="Maximum Expected Depth" prompt="Enter a depth that is greater than the maximum expected value." error="Range has been restricted from 0.1 to 50 ft" sqref="M52">
      <formula1>0.1</formula1>
      <formula2>50</formula2>
    </dataValidation>
  </dataValidations>
  <printOptions/>
  <pageMargins left="0.75" right="0.75" top="0.66" bottom="0.43" header="0.5" footer="0.25"/>
  <pageSetup horizontalDpi="600" verticalDpi="600" orientation="portrait" scale="89" r:id="rId4"/>
  <headerFooter alignWithMargins="0">
    <oddHeader>&amp;RDate Printed: &amp;D</oddHeader>
    <oddFooter>&amp;RFILE: &amp;F</oddFooter>
  </headerFooter>
  <colBreaks count="1" manualBreakCount="1">
    <brk id="14" max="51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69"/>
  <sheetViews>
    <sheetView showGridLines="0" zoomScale="70" zoomScaleNormal="70" zoomScaleSheetLayoutView="85" workbookViewId="0" topLeftCell="A1">
      <selection activeCell="A1" sqref="A1"/>
    </sheetView>
  </sheetViews>
  <sheetFormatPr defaultColWidth="9.140625" defaultRowHeight="12.75"/>
  <cols>
    <col min="1" max="1" width="7.140625" style="2" customWidth="1"/>
    <col min="2" max="2" width="5.8515625" style="2" customWidth="1"/>
    <col min="3" max="3" width="10.7109375" style="2" customWidth="1"/>
    <col min="4" max="6" width="7.28125" style="2" customWidth="1"/>
    <col min="7" max="7" width="5.7109375" style="2" customWidth="1"/>
    <col min="8" max="8" width="6.00390625" style="2" customWidth="1"/>
    <col min="9" max="10" width="6.00390625" style="2" hidden="1" customWidth="1"/>
    <col min="11" max="11" width="8.421875" style="2" customWidth="1"/>
    <col min="12" max="12" width="8.8515625" style="2" customWidth="1"/>
    <col min="13" max="13" width="8.57421875" style="2" bestFit="1" customWidth="1"/>
    <col min="14" max="14" width="9.28125" style="2" bestFit="1" customWidth="1"/>
    <col min="15" max="15" width="9.28125" style="2" hidden="1" customWidth="1"/>
    <col min="16" max="16" width="8.140625" style="2" hidden="1" customWidth="1"/>
    <col min="17" max="20" width="9.140625" style="2" hidden="1" customWidth="1"/>
    <col min="21" max="21" width="27.28125" style="2" customWidth="1"/>
    <col min="22" max="22" width="32.7109375" style="2" customWidth="1"/>
    <col min="23" max="25" width="11.57421875" style="2" customWidth="1"/>
    <col min="26" max="16384" width="9.140625" style="2" customWidth="1"/>
  </cols>
  <sheetData>
    <row r="1" spans="1:31" ht="18">
      <c r="A1" s="32"/>
      <c r="B1" s="33"/>
      <c r="C1" s="32" t="s">
        <v>0</v>
      </c>
      <c r="D1" s="34" t="s">
        <v>45</v>
      </c>
      <c r="E1" s="33"/>
      <c r="F1" s="33"/>
      <c r="G1" s="33"/>
      <c r="H1" s="35"/>
      <c r="I1" s="35"/>
      <c r="J1" s="35"/>
      <c r="K1" s="33"/>
      <c r="L1" s="33"/>
      <c r="M1" s="1" t="s">
        <v>46</v>
      </c>
      <c r="N1" s="34" t="s">
        <v>95</v>
      </c>
      <c r="P1" s="3" t="s">
        <v>1</v>
      </c>
      <c r="Q1" s="36">
        <f ca="1">TODAY()</f>
        <v>38452</v>
      </c>
      <c r="R1" s="2" t="s">
        <v>48</v>
      </c>
      <c r="S1" s="2" t="s">
        <v>49</v>
      </c>
      <c r="T1" s="2" t="s">
        <v>50</v>
      </c>
      <c r="U1" s="37" t="s">
        <v>51</v>
      </c>
      <c r="V1" s="4" t="str">
        <f>'26f'!D1</f>
        <v>Big Meadow Ck above Hwy. 89 (upper)</v>
      </c>
      <c r="W1" s="4"/>
      <c r="X1" s="5" t="str">
        <f>'26f'!B2</f>
        <v>Date:</v>
      </c>
      <c r="Y1" s="38">
        <f>'26f'!C2</f>
        <v>36446</v>
      </c>
      <c r="AA1"/>
      <c r="AB1"/>
      <c r="AC1"/>
      <c r="AD1"/>
      <c r="AE1"/>
    </row>
    <row r="2" spans="1:31" ht="15.75">
      <c r="A2" s="6"/>
      <c r="B2" s="7" t="s">
        <v>2</v>
      </c>
      <c r="C2" s="39">
        <v>36446</v>
      </c>
      <c r="D2" s="7" t="s">
        <v>3</v>
      </c>
      <c r="E2" s="40">
        <v>0.545138888888889</v>
      </c>
      <c r="F2" s="7"/>
      <c r="G2" s="7"/>
      <c r="H2" s="6"/>
      <c r="I2" s="6"/>
      <c r="J2" s="6"/>
      <c r="K2" s="7" t="s">
        <v>52</v>
      </c>
      <c r="L2" s="52">
        <f>VLOOKUP($L$3,$R$2:$T$5,2,FALSE)</f>
        <v>0.9604</v>
      </c>
      <c r="M2" s="52" t="s">
        <v>53</v>
      </c>
      <c r="N2" s="52">
        <f>VLOOKUP($L$3,$R$2:$T$5,3,FALSE)</f>
        <v>0.0312</v>
      </c>
      <c r="R2" s="41" t="s">
        <v>54</v>
      </c>
      <c r="S2" s="41">
        <v>0.9604</v>
      </c>
      <c r="T2" s="41">
        <v>0.0312</v>
      </c>
      <c r="U2" s="42" t="s">
        <v>55</v>
      </c>
      <c r="V2" s="33" t="str">
        <f>'26f'!N1</f>
        <v>26f</v>
      </c>
      <c r="W2" s="33"/>
      <c r="X2" s="1" t="str">
        <f>'26f'!D2</f>
        <v>Time:</v>
      </c>
      <c r="Y2" s="43">
        <f>'26f'!E2</f>
        <v>0.545138888888889</v>
      </c>
      <c r="AD2"/>
      <c r="AE2"/>
    </row>
    <row r="3" spans="2:31" ht="12.75">
      <c r="B3" s="3"/>
      <c r="C3" s="36"/>
      <c r="E3" s="3"/>
      <c r="H3" s="8"/>
      <c r="I3" s="8"/>
      <c r="J3" s="8"/>
      <c r="K3" s="3" t="s">
        <v>57</v>
      </c>
      <c r="L3" s="53" t="s">
        <v>54</v>
      </c>
      <c r="R3" s="33" t="s">
        <v>58</v>
      </c>
      <c r="S3" s="33">
        <v>2.2048</v>
      </c>
      <c r="T3" s="33">
        <v>0.0178</v>
      </c>
      <c r="AD3"/>
      <c r="AE3"/>
    </row>
    <row r="4" spans="1:31" ht="12.75">
      <c r="A4" s="2" t="s">
        <v>59</v>
      </c>
      <c r="B4" s="3"/>
      <c r="E4" s="3"/>
      <c r="H4" s="8"/>
      <c r="I4" s="8"/>
      <c r="J4" s="8"/>
      <c r="L4" s="3" t="s">
        <v>60</v>
      </c>
      <c r="M4" s="9">
        <f>SUM(N10:N95)</f>
        <v>0.18968582258561134</v>
      </c>
      <c r="N4" s="8" t="s">
        <v>4</v>
      </c>
      <c r="V4" s="3" t="str">
        <f>'26f'!L4</f>
        <v>Discharge =</v>
      </c>
      <c r="W4" s="9">
        <f>'26f'!M4</f>
        <v>0.18968582258561134</v>
      </c>
      <c r="X4" s="2" t="str">
        <f>'26f'!N4</f>
        <v>CFS</v>
      </c>
      <c r="AD4"/>
      <c r="AE4"/>
    </row>
    <row r="5" spans="1:31" ht="12.75">
      <c r="A5" s="4"/>
      <c r="C5" s="5" t="s">
        <v>61</v>
      </c>
      <c r="D5" s="10">
        <f>MAX(B10:B96)-MIN(B10:B95)</f>
        <v>5.1000000000000005</v>
      </c>
      <c r="E5" s="2" t="s">
        <v>5</v>
      </c>
      <c r="F5" s="10"/>
      <c r="L5" s="3" t="s">
        <v>6</v>
      </c>
      <c r="M5" s="9">
        <f>SUM(M10:M95)</f>
        <v>6.1055</v>
      </c>
      <c r="N5" s="2" t="s">
        <v>62</v>
      </c>
      <c r="V5" s="3" t="str">
        <f>'26f'!L5</f>
        <v>Area =</v>
      </c>
      <c r="W5" s="9">
        <f>'26f'!M5</f>
        <v>6.1055</v>
      </c>
      <c r="X5" s="2" t="str">
        <f>'26f'!N5</f>
        <v>Sq. Ft.</v>
      </c>
      <c r="AD5"/>
      <c r="AE5"/>
    </row>
    <row r="6" spans="1:31" ht="12.75">
      <c r="A6" s="5"/>
      <c r="C6" s="5" t="s">
        <v>7</v>
      </c>
      <c r="D6" s="10">
        <f>SUM(C10:C94)</f>
        <v>5.1</v>
      </c>
      <c r="E6" s="2" t="s">
        <v>5</v>
      </c>
      <c r="F6" s="10"/>
      <c r="L6" s="3" t="s">
        <v>8</v>
      </c>
      <c r="M6" s="9">
        <f>IF(M5&gt;0.000001,M4/M5,0)</f>
        <v>0.031068024336354326</v>
      </c>
      <c r="N6" s="2" t="s">
        <v>9</v>
      </c>
      <c r="V6" s="3" t="str">
        <f>'26f'!L6</f>
        <v>Average Velocity =</v>
      </c>
      <c r="W6" s="9">
        <f>'26f'!M6</f>
        <v>0.031068024336354326</v>
      </c>
      <c r="X6" s="2" t="str">
        <f>'26f'!N6</f>
        <v>ft/s</v>
      </c>
      <c r="AD6"/>
      <c r="AE6"/>
    </row>
    <row r="7" spans="6:31" ht="12.75">
      <c r="F7" s="4"/>
      <c r="L7" s="3" t="s">
        <v>64</v>
      </c>
      <c r="M7" s="9">
        <f>MAX(D10:D50)</f>
        <v>0.31</v>
      </c>
      <c r="N7" s="11" t="s">
        <v>5</v>
      </c>
      <c r="V7" s="3" t="str">
        <f>'26f'!L7</f>
        <v>Maximum Observed Depth =</v>
      </c>
      <c r="W7" s="9">
        <f>'26f'!M7</f>
        <v>0.31</v>
      </c>
      <c r="X7" s="2" t="str">
        <f>'26f'!N7</f>
        <v>ft</v>
      </c>
      <c r="AD7"/>
      <c r="AE7"/>
    </row>
    <row r="8" spans="4:31" ht="12.75">
      <c r="D8" s="4"/>
      <c r="E8" s="71" t="str">
        <f>IF($S$11=0,R14,R13)</f>
        <v>0.6 depth</v>
      </c>
      <c r="F8" s="71"/>
      <c r="G8" s="71">
        <f>IF($S$11=0,S12,R15)</f>
      </c>
      <c r="H8" s="71"/>
      <c r="AA8"/>
      <c r="AB8"/>
      <c r="AC8"/>
      <c r="AD8"/>
      <c r="AE8"/>
    </row>
    <row r="9" spans="1:31" s="12" customFormat="1" ht="63.75">
      <c r="A9" s="46" t="s">
        <v>66</v>
      </c>
      <c r="B9" s="46" t="s">
        <v>67</v>
      </c>
      <c r="C9" s="46" t="s">
        <v>68</v>
      </c>
      <c r="D9" s="46" t="s">
        <v>69</v>
      </c>
      <c r="E9" s="46" t="s">
        <v>96</v>
      </c>
      <c r="F9" s="46" t="s">
        <v>71</v>
      </c>
      <c r="G9" s="46" t="s">
        <v>70</v>
      </c>
      <c r="H9" s="46" t="s">
        <v>71</v>
      </c>
      <c r="I9" s="46" t="str">
        <f>CONCATENATE("V-",E8," ft/s")</f>
        <v>V-0.6 depth ft/s</v>
      </c>
      <c r="J9" s="46" t="str">
        <f>CONCATENATE("V-",G8," ft/s")</f>
        <v>V- ft/s</v>
      </c>
      <c r="K9" s="46" t="s">
        <v>72</v>
      </c>
      <c r="L9" s="46" t="s">
        <v>73</v>
      </c>
      <c r="M9" s="46" t="s">
        <v>11</v>
      </c>
      <c r="N9" s="46" t="s">
        <v>74</v>
      </c>
      <c r="O9" s="47"/>
      <c r="P9" s="47"/>
      <c r="Q9" s="47"/>
      <c r="R9" s="71"/>
      <c r="S9" s="71"/>
      <c r="T9" s="47"/>
      <c r="U9" s="2"/>
      <c r="V9" s="2"/>
      <c r="W9" s="2"/>
      <c r="X9" s="2"/>
      <c r="Y9" s="2"/>
      <c r="Z9" s="2"/>
      <c r="AE9"/>
    </row>
    <row r="10" spans="1:31" ht="16.5" customHeight="1">
      <c r="A10" s="54"/>
      <c r="B10" s="55">
        <v>6.4</v>
      </c>
      <c r="C10" s="56">
        <f>ABS(B10-B11)/2</f>
        <v>0.25</v>
      </c>
      <c r="D10" s="57">
        <v>0</v>
      </c>
      <c r="E10" s="58"/>
      <c r="F10" s="58"/>
      <c r="G10" s="58"/>
      <c r="H10" s="58"/>
      <c r="I10" s="13">
        <f aca="true" t="shared" si="0" ref="I10:I50">IF(OR(E10&lt;3,F10&lt;1),0,(E10/F10)*$L$2+$N$2)</f>
        <v>0</v>
      </c>
      <c r="J10" s="13">
        <f aca="true" t="shared" si="1" ref="J10:J50">IF(OR(G10&lt;3,H10&lt;1),0,(G10/H10)*$L$2+$N$2)</f>
        <v>0</v>
      </c>
      <c r="L10" s="13">
        <f>IF(ISBLANK(A10),J10,J10*SIN(A10*PI()/180))</f>
        <v>0</v>
      </c>
      <c r="M10" s="11">
        <f aca="true" t="shared" si="2" ref="M10:M50">C10*D10</f>
        <v>0</v>
      </c>
      <c r="N10" s="11">
        <f aca="true" t="shared" si="3" ref="N10:N50">M10*L10</f>
        <v>0</v>
      </c>
      <c r="R10" s="2" t="s">
        <v>76</v>
      </c>
      <c r="V10" t="s">
        <v>56</v>
      </c>
      <c r="W10">
        <v>2</v>
      </c>
      <c r="X10"/>
      <c r="AE10"/>
    </row>
    <row r="11" spans="1:31" ht="12.75">
      <c r="A11" s="59"/>
      <c r="B11" s="55">
        <v>5.9</v>
      </c>
      <c r="C11" s="56">
        <f aca="true" t="shared" si="4" ref="C11:C28">IF(ISBLANK(B11),0,IF(ISBLANK(B12),ABS(B11-B10)/2,ABS(B12-B10)/2))</f>
        <v>0.40000000000000036</v>
      </c>
      <c r="D11" s="57">
        <v>0.18</v>
      </c>
      <c r="E11" s="58">
        <v>0</v>
      </c>
      <c r="F11" s="58">
        <v>20</v>
      </c>
      <c r="G11" s="58"/>
      <c r="H11" s="58"/>
      <c r="I11" s="13">
        <f t="shared" si="0"/>
        <v>0</v>
      </c>
      <c r="J11" s="13">
        <f t="shared" si="1"/>
        <v>0</v>
      </c>
      <c r="K11" s="13">
        <f aca="true" t="shared" si="5" ref="K11:K50">IF(ISBLANK(G11),I11,AVERAGE(I11:J11))</f>
        <v>0</v>
      </c>
      <c r="L11" s="13">
        <f aca="true" t="shared" si="6" ref="L11:L50">IF(ISBLANK(A11),K11,K11*SIN(A11*PI()/180))</f>
        <v>0</v>
      </c>
      <c r="M11" s="11">
        <f t="shared" si="2"/>
        <v>0.07200000000000006</v>
      </c>
      <c r="N11" s="11">
        <f t="shared" si="3"/>
        <v>0</v>
      </c>
      <c r="R11" s="2" t="s">
        <v>77</v>
      </c>
      <c r="S11" s="2">
        <f>SUM(G10:H50)</f>
        <v>0</v>
      </c>
      <c r="V11"/>
      <c r="W11"/>
      <c r="X11"/>
      <c r="AE11"/>
    </row>
    <row r="12" spans="1:31" ht="12.75">
      <c r="A12" s="59"/>
      <c r="B12" s="55">
        <v>5.6</v>
      </c>
      <c r="C12" s="56">
        <f t="shared" si="4"/>
        <v>0.3500000000000001</v>
      </c>
      <c r="D12" s="57">
        <v>0.31</v>
      </c>
      <c r="E12" s="58">
        <v>0</v>
      </c>
      <c r="F12" s="58">
        <v>20</v>
      </c>
      <c r="G12" s="58"/>
      <c r="H12" s="58"/>
      <c r="I12" s="13">
        <f t="shared" si="0"/>
        <v>0</v>
      </c>
      <c r="J12" s="13">
        <f t="shared" si="1"/>
        <v>0</v>
      </c>
      <c r="K12" s="13">
        <f t="shared" si="5"/>
        <v>0</v>
      </c>
      <c r="L12" s="13">
        <f t="shared" si="6"/>
        <v>0</v>
      </c>
      <c r="M12" s="11">
        <f t="shared" si="2"/>
        <v>0.10850000000000003</v>
      </c>
      <c r="N12" s="11">
        <f t="shared" si="3"/>
        <v>0</v>
      </c>
      <c r="S12" s="48" t="s">
        <v>78</v>
      </c>
      <c r="V12"/>
      <c r="W12" s="44">
        <f>'26f'!M4</f>
        <v>0.18968582258561134</v>
      </c>
      <c r="X12" t="s">
        <v>4</v>
      </c>
      <c r="AE12"/>
    </row>
    <row r="13" spans="1:31" ht="12.75">
      <c r="A13" s="54"/>
      <c r="B13" s="55">
        <v>5.2</v>
      </c>
      <c r="C13" s="56">
        <f t="shared" si="4"/>
        <v>0.3999999999999999</v>
      </c>
      <c r="D13" s="57">
        <v>0.3</v>
      </c>
      <c r="E13" s="58">
        <v>0</v>
      </c>
      <c r="F13" s="58">
        <v>20</v>
      </c>
      <c r="G13" s="58"/>
      <c r="H13" s="58"/>
      <c r="I13" s="13">
        <f t="shared" si="0"/>
        <v>0</v>
      </c>
      <c r="J13" s="13">
        <f t="shared" si="1"/>
        <v>0</v>
      </c>
      <c r="K13" s="13">
        <f t="shared" si="5"/>
        <v>0</v>
      </c>
      <c r="L13" s="13">
        <f t="shared" si="6"/>
        <v>0</v>
      </c>
      <c r="M13" s="11">
        <f t="shared" si="2"/>
        <v>0.11999999999999997</v>
      </c>
      <c r="N13" s="11">
        <f t="shared" si="3"/>
        <v>0</v>
      </c>
      <c r="R13" s="71" t="s">
        <v>79</v>
      </c>
      <c r="S13" s="71"/>
      <c r="V13"/>
      <c r="W13" s="44">
        <f>INT(LOG(W12))+1-$W$10</f>
        <v>-2</v>
      </c>
      <c r="X13"/>
      <c r="AE13"/>
    </row>
    <row r="14" spans="1:31" ht="12.75">
      <c r="A14" s="54"/>
      <c r="B14" s="55">
        <v>4.8</v>
      </c>
      <c r="C14" s="56">
        <f t="shared" si="4"/>
        <v>0.3500000000000001</v>
      </c>
      <c r="D14" s="57">
        <v>0.26</v>
      </c>
      <c r="E14" s="58">
        <v>10</v>
      </c>
      <c r="F14" s="58">
        <v>55</v>
      </c>
      <c r="G14" s="58"/>
      <c r="H14" s="58"/>
      <c r="I14" s="13">
        <f t="shared" si="0"/>
        <v>0.20581818181818184</v>
      </c>
      <c r="J14" s="13">
        <f t="shared" si="1"/>
        <v>0</v>
      </c>
      <c r="K14" s="13">
        <f t="shared" si="5"/>
        <v>0.20581818181818184</v>
      </c>
      <c r="L14" s="13">
        <f t="shared" si="6"/>
        <v>0.20581818181818184</v>
      </c>
      <c r="M14" s="11">
        <f t="shared" si="2"/>
        <v>0.09100000000000003</v>
      </c>
      <c r="N14" s="11">
        <f t="shared" si="3"/>
        <v>0.018729454545454553</v>
      </c>
      <c r="R14" s="71" t="s">
        <v>80</v>
      </c>
      <c r="S14" s="71"/>
      <c r="V14" t="s">
        <v>63</v>
      </c>
      <c r="W14" s="44">
        <f>INT(W12*10^-W13+0.5)*10^W13</f>
        <v>0.19</v>
      </c>
      <c r="X14"/>
      <c r="AE14"/>
    </row>
    <row r="15" spans="1:31" ht="12.75">
      <c r="A15" s="54"/>
      <c r="B15" s="55">
        <v>4.5</v>
      </c>
      <c r="C15" s="56">
        <f t="shared" si="4"/>
        <v>0.2999999999999998</v>
      </c>
      <c r="D15" s="57">
        <v>0.28</v>
      </c>
      <c r="E15" s="58">
        <v>0</v>
      </c>
      <c r="F15" s="58">
        <v>20</v>
      </c>
      <c r="G15" s="58"/>
      <c r="H15" s="58"/>
      <c r="I15" s="13">
        <f t="shared" si="0"/>
        <v>0</v>
      </c>
      <c r="J15" s="13">
        <f t="shared" si="1"/>
        <v>0</v>
      </c>
      <c r="K15" s="13">
        <f t="shared" si="5"/>
        <v>0</v>
      </c>
      <c r="L15" s="13">
        <f t="shared" si="6"/>
        <v>0</v>
      </c>
      <c r="M15" s="11">
        <f t="shared" si="2"/>
        <v>0.08399999999999996</v>
      </c>
      <c r="N15" s="11">
        <f t="shared" si="3"/>
        <v>0</v>
      </c>
      <c r="R15" s="71" t="s">
        <v>81</v>
      </c>
      <c r="S15" s="71"/>
      <c r="V15" t="s">
        <v>65</v>
      </c>
      <c r="W15" s="45">
        <v>0.05</v>
      </c>
      <c r="X15"/>
      <c r="AE15"/>
    </row>
    <row r="16" spans="1:31" ht="12.75">
      <c r="A16" s="54"/>
      <c r="B16" s="55">
        <v>4.2</v>
      </c>
      <c r="C16" s="56">
        <f t="shared" si="4"/>
        <v>0.30000000000000004</v>
      </c>
      <c r="D16" s="57">
        <v>0.3</v>
      </c>
      <c r="E16" s="58">
        <v>3</v>
      </c>
      <c r="F16" s="58">
        <v>65</v>
      </c>
      <c r="G16" s="58"/>
      <c r="H16" s="58"/>
      <c r="I16" s="13">
        <f t="shared" si="0"/>
        <v>0.07552615384615385</v>
      </c>
      <c r="J16" s="13">
        <f t="shared" si="1"/>
        <v>0</v>
      </c>
      <c r="K16" s="13">
        <f t="shared" si="5"/>
        <v>0.07552615384615385</v>
      </c>
      <c r="L16" s="13">
        <f t="shared" si="6"/>
        <v>0.07552615384615385</v>
      </c>
      <c r="M16" s="11">
        <f t="shared" si="2"/>
        <v>0.09000000000000001</v>
      </c>
      <c r="N16" s="11">
        <f t="shared" si="3"/>
        <v>0.006797353846153847</v>
      </c>
      <c r="AE16"/>
    </row>
    <row r="17" spans="1:31" ht="12.75">
      <c r="A17" s="54"/>
      <c r="B17" s="55">
        <v>3.9</v>
      </c>
      <c r="C17" s="56">
        <f t="shared" si="4"/>
        <v>0.30000000000000004</v>
      </c>
      <c r="D17" s="57">
        <v>0.25</v>
      </c>
      <c r="E17" s="58">
        <v>3</v>
      </c>
      <c r="F17" s="58">
        <v>40</v>
      </c>
      <c r="G17" s="58"/>
      <c r="H17" s="58"/>
      <c r="I17" s="13">
        <f t="shared" si="0"/>
        <v>0.10322999999999999</v>
      </c>
      <c r="J17" s="13">
        <f t="shared" si="1"/>
        <v>0</v>
      </c>
      <c r="K17" s="13">
        <f t="shared" si="5"/>
        <v>0.10322999999999999</v>
      </c>
      <c r="L17" s="13">
        <f t="shared" si="6"/>
        <v>0.10322999999999999</v>
      </c>
      <c r="M17" s="11">
        <f t="shared" si="2"/>
        <v>0.07500000000000001</v>
      </c>
      <c r="N17" s="11">
        <f t="shared" si="3"/>
        <v>0.00774225</v>
      </c>
      <c r="AA17"/>
      <c r="AB17"/>
      <c r="AC17"/>
      <c r="AD17"/>
      <c r="AE17"/>
    </row>
    <row r="18" spans="1:31" ht="12.75">
      <c r="A18" s="54"/>
      <c r="B18" s="55">
        <v>3.6</v>
      </c>
      <c r="C18" s="56">
        <f t="shared" si="4"/>
        <v>0.30000000000000004</v>
      </c>
      <c r="D18" s="57">
        <v>0.23</v>
      </c>
      <c r="E18" s="58">
        <v>10</v>
      </c>
      <c r="F18" s="58">
        <v>50</v>
      </c>
      <c r="G18" s="58"/>
      <c r="H18" s="58"/>
      <c r="I18" s="13">
        <f t="shared" si="0"/>
        <v>0.22328000000000003</v>
      </c>
      <c r="J18" s="13">
        <f t="shared" si="1"/>
        <v>0</v>
      </c>
      <c r="K18" s="13">
        <f t="shared" si="5"/>
        <v>0.22328000000000003</v>
      </c>
      <c r="L18" s="13">
        <f t="shared" si="6"/>
        <v>0.22328000000000003</v>
      </c>
      <c r="M18" s="11">
        <f t="shared" si="2"/>
        <v>0.06900000000000002</v>
      </c>
      <c r="N18" s="11">
        <f t="shared" si="3"/>
        <v>0.015406320000000006</v>
      </c>
      <c r="AA18"/>
      <c r="AB18"/>
      <c r="AC18"/>
      <c r="AD18"/>
      <c r="AE18"/>
    </row>
    <row r="19" spans="1:31" ht="12.75">
      <c r="A19" s="54"/>
      <c r="B19" s="55">
        <v>3.3</v>
      </c>
      <c r="C19" s="56">
        <f t="shared" si="4"/>
        <v>0.30000000000000004</v>
      </c>
      <c r="D19" s="57">
        <v>0.23</v>
      </c>
      <c r="E19" s="58">
        <v>7</v>
      </c>
      <c r="F19" s="58">
        <v>41</v>
      </c>
      <c r="G19" s="58"/>
      <c r="H19" s="58"/>
      <c r="I19" s="13">
        <f t="shared" si="0"/>
        <v>0.1951707317073171</v>
      </c>
      <c r="J19" s="13">
        <f t="shared" si="1"/>
        <v>0</v>
      </c>
      <c r="K19" s="13">
        <f t="shared" si="5"/>
        <v>0.1951707317073171</v>
      </c>
      <c r="L19" s="13">
        <f t="shared" si="6"/>
        <v>0.1951707317073171</v>
      </c>
      <c r="M19" s="11">
        <f t="shared" si="2"/>
        <v>0.06900000000000002</v>
      </c>
      <c r="N19" s="11">
        <f t="shared" si="3"/>
        <v>0.013466780487804884</v>
      </c>
      <c r="AA19"/>
      <c r="AB19"/>
      <c r="AC19"/>
      <c r="AD19"/>
      <c r="AE19"/>
    </row>
    <row r="20" spans="1:31" ht="12.75">
      <c r="A20" s="54"/>
      <c r="B20" s="55">
        <v>3</v>
      </c>
      <c r="C20" s="56">
        <f t="shared" si="4"/>
        <v>0.2999999999999998</v>
      </c>
      <c r="D20" s="57">
        <v>0.25</v>
      </c>
      <c r="E20" s="58">
        <v>10</v>
      </c>
      <c r="F20" s="58">
        <v>52</v>
      </c>
      <c r="G20" s="58"/>
      <c r="H20" s="58"/>
      <c r="I20" s="13">
        <f t="shared" si="0"/>
        <v>0.21589230769230772</v>
      </c>
      <c r="J20" s="13">
        <f t="shared" si="1"/>
        <v>0</v>
      </c>
      <c r="K20" s="13">
        <f t="shared" si="5"/>
        <v>0.21589230769230772</v>
      </c>
      <c r="L20" s="13">
        <f t="shared" si="6"/>
        <v>0.21589230769230772</v>
      </c>
      <c r="M20" s="11">
        <f t="shared" si="2"/>
        <v>0.07499999999999996</v>
      </c>
      <c r="N20" s="11">
        <f t="shared" si="3"/>
        <v>0.01619192307692307</v>
      </c>
      <c r="AA20"/>
      <c r="AB20"/>
      <c r="AC20"/>
      <c r="AD20"/>
      <c r="AE20"/>
    </row>
    <row r="21" spans="1:14" ht="12.75">
      <c r="A21" s="54"/>
      <c r="B21" s="55">
        <v>2.7</v>
      </c>
      <c r="C21" s="56">
        <f t="shared" si="4"/>
        <v>0.30000000000000004</v>
      </c>
      <c r="D21" s="57">
        <v>0.23</v>
      </c>
      <c r="E21" s="59">
        <v>20</v>
      </c>
      <c r="F21" s="58">
        <v>51</v>
      </c>
      <c r="G21" s="59"/>
      <c r="H21" s="58"/>
      <c r="I21" s="13">
        <f t="shared" si="0"/>
        <v>0.4078274509803922</v>
      </c>
      <c r="J21" s="13">
        <f t="shared" si="1"/>
        <v>0</v>
      </c>
      <c r="K21" s="13">
        <f t="shared" si="5"/>
        <v>0.4078274509803922</v>
      </c>
      <c r="L21" s="13">
        <f t="shared" si="6"/>
        <v>0.4078274509803922</v>
      </c>
      <c r="M21" s="11">
        <f t="shared" si="2"/>
        <v>0.06900000000000002</v>
      </c>
      <c r="N21" s="11">
        <f t="shared" si="3"/>
        <v>0.02814009411764707</v>
      </c>
    </row>
    <row r="22" spans="1:14" ht="12.75">
      <c r="A22" s="54"/>
      <c r="B22" s="55">
        <v>2.4</v>
      </c>
      <c r="C22" s="56">
        <f t="shared" si="4"/>
        <v>0.30000000000000004</v>
      </c>
      <c r="D22" s="57">
        <v>0.23</v>
      </c>
      <c r="E22" s="59">
        <v>20</v>
      </c>
      <c r="F22" s="58">
        <v>42</v>
      </c>
      <c r="G22" s="59"/>
      <c r="H22" s="58"/>
      <c r="I22" s="13">
        <f t="shared" si="0"/>
        <v>0.4885333333333333</v>
      </c>
      <c r="J22" s="13">
        <f t="shared" si="1"/>
        <v>0</v>
      </c>
      <c r="K22" s="13">
        <f t="shared" si="5"/>
        <v>0.4885333333333333</v>
      </c>
      <c r="L22" s="13">
        <f t="shared" si="6"/>
        <v>0.4885333333333333</v>
      </c>
      <c r="M22" s="11">
        <f t="shared" si="2"/>
        <v>0.06900000000000002</v>
      </c>
      <c r="N22" s="11">
        <f t="shared" si="3"/>
        <v>0.03370880000000001</v>
      </c>
    </row>
    <row r="23" spans="1:14" ht="12.75">
      <c r="A23" s="54"/>
      <c r="B23" s="60">
        <v>2.1</v>
      </c>
      <c r="C23" s="56">
        <f t="shared" si="4"/>
        <v>0.29999999999999993</v>
      </c>
      <c r="D23" s="57">
        <v>0.22</v>
      </c>
      <c r="E23" s="59">
        <v>20</v>
      </c>
      <c r="F23" s="58">
        <v>43</v>
      </c>
      <c r="G23" s="59"/>
      <c r="H23" s="58"/>
      <c r="I23" s="13">
        <f t="shared" si="0"/>
        <v>0.47789767441860465</v>
      </c>
      <c r="J23" s="13">
        <f t="shared" si="1"/>
        <v>0</v>
      </c>
      <c r="K23" s="13">
        <f t="shared" si="5"/>
        <v>0.47789767441860465</v>
      </c>
      <c r="L23" s="13">
        <f t="shared" si="6"/>
        <v>0.47789767441860465</v>
      </c>
      <c r="M23" s="11">
        <f t="shared" si="2"/>
        <v>0.06599999999999999</v>
      </c>
      <c r="N23" s="11">
        <f t="shared" si="3"/>
        <v>0.0315412465116279</v>
      </c>
    </row>
    <row r="24" spans="1:14" ht="12.75">
      <c r="A24" s="54"/>
      <c r="B24" s="55">
        <v>1.8</v>
      </c>
      <c r="C24" s="56">
        <f t="shared" si="4"/>
        <v>0.4</v>
      </c>
      <c r="D24" s="57">
        <v>0.12</v>
      </c>
      <c r="E24" s="59">
        <v>15</v>
      </c>
      <c r="F24" s="58">
        <v>42</v>
      </c>
      <c r="G24" s="59"/>
      <c r="H24" s="58"/>
      <c r="I24" s="13">
        <f t="shared" si="0"/>
        <v>0.37420000000000003</v>
      </c>
      <c r="J24" s="13">
        <f t="shared" si="1"/>
        <v>0</v>
      </c>
      <c r="K24" s="13">
        <f t="shared" si="5"/>
        <v>0.37420000000000003</v>
      </c>
      <c r="L24" s="13">
        <f t="shared" si="6"/>
        <v>0.37420000000000003</v>
      </c>
      <c r="M24" s="11">
        <f t="shared" si="2"/>
        <v>0.048</v>
      </c>
      <c r="N24" s="11">
        <f t="shared" si="3"/>
        <v>0.0179616</v>
      </c>
    </row>
    <row r="25" spans="1:14" ht="12.75">
      <c r="A25" s="54"/>
      <c r="B25" s="55">
        <v>1.3</v>
      </c>
      <c r="C25" s="56">
        <f t="shared" si="4"/>
        <v>0.25</v>
      </c>
      <c r="D25" s="57">
        <v>0</v>
      </c>
      <c r="E25" s="59"/>
      <c r="F25" s="61"/>
      <c r="G25" s="59"/>
      <c r="H25" s="61"/>
      <c r="I25" s="13">
        <f t="shared" si="0"/>
        <v>0</v>
      </c>
      <c r="J25" s="13">
        <f t="shared" si="1"/>
        <v>0</v>
      </c>
      <c r="K25" s="13">
        <f t="shared" si="5"/>
        <v>0</v>
      </c>
      <c r="L25" s="13">
        <f t="shared" si="6"/>
        <v>0</v>
      </c>
      <c r="M25" s="11">
        <f t="shared" si="2"/>
        <v>0</v>
      </c>
      <c r="N25" s="11">
        <f t="shared" si="3"/>
        <v>0</v>
      </c>
    </row>
    <row r="26" spans="1:25" ht="12.75">
      <c r="A26" s="54"/>
      <c r="B26" s="55"/>
      <c r="C26" s="56">
        <f t="shared" si="4"/>
        <v>0</v>
      </c>
      <c r="D26" s="57"/>
      <c r="E26" s="59"/>
      <c r="F26" s="61"/>
      <c r="G26" s="59"/>
      <c r="H26" s="61"/>
      <c r="I26" s="13">
        <f t="shared" si="0"/>
        <v>0</v>
      </c>
      <c r="J26" s="13">
        <f t="shared" si="1"/>
        <v>0</v>
      </c>
      <c r="K26" s="13">
        <f t="shared" si="5"/>
        <v>0</v>
      </c>
      <c r="L26" s="13">
        <f t="shared" si="6"/>
        <v>0</v>
      </c>
      <c r="M26" s="11">
        <f t="shared" si="2"/>
        <v>0</v>
      </c>
      <c r="N26" s="11">
        <f t="shared" si="3"/>
        <v>0</v>
      </c>
      <c r="V26"/>
      <c r="W26" t="s">
        <v>75</v>
      </c>
      <c r="X26" t="str">
        <f>CONCATENATE(W15*100,"% of ",W14," CFS")</f>
        <v>5% of 0.19 CFS</v>
      </c>
      <c r="Y26"/>
    </row>
    <row r="27" spans="1:25" ht="12.75">
      <c r="A27" s="59"/>
      <c r="B27" s="55"/>
      <c r="C27" s="56">
        <f t="shared" si="4"/>
        <v>0</v>
      </c>
      <c r="D27" s="57"/>
      <c r="E27" s="59"/>
      <c r="F27" s="61"/>
      <c r="G27" s="59"/>
      <c r="H27" s="61"/>
      <c r="I27" s="13">
        <f t="shared" si="0"/>
        <v>0</v>
      </c>
      <c r="J27" s="13">
        <f t="shared" si="1"/>
        <v>0</v>
      </c>
      <c r="K27" s="13">
        <f t="shared" si="5"/>
        <v>0</v>
      </c>
      <c r="L27" s="13">
        <f t="shared" si="6"/>
        <v>0</v>
      </c>
      <c r="M27" s="11">
        <f t="shared" si="2"/>
        <v>0</v>
      </c>
      <c r="N27" s="11">
        <f t="shared" si="3"/>
        <v>0</v>
      </c>
      <c r="V27"/>
      <c r="W27">
        <f>MIN('26f'!$B$10:$B$50)</f>
        <v>1.3</v>
      </c>
      <c r="X27">
        <f>W15*W12</f>
        <v>0.009484291129280568</v>
      </c>
      <c r="Y27"/>
    </row>
    <row r="28" spans="1:25" ht="12.75">
      <c r="A28" s="59"/>
      <c r="B28" s="55"/>
      <c r="C28" s="56">
        <f t="shared" si="4"/>
        <v>0</v>
      </c>
      <c r="D28" s="57"/>
      <c r="E28" s="59"/>
      <c r="F28" s="61"/>
      <c r="G28" s="59"/>
      <c r="H28" s="61"/>
      <c r="I28" s="13">
        <f t="shared" si="0"/>
        <v>0</v>
      </c>
      <c r="J28" s="13">
        <f t="shared" si="1"/>
        <v>0</v>
      </c>
      <c r="K28" s="13">
        <f t="shared" si="5"/>
        <v>0</v>
      </c>
      <c r="L28" s="13">
        <f t="shared" si="6"/>
        <v>0</v>
      </c>
      <c r="M28" s="11">
        <f t="shared" si="2"/>
        <v>0</v>
      </c>
      <c r="N28" s="11">
        <f t="shared" si="3"/>
        <v>0</v>
      </c>
      <c r="V28"/>
      <c r="W28">
        <f>MAX('26f'!$B$10:$B$50)</f>
        <v>6.4</v>
      </c>
      <c r="X28">
        <f>X27</f>
        <v>0.009484291129280568</v>
      </c>
      <c r="Y28"/>
    </row>
    <row r="29" spans="1:25" ht="12.75">
      <c r="A29" s="54"/>
      <c r="B29" s="55"/>
      <c r="C29" s="56">
        <f aca="true" t="shared" si="7" ref="C29:C36">IF(ISBLANK(B29),0,IF(ISBLANK(B36),ABS(B29-B28)/2,ABS(B36-B28)/2))</f>
        <v>0</v>
      </c>
      <c r="D29" s="57"/>
      <c r="E29" s="59"/>
      <c r="F29" s="61"/>
      <c r="G29" s="59"/>
      <c r="H29" s="61"/>
      <c r="I29" s="13">
        <f t="shared" si="0"/>
        <v>0</v>
      </c>
      <c r="J29" s="13">
        <f t="shared" si="1"/>
        <v>0</v>
      </c>
      <c r="K29" s="13">
        <f t="shared" si="5"/>
        <v>0</v>
      </c>
      <c r="L29" s="13">
        <f t="shared" si="6"/>
        <v>0</v>
      </c>
      <c r="M29" s="11">
        <f t="shared" si="2"/>
        <v>0</v>
      </c>
      <c r="N29" s="11">
        <f t="shared" si="3"/>
        <v>0</v>
      </c>
      <c r="V29"/>
      <c r="W29"/>
      <c r="X29"/>
      <c r="Y29"/>
    </row>
    <row r="30" spans="1:25" ht="12.75">
      <c r="A30" s="54"/>
      <c r="B30" s="55"/>
      <c r="C30" s="56">
        <f t="shared" si="7"/>
        <v>0</v>
      </c>
      <c r="D30" s="57"/>
      <c r="E30" s="59"/>
      <c r="F30" s="61"/>
      <c r="G30" s="59"/>
      <c r="H30" s="61"/>
      <c r="I30" s="13">
        <f t="shared" si="0"/>
        <v>0</v>
      </c>
      <c r="J30" s="13">
        <f t="shared" si="1"/>
        <v>0</v>
      </c>
      <c r="K30" s="13">
        <f t="shared" si="5"/>
        <v>0</v>
      </c>
      <c r="L30" s="13">
        <f t="shared" si="6"/>
        <v>0</v>
      </c>
      <c r="M30" s="11">
        <f t="shared" si="2"/>
        <v>0</v>
      </c>
      <c r="N30" s="11">
        <f t="shared" si="3"/>
        <v>0</v>
      </c>
      <c r="V30"/>
      <c r="W30"/>
      <c r="X30"/>
      <c r="Y30"/>
    </row>
    <row r="31" spans="1:25" ht="12.75">
      <c r="A31" s="54"/>
      <c r="B31" s="55"/>
      <c r="C31" s="56">
        <f t="shared" si="7"/>
        <v>0</v>
      </c>
      <c r="D31" s="57"/>
      <c r="E31" s="59"/>
      <c r="F31" s="61"/>
      <c r="G31" s="59"/>
      <c r="H31" s="61"/>
      <c r="I31" s="13">
        <f t="shared" si="0"/>
        <v>0</v>
      </c>
      <c r="J31" s="13">
        <f t="shared" si="1"/>
        <v>0</v>
      </c>
      <c r="K31" s="13">
        <f t="shared" si="5"/>
        <v>0</v>
      </c>
      <c r="L31" s="13">
        <f t="shared" si="6"/>
        <v>0</v>
      </c>
      <c r="M31" s="11">
        <f t="shared" si="2"/>
        <v>0</v>
      </c>
      <c r="N31" s="11">
        <f t="shared" si="3"/>
        <v>0</v>
      </c>
      <c r="V31"/>
      <c r="W31"/>
      <c r="X31"/>
      <c r="Y31"/>
    </row>
    <row r="32" spans="1:25" ht="12.75">
      <c r="A32" s="54"/>
      <c r="B32" s="55"/>
      <c r="C32" s="56">
        <f t="shared" si="7"/>
        <v>0</v>
      </c>
      <c r="D32" s="57"/>
      <c r="E32" s="59"/>
      <c r="F32" s="61"/>
      <c r="G32" s="59"/>
      <c r="H32" s="61"/>
      <c r="I32" s="13">
        <f t="shared" si="0"/>
        <v>0</v>
      </c>
      <c r="J32" s="13">
        <f t="shared" si="1"/>
        <v>0</v>
      </c>
      <c r="K32" s="13">
        <f t="shared" si="5"/>
        <v>0</v>
      </c>
      <c r="L32" s="13">
        <f t="shared" si="6"/>
        <v>0</v>
      </c>
      <c r="M32" s="11">
        <f t="shared" si="2"/>
        <v>0</v>
      </c>
      <c r="N32" s="11">
        <f t="shared" si="3"/>
        <v>0</v>
      </c>
      <c r="V32" t="s">
        <v>82</v>
      </c>
      <c r="W32">
        <v>2.5</v>
      </c>
      <c r="X32" t="s">
        <v>5</v>
      </c>
      <c r="Y32"/>
    </row>
    <row r="33" spans="1:25" ht="12.75">
      <c r="A33" s="54"/>
      <c r="B33" s="55"/>
      <c r="C33" s="56">
        <f t="shared" si="7"/>
        <v>0</v>
      </c>
      <c r="D33" s="57"/>
      <c r="E33" s="59"/>
      <c r="F33" s="61"/>
      <c r="G33" s="59"/>
      <c r="H33" s="61"/>
      <c r="I33" s="13">
        <f t="shared" si="0"/>
        <v>0</v>
      </c>
      <c r="J33" s="13">
        <f t="shared" si="1"/>
        <v>0</v>
      </c>
      <c r="K33" s="13">
        <f t="shared" si="5"/>
        <v>0</v>
      </c>
      <c r="L33" s="13">
        <f t="shared" si="6"/>
        <v>0</v>
      </c>
      <c r="M33" s="11">
        <f t="shared" si="2"/>
        <v>0</v>
      </c>
      <c r="N33" s="11">
        <f t="shared" si="3"/>
        <v>0</v>
      </c>
      <c r="V33"/>
      <c r="W33"/>
      <c r="X33"/>
      <c r="Y33"/>
    </row>
    <row r="34" spans="1:14" ht="12.75">
      <c r="A34" s="54"/>
      <c r="B34" s="55"/>
      <c r="C34" s="56">
        <f t="shared" si="7"/>
        <v>0</v>
      </c>
      <c r="D34" s="57"/>
      <c r="E34" s="59"/>
      <c r="F34" s="61"/>
      <c r="G34" s="59"/>
      <c r="H34" s="61"/>
      <c r="I34" s="13">
        <f t="shared" si="0"/>
        <v>0</v>
      </c>
      <c r="J34" s="13">
        <f t="shared" si="1"/>
        <v>0</v>
      </c>
      <c r="K34" s="13">
        <f t="shared" si="5"/>
        <v>0</v>
      </c>
      <c r="L34" s="13">
        <f t="shared" si="6"/>
        <v>0</v>
      </c>
      <c r="M34" s="11">
        <f t="shared" si="2"/>
        <v>0</v>
      </c>
      <c r="N34" s="11">
        <f t="shared" si="3"/>
        <v>0</v>
      </c>
    </row>
    <row r="35" spans="1:14" ht="12.75">
      <c r="A35" s="54"/>
      <c r="B35" s="55"/>
      <c r="C35" s="56">
        <f t="shared" si="7"/>
        <v>0</v>
      </c>
      <c r="D35" s="57"/>
      <c r="E35" s="59"/>
      <c r="F35" s="61"/>
      <c r="G35" s="59"/>
      <c r="H35" s="61"/>
      <c r="I35" s="13">
        <f t="shared" si="0"/>
        <v>0</v>
      </c>
      <c r="J35" s="13">
        <f t="shared" si="1"/>
        <v>0</v>
      </c>
      <c r="K35" s="13">
        <f t="shared" si="5"/>
        <v>0</v>
      </c>
      <c r="L35" s="13">
        <f t="shared" si="6"/>
        <v>0</v>
      </c>
      <c r="M35" s="11">
        <f t="shared" si="2"/>
        <v>0</v>
      </c>
      <c r="N35" s="11">
        <f t="shared" si="3"/>
        <v>0</v>
      </c>
    </row>
    <row r="36" spans="1:14" ht="12.75">
      <c r="A36" s="54"/>
      <c r="B36" s="55"/>
      <c r="C36" s="56">
        <f t="shared" si="7"/>
        <v>0</v>
      </c>
      <c r="D36" s="57"/>
      <c r="E36" s="59"/>
      <c r="F36" s="61"/>
      <c r="G36" s="59"/>
      <c r="H36" s="61"/>
      <c r="I36" s="13">
        <f t="shared" si="0"/>
        <v>0</v>
      </c>
      <c r="J36" s="13">
        <f t="shared" si="1"/>
        <v>0</v>
      </c>
      <c r="K36" s="13">
        <f t="shared" si="5"/>
        <v>0</v>
      </c>
      <c r="L36" s="13">
        <f t="shared" si="6"/>
        <v>0</v>
      </c>
      <c r="M36" s="11">
        <f t="shared" si="2"/>
        <v>0</v>
      </c>
      <c r="N36" s="11">
        <f t="shared" si="3"/>
        <v>0</v>
      </c>
    </row>
    <row r="37" spans="1:14" ht="12.75">
      <c r="A37" s="54"/>
      <c r="B37" s="55"/>
      <c r="C37" s="56">
        <f aca="true" t="shared" si="8" ref="C37:C50">IF(ISBLANK(B37),0,IF(ISBLANK(B38),ABS(B37-B36)/2,ABS(B38-B36)/2))</f>
        <v>0</v>
      </c>
      <c r="D37" s="57"/>
      <c r="E37" s="59"/>
      <c r="F37" s="61"/>
      <c r="G37" s="59"/>
      <c r="H37" s="61"/>
      <c r="I37" s="13">
        <f t="shared" si="0"/>
        <v>0</v>
      </c>
      <c r="J37" s="13">
        <f t="shared" si="1"/>
        <v>0</v>
      </c>
      <c r="K37" s="13">
        <f t="shared" si="5"/>
        <v>0</v>
      </c>
      <c r="L37" s="13">
        <f t="shared" si="6"/>
        <v>0</v>
      </c>
      <c r="M37" s="11">
        <f t="shared" si="2"/>
        <v>0</v>
      </c>
      <c r="N37" s="11">
        <f t="shared" si="3"/>
        <v>0</v>
      </c>
    </row>
    <row r="38" spans="1:14" ht="12.75">
      <c r="A38" s="54"/>
      <c r="B38" s="55"/>
      <c r="C38" s="56">
        <f t="shared" si="8"/>
        <v>0</v>
      </c>
      <c r="D38" s="57"/>
      <c r="E38" s="59"/>
      <c r="F38" s="61"/>
      <c r="G38" s="59"/>
      <c r="H38" s="61"/>
      <c r="I38" s="13">
        <f t="shared" si="0"/>
        <v>0</v>
      </c>
      <c r="J38" s="13">
        <f t="shared" si="1"/>
        <v>0</v>
      </c>
      <c r="K38" s="13">
        <f t="shared" si="5"/>
        <v>0</v>
      </c>
      <c r="L38" s="13">
        <f t="shared" si="6"/>
        <v>0</v>
      </c>
      <c r="M38" s="11">
        <f t="shared" si="2"/>
        <v>0</v>
      </c>
      <c r="N38" s="11">
        <f t="shared" si="3"/>
        <v>0</v>
      </c>
    </row>
    <row r="39" spans="1:14" ht="12.75">
      <c r="A39" s="54"/>
      <c r="B39" s="55"/>
      <c r="C39" s="56">
        <f t="shared" si="8"/>
        <v>0</v>
      </c>
      <c r="D39" s="57"/>
      <c r="E39" s="59"/>
      <c r="F39" s="61"/>
      <c r="G39" s="59"/>
      <c r="H39" s="61"/>
      <c r="I39" s="13">
        <f t="shared" si="0"/>
        <v>0</v>
      </c>
      <c r="J39" s="13">
        <f t="shared" si="1"/>
        <v>0</v>
      </c>
      <c r="K39" s="13">
        <f t="shared" si="5"/>
        <v>0</v>
      </c>
      <c r="L39" s="13">
        <f t="shared" si="6"/>
        <v>0</v>
      </c>
      <c r="M39" s="11">
        <f t="shared" si="2"/>
        <v>0</v>
      </c>
      <c r="N39" s="11">
        <f t="shared" si="3"/>
        <v>0</v>
      </c>
    </row>
    <row r="40" spans="1:14" ht="12.75">
      <c r="A40" s="59"/>
      <c r="B40" s="55"/>
      <c r="C40" s="56">
        <f t="shared" si="8"/>
        <v>0</v>
      </c>
      <c r="D40" s="57"/>
      <c r="E40" s="59"/>
      <c r="F40" s="61"/>
      <c r="G40" s="59"/>
      <c r="H40" s="61"/>
      <c r="I40" s="13">
        <f t="shared" si="0"/>
        <v>0</v>
      </c>
      <c r="J40" s="13">
        <f t="shared" si="1"/>
        <v>0</v>
      </c>
      <c r="K40" s="13">
        <f t="shared" si="5"/>
        <v>0</v>
      </c>
      <c r="L40" s="13">
        <f t="shared" si="6"/>
        <v>0</v>
      </c>
      <c r="M40" s="11">
        <f t="shared" si="2"/>
        <v>0</v>
      </c>
      <c r="N40" s="11">
        <f t="shared" si="3"/>
        <v>0</v>
      </c>
    </row>
    <row r="41" spans="1:14" ht="12.75">
      <c r="A41" s="54"/>
      <c r="B41" s="55"/>
      <c r="C41" s="56">
        <f t="shared" si="8"/>
        <v>0</v>
      </c>
      <c r="D41" s="57"/>
      <c r="E41" s="59"/>
      <c r="F41" s="61"/>
      <c r="G41" s="59"/>
      <c r="H41" s="61"/>
      <c r="I41" s="13">
        <f t="shared" si="0"/>
        <v>0</v>
      </c>
      <c r="J41" s="13">
        <f t="shared" si="1"/>
        <v>0</v>
      </c>
      <c r="K41" s="13">
        <f t="shared" si="5"/>
        <v>0</v>
      </c>
      <c r="L41" s="13">
        <f t="shared" si="6"/>
        <v>0</v>
      </c>
      <c r="M41" s="11">
        <f t="shared" si="2"/>
        <v>0</v>
      </c>
      <c r="N41" s="11">
        <f t="shared" si="3"/>
        <v>0</v>
      </c>
    </row>
    <row r="42" spans="1:14" ht="12.75">
      <c r="A42" s="54"/>
      <c r="B42" s="55"/>
      <c r="C42" s="56">
        <f t="shared" si="8"/>
        <v>0</v>
      </c>
      <c r="D42" s="57"/>
      <c r="E42" s="59"/>
      <c r="F42" s="61"/>
      <c r="G42" s="59"/>
      <c r="H42" s="61"/>
      <c r="I42" s="13">
        <f t="shared" si="0"/>
        <v>0</v>
      </c>
      <c r="J42" s="13">
        <f t="shared" si="1"/>
        <v>0</v>
      </c>
      <c r="K42" s="13">
        <f t="shared" si="5"/>
        <v>0</v>
      </c>
      <c r="L42" s="13">
        <f t="shared" si="6"/>
        <v>0</v>
      </c>
      <c r="M42" s="11">
        <f t="shared" si="2"/>
        <v>0</v>
      </c>
      <c r="N42" s="11">
        <f t="shared" si="3"/>
        <v>0</v>
      </c>
    </row>
    <row r="43" spans="1:14" ht="12.75">
      <c r="A43" s="62"/>
      <c r="B43" s="55"/>
      <c r="C43" s="56">
        <f t="shared" si="8"/>
        <v>0</v>
      </c>
      <c r="D43" s="57"/>
      <c r="E43" s="59"/>
      <c r="F43" s="61"/>
      <c r="G43" s="59"/>
      <c r="H43" s="61"/>
      <c r="I43" s="13">
        <f t="shared" si="0"/>
        <v>0</v>
      </c>
      <c r="J43" s="13">
        <f t="shared" si="1"/>
        <v>0</v>
      </c>
      <c r="K43" s="13">
        <f t="shared" si="5"/>
        <v>0</v>
      </c>
      <c r="L43" s="13">
        <f t="shared" si="6"/>
        <v>0</v>
      </c>
      <c r="M43" s="11">
        <f t="shared" si="2"/>
        <v>0</v>
      </c>
      <c r="N43" s="11">
        <f t="shared" si="3"/>
        <v>0</v>
      </c>
    </row>
    <row r="44" spans="1:14" ht="12.75">
      <c r="A44" s="62"/>
      <c r="B44" s="55"/>
      <c r="C44" s="56">
        <f t="shared" si="8"/>
        <v>0</v>
      </c>
      <c r="D44" s="57"/>
      <c r="E44" s="59"/>
      <c r="F44" s="61"/>
      <c r="G44" s="59"/>
      <c r="H44" s="61"/>
      <c r="I44" s="13">
        <f t="shared" si="0"/>
        <v>0</v>
      </c>
      <c r="J44" s="13">
        <f t="shared" si="1"/>
        <v>0</v>
      </c>
      <c r="K44" s="13">
        <f t="shared" si="5"/>
        <v>0</v>
      </c>
      <c r="L44" s="13">
        <f t="shared" si="6"/>
        <v>0</v>
      </c>
      <c r="M44" s="11">
        <f t="shared" si="2"/>
        <v>0</v>
      </c>
      <c r="N44" s="11">
        <f t="shared" si="3"/>
        <v>0</v>
      </c>
    </row>
    <row r="45" spans="1:14" ht="12.75">
      <c r="A45" s="54"/>
      <c r="B45" s="63"/>
      <c r="C45" s="56">
        <f t="shared" si="8"/>
        <v>0</v>
      </c>
      <c r="D45" s="57"/>
      <c r="E45" s="59"/>
      <c r="F45" s="61"/>
      <c r="G45" s="59"/>
      <c r="H45" s="61"/>
      <c r="I45" s="13">
        <f t="shared" si="0"/>
        <v>0</v>
      </c>
      <c r="J45" s="13">
        <f t="shared" si="1"/>
        <v>0</v>
      </c>
      <c r="K45" s="13">
        <f t="shared" si="5"/>
        <v>0</v>
      </c>
      <c r="L45" s="13">
        <f t="shared" si="6"/>
        <v>0</v>
      </c>
      <c r="M45" s="11">
        <f t="shared" si="2"/>
        <v>0</v>
      </c>
      <c r="N45" s="11">
        <f t="shared" si="3"/>
        <v>0</v>
      </c>
    </row>
    <row r="46" spans="1:14" ht="12.75">
      <c r="A46" s="64"/>
      <c r="B46" s="63"/>
      <c r="C46" s="56">
        <f t="shared" si="8"/>
        <v>0</v>
      </c>
      <c r="D46" s="57"/>
      <c r="E46" s="59"/>
      <c r="F46" s="61"/>
      <c r="G46" s="59"/>
      <c r="H46" s="61"/>
      <c r="I46" s="13">
        <f t="shared" si="0"/>
        <v>0</v>
      </c>
      <c r="J46" s="13">
        <f t="shared" si="1"/>
        <v>0</v>
      </c>
      <c r="K46" s="13">
        <f t="shared" si="5"/>
        <v>0</v>
      </c>
      <c r="L46" s="13">
        <f t="shared" si="6"/>
        <v>0</v>
      </c>
      <c r="M46" s="11">
        <f t="shared" si="2"/>
        <v>0</v>
      </c>
      <c r="N46" s="11">
        <f t="shared" si="3"/>
        <v>0</v>
      </c>
    </row>
    <row r="47" spans="1:14" ht="12.75">
      <c r="A47" s="59"/>
      <c r="B47" s="55"/>
      <c r="C47" s="56">
        <f t="shared" si="8"/>
        <v>0</v>
      </c>
      <c r="D47" s="57"/>
      <c r="E47" s="59"/>
      <c r="F47" s="61"/>
      <c r="G47" s="59"/>
      <c r="H47" s="61"/>
      <c r="I47" s="13">
        <f t="shared" si="0"/>
        <v>0</v>
      </c>
      <c r="J47" s="13">
        <f t="shared" si="1"/>
        <v>0</v>
      </c>
      <c r="K47" s="13">
        <f t="shared" si="5"/>
        <v>0</v>
      </c>
      <c r="L47" s="13">
        <f t="shared" si="6"/>
        <v>0</v>
      </c>
      <c r="M47" s="11">
        <f t="shared" si="2"/>
        <v>0</v>
      </c>
      <c r="N47" s="11">
        <f t="shared" si="3"/>
        <v>0</v>
      </c>
    </row>
    <row r="48" spans="1:14" ht="12.75">
      <c r="A48" s="58"/>
      <c r="B48" s="60"/>
      <c r="C48" s="56">
        <f t="shared" si="8"/>
        <v>0</v>
      </c>
      <c r="D48" s="65"/>
      <c r="E48" s="59"/>
      <c r="F48" s="61"/>
      <c r="G48" s="59"/>
      <c r="H48" s="61"/>
      <c r="I48" s="13">
        <f t="shared" si="0"/>
        <v>0</v>
      </c>
      <c r="J48" s="13">
        <f t="shared" si="1"/>
        <v>0</v>
      </c>
      <c r="K48" s="13">
        <f t="shared" si="5"/>
        <v>0</v>
      </c>
      <c r="L48" s="13">
        <f t="shared" si="6"/>
        <v>0</v>
      </c>
      <c r="M48" s="11">
        <f t="shared" si="2"/>
        <v>0</v>
      </c>
      <c r="N48" s="11">
        <f t="shared" si="3"/>
        <v>0</v>
      </c>
    </row>
    <row r="49" spans="1:14" ht="12.75">
      <c r="A49" s="58"/>
      <c r="B49" s="60"/>
      <c r="C49" s="56">
        <f t="shared" si="8"/>
        <v>0</v>
      </c>
      <c r="D49" s="65"/>
      <c r="E49" s="59"/>
      <c r="F49" s="61"/>
      <c r="G49" s="59"/>
      <c r="H49" s="61"/>
      <c r="I49" s="13">
        <f t="shared" si="0"/>
        <v>0</v>
      </c>
      <c r="J49" s="13">
        <f t="shared" si="1"/>
        <v>0</v>
      </c>
      <c r="K49" s="13">
        <f t="shared" si="5"/>
        <v>0</v>
      </c>
      <c r="L49" s="13">
        <f t="shared" si="6"/>
        <v>0</v>
      </c>
      <c r="M49" s="11">
        <f t="shared" si="2"/>
        <v>0</v>
      </c>
      <c r="N49" s="11">
        <f t="shared" si="3"/>
        <v>0</v>
      </c>
    </row>
    <row r="50" spans="1:14" ht="13.5" thickBot="1">
      <c r="A50" s="66"/>
      <c r="B50" s="67"/>
      <c r="C50" s="68">
        <f t="shared" si="8"/>
        <v>0</v>
      </c>
      <c r="D50" s="69"/>
      <c r="E50" s="66"/>
      <c r="F50" s="70"/>
      <c r="G50" s="66"/>
      <c r="H50" s="70"/>
      <c r="I50" s="19">
        <f t="shared" si="0"/>
        <v>0</v>
      </c>
      <c r="J50" s="19">
        <f t="shared" si="1"/>
        <v>0</v>
      </c>
      <c r="K50" s="19">
        <f t="shared" si="5"/>
        <v>0</v>
      </c>
      <c r="L50" s="19">
        <f t="shared" si="6"/>
        <v>0</v>
      </c>
      <c r="M50" s="49">
        <f t="shared" si="2"/>
        <v>0</v>
      </c>
      <c r="N50" s="49">
        <f t="shared" si="3"/>
        <v>0</v>
      </c>
    </row>
    <row r="51" spans="2:14" ht="12.75">
      <c r="B51" s="50"/>
      <c r="D51" s="13"/>
      <c r="E51" s="13"/>
      <c r="F51" s="13"/>
      <c r="M51" s="11"/>
      <c r="N51" s="11"/>
    </row>
    <row r="52" spans="1:14" ht="12.75">
      <c r="A52" s="2" t="s">
        <v>83</v>
      </c>
      <c r="B52" s="50"/>
      <c r="D52" s="13"/>
      <c r="E52" s="13"/>
      <c r="F52" s="13"/>
      <c r="L52" s="3" t="s">
        <v>10</v>
      </c>
      <c r="M52" s="51">
        <v>5</v>
      </c>
      <c r="N52" s="11" t="s">
        <v>5</v>
      </c>
    </row>
    <row r="53" spans="2:14" ht="12.75">
      <c r="B53" s="50"/>
      <c r="D53" s="13"/>
      <c r="E53" s="13"/>
      <c r="F53" s="13"/>
      <c r="M53" s="11"/>
      <c r="N53" s="11"/>
    </row>
    <row r="54" spans="2:13" ht="12.75">
      <c r="B54" s="50"/>
      <c r="D54" s="13"/>
      <c r="E54" s="13"/>
      <c r="F54" s="13"/>
      <c r="M54" s="11"/>
    </row>
    <row r="55" spans="2:13" ht="12.75">
      <c r="B55" s="50"/>
      <c r="D55" s="13"/>
      <c r="E55" s="13"/>
      <c r="F55" s="13"/>
      <c r="M55" s="11"/>
    </row>
    <row r="56" spans="2:13" ht="12.75">
      <c r="B56" s="50"/>
      <c r="M56" s="11"/>
    </row>
    <row r="57" spans="2:13" ht="12.75">
      <c r="B57" s="50"/>
      <c r="M57" s="11"/>
    </row>
    <row r="58" spans="2:13" ht="12.75">
      <c r="B58" s="50"/>
      <c r="M58" s="11"/>
    </row>
    <row r="59" spans="2:13" ht="12.75">
      <c r="B59" s="50"/>
      <c r="M59" s="11"/>
    </row>
    <row r="60" spans="2:13" ht="12.75">
      <c r="B60" s="50"/>
      <c r="M60" s="11"/>
    </row>
    <row r="61" spans="2:13" ht="12.75">
      <c r="B61" s="50"/>
      <c r="M61" s="11"/>
    </row>
    <row r="62" spans="2:13" ht="12.75">
      <c r="B62" s="50"/>
      <c r="M62" s="11"/>
    </row>
    <row r="63" spans="2:13" ht="12.75">
      <c r="B63" s="50"/>
      <c r="M63" s="11"/>
    </row>
    <row r="64" spans="2:13" ht="12.75">
      <c r="B64" s="50"/>
      <c r="M64" s="11"/>
    </row>
    <row r="65" spans="2:13" ht="12.75">
      <c r="B65" s="50"/>
      <c r="M65" s="11"/>
    </row>
    <row r="66" spans="2:13" ht="12.75">
      <c r="B66" s="50"/>
      <c r="M66" s="11"/>
    </row>
    <row r="67" ht="12.75">
      <c r="M67" s="11"/>
    </row>
    <row r="68" ht="12.75">
      <c r="M68" s="11"/>
    </row>
    <row r="69" ht="12.75">
      <c r="M69" s="11"/>
    </row>
  </sheetData>
  <mergeCells count="6">
    <mergeCell ref="R14:S14"/>
    <mergeCell ref="R15:S15"/>
    <mergeCell ref="E8:F8"/>
    <mergeCell ref="G8:H8"/>
    <mergeCell ref="R9:S9"/>
    <mergeCell ref="R13:S13"/>
  </mergeCells>
  <conditionalFormatting sqref="D1 N1 C2 E2">
    <cfRule type="expression" priority="1" dxfId="0" stopIfTrue="1">
      <formula>ISBLANK(C1)</formula>
    </cfRule>
  </conditionalFormatting>
  <conditionalFormatting sqref="A10:H50">
    <cfRule type="expression" priority="2" dxfId="1" stopIfTrue="1">
      <formula>ISBLANK(A10)</formula>
    </cfRule>
  </conditionalFormatting>
  <dataValidations count="10">
    <dataValidation type="decimal" showInputMessage="1" showErrorMessage="1" promptTitle="Maximum Depth" prompt="Enter a depth that is greater than the maximum expected value." error="Range has been restricted from 0.1 to 50 ft" sqref="M7">
      <formula1>0.1</formula1>
      <formula2>50</formula2>
    </dataValidation>
    <dataValidation type="decimal" allowBlank="1" showInputMessage="1" showErrorMessage="1" sqref="B10:B50">
      <formula1>0</formula1>
      <formula2>100</formula2>
    </dataValidation>
    <dataValidation type="decimal" allowBlank="1" showInputMessage="1" showErrorMessage="1" sqref="C10:C50">
      <formula1>0.1</formula1>
      <formula2>5</formula2>
    </dataValidation>
    <dataValidation type="whole" allowBlank="1" showInputMessage="1" showErrorMessage="1" sqref="E10:E50 G10:G50">
      <formula1>3</formula1>
      <formula2>120</formula2>
    </dataValidation>
    <dataValidation type="whole" allowBlank="1" showInputMessage="1" showErrorMessage="1" sqref="F10:F50 H10:H50">
      <formula1>20</formula1>
      <formula2>600</formula2>
    </dataValidation>
    <dataValidation type="date" allowBlank="1" showInputMessage="1" showErrorMessage="1" sqref="C2">
      <formula1>32874</formula1>
      <formula2>$Q$1</formula2>
    </dataValidation>
    <dataValidation type="time" allowBlank="1" showInputMessage="1" showErrorMessage="1" sqref="E2">
      <formula1>0</formula1>
      <formula2>0.9993055555555556</formula2>
    </dataValidation>
    <dataValidation type="list" allowBlank="1" showInputMessage="1" showErrorMessage="1" promptTitle="Meter Type" sqref="L3">
      <formula1>$R$2:$R$3</formula1>
    </dataValidation>
    <dataValidation type="decimal" allowBlank="1" showInputMessage="1" showErrorMessage="1" errorTitle="DEPTH EXCEEDS MAXIMUM" error="Maximum depth is specified by the entry in cell I45" sqref="D10:D50">
      <formula1>0</formula1>
      <formula2>$M$52</formula2>
    </dataValidation>
    <dataValidation type="decimal" showInputMessage="1" showErrorMessage="1" promptTitle="Maximum Expected Depth" prompt="Enter a depth that is greater than the maximum expected value." error="Range has been restricted from 0.1 to 50 ft" sqref="M52">
      <formula1>0.1</formula1>
      <formula2>50</formula2>
    </dataValidation>
  </dataValidations>
  <printOptions/>
  <pageMargins left="0.75" right="0.75" top="0.66" bottom="0.43" header="0.5" footer="0.25"/>
  <pageSetup horizontalDpi="600" verticalDpi="600" orientation="portrait" scale="89" r:id="rId4"/>
  <headerFooter alignWithMargins="0">
    <oddHeader>&amp;RDate Printed: &amp;D</oddHeader>
    <oddFooter>&amp;RFILE: &amp;F</oddFooter>
  </headerFooter>
  <colBreaks count="1" manualBreakCount="1">
    <brk id="14" max="51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E69"/>
  <sheetViews>
    <sheetView showGridLines="0" zoomScale="65" zoomScaleNormal="65" zoomScaleSheetLayoutView="85" workbookViewId="0" topLeftCell="A1">
      <selection activeCell="A1" sqref="A1"/>
    </sheetView>
  </sheetViews>
  <sheetFormatPr defaultColWidth="9.140625" defaultRowHeight="12.75"/>
  <cols>
    <col min="1" max="1" width="7.140625" style="2" customWidth="1"/>
    <col min="2" max="2" width="5.8515625" style="2" customWidth="1"/>
    <col min="3" max="3" width="10.7109375" style="2" customWidth="1"/>
    <col min="4" max="6" width="7.28125" style="2" customWidth="1"/>
    <col min="7" max="7" width="5.7109375" style="2" customWidth="1"/>
    <col min="8" max="8" width="6.00390625" style="2" customWidth="1"/>
    <col min="9" max="10" width="6.00390625" style="2" hidden="1" customWidth="1"/>
    <col min="11" max="11" width="8.421875" style="2" customWidth="1"/>
    <col min="12" max="12" width="8.8515625" style="2" customWidth="1"/>
    <col min="13" max="13" width="8.57421875" style="2" bestFit="1" customWidth="1"/>
    <col min="14" max="14" width="9.28125" style="2" bestFit="1" customWidth="1"/>
    <col min="15" max="15" width="9.28125" style="2" hidden="1" customWidth="1"/>
    <col min="16" max="16" width="8.140625" style="2" hidden="1" customWidth="1"/>
    <col min="17" max="20" width="9.140625" style="2" hidden="1" customWidth="1"/>
    <col min="21" max="21" width="27.28125" style="2" customWidth="1"/>
    <col min="22" max="22" width="32.7109375" style="2" customWidth="1"/>
    <col min="23" max="25" width="11.57421875" style="2" customWidth="1"/>
    <col min="26" max="16384" width="9.140625" style="2" customWidth="1"/>
  </cols>
  <sheetData>
    <row r="1" spans="1:31" ht="18">
      <c r="A1" s="32"/>
      <c r="B1" s="33"/>
      <c r="C1" s="32" t="s">
        <v>0</v>
      </c>
      <c r="D1" s="34" t="s">
        <v>98</v>
      </c>
      <c r="E1" s="33"/>
      <c r="F1" s="33"/>
      <c r="G1" s="33"/>
      <c r="H1" s="35"/>
      <c r="I1" s="35"/>
      <c r="J1" s="35"/>
      <c r="K1" s="33"/>
      <c r="L1" s="33"/>
      <c r="M1" s="1" t="s">
        <v>46</v>
      </c>
      <c r="N1" s="34" t="s">
        <v>97</v>
      </c>
      <c r="P1" s="3" t="s">
        <v>1</v>
      </c>
      <c r="Q1" s="36">
        <f ca="1">TODAY()</f>
        <v>38452</v>
      </c>
      <c r="R1" s="2" t="s">
        <v>48</v>
      </c>
      <c r="S1" s="2" t="s">
        <v>49</v>
      </c>
      <c r="T1" s="2" t="s">
        <v>50</v>
      </c>
      <c r="U1" s="37" t="s">
        <v>51</v>
      </c>
      <c r="V1" s="4" t="str">
        <f>'BS1'!D1</f>
        <v>BS1 for Cosine channel</v>
      </c>
      <c r="W1" s="4"/>
      <c r="X1" s="5" t="str">
        <f>'BS1'!B2</f>
        <v>Date:</v>
      </c>
      <c r="Y1" s="38">
        <f>'BS1'!C2</f>
        <v>36446</v>
      </c>
      <c r="AA1"/>
      <c r="AB1"/>
      <c r="AC1"/>
      <c r="AD1"/>
      <c r="AE1"/>
    </row>
    <row r="2" spans="1:31" ht="15.75">
      <c r="A2" s="6"/>
      <c r="B2" s="7" t="s">
        <v>2</v>
      </c>
      <c r="C2" s="39">
        <v>36446</v>
      </c>
      <c r="D2" s="7" t="s">
        <v>3</v>
      </c>
      <c r="E2" s="40">
        <v>0.545138888888889</v>
      </c>
      <c r="F2" s="7"/>
      <c r="G2" s="7"/>
      <c r="H2" s="6"/>
      <c r="I2" s="6"/>
      <c r="J2" s="6"/>
      <c r="K2" s="7" t="s">
        <v>52</v>
      </c>
      <c r="L2" s="52">
        <f>VLOOKUP($L$3,$R$2:$T$5,2,FALSE)</f>
        <v>0.9604</v>
      </c>
      <c r="M2" s="52" t="s">
        <v>53</v>
      </c>
      <c r="N2" s="52">
        <f>VLOOKUP($L$3,$R$2:$T$5,3,FALSE)</f>
        <v>0.0312</v>
      </c>
      <c r="R2" s="41" t="s">
        <v>54</v>
      </c>
      <c r="S2" s="41">
        <v>0.9604</v>
      </c>
      <c r="T2" s="41">
        <v>0.0312</v>
      </c>
      <c r="U2" s="42" t="s">
        <v>55</v>
      </c>
      <c r="V2" s="33" t="str">
        <f>'BS1'!N1</f>
        <v>BS1</v>
      </c>
      <c r="W2" s="33"/>
      <c r="X2" s="1" t="str">
        <f>'BS1'!D2</f>
        <v>Time:</v>
      </c>
      <c r="Y2" s="43">
        <f>'BS1'!E2</f>
        <v>0.545138888888889</v>
      </c>
      <c r="AD2"/>
      <c r="AE2"/>
    </row>
    <row r="3" spans="2:31" ht="12.75">
      <c r="B3" s="3"/>
      <c r="C3" s="36"/>
      <c r="E3" s="3"/>
      <c r="H3" s="8"/>
      <c r="I3" s="8"/>
      <c r="J3" s="8"/>
      <c r="K3" s="3" t="s">
        <v>57</v>
      </c>
      <c r="L3" s="53" t="s">
        <v>54</v>
      </c>
      <c r="R3" s="33" t="s">
        <v>58</v>
      </c>
      <c r="S3" s="33">
        <v>2.2048</v>
      </c>
      <c r="T3" s="33">
        <v>0.0178</v>
      </c>
      <c r="AD3"/>
      <c r="AE3"/>
    </row>
    <row r="4" spans="1:31" ht="12.75">
      <c r="A4" s="2" t="s">
        <v>59</v>
      </c>
      <c r="B4" s="3"/>
      <c r="E4" s="3"/>
      <c r="H4" s="8"/>
      <c r="I4" s="8"/>
      <c r="J4" s="8"/>
      <c r="L4" s="3" t="s">
        <v>60</v>
      </c>
      <c r="M4" s="9">
        <f>SUM(N10:N95)</f>
        <v>9.471680386512757</v>
      </c>
      <c r="N4" s="8" t="s">
        <v>4</v>
      </c>
      <c r="V4" s="3" t="str">
        <f>'BS1'!L4</f>
        <v>Discharge =</v>
      </c>
      <c r="W4" s="9">
        <f>'BS1'!M4</f>
        <v>9.471680386512757</v>
      </c>
      <c r="X4" s="2" t="str">
        <f>'BS1'!N4</f>
        <v>CFS</v>
      </c>
      <c r="AD4"/>
      <c r="AE4"/>
    </row>
    <row r="5" spans="1:31" ht="12.75">
      <c r="A5" s="4"/>
      <c r="C5" s="5" t="s">
        <v>61</v>
      </c>
      <c r="D5" s="10">
        <f>MAX(B10:B96)-MIN(B10:B95)</f>
        <v>19</v>
      </c>
      <c r="E5" s="2" t="s">
        <v>5</v>
      </c>
      <c r="F5" s="10"/>
      <c r="L5" s="3" t="s">
        <v>6</v>
      </c>
      <c r="M5" s="9">
        <f>SUM(M10:M95)</f>
        <v>42.39084433456486</v>
      </c>
      <c r="N5" s="2" t="s">
        <v>62</v>
      </c>
      <c r="V5" s="3" t="str">
        <f>'BS1'!L5</f>
        <v>Area =</v>
      </c>
      <c r="W5" s="9">
        <f>'BS1'!M5</f>
        <v>42.39084433456486</v>
      </c>
      <c r="X5" s="2" t="str">
        <f>'BS1'!N5</f>
        <v>Sq. Ft.</v>
      </c>
      <c r="AD5"/>
      <c r="AE5"/>
    </row>
    <row r="6" spans="1:31" ht="12.75">
      <c r="A6" s="5"/>
      <c r="C6" s="5" t="s">
        <v>7</v>
      </c>
      <c r="D6" s="10">
        <f>SUM(C10:C94)</f>
        <v>18.5</v>
      </c>
      <c r="E6" s="2" t="s">
        <v>5</v>
      </c>
      <c r="F6" s="10"/>
      <c r="L6" s="3" t="s">
        <v>8</v>
      </c>
      <c r="M6" s="9">
        <f>IF(M5&gt;0.000001,M4/M5,0)</f>
        <v>0.2234369363289537</v>
      </c>
      <c r="N6" s="2" t="s">
        <v>9</v>
      </c>
      <c r="V6" s="3" t="str">
        <f>'BS1'!L6</f>
        <v>Average Velocity =</v>
      </c>
      <c r="W6" s="9">
        <f>'BS1'!M6</f>
        <v>0.2234369363289537</v>
      </c>
      <c r="X6" s="2" t="str">
        <f>'BS1'!N6</f>
        <v>ft/s</v>
      </c>
      <c r="AD6"/>
      <c r="AE6"/>
    </row>
    <row r="7" spans="6:31" ht="12.75">
      <c r="F7" s="4"/>
      <c r="L7" s="3" t="s">
        <v>64</v>
      </c>
      <c r="M7" s="9">
        <f>MAX(D10:D50)</f>
        <v>3</v>
      </c>
      <c r="N7" s="11" t="s">
        <v>5</v>
      </c>
      <c r="V7" s="3" t="str">
        <f>'BS1'!L7</f>
        <v>Maximum Observed Depth =</v>
      </c>
      <c r="W7" s="9">
        <f>'BS1'!M7</f>
        <v>3</v>
      </c>
      <c r="X7" s="2" t="str">
        <f>'BS1'!N7</f>
        <v>ft</v>
      </c>
      <c r="AD7"/>
      <c r="AE7"/>
    </row>
    <row r="8" spans="4:31" ht="12.75">
      <c r="D8" s="4"/>
      <c r="E8" s="71" t="str">
        <f>IF($S$11=0,R14,R13)</f>
        <v>0.6 depth</v>
      </c>
      <c r="F8" s="71"/>
      <c r="G8" s="71">
        <f>IF($S$11=0,S12,R15)</f>
      </c>
      <c r="H8" s="71"/>
      <c r="AA8"/>
      <c r="AB8"/>
      <c r="AC8"/>
      <c r="AD8"/>
      <c r="AE8"/>
    </row>
    <row r="9" spans="1:31" s="12" customFormat="1" ht="63.75">
      <c r="A9" s="46" t="s">
        <v>66</v>
      </c>
      <c r="B9" s="46" t="s">
        <v>67</v>
      </c>
      <c r="C9" s="46" t="s">
        <v>68</v>
      </c>
      <c r="D9" s="46" t="s">
        <v>69</v>
      </c>
      <c r="E9" s="46" t="s">
        <v>96</v>
      </c>
      <c r="F9" s="46" t="s">
        <v>71</v>
      </c>
      <c r="G9" s="46" t="s">
        <v>70</v>
      </c>
      <c r="H9" s="46" t="s">
        <v>71</v>
      </c>
      <c r="I9" s="46" t="str">
        <f>CONCATENATE("V-",E8," ft/s")</f>
        <v>V-0.6 depth ft/s</v>
      </c>
      <c r="J9" s="46" t="str">
        <f>CONCATENATE("V-",G8," ft/s")</f>
        <v>V- ft/s</v>
      </c>
      <c r="K9" s="46" t="s">
        <v>72</v>
      </c>
      <c r="L9" s="46" t="s">
        <v>73</v>
      </c>
      <c r="M9" s="46" t="s">
        <v>11</v>
      </c>
      <c r="N9" s="46" t="s">
        <v>74</v>
      </c>
      <c r="O9" s="47"/>
      <c r="P9" s="47"/>
      <c r="Q9" s="47"/>
      <c r="R9" s="71"/>
      <c r="S9" s="71"/>
      <c r="T9" s="47"/>
      <c r="U9" s="2"/>
      <c r="V9" s="2"/>
      <c r="W9" s="2"/>
      <c r="X9" s="2"/>
      <c r="Y9" s="2"/>
      <c r="Z9" s="2"/>
      <c r="AE9"/>
    </row>
    <row r="10" spans="1:31" ht="16.5" customHeight="1">
      <c r="A10" s="54"/>
      <c r="B10" s="55">
        <v>1</v>
      </c>
      <c r="C10" s="56">
        <f>ABS(B10-B11)/2</f>
        <v>0.5</v>
      </c>
      <c r="D10" s="57">
        <v>0</v>
      </c>
      <c r="E10" s="58"/>
      <c r="F10" s="58"/>
      <c r="G10" s="58"/>
      <c r="H10" s="58"/>
      <c r="I10" s="13">
        <f aca="true" t="shared" si="0" ref="I10:I50">IF(OR(E10&lt;3,F10&lt;1),0,(E10/F10)*$L$2+$N$2)</f>
        <v>0</v>
      </c>
      <c r="J10" s="13">
        <f aca="true" t="shared" si="1" ref="J10:J50">IF(OR(G10&lt;3,H10&lt;1),0,(G10/H10)*$L$2+$N$2)</f>
        <v>0</v>
      </c>
      <c r="L10" s="13">
        <f>IF(ISBLANK(A10),J10,J10*SIN(A10*PI()/180))</f>
        <v>0</v>
      </c>
      <c r="M10" s="11">
        <f aca="true" t="shared" si="2" ref="M10:M50">C10*D10</f>
        <v>0</v>
      </c>
      <c r="N10" s="11">
        <f aca="true" t="shared" si="3" ref="N10:N50">M10*L10</f>
        <v>0</v>
      </c>
      <c r="R10" s="2" t="s">
        <v>76</v>
      </c>
      <c r="V10" t="s">
        <v>56</v>
      </c>
      <c r="W10">
        <v>2</v>
      </c>
      <c r="X10"/>
      <c r="AE10"/>
    </row>
    <row r="11" spans="1:31" ht="12.75">
      <c r="A11" s="59"/>
      <c r="B11" s="55">
        <v>2</v>
      </c>
      <c r="C11" s="56">
        <f aca="true" t="shared" si="4" ref="C11:C28">IF(ISBLANK(B11),0,IF(ISBLANK(B12),ABS(B11-B10)/2,ABS(B12-B10)/2))</f>
        <v>1</v>
      </c>
      <c r="D11" s="57">
        <v>0.9270509831248421</v>
      </c>
      <c r="E11" s="58">
        <v>0</v>
      </c>
      <c r="F11" s="58">
        <v>20</v>
      </c>
      <c r="G11" s="58"/>
      <c r="H11" s="58"/>
      <c r="I11" s="13">
        <f t="shared" si="0"/>
        <v>0</v>
      </c>
      <c r="J11" s="13">
        <f t="shared" si="1"/>
        <v>0</v>
      </c>
      <c r="K11" s="13">
        <f aca="true" t="shared" si="5" ref="K11:K50">IF(ISBLANK(G11),I11,AVERAGE(I11:J11))</f>
        <v>0</v>
      </c>
      <c r="L11" s="13">
        <f aca="true" t="shared" si="6" ref="L11:L50">IF(ISBLANK(A11),K11,K11*SIN(A11*PI()/180))</f>
        <v>0</v>
      </c>
      <c r="M11" s="11">
        <f t="shared" si="2"/>
        <v>0.9270509831248421</v>
      </c>
      <c r="N11" s="11">
        <f t="shared" si="3"/>
        <v>0</v>
      </c>
      <c r="R11" s="2" t="s">
        <v>77</v>
      </c>
      <c r="S11" s="2">
        <f>SUM(G10:H50)</f>
        <v>0</v>
      </c>
      <c r="V11"/>
      <c r="W11"/>
      <c r="X11"/>
      <c r="AE11"/>
    </row>
    <row r="12" spans="1:31" ht="12.75">
      <c r="A12" s="59"/>
      <c r="B12" s="55">
        <v>3</v>
      </c>
      <c r="C12" s="56">
        <f t="shared" si="4"/>
        <v>1</v>
      </c>
      <c r="D12" s="57">
        <v>1.3619714992186402</v>
      </c>
      <c r="E12" s="58">
        <v>0</v>
      </c>
      <c r="F12" s="58">
        <v>20</v>
      </c>
      <c r="G12" s="58"/>
      <c r="H12" s="58"/>
      <c r="I12" s="13">
        <f t="shared" si="0"/>
        <v>0</v>
      </c>
      <c r="J12" s="13">
        <f t="shared" si="1"/>
        <v>0</v>
      </c>
      <c r="K12" s="13">
        <f t="shared" si="5"/>
        <v>0</v>
      </c>
      <c r="L12" s="13">
        <f t="shared" si="6"/>
        <v>0</v>
      </c>
      <c r="M12" s="11">
        <f t="shared" si="2"/>
        <v>1.3619714992186402</v>
      </c>
      <c r="N12" s="11">
        <f t="shared" si="3"/>
        <v>0</v>
      </c>
      <c r="S12" s="48" t="s">
        <v>78</v>
      </c>
      <c r="V12"/>
      <c r="W12" s="44">
        <f>'BS1'!M4</f>
        <v>9.471680386512757</v>
      </c>
      <c r="X12" t="s">
        <v>4</v>
      </c>
      <c r="AE12"/>
    </row>
    <row r="13" spans="1:31" ht="12.75">
      <c r="A13" s="54"/>
      <c r="B13" s="55">
        <v>4</v>
      </c>
      <c r="C13" s="56">
        <f t="shared" si="4"/>
        <v>1</v>
      </c>
      <c r="D13" s="57">
        <v>1.7633557568774194</v>
      </c>
      <c r="E13" s="58">
        <v>0</v>
      </c>
      <c r="F13" s="58">
        <v>20</v>
      </c>
      <c r="G13" s="58"/>
      <c r="H13" s="58"/>
      <c r="I13" s="13">
        <f t="shared" si="0"/>
        <v>0</v>
      </c>
      <c r="J13" s="13">
        <f t="shared" si="1"/>
        <v>0</v>
      </c>
      <c r="K13" s="13">
        <f t="shared" si="5"/>
        <v>0</v>
      </c>
      <c r="L13" s="13">
        <f t="shared" si="6"/>
        <v>0</v>
      </c>
      <c r="M13" s="11">
        <f t="shared" si="2"/>
        <v>1.7633557568774194</v>
      </c>
      <c r="N13" s="11">
        <f t="shared" si="3"/>
        <v>0</v>
      </c>
      <c r="R13" s="71" t="s">
        <v>79</v>
      </c>
      <c r="S13" s="71"/>
      <c r="V13"/>
      <c r="W13" s="44">
        <f>INT(LOG(W12))+1-$W$10</f>
        <v>-1</v>
      </c>
      <c r="X13"/>
      <c r="AE13"/>
    </row>
    <row r="14" spans="1:31" ht="12.75">
      <c r="A14" s="54"/>
      <c r="B14" s="55">
        <v>5</v>
      </c>
      <c r="C14" s="56">
        <f t="shared" si="4"/>
        <v>1</v>
      </c>
      <c r="D14" s="57">
        <v>2.1213203435596424</v>
      </c>
      <c r="E14" s="58">
        <v>10</v>
      </c>
      <c r="F14" s="58">
        <v>55</v>
      </c>
      <c r="G14" s="58"/>
      <c r="H14" s="58"/>
      <c r="I14" s="13">
        <f t="shared" si="0"/>
        <v>0.20581818181818184</v>
      </c>
      <c r="J14" s="13">
        <f t="shared" si="1"/>
        <v>0</v>
      </c>
      <c r="K14" s="13">
        <f t="shared" si="5"/>
        <v>0.20581818181818184</v>
      </c>
      <c r="L14" s="13">
        <f t="shared" si="6"/>
        <v>0.20581818181818184</v>
      </c>
      <c r="M14" s="11">
        <f t="shared" si="2"/>
        <v>2.1213203435596424</v>
      </c>
      <c r="N14" s="11">
        <f t="shared" si="3"/>
        <v>0.43660629616536645</v>
      </c>
      <c r="R14" s="71" t="s">
        <v>80</v>
      </c>
      <c r="S14" s="71"/>
      <c r="V14" t="s">
        <v>63</v>
      </c>
      <c r="W14" s="44">
        <f>INT(W12*10^-W13+0.5)*10^W13</f>
        <v>9.5</v>
      </c>
      <c r="X14"/>
      <c r="AE14"/>
    </row>
    <row r="15" spans="1:31" ht="12.75">
      <c r="A15" s="54"/>
      <c r="B15" s="55">
        <v>6</v>
      </c>
      <c r="C15" s="56">
        <f t="shared" si="4"/>
        <v>1</v>
      </c>
      <c r="D15" s="57">
        <v>2.4270509831248424</v>
      </c>
      <c r="E15" s="58">
        <v>0</v>
      </c>
      <c r="F15" s="58">
        <v>20</v>
      </c>
      <c r="G15" s="58"/>
      <c r="H15" s="58"/>
      <c r="I15" s="13">
        <f t="shared" si="0"/>
        <v>0</v>
      </c>
      <c r="J15" s="13">
        <f t="shared" si="1"/>
        <v>0</v>
      </c>
      <c r="K15" s="13">
        <f t="shared" si="5"/>
        <v>0</v>
      </c>
      <c r="L15" s="13">
        <f t="shared" si="6"/>
        <v>0</v>
      </c>
      <c r="M15" s="11">
        <f t="shared" si="2"/>
        <v>2.4270509831248424</v>
      </c>
      <c r="N15" s="11">
        <f t="shared" si="3"/>
        <v>0</v>
      </c>
      <c r="R15" s="71" t="s">
        <v>81</v>
      </c>
      <c r="S15" s="71"/>
      <c r="V15" t="s">
        <v>65</v>
      </c>
      <c r="W15" s="45">
        <v>0.05</v>
      </c>
      <c r="X15"/>
      <c r="AE15"/>
    </row>
    <row r="16" spans="1:31" ht="12.75">
      <c r="A16" s="54"/>
      <c r="B16" s="55">
        <v>7</v>
      </c>
      <c r="C16" s="56">
        <f t="shared" si="4"/>
        <v>1</v>
      </c>
      <c r="D16" s="57">
        <v>2.6730195725651034</v>
      </c>
      <c r="E16" s="58">
        <v>3</v>
      </c>
      <c r="F16" s="58">
        <v>65</v>
      </c>
      <c r="G16" s="58"/>
      <c r="H16" s="58"/>
      <c r="I16" s="13">
        <f t="shared" si="0"/>
        <v>0.07552615384615385</v>
      </c>
      <c r="J16" s="13">
        <f t="shared" si="1"/>
        <v>0</v>
      </c>
      <c r="K16" s="13">
        <f t="shared" si="5"/>
        <v>0.07552615384615385</v>
      </c>
      <c r="L16" s="13">
        <f t="shared" si="6"/>
        <v>0.07552615384615385</v>
      </c>
      <c r="M16" s="11">
        <f t="shared" si="2"/>
        <v>2.6730195725651034</v>
      </c>
      <c r="N16" s="11">
        <f t="shared" si="3"/>
        <v>0.2018828874713324</v>
      </c>
      <c r="AE16"/>
    </row>
    <row r="17" spans="1:31" ht="12.75">
      <c r="A17" s="54"/>
      <c r="B17" s="55">
        <v>8</v>
      </c>
      <c r="C17" s="56">
        <f t="shared" si="4"/>
        <v>1</v>
      </c>
      <c r="D17" s="57">
        <v>2.8531695488854605</v>
      </c>
      <c r="E17" s="58">
        <v>3</v>
      </c>
      <c r="F17" s="58">
        <v>40</v>
      </c>
      <c r="G17" s="58"/>
      <c r="H17" s="58"/>
      <c r="I17" s="13">
        <f t="shared" si="0"/>
        <v>0.10322999999999999</v>
      </c>
      <c r="J17" s="13">
        <f t="shared" si="1"/>
        <v>0</v>
      </c>
      <c r="K17" s="13">
        <f t="shared" si="5"/>
        <v>0.10322999999999999</v>
      </c>
      <c r="L17" s="13">
        <f t="shared" si="6"/>
        <v>0.10322999999999999</v>
      </c>
      <c r="M17" s="11">
        <f t="shared" si="2"/>
        <v>2.8531695488854605</v>
      </c>
      <c r="N17" s="11">
        <f t="shared" si="3"/>
        <v>0.29453269253144604</v>
      </c>
      <c r="AA17"/>
      <c r="AB17"/>
      <c r="AC17"/>
      <c r="AD17"/>
      <c r="AE17"/>
    </row>
    <row r="18" spans="1:31" ht="12.75">
      <c r="A18" s="54"/>
      <c r="B18" s="55">
        <v>9</v>
      </c>
      <c r="C18" s="56">
        <f t="shared" si="4"/>
        <v>0.75</v>
      </c>
      <c r="D18" s="57">
        <v>2.9630650217854133</v>
      </c>
      <c r="E18" s="58">
        <v>10</v>
      </c>
      <c r="F18" s="58">
        <v>50</v>
      </c>
      <c r="G18" s="58"/>
      <c r="H18" s="58"/>
      <c r="I18" s="13">
        <f t="shared" si="0"/>
        <v>0.22328000000000003</v>
      </c>
      <c r="J18" s="13">
        <f t="shared" si="1"/>
        <v>0</v>
      </c>
      <c r="K18" s="13">
        <f t="shared" si="5"/>
        <v>0.22328000000000003</v>
      </c>
      <c r="L18" s="13">
        <f t="shared" si="6"/>
        <v>0.22328000000000003</v>
      </c>
      <c r="M18" s="11">
        <f t="shared" si="2"/>
        <v>2.22229876633906</v>
      </c>
      <c r="N18" s="11">
        <f t="shared" si="3"/>
        <v>0.4961948685481854</v>
      </c>
      <c r="AA18"/>
      <c r="AB18"/>
      <c r="AC18"/>
      <c r="AD18"/>
      <c r="AE18"/>
    </row>
    <row r="19" spans="1:31" ht="12.75">
      <c r="A19" s="54"/>
      <c r="B19" s="55">
        <v>9.5</v>
      </c>
      <c r="C19" s="56">
        <f t="shared" si="4"/>
        <v>0.5</v>
      </c>
      <c r="D19" s="57">
        <v>2.990752001199384</v>
      </c>
      <c r="E19" s="58">
        <v>7</v>
      </c>
      <c r="F19" s="58">
        <v>41</v>
      </c>
      <c r="G19" s="58"/>
      <c r="H19" s="58"/>
      <c r="I19" s="13">
        <f t="shared" si="0"/>
        <v>0.1951707317073171</v>
      </c>
      <c r="J19" s="13">
        <f t="shared" si="1"/>
        <v>0</v>
      </c>
      <c r="K19" s="13">
        <f t="shared" si="5"/>
        <v>0.1951707317073171</v>
      </c>
      <c r="L19" s="13">
        <f t="shared" si="6"/>
        <v>0.1951707317073171</v>
      </c>
      <c r="M19" s="11">
        <f t="shared" si="2"/>
        <v>1.495376000599692</v>
      </c>
      <c r="N19" s="11">
        <f t="shared" si="3"/>
        <v>0.2918536282146033</v>
      </c>
      <c r="AA19"/>
      <c r="AB19"/>
      <c r="AC19"/>
      <c r="AD19"/>
      <c r="AE19"/>
    </row>
    <row r="20" spans="1:31" ht="12.75">
      <c r="A20" s="54"/>
      <c r="B20" s="55">
        <v>10</v>
      </c>
      <c r="C20" s="56">
        <f t="shared" si="4"/>
        <v>0.5</v>
      </c>
      <c r="D20" s="57">
        <v>3</v>
      </c>
      <c r="E20" s="58">
        <v>10</v>
      </c>
      <c r="F20" s="58">
        <v>52</v>
      </c>
      <c r="G20" s="58"/>
      <c r="H20" s="58"/>
      <c r="I20" s="13">
        <f t="shared" si="0"/>
        <v>0.21589230769230772</v>
      </c>
      <c r="J20" s="13">
        <f t="shared" si="1"/>
        <v>0</v>
      </c>
      <c r="K20" s="13">
        <f t="shared" si="5"/>
        <v>0.21589230769230772</v>
      </c>
      <c r="L20" s="13">
        <f t="shared" si="6"/>
        <v>0.21589230769230772</v>
      </c>
      <c r="M20" s="11">
        <f t="shared" si="2"/>
        <v>1.5</v>
      </c>
      <c r="N20" s="11">
        <f t="shared" si="3"/>
        <v>0.3238384615384616</v>
      </c>
      <c r="AA20"/>
      <c r="AB20"/>
      <c r="AC20"/>
      <c r="AD20"/>
      <c r="AE20"/>
    </row>
    <row r="21" spans="1:14" ht="12.75">
      <c r="A21" s="54"/>
      <c r="B21" s="55">
        <v>10.5</v>
      </c>
      <c r="C21" s="56">
        <f t="shared" si="4"/>
        <v>0.5</v>
      </c>
      <c r="D21" s="57">
        <v>2.990752001199384</v>
      </c>
      <c r="E21" s="59">
        <v>20</v>
      </c>
      <c r="F21" s="58">
        <v>51</v>
      </c>
      <c r="G21" s="59"/>
      <c r="H21" s="58"/>
      <c r="I21" s="13">
        <f t="shared" si="0"/>
        <v>0.4078274509803922</v>
      </c>
      <c r="J21" s="13">
        <f t="shared" si="1"/>
        <v>0</v>
      </c>
      <c r="K21" s="13">
        <f t="shared" si="5"/>
        <v>0.4078274509803922</v>
      </c>
      <c r="L21" s="13">
        <f t="shared" si="6"/>
        <v>0.4078274509803922</v>
      </c>
      <c r="M21" s="11">
        <f t="shared" si="2"/>
        <v>1.495376000599692</v>
      </c>
      <c r="N21" s="11">
        <f t="shared" si="3"/>
        <v>0.6098553825818258</v>
      </c>
    </row>
    <row r="22" spans="1:14" ht="12.75">
      <c r="A22" s="54"/>
      <c r="B22" s="55">
        <v>11</v>
      </c>
      <c r="C22" s="56">
        <f t="shared" si="4"/>
        <v>0.5</v>
      </c>
      <c r="D22" s="57">
        <v>2.9630650217854133</v>
      </c>
      <c r="E22" s="59">
        <v>20</v>
      </c>
      <c r="F22" s="58">
        <v>42</v>
      </c>
      <c r="G22" s="59"/>
      <c r="H22" s="58"/>
      <c r="I22" s="13">
        <f t="shared" si="0"/>
        <v>0.4885333333333333</v>
      </c>
      <c r="J22" s="13">
        <f t="shared" si="1"/>
        <v>0</v>
      </c>
      <c r="K22" s="13">
        <f t="shared" si="5"/>
        <v>0.4885333333333333</v>
      </c>
      <c r="L22" s="13">
        <f t="shared" si="6"/>
        <v>0.4885333333333333</v>
      </c>
      <c r="M22" s="11">
        <f t="shared" si="2"/>
        <v>1.4815325108927067</v>
      </c>
      <c r="N22" s="11">
        <f t="shared" si="3"/>
        <v>0.723778015988117</v>
      </c>
    </row>
    <row r="23" spans="1:14" ht="12.75">
      <c r="A23" s="54"/>
      <c r="B23" s="55">
        <v>11.5</v>
      </c>
      <c r="C23" s="56">
        <f t="shared" si="4"/>
        <v>0.5</v>
      </c>
      <c r="D23" s="57">
        <v>2.91710976119303</v>
      </c>
      <c r="E23" s="59">
        <v>20</v>
      </c>
      <c r="F23" s="58">
        <v>43</v>
      </c>
      <c r="G23" s="59"/>
      <c r="H23" s="58"/>
      <c r="I23" s="13">
        <f t="shared" si="0"/>
        <v>0.47789767441860465</v>
      </c>
      <c r="J23" s="13">
        <f t="shared" si="1"/>
        <v>0</v>
      </c>
      <c r="K23" s="13">
        <f t="shared" si="5"/>
        <v>0.47789767441860465</v>
      </c>
      <c r="L23" s="13">
        <f t="shared" si="6"/>
        <v>0.47789767441860465</v>
      </c>
      <c r="M23" s="11">
        <f t="shared" si="2"/>
        <v>1.458554880596515</v>
      </c>
      <c r="N23" s="11">
        <f t="shared" si="3"/>
        <v>0.69703998544898</v>
      </c>
    </row>
    <row r="24" spans="1:14" ht="12.75">
      <c r="A24" s="54"/>
      <c r="B24" s="55">
        <v>12</v>
      </c>
      <c r="C24" s="56">
        <f t="shared" si="4"/>
        <v>0.75</v>
      </c>
      <c r="D24" s="57">
        <v>2.853169548885461</v>
      </c>
      <c r="E24" s="59">
        <v>15</v>
      </c>
      <c r="F24" s="58">
        <v>42</v>
      </c>
      <c r="G24" s="59"/>
      <c r="H24" s="58"/>
      <c r="I24" s="13">
        <f t="shared" si="0"/>
        <v>0.37420000000000003</v>
      </c>
      <c r="J24" s="13">
        <f t="shared" si="1"/>
        <v>0</v>
      </c>
      <c r="K24" s="13">
        <f t="shared" si="5"/>
        <v>0.37420000000000003</v>
      </c>
      <c r="L24" s="13">
        <f t="shared" si="6"/>
        <v>0.37420000000000003</v>
      </c>
      <c r="M24" s="11">
        <f t="shared" si="2"/>
        <v>2.1398771616640957</v>
      </c>
      <c r="N24" s="11">
        <f t="shared" si="3"/>
        <v>0.8007420338947047</v>
      </c>
    </row>
    <row r="25" spans="1:14" ht="12.75">
      <c r="A25" s="54"/>
      <c r="B25" s="55">
        <v>13</v>
      </c>
      <c r="C25" s="56">
        <f t="shared" si="4"/>
        <v>1</v>
      </c>
      <c r="D25" s="57">
        <v>2.673019572565104</v>
      </c>
      <c r="E25" s="59">
        <v>20</v>
      </c>
      <c r="F25" s="58">
        <v>43</v>
      </c>
      <c r="G25" s="59"/>
      <c r="H25" s="61"/>
      <c r="I25" s="13">
        <f t="shared" si="0"/>
        <v>0.47789767441860465</v>
      </c>
      <c r="J25" s="13">
        <f t="shared" si="1"/>
        <v>0</v>
      </c>
      <c r="K25" s="13">
        <f t="shared" si="5"/>
        <v>0.47789767441860465</v>
      </c>
      <c r="L25" s="13">
        <f t="shared" si="6"/>
        <v>0.47789767441860465</v>
      </c>
      <c r="M25" s="11">
        <f t="shared" si="2"/>
        <v>2.673019572565104</v>
      </c>
      <c r="N25" s="11">
        <f t="shared" si="3"/>
        <v>1.2774298374042756</v>
      </c>
    </row>
    <row r="26" spans="1:25" ht="12.75">
      <c r="A26" s="54"/>
      <c r="B26" s="55">
        <v>14</v>
      </c>
      <c r="C26" s="56">
        <f t="shared" si="4"/>
        <v>1.5</v>
      </c>
      <c r="D26" s="57">
        <v>2.4270509831248424</v>
      </c>
      <c r="E26" s="59">
        <v>20</v>
      </c>
      <c r="F26" s="58">
        <v>43</v>
      </c>
      <c r="G26" s="59"/>
      <c r="H26" s="61"/>
      <c r="I26" s="13">
        <f t="shared" si="0"/>
        <v>0.47789767441860465</v>
      </c>
      <c r="J26" s="13">
        <f t="shared" si="1"/>
        <v>0</v>
      </c>
      <c r="K26" s="13">
        <f t="shared" si="5"/>
        <v>0.47789767441860465</v>
      </c>
      <c r="L26" s="13">
        <f t="shared" si="6"/>
        <v>0.47789767441860465</v>
      </c>
      <c r="M26" s="11">
        <f t="shared" si="2"/>
        <v>3.6405764746872635</v>
      </c>
      <c r="N26" s="11">
        <f t="shared" si="3"/>
        <v>1.7398230307961253</v>
      </c>
      <c r="V26"/>
      <c r="W26" t="s">
        <v>75</v>
      </c>
      <c r="X26" t="str">
        <f>CONCATENATE(W15*100,"% of ",W14," CFS")</f>
        <v>5% of 9.5 CFS</v>
      </c>
      <c r="Y26"/>
    </row>
    <row r="27" spans="1:25" ht="12.75">
      <c r="A27" s="59"/>
      <c r="B27" s="55">
        <v>16</v>
      </c>
      <c r="C27" s="56">
        <f t="shared" si="4"/>
        <v>1.5</v>
      </c>
      <c r="D27" s="57">
        <v>1.7633557568774196</v>
      </c>
      <c r="E27" s="59">
        <v>15</v>
      </c>
      <c r="F27" s="58">
        <v>42</v>
      </c>
      <c r="G27" s="59"/>
      <c r="H27" s="61"/>
      <c r="I27" s="13">
        <f t="shared" si="0"/>
        <v>0.37420000000000003</v>
      </c>
      <c r="J27" s="13">
        <f t="shared" si="1"/>
        <v>0</v>
      </c>
      <c r="K27" s="13">
        <f t="shared" si="5"/>
        <v>0.37420000000000003</v>
      </c>
      <c r="L27" s="13">
        <f t="shared" si="6"/>
        <v>0.37420000000000003</v>
      </c>
      <c r="M27" s="11">
        <f t="shared" si="2"/>
        <v>2.6450336353161292</v>
      </c>
      <c r="N27" s="11">
        <f t="shared" si="3"/>
        <v>0.9897715863352956</v>
      </c>
      <c r="V27"/>
      <c r="W27">
        <f>MIN('BS1'!$B$10:$B$50)</f>
        <v>1</v>
      </c>
      <c r="X27">
        <f>W15*W12</f>
        <v>0.4735840193256379</v>
      </c>
      <c r="Y27"/>
    </row>
    <row r="28" spans="1:25" ht="12.75">
      <c r="A28" s="59"/>
      <c r="B28" s="55">
        <v>17</v>
      </c>
      <c r="C28" s="56">
        <f t="shared" si="4"/>
        <v>1.5</v>
      </c>
      <c r="D28" s="57">
        <v>1.3619714992186407</v>
      </c>
      <c r="E28" s="59">
        <v>10</v>
      </c>
      <c r="F28" s="58">
        <v>43</v>
      </c>
      <c r="G28" s="59"/>
      <c r="H28" s="61"/>
      <c r="I28" s="13">
        <f t="shared" si="0"/>
        <v>0.2545488372093023</v>
      </c>
      <c r="J28" s="13">
        <f t="shared" si="1"/>
        <v>0</v>
      </c>
      <c r="K28" s="13">
        <f t="shared" si="5"/>
        <v>0.2545488372093023</v>
      </c>
      <c r="L28" s="13">
        <f t="shared" si="6"/>
        <v>0.2545488372093023</v>
      </c>
      <c r="M28" s="11">
        <f t="shared" si="2"/>
        <v>2.0429572488279613</v>
      </c>
      <c r="N28" s="11">
        <f t="shared" si="3"/>
        <v>0.5200323921574729</v>
      </c>
      <c r="V28"/>
      <c r="W28">
        <f>MAX('BS1'!$B$10:$B$50)</f>
        <v>20</v>
      </c>
      <c r="X28">
        <f>X27</f>
        <v>0.4735840193256379</v>
      </c>
      <c r="Y28"/>
    </row>
    <row r="29" spans="1:25" ht="12.75">
      <c r="A29" s="54"/>
      <c r="B29" s="55">
        <v>19</v>
      </c>
      <c r="C29" s="56">
        <f aca="true" t="shared" si="7" ref="C29:C36">IF(ISBLANK(B29),0,IF(ISBLANK(B36),ABS(B29-B28)/2,ABS(B36-B28)/2))</f>
        <v>1</v>
      </c>
      <c r="D29" s="57">
        <v>0.46930339512069297</v>
      </c>
      <c r="E29" s="59">
        <v>5</v>
      </c>
      <c r="F29" s="58">
        <v>42</v>
      </c>
      <c r="G29" s="59"/>
      <c r="H29" s="61"/>
      <c r="I29" s="13">
        <f t="shared" si="0"/>
        <v>0.14553333333333332</v>
      </c>
      <c r="J29" s="13">
        <f t="shared" si="1"/>
        <v>0</v>
      </c>
      <c r="K29" s="13">
        <f t="shared" si="5"/>
        <v>0.14553333333333332</v>
      </c>
      <c r="L29" s="13">
        <f t="shared" si="6"/>
        <v>0.14553333333333332</v>
      </c>
      <c r="M29" s="11">
        <f t="shared" si="2"/>
        <v>0.46930339512069297</v>
      </c>
      <c r="N29" s="11">
        <f t="shared" si="3"/>
        <v>0.06829928743656484</v>
      </c>
      <c r="V29"/>
      <c r="W29"/>
      <c r="X29"/>
      <c r="Y29"/>
    </row>
    <row r="30" spans="1:25" ht="12.75">
      <c r="A30" s="54"/>
      <c r="B30" s="55">
        <v>20</v>
      </c>
      <c r="C30" s="56">
        <f t="shared" si="7"/>
        <v>0.5</v>
      </c>
      <c r="D30" s="57">
        <v>3.67544536472586E-16</v>
      </c>
      <c r="E30" s="58">
        <v>0</v>
      </c>
      <c r="F30" s="58">
        <v>20</v>
      </c>
      <c r="G30" s="59"/>
      <c r="H30" s="61"/>
      <c r="I30" s="13">
        <f t="shared" si="0"/>
        <v>0</v>
      </c>
      <c r="J30" s="13">
        <f t="shared" si="1"/>
        <v>0</v>
      </c>
      <c r="K30" s="13">
        <f t="shared" si="5"/>
        <v>0</v>
      </c>
      <c r="L30" s="13">
        <f t="shared" si="6"/>
        <v>0</v>
      </c>
      <c r="M30" s="11">
        <f t="shared" si="2"/>
        <v>1.83772268236293E-16</v>
      </c>
      <c r="N30" s="11">
        <f t="shared" si="3"/>
        <v>0</v>
      </c>
      <c r="V30"/>
      <c r="W30"/>
      <c r="X30"/>
      <c r="Y30"/>
    </row>
    <row r="31" spans="1:25" ht="12.75">
      <c r="A31" s="54"/>
      <c r="B31" s="55"/>
      <c r="C31" s="56">
        <f t="shared" si="7"/>
        <v>0</v>
      </c>
      <c r="D31" s="57"/>
      <c r="E31" s="58">
        <v>0</v>
      </c>
      <c r="F31" s="58">
        <v>20</v>
      </c>
      <c r="G31" s="59"/>
      <c r="H31" s="61"/>
      <c r="I31" s="13">
        <f t="shared" si="0"/>
        <v>0</v>
      </c>
      <c r="J31" s="13">
        <f t="shared" si="1"/>
        <v>0</v>
      </c>
      <c r="K31" s="13">
        <f t="shared" si="5"/>
        <v>0</v>
      </c>
      <c r="L31" s="13">
        <f t="shared" si="6"/>
        <v>0</v>
      </c>
      <c r="M31" s="11">
        <f t="shared" si="2"/>
        <v>0</v>
      </c>
      <c r="N31" s="11">
        <f t="shared" si="3"/>
        <v>0</v>
      </c>
      <c r="V31"/>
      <c r="W31"/>
      <c r="X31"/>
      <c r="Y31"/>
    </row>
    <row r="32" spans="1:25" ht="12.75">
      <c r="A32" s="54"/>
      <c r="B32" s="55"/>
      <c r="C32" s="56">
        <f t="shared" si="7"/>
        <v>0</v>
      </c>
      <c r="D32" s="57"/>
      <c r="E32" s="59"/>
      <c r="F32" s="61"/>
      <c r="G32" s="59"/>
      <c r="H32" s="61"/>
      <c r="I32" s="13">
        <f t="shared" si="0"/>
        <v>0</v>
      </c>
      <c r="J32" s="13">
        <f t="shared" si="1"/>
        <v>0</v>
      </c>
      <c r="K32" s="13">
        <f t="shared" si="5"/>
        <v>0</v>
      </c>
      <c r="L32" s="13">
        <f t="shared" si="6"/>
        <v>0</v>
      </c>
      <c r="M32" s="11">
        <f t="shared" si="2"/>
        <v>0</v>
      </c>
      <c r="N32" s="11">
        <f t="shared" si="3"/>
        <v>0</v>
      </c>
      <c r="V32" t="s">
        <v>82</v>
      </c>
      <c r="W32">
        <v>2.5</v>
      </c>
      <c r="X32" t="s">
        <v>5</v>
      </c>
      <c r="Y32"/>
    </row>
    <row r="33" spans="1:25" ht="12.75">
      <c r="A33" s="54"/>
      <c r="B33" s="55"/>
      <c r="C33" s="56">
        <f t="shared" si="7"/>
        <v>0</v>
      </c>
      <c r="D33" s="57"/>
      <c r="E33" s="59"/>
      <c r="F33" s="61"/>
      <c r="G33" s="59"/>
      <c r="H33" s="61"/>
      <c r="I33" s="13">
        <f t="shared" si="0"/>
        <v>0</v>
      </c>
      <c r="J33" s="13">
        <f t="shared" si="1"/>
        <v>0</v>
      </c>
      <c r="K33" s="13">
        <f t="shared" si="5"/>
        <v>0</v>
      </c>
      <c r="L33" s="13">
        <f t="shared" si="6"/>
        <v>0</v>
      </c>
      <c r="M33" s="11">
        <f t="shared" si="2"/>
        <v>0</v>
      </c>
      <c r="N33" s="11">
        <f t="shared" si="3"/>
        <v>0</v>
      </c>
      <c r="V33"/>
      <c r="W33"/>
      <c r="X33"/>
      <c r="Y33"/>
    </row>
    <row r="34" spans="1:14" ht="12.75">
      <c r="A34" s="54"/>
      <c r="B34" s="55"/>
      <c r="C34" s="56">
        <f t="shared" si="7"/>
        <v>0</v>
      </c>
      <c r="D34" s="57"/>
      <c r="E34" s="59"/>
      <c r="F34" s="61"/>
      <c r="G34" s="59"/>
      <c r="H34" s="61"/>
      <c r="I34" s="13">
        <f t="shared" si="0"/>
        <v>0</v>
      </c>
      <c r="J34" s="13">
        <f t="shared" si="1"/>
        <v>0</v>
      </c>
      <c r="K34" s="13">
        <f t="shared" si="5"/>
        <v>0</v>
      </c>
      <c r="L34" s="13">
        <f t="shared" si="6"/>
        <v>0</v>
      </c>
      <c r="M34" s="11">
        <f t="shared" si="2"/>
        <v>0</v>
      </c>
      <c r="N34" s="11">
        <f t="shared" si="3"/>
        <v>0</v>
      </c>
    </row>
    <row r="35" spans="1:14" ht="12.75">
      <c r="A35" s="54"/>
      <c r="B35" s="55"/>
      <c r="C35" s="56">
        <f t="shared" si="7"/>
        <v>0</v>
      </c>
      <c r="D35" s="57"/>
      <c r="E35" s="59"/>
      <c r="F35" s="61"/>
      <c r="G35" s="59"/>
      <c r="H35" s="61"/>
      <c r="I35" s="13">
        <f t="shared" si="0"/>
        <v>0</v>
      </c>
      <c r="J35" s="13">
        <f t="shared" si="1"/>
        <v>0</v>
      </c>
      <c r="K35" s="13">
        <f t="shared" si="5"/>
        <v>0</v>
      </c>
      <c r="L35" s="13">
        <f t="shared" si="6"/>
        <v>0</v>
      </c>
      <c r="M35" s="11">
        <f t="shared" si="2"/>
        <v>0</v>
      </c>
      <c r="N35" s="11">
        <f t="shared" si="3"/>
        <v>0</v>
      </c>
    </row>
    <row r="36" spans="1:14" ht="12.75">
      <c r="A36" s="54"/>
      <c r="B36" s="55"/>
      <c r="C36" s="56">
        <f t="shared" si="7"/>
        <v>0</v>
      </c>
      <c r="D36" s="57"/>
      <c r="E36" s="59"/>
      <c r="F36" s="61"/>
      <c r="G36" s="59"/>
      <c r="H36" s="61"/>
      <c r="I36" s="13">
        <f t="shared" si="0"/>
        <v>0</v>
      </c>
      <c r="J36" s="13">
        <f t="shared" si="1"/>
        <v>0</v>
      </c>
      <c r="K36" s="13">
        <f t="shared" si="5"/>
        <v>0</v>
      </c>
      <c r="L36" s="13">
        <f t="shared" si="6"/>
        <v>0</v>
      </c>
      <c r="M36" s="11">
        <f t="shared" si="2"/>
        <v>0</v>
      </c>
      <c r="N36" s="11">
        <f t="shared" si="3"/>
        <v>0</v>
      </c>
    </row>
    <row r="37" spans="1:14" ht="12.75">
      <c r="A37" s="54"/>
      <c r="B37" s="55"/>
      <c r="C37" s="56">
        <f aca="true" t="shared" si="8" ref="C37:C50">IF(ISBLANK(B37),0,IF(ISBLANK(B38),ABS(B37-B36)/2,ABS(B38-B36)/2))</f>
        <v>0</v>
      </c>
      <c r="D37" s="57"/>
      <c r="E37" s="59"/>
      <c r="F37" s="61"/>
      <c r="G37" s="59"/>
      <c r="H37" s="61"/>
      <c r="I37" s="13">
        <f t="shared" si="0"/>
        <v>0</v>
      </c>
      <c r="J37" s="13">
        <f t="shared" si="1"/>
        <v>0</v>
      </c>
      <c r="K37" s="13">
        <f t="shared" si="5"/>
        <v>0</v>
      </c>
      <c r="L37" s="13">
        <f t="shared" si="6"/>
        <v>0</v>
      </c>
      <c r="M37" s="11">
        <f t="shared" si="2"/>
        <v>0</v>
      </c>
      <c r="N37" s="11">
        <f t="shared" si="3"/>
        <v>0</v>
      </c>
    </row>
    <row r="38" spans="1:14" ht="12.75">
      <c r="A38" s="54"/>
      <c r="B38" s="55"/>
      <c r="C38" s="56">
        <f t="shared" si="8"/>
        <v>0</v>
      </c>
      <c r="D38" s="57"/>
      <c r="E38" s="59"/>
      <c r="F38" s="61"/>
      <c r="G38" s="59"/>
      <c r="H38" s="61"/>
      <c r="I38" s="13">
        <f t="shared" si="0"/>
        <v>0</v>
      </c>
      <c r="J38" s="13">
        <f t="shared" si="1"/>
        <v>0</v>
      </c>
      <c r="K38" s="13">
        <f t="shared" si="5"/>
        <v>0</v>
      </c>
      <c r="L38" s="13">
        <f t="shared" si="6"/>
        <v>0</v>
      </c>
      <c r="M38" s="11">
        <f t="shared" si="2"/>
        <v>0</v>
      </c>
      <c r="N38" s="11">
        <f t="shared" si="3"/>
        <v>0</v>
      </c>
    </row>
    <row r="39" spans="1:14" ht="12.75">
      <c r="A39" s="54"/>
      <c r="B39" s="55"/>
      <c r="C39" s="56">
        <f t="shared" si="8"/>
        <v>0</v>
      </c>
      <c r="D39" s="57"/>
      <c r="E39" s="59"/>
      <c r="F39" s="61"/>
      <c r="G39" s="59"/>
      <c r="H39" s="61"/>
      <c r="I39" s="13">
        <f t="shared" si="0"/>
        <v>0</v>
      </c>
      <c r="J39" s="13">
        <f t="shared" si="1"/>
        <v>0</v>
      </c>
      <c r="K39" s="13">
        <f t="shared" si="5"/>
        <v>0</v>
      </c>
      <c r="L39" s="13">
        <f t="shared" si="6"/>
        <v>0</v>
      </c>
      <c r="M39" s="11">
        <f t="shared" si="2"/>
        <v>0</v>
      </c>
      <c r="N39" s="11">
        <f t="shared" si="3"/>
        <v>0</v>
      </c>
    </row>
    <row r="40" spans="1:14" ht="12.75">
      <c r="A40" s="59"/>
      <c r="B40" s="55"/>
      <c r="C40" s="56">
        <f t="shared" si="8"/>
        <v>0</v>
      </c>
      <c r="D40" s="57"/>
      <c r="E40" s="59"/>
      <c r="F40" s="61"/>
      <c r="G40" s="59"/>
      <c r="H40" s="61"/>
      <c r="I40" s="13">
        <f t="shared" si="0"/>
        <v>0</v>
      </c>
      <c r="J40" s="13">
        <f t="shared" si="1"/>
        <v>0</v>
      </c>
      <c r="K40" s="13">
        <f t="shared" si="5"/>
        <v>0</v>
      </c>
      <c r="L40" s="13">
        <f t="shared" si="6"/>
        <v>0</v>
      </c>
      <c r="M40" s="11">
        <f t="shared" si="2"/>
        <v>0</v>
      </c>
      <c r="N40" s="11">
        <f t="shared" si="3"/>
        <v>0</v>
      </c>
    </row>
    <row r="41" spans="1:14" ht="12.75">
      <c r="A41" s="54"/>
      <c r="B41" s="55"/>
      <c r="C41" s="56">
        <f t="shared" si="8"/>
        <v>0</v>
      </c>
      <c r="D41" s="57"/>
      <c r="E41" s="59"/>
      <c r="F41" s="61"/>
      <c r="G41" s="59"/>
      <c r="H41" s="61"/>
      <c r="I41" s="13">
        <f t="shared" si="0"/>
        <v>0</v>
      </c>
      <c r="J41" s="13">
        <f t="shared" si="1"/>
        <v>0</v>
      </c>
      <c r="K41" s="13">
        <f t="shared" si="5"/>
        <v>0</v>
      </c>
      <c r="L41" s="13">
        <f t="shared" si="6"/>
        <v>0</v>
      </c>
      <c r="M41" s="11">
        <f t="shared" si="2"/>
        <v>0</v>
      </c>
      <c r="N41" s="11">
        <f t="shared" si="3"/>
        <v>0</v>
      </c>
    </row>
    <row r="42" spans="1:14" ht="12.75">
      <c r="A42" s="54"/>
      <c r="B42" s="55"/>
      <c r="C42" s="56">
        <f t="shared" si="8"/>
        <v>0</v>
      </c>
      <c r="D42" s="57"/>
      <c r="E42" s="59"/>
      <c r="F42" s="61"/>
      <c r="G42" s="59"/>
      <c r="H42" s="61"/>
      <c r="I42" s="13">
        <f t="shared" si="0"/>
        <v>0</v>
      </c>
      <c r="J42" s="13">
        <f t="shared" si="1"/>
        <v>0</v>
      </c>
      <c r="K42" s="13">
        <f t="shared" si="5"/>
        <v>0</v>
      </c>
      <c r="L42" s="13">
        <f t="shared" si="6"/>
        <v>0</v>
      </c>
      <c r="M42" s="11">
        <f t="shared" si="2"/>
        <v>0</v>
      </c>
      <c r="N42" s="11">
        <f t="shared" si="3"/>
        <v>0</v>
      </c>
    </row>
    <row r="43" spans="1:14" ht="12.75">
      <c r="A43" s="62"/>
      <c r="B43" s="55"/>
      <c r="C43" s="56">
        <f t="shared" si="8"/>
        <v>0</v>
      </c>
      <c r="D43" s="57"/>
      <c r="E43" s="59"/>
      <c r="F43" s="61"/>
      <c r="G43" s="59"/>
      <c r="H43" s="61"/>
      <c r="I43" s="13">
        <f t="shared" si="0"/>
        <v>0</v>
      </c>
      <c r="J43" s="13">
        <f t="shared" si="1"/>
        <v>0</v>
      </c>
      <c r="K43" s="13">
        <f t="shared" si="5"/>
        <v>0</v>
      </c>
      <c r="L43" s="13">
        <f t="shared" si="6"/>
        <v>0</v>
      </c>
      <c r="M43" s="11">
        <f t="shared" si="2"/>
        <v>0</v>
      </c>
      <c r="N43" s="11">
        <f t="shared" si="3"/>
        <v>0</v>
      </c>
    </row>
    <row r="44" spans="1:14" ht="12.75">
      <c r="A44" s="62"/>
      <c r="B44" s="55"/>
      <c r="C44" s="56">
        <f t="shared" si="8"/>
        <v>0</v>
      </c>
      <c r="D44" s="57"/>
      <c r="E44" s="59"/>
      <c r="F44" s="61"/>
      <c r="G44" s="59"/>
      <c r="H44" s="61"/>
      <c r="I44" s="13">
        <f t="shared" si="0"/>
        <v>0</v>
      </c>
      <c r="J44" s="13">
        <f t="shared" si="1"/>
        <v>0</v>
      </c>
      <c r="K44" s="13">
        <f t="shared" si="5"/>
        <v>0</v>
      </c>
      <c r="L44" s="13">
        <f t="shared" si="6"/>
        <v>0</v>
      </c>
      <c r="M44" s="11">
        <f t="shared" si="2"/>
        <v>0</v>
      </c>
      <c r="N44" s="11">
        <f t="shared" si="3"/>
        <v>0</v>
      </c>
    </row>
    <row r="45" spans="1:14" ht="12.75">
      <c r="A45" s="54"/>
      <c r="B45" s="63"/>
      <c r="C45" s="56">
        <f t="shared" si="8"/>
        <v>0</v>
      </c>
      <c r="D45" s="57"/>
      <c r="E45" s="59"/>
      <c r="F45" s="61"/>
      <c r="G45" s="59"/>
      <c r="H45" s="61"/>
      <c r="I45" s="13">
        <f t="shared" si="0"/>
        <v>0</v>
      </c>
      <c r="J45" s="13">
        <f t="shared" si="1"/>
        <v>0</v>
      </c>
      <c r="K45" s="13">
        <f t="shared" si="5"/>
        <v>0</v>
      </c>
      <c r="L45" s="13">
        <f t="shared" si="6"/>
        <v>0</v>
      </c>
      <c r="M45" s="11">
        <f t="shared" si="2"/>
        <v>0</v>
      </c>
      <c r="N45" s="11">
        <f t="shared" si="3"/>
        <v>0</v>
      </c>
    </row>
    <row r="46" spans="1:14" ht="12.75">
      <c r="A46" s="64"/>
      <c r="B46" s="63"/>
      <c r="C46" s="56">
        <f t="shared" si="8"/>
        <v>0</v>
      </c>
      <c r="D46" s="57"/>
      <c r="E46" s="59"/>
      <c r="F46" s="61"/>
      <c r="G46" s="59"/>
      <c r="H46" s="61"/>
      <c r="I46" s="13">
        <f t="shared" si="0"/>
        <v>0</v>
      </c>
      <c r="J46" s="13">
        <f t="shared" si="1"/>
        <v>0</v>
      </c>
      <c r="K46" s="13">
        <f t="shared" si="5"/>
        <v>0</v>
      </c>
      <c r="L46" s="13">
        <f t="shared" si="6"/>
        <v>0</v>
      </c>
      <c r="M46" s="11">
        <f t="shared" si="2"/>
        <v>0</v>
      </c>
      <c r="N46" s="11">
        <f t="shared" si="3"/>
        <v>0</v>
      </c>
    </row>
    <row r="47" spans="1:14" ht="12.75">
      <c r="A47" s="59"/>
      <c r="B47" s="55"/>
      <c r="C47" s="56">
        <f t="shared" si="8"/>
        <v>0</v>
      </c>
      <c r="D47" s="57"/>
      <c r="E47" s="59"/>
      <c r="F47" s="61"/>
      <c r="G47" s="59"/>
      <c r="H47" s="61"/>
      <c r="I47" s="13">
        <f t="shared" si="0"/>
        <v>0</v>
      </c>
      <c r="J47" s="13">
        <f t="shared" si="1"/>
        <v>0</v>
      </c>
      <c r="K47" s="13">
        <f t="shared" si="5"/>
        <v>0</v>
      </c>
      <c r="L47" s="13">
        <f t="shared" si="6"/>
        <v>0</v>
      </c>
      <c r="M47" s="11">
        <f t="shared" si="2"/>
        <v>0</v>
      </c>
      <c r="N47" s="11">
        <f t="shared" si="3"/>
        <v>0</v>
      </c>
    </row>
    <row r="48" spans="1:14" ht="12.75">
      <c r="A48" s="58"/>
      <c r="B48" s="60"/>
      <c r="C48" s="56">
        <f t="shared" si="8"/>
        <v>0</v>
      </c>
      <c r="D48" s="65"/>
      <c r="E48" s="59"/>
      <c r="F48" s="61"/>
      <c r="G48" s="59"/>
      <c r="H48" s="61"/>
      <c r="I48" s="13">
        <f t="shared" si="0"/>
        <v>0</v>
      </c>
      <c r="J48" s="13">
        <f t="shared" si="1"/>
        <v>0</v>
      </c>
      <c r="K48" s="13">
        <f t="shared" si="5"/>
        <v>0</v>
      </c>
      <c r="L48" s="13">
        <f t="shared" si="6"/>
        <v>0</v>
      </c>
      <c r="M48" s="11">
        <f t="shared" si="2"/>
        <v>0</v>
      </c>
      <c r="N48" s="11">
        <f t="shared" si="3"/>
        <v>0</v>
      </c>
    </row>
    <row r="49" spans="1:14" ht="12.75">
      <c r="A49" s="58"/>
      <c r="B49" s="60"/>
      <c r="C49" s="56">
        <f t="shared" si="8"/>
        <v>0</v>
      </c>
      <c r="D49" s="65"/>
      <c r="E49" s="59"/>
      <c r="F49" s="61"/>
      <c r="G49" s="59"/>
      <c r="H49" s="61"/>
      <c r="I49" s="13">
        <f t="shared" si="0"/>
        <v>0</v>
      </c>
      <c r="J49" s="13">
        <f t="shared" si="1"/>
        <v>0</v>
      </c>
      <c r="K49" s="13">
        <f t="shared" si="5"/>
        <v>0</v>
      </c>
      <c r="L49" s="13">
        <f t="shared" si="6"/>
        <v>0</v>
      </c>
      <c r="M49" s="11">
        <f t="shared" si="2"/>
        <v>0</v>
      </c>
      <c r="N49" s="11">
        <f t="shared" si="3"/>
        <v>0</v>
      </c>
    </row>
    <row r="50" spans="1:14" ht="13.5" thickBot="1">
      <c r="A50" s="66"/>
      <c r="B50" s="67"/>
      <c r="C50" s="68">
        <f t="shared" si="8"/>
        <v>0</v>
      </c>
      <c r="D50" s="69"/>
      <c r="E50" s="66"/>
      <c r="F50" s="70"/>
      <c r="G50" s="66"/>
      <c r="H50" s="70"/>
      <c r="I50" s="19">
        <f t="shared" si="0"/>
        <v>0</v>
      </c>
      <c r="J50" s="19">
        <f t="shared" si="1"/>
        <v>0</v>
      </c>
      <c r="K50" s="19">
        <f t="shared" si="5"/>
        <v>0</v>
      </c>
      <c r="L50" s="19">
        <f t="shared" si="6"/>
        <v>0</v>
      </c>
      <c r="M50" s="49">
        <f t="shared" si="2"/>
        <v>0</v>
      </c>
      <c r="N50" s="49">
        <f t="shared" si="3"/>
        <v>0</v>
      </c>
    </row>
    <row r="51" spans="2:14" ht="12.75">
      <c r="B51" s="50"/>
      <c r="D51" s="13"/>
      <c r="E51" s="13"/>
      <c r="F51" s="13"/>
      <c r="M51" s="11"/>
      <c r="N51" s="11"/>
    </row>
    <row r="52" spans="1:14" ht="12.75">
      <c r="A52" s="2" t="s">
        <v>83</v>
      </c>
      <c r="B52" s="50"/>
      <c r="D52" s="13"/>
      <c r="E52" s="13"/>
      <c r="F52" s="13"/>
      <c r="L52" s="3" t="s">
        <v>10</v>
      </c>
      <c r="M52" s="51">
        <v>5</v>
      </c>
      <c r="N52" s="11" t="s">
        <v>5</v>
      </c>
    </row>
    <row r="53" spans="2:14" ht="12.75">
      <c r="B53" s="50"/>
      <c r="D53" s="13"/>
      <c r="E53" s="13"/>
      <c r="F53" s="13"/>
      <c r="M53" s="11"/>
      <c r="N53" s="11"/>
    </row>
    <row r="54" spans="2:13" ht="12.75">
      <c r="B54" s="50"/>
      <c r="D54" s="13"/>
      <c r="E54" s="13"/>
      <c r="F54" s="13"/>
      <c r="M54" s="11"/>
    </row>
    <row r="55" spans="2:13" ht="12.75">
      <c r="B55" s="50"/>
      <c r="D55" s="13"/>
      <c r="E55" s="13"/>
      <c r="F55" s="13"/>
      <c r="M55" s="11"/>
    </row>
    <row r="56" spans="2:13" ht="12.75">
      <c r="B56" s="50"/>
      <c r="M56" s="11"/>
    </row>
    <row r="57" spans="2:13" ht="12.75">
      <c r="B57" s="50"/>
      <c r="M57" s="11"/>
    </row>
    <row r="58" spans="2:13" ht="12.75">
      <c r="B58" s="50"/>
      <c r="M58" s="11"/>
    </row>
    <row r="59" spans="2:13" ht="12.75">
      <c r="B59" s="50"/>
      <c r="M59" s="11"/>
    </row>
    <row r="60" spans="2:13" ht="12.75">
      <c r="B60" s="50"/>
      <c r="M60" s="11"/>
    </row>
    <row r="61" spans="2:13" ht="12.75">
      <c r="B61" s="50"/>
      <c r="M61" s="11"/>
    </row>
    <row r="62" spans="2:13" ht="12.75">
      <c r="B62" s="50"/>
      <c r="M62" s="11"/>
    </row>
    <row r="63" spans="2:13" ht="12.75">
      <c r="B63" s="50"/>
      <c r="M63" s="11"/>
    </row>
    <row r="64" spans="2:13" ht="12.75">
      <c r="B64" s="50"/>
      <c r="M64" s="11"/>
    </row>
    <row r="65" spans="2:13" ht="12.75">
      <c r="B65" s="50"/>
      <c r="M65" s="11"/>
    </row>
    <row r="66" spans="2:13" ht="12.75">
      <c r="B66" s="50"/>
      <c r="M66" s="11"/>
    </row>
    <row r="67" ht="12.75">
      <c r="M67" s="11"/>
    </row>
    <row r="68" ht="12.75">
      <c r="M68" s="11"/>
    </row>
    <row r="69" ht="12.75">
      <c r="M69" s="11"/>
    </row>
  </sheetData>
  <mergeCells count="6">
    <mergeCell ref="R14:S14"/>
    <mergeCell ref="R15:S15"/>
    <mergeCell ref="E8:F8"/>
    <mergeCell ref="G8:H8"/>
    <mergeCell ref="R9:S9"/>
    <mergeCell ref="R13:S13"/>
  </mergeCells>
  <conditionalFormatting sqref="D1 N1 C2 E2">
    <cfRule type="expression" priority="1" dxfId="0" stopIfTrue="1">
      <formula>ISBLANK(C1)</formula>
    </cfRule>
  </conditionalFormatting>
  <conditionalFormatting sqref="A10:H50">
    <cfRule type="expression" priority="2" dxfId="1" stopIfTrue="1">
      <formula>ISBLANK(A10)</formula>
    </cfRule>
  </conditionalFormatting>
  <dataValidations count="10">
    <dataValidation type="decimal" showInputMessage="1" showErrorMessage="1" promptTitle="Maximum Depth" prompt="Enter a depth that is greater than the maximum expected value." error="Range has been restricted from 0.1 to 50 ft" sqref="M7">
      <formula1>0.1</formula1>
      <formula2>50</formula2>
    </dataValidation>
    <dataValidation type="decimal" allowBlank="1" showInputMessage="1" showErrorMessage="1" sqref="B10:B50">
      <formula1>0</formula1>
      <formula2>100</formula2>
    </dataValidation>
    <dataValidation type="decimal" allowBlank="1" showInputMessage="1" showErrorMessage="1" sqref="C10:C50">
      <formula1>0.1</formula1>
      <formula2>5</formula2>
    </dataValidation>
    <dataValidation type="whole" allowBlank="1" showInputMessage="1" showErrorMessage="1" sqref="G10:G50 E10:E50">
      <formula1>3</formula1>
      <formula2>120</formula2>
    </dataValidation>
    <dataValidation type="whole" allowBlank="1" showInputMessage="1" showErrorMessage="1" sqref="H10:H50 F10:F50">
      <formula1>20</formula1>
      <formula2>600</formula2>
    </dataValidation>
    <dataValidation type="date" allowBlank="1" showInputMessage="1" showErrorMessage="1" sqref="C2">
      <formula1>32874</formula1>
      <formula2>$Q$1</formula2>
    </dataValidation>
    <dataValidation type="time" allowBlank="1" showInputMessage="1" showErrorMessage="1" sqref="E2">
      <formula1>0</formula1>
      <formula2>0.9993055555555556</formula2>
    </dataValidation>
    <dataValidation type="list" allowBlank="1" showInputMessage="1" showErrorMessage="1" promptTitle="Meter Type" sqref="L3">
      <formula1>$R$2:$R$3</formula1>
    </dataValidation>
    <dataValidation type="decimal" allowBlank="1" showInputMessage="1" showErrorMessage="1" errorTitle="DEPTH EXCEEDS MAXIMUM" error="Maximum depth is specified by the entry in cell I45" sqref="D10:D50">
      <formula1>0</formula1>
      <formula2>$M$52</formula2>
    </dataValidation>
    <dataValidation type="decimal" showInputMessage="1" showErrorMessage="1" promptTitle="Maximum Expected Depth" prompt="Enter a depth that is greater than the maximum expected value." error="Range has been restricted from 0.1 to 50 ft" sqref="M52">
      <formula1>0.1</formula1>
      <formula2>50</formula2>
    </dataValidation>
  </dataValidations>
  <printOptions/>
  <pageMargins left="0.75" right="0.75" top="0.66" bottom="0.43" header="0.5" footer="0.25"/>
  <pageSetup horizontalDpi="600" verticalDpi="600" orientation="portrait" scale="89" r:id="rId4"/>
  <headerFooter alignWithMargins="0">
    <oddHeader>&amp;RDate Printed: &amp;D</oddHeader>
    <oddFooter>&amp;RFILE: &amp;F</oddFooter>
  </headerFooter>
  <colBreaks count="1" manualBreakCount="1">
    <brk id="14" max="51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J Halford</dc:creator>
  <cp:keywords/>
  <dc:description>Same entry sheet as in Discharge_Computation_AllPurpose-1Sheet.xls but all information for a site is contained on a single page.  Copies can be created within a workbook and selected information can be summarized  as in the INDIRECT_PeakFlows_Revised.xls sheet.</dc:description>
  <cp:lastModifiedBy>Keith J Halford</cp:lastModifiedBy>
  <cp:lastPrinted>2004-06-09T05:41:21Z</cp:lastPrinted>
  <dcterms:created xsi:type="dcterms:W3CDTF">1996-10-14T23:33:28Z</dcterms:created>
  <dcterms:modified xsi:type="dcterms:W3CDTF">2005-04-10T22:20:15Z</dcterms:modified>
  <cp:category/>
  <cp:version/>
  <cp:contentType/>
  <cp:contentStatus/>
</cp:coreProperties>
</file>