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<sst xmlns="http://schemas.openxmlformats.org/spreadsheetml/2006/main" count="56" uniqueCount="55">
  <si>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SEF(OG-300 tables)</t>
  </si>
  <si>
    <t>Discount rate</t>
  </si>
  <si>
    <t>Maintenance inflation rate</t>
  </si>
  <si>
    <t>Operation cost infl. Rate</t>
  </si>
  <si>
    <t>Fuel cost infl. Rate</t>
  </si>
  <si>
    <t>Mortgage interest rate (i)</t>
  </si>
  <si>
    <t>General inflation rate (g)</t>
  </si>
  <si>
    <t>Energy Factor (EF)</t>
  </si>
  <si>
    <t>Solar Fraction (F)</t>
  </si>
  <si>
    <t>PWF(n,ro,d),d=ro</t>
  </si>
  <si>
    <t>PWF(n,rm,d), d unequal to rm</t>
  </si>
  <si>
    <t>PWF(n,rm,d), d=rm</t>
  </si>
  <si>
    <t>PWF(n,rf,d), d unequal to rf</t>
  </si>
  <si>
    <t>PWF(n,rf,d, d=rf</t>
  </si>
  <si>
    <t>PWF(n,g,d), d unequal to g</t>
  </si>
  <si>
    <t>PWF(n,g,d), d=g</t>
  </si>
  <si>
    <t>PWF(n,ro,d), d unequal to ro</t>
  </si>
  <si>
    <t>PWF(m,0,d)</t>
  </si>
  <si>
    <t>PWF(m,0,i)</t>
  </si>
  <si>
    <t>PWF(m,i,d), d unequal to i</t>
  </si>
  <si>
    <t>PWF(m,i,d),d=i</t>
  </si>
  <si>
    <t>PWF(k,0,d)</t>
  </si>
  <si>
    <r>
      <t>PWF(k,</t>
    </r>
    <r>
      <rPr>
        <sz val="10"/>
        <rFont val="Arial"/>
        <family val="2"/>
      </rPr>
      <t>δ</t>
    </r>
    <r>
      <rPr>
        <sz val="10"/>
        <rFont val="Arial"/>
        <family val="0"/>
      </rPr>
      <t>/k,d)</t>
    </r>
  </si>
  <si>
    <t>PWF(k-1,0.d)</t>
  </si>
  <si>
    <t>PWF(m,i,0)</t>
  </si>
  <si>
    <t>I</t>
  </si>
  <si>
    <t>St. Line Depreciation</t>
  </si>
  <si>
    <t>Decl. Bal. Dep.</t>
  </si>
  <si>
    <t>SOYD Depreciation</t>
  </si>
  <si>
    <r>
      <t>α</t>
    </r>
    <r>
      <rPr>
        <sz val="10"/>
        <rFont val="Arial"/>
        <family val="0"/>
      </rPr>
      <t>-</t>
    </r>
    <r>
      <rPr>
        <sz val="10"/>
        <rFont val="Arial"/>
        <family val="2"/>
      </rPr>
      <t>β</t>
    </r>
    <r>
      <rPr>
        <sz val="10"/>
        <rFont val="Arial"/>
        <family val="0"/>
      </rPr>
      <t>-</t>
    </r>
    <r>
      <rPr>
        <sz val="10"/>
        <rFont val="Arial"/>
        <family val="2"/>
      </rPr>
      <t>σ</t>
    </r>
    <r>
      <rPr>
        <sz val="10"/>
        <rFont val="Arial"/>
        <family val="0"/>
      </rPr>
      <t>[(1+g)/(1+d)]*n</t>
    </r>
  </si>
  <si>
    <t>(1-α)[PWF (m,0,d)/PWF(m,0,i)-I]</t>
  </si>
  <si>
    <t>E1</t>
  </si>
  <si>
    <t>LCS</t>
  </si>
  <si>
    <t>Conventional system cost ($)</t>
  </si>
  <si>
    <t>Area-dependent cost ($/sq.ft.)</t>
  </si>
  <si>
    <t>Other fixed costs ($)</t>
  </si>
  <si>
    <t>Maintenance cost (yr 1), ($)</t>
  </si>
  <si>
    <t>Fuel cost (yr 1), ($/MMBtu)</t>
  </si>
  <si>
    <t>Annual Heating Load (MMBtu)</t>
  </si>
  <si>
    <t>Collector Area (sq.ft.)</t>
  </si>
  <si>
    <t>Period of analysis (years)</t>
  </si>
  <si>
    <t>Property tax rate (p)</t>
  </si>
  <si>
    <t>Insurance cost (h)</t>
  </si>
  <si>
    <t>Downpayment (α)</t>
  </si>
  <si>
    <t>Investment tax credit (β)</t>
  </si>
  <si>
    <t>Salvage value (σ)</t>
  </si>
  <si>
    <t>Period of mortgage (m) (years)</t>
  </si>
  <si>
    <t>Depreciation lifetime (k) (years)</t>
  </si>
  <si>
    <t>Declining balance mult.(δ)</t>
  </si>
  <si>
    <t>Effective tax rate (t)</t>
  </si>
  <si>
    <t>[(1-t)p+h]PWF(n,g,d)</t>
  </si>
  <si>
    <t>Operating cost (yr 1), ($/sq.ft.)</t>
  </si>
  <si>
    <t>Business? (NO=1, YES=2)</t>
  </si>
  <si>
    <t>Depreciation Schedule (1,2,or3)</t>
  </si>
  <si>
    <t>Depreciation Factor (B)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</si>
</sst>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2" width="24.00390625" style="0" customWidth="1"/>
    <col min="3" max="3" width="17.7109375" style="0" customWidth="1"/>
  </cols>
  <sheetData>
    <row r="1" spans="1:2" ht="12.75">
      <c r="A1" t="s">
        <v>33</v>
      </c>
      <c r="B1">
        <v>2000</v>
      </c>
    </row>
    <row r="2" spans="1:2" ht="12.75">
      <c r="A2" t="s">
        <v>34</v>
      </c>
      <c r="B2">
        <v>75</v>
      </c>
    </row>
    <row r="3" spans="1:2" ht="12.75">
      <c r="A3" t="s">
        <v>35</v>
      </c>
      <c r="B3">
        <v>2000</v>
      </c>
    </row>
    <row r="4" spans="1:2" ht="12.75">
      <c r="A4" t="s">
        <v>36</v>
      </c>
      <c r="B4">
        <v>25</v>
      </c>
    </row>
    <row r="5" spans="1:2" ht="12.75">
      <c r="A5" t="s">
        <v>51</v>
      </c>
      <c r="B5">
        <v>0.375</v>
      </c>
    </row>
    <row r="6" spans="1:2" ht="12.75">
      <c r="A6" t="s">
        <v>37</v>
      </c>
      <c r="B6">
        <v>32.2</v>
      </c>
    </row>
    <row r="7" spans="1:2" ht="12.75">
      <c r="A7" t="s">
        <v>38</v>
      </c>
      <c r="B7">
        <v>14.981425</v>
      </c>
    </row>
    <row r="8" spans="1:2" ht="12.75">
      <c r="A8" t="s">
        <v>39</v>
      </c>
      <c r="B8">
        <v>40</v>
      </c>
    </row>
    <row r="9" spans="1:2" ht="12.75">
      <c r="A9" t="s">
        <v>0</v>
      </c>
      <c r="B9">
        <v>2</v>
      </c>
    </row>
    <row r="10" spans="1:2" ht="12.75">
      <c r="A10" t="s">
        <v>1</v>
      </c>
      <c r="B10">
        <v>0.11</v>
      </c>
    </row>
    <row r="11" spans="1:2" ht="12.75">
      <c r="A11" t="s">
        <v>2</v>
      </c>
      <c r="B11">
        <v>0.04</v>
      </c>
    </row>
    <row r="12" spans="1:2" ht="12.75">
      <c r="A12" t="s">
        <v>3</v>
      </c>
      <c r="B12">
        <v>0.06</v>
      </c>
    </row>
    <row r="13" spans="1:2" ht="12.75">
      <c r="A13" t="s">
        <v>4</v>
      </c>
      <c r="B13">
        <v>0.1</v>
      </c>
    </row>
    <row r="14" spans="1:2" ht="12.75">
      <c r="A14" t="s">
        <v>40</v>
      </c>
      <c r="B14">
        <v>30</v>
      </c>
    </row>
    <row r="15" spans="1:2" ht="12.75">
      <c r="A15" t="s">
        <v>6</v>
      </c>
      <c r="B15">
        <v>0.04</v>
      </c>
    </row>
    <row r="16" spans="1:2" ht="12.75">
      <c r="A16" t="s">
        <v>41</v>
      </c>
      <c r="B16">
        <v>0.03</v>
      </c>
    </row>
    <row r="17" spans="1:2" ht="12.75">
      <c r="A17" t="s">
        <v>42</v>
      </c>
      <c r="B17">
        <v>0</v>
      </c>
    </row>
    <row r="18" spans="1:2" ht="12.75">
      <c r="A18" t="s">
        <v>43</v>
      </c>
      <c r="B18">
        <v>0.1</v>
      </c>
    </row>
    <row r="19" spans="1:2" ht="12.75">
      <c r="A19" t="s">
        <v>44</v>
      </c>
      <c r="B19">
        <v>0</v>
      </c>
    </row>
    <row r="20" spans="1:2" ht="12.75">
      <c r="A20" t="s">
        <v>45</v>
      </c>
      <c r="B20">
        <v>0.1</v>
      </c>
    </row>
    <row r="21" spans="1:2" ht="12.75">
      <c r="A21" t="s">
        <v>46</v>
      </c>
      <c r="B21">
        <v>10</v>
      </c>
    </row>
    <row r="22" spans="1:2" ht="12.75">
      <c r="A22" t="s">
        <v>47</v>
      </c>
      <c r="B22">
        <v>5</v>
      </c>
    </row>
    <row r="23" spans="1:2" ht="12.75">
      <c r="A23" t="s">
        <v>48</v>
      </c>
      <c r="B23">
        <v>2</v>
      </c>
    </row>
    <row r="24" spans="1:2" ht="12.75">
      <c r="A24" t="s">
        <v>5</v>
      </c>
      <c r="B24">
        <v>0.12</v>
      </c>
    </row>
    <row r="25" spans="1:2" ht="12.75">
      <c r="A25" t="s">
        <v>7</v>
      </c>
      <c r="B25">
        <v>0.9</v>
      </c>
    </row>
    <row r="26" spans="1:2" ht="12.75">
      <c r="A26" t="s">
        <v>8</v>
      </c>
      <c r="B26">
        <f>1-B25/B9</f>
        <v>0.55</v>
      </c>
    </row>
    <row r="27" spans="1:2" ht="12.75">
      <c r="A27" t="s">
        <v>16</v>
      </c>
      <c r="B27" s="2">
        <f>(1-POWER((1+B12)/(1+B10),B14))/(B10-B12)</f>
        <v>14.982162532386155</v>
      </c>
    </row>
    <row r="28" spans="1:3" ht="12.75">
      <c r="A28" t="s">
        <v>9</v>
      </c>
      <c r="B28" s="2">
        <f>B14/(1+B12)</f>
        <v>28.30188679245283</v>
      </c>
      <c r="C28" s="2">
        <f>IF(B10=B12,B28,B27)</f>
        <v>14.982162532386155</v>
      </c>
    </row>
    <row r="29" spans="1:2" ht="12.75">
      <c r="A29" t="s">
        <v>10</v>
      </c>
      <c r="B29" s="2">
        <f>(1-POWER((1+B11)/(1+B10),B14))/(B10-B11)</f>
        <v>12.261703719640188</v>
      </c>
    </row>
    <row r="30" spans="1:3" ht="12.75">
      <c r="A30" t="s">
        <v>11</v>
      </c>
      <c r="B30" s="3">
        <f>B14/(1+B11)</f>
        <v>28.846153846153847</v>
      </c>
      <c r="C30" s="2">
        <f>IF(B10=B11,B30,B29)</f>
        <v>12.261703719640188</v>
      </c>
    </row>
    <row r="31" spans="1:2" ht="12.75">
      <c r="A31" t="s">
        <v>12</v>
      </c>
      <c r="B31" s="2">
        <f>(1-POWER((1+B13)/(1+B10),B14))/(B10-B13)</f>
        <v>23.77609553470218</v>
      </c>
    </row>
    <row r="32" spans="1:3" ht="12.75">
      <c r="A32" t="s">
        <v>13</v>
      </c>
      <c r="B32" s="2">
        <f>B14/(1+B13)</f>
        <v>27.27272727272727</v>
      </c>
      <c r="C32" s="2">
        <f>IF(B10=B13,B32,B31)</f>
        <v>23.77609553470218</v>
      </c>
    </row>
    <row r="33" spans="1:2" ht="12.75">
      <c r="A33" t="s">
        <v>14</v>
      </c>
      <c r="B33" s="2">
        <f>((1-POWER((1+B15)/(1+B10),B14)))/(B10-B15)</f>
        <v>12.261703719640188</v>
      </c>
    </row>
    <row r="34" spans="1:3" ht="12.75">
      <c r="A34" t="s">
        <v>15</v>
      </c>
      <c r="C34" s="2">
        <f>IF(B10=B15,B34,B33)</f>
        <v>12.261703719640188</v>
      </c>
    </row>
    <row r="35" spans="1:3" ht="12.75">
      <c r="A35" t="s">
        <v>17</v>
      </c>
      <c r="B35" s="2">
        <f>(1-POWER(1/(1+B10),B21))/(B10)</f>
        <v>5.889232011141211</v>
      </c>
      <c r="C35" s="2"/>
    </row>
    <row r="36" spans="1:3" ht="12.75">
      <c r="A36" t="s">
        <v>18</v>
      </c>
      <c r="B36" s="2">
        <f>(1-POWER(1/(1+B24),B21))/(B24)</f>
        <v>5.650223028410866</v>
      </c>
      <c r="C36" s="2"/>
    </row>
    <row r="37" spans="1:3" ht="12.75">
      <c r="A37" t="s">
        <v>19</v>
      </c>
      <c r="B37" s="2">
        <f>(1-POWER((1+B24)/(1+B10),B21))/(B10-B24)</f>
        <v>9.383153240831659</v>
      </c>
      <c r="C37" s="2"/>
    </row>
    <row r="38" spans="1:3" ht="12.75">
      <c r="A38" t="s">
        <v>20</v>
      </c>
      <c r="B38" s="2">
        <f>B21/(1+B24)</f>
        <v>8.928571428571427</v>
      </c>
      <c r="C38" s="2">
        <f>IF(B10=B24,C38,B37)</f>
        <v>9.383153240831659</v>
      </c>
    </row>
    <row r="39" spans="1:3" ht="12.75">
      <c r="A39" t="s">
        <v>21</v>
      </c>
      <c r="B39" s="2">
        <f>(1-POWER(1/(1+B10),B22))/B10</f>
        <v>3.695897017649468</v>
      </c>
      <c r="C39" s="2"/>
    </row>
    <row r="40" spans="1:3" ht="12.75">
      <c r="A40" t="s">
        <v>22</v>
      </c>
      <c r="B40" s="2">
        <f>(1-POWER((1+B23/B22)/(1+B10),B22))/(B10-B23/B22)</f>
        <v>7.55766782971607</v>
      </c>
      <c r="C40" s="2"/>
    </row>
    <row r="41" spans="1:3" ht="12.75">
      <c r="A41" t="s">
        <v>23</v>
      </c>
      <c r="B41" s="2">
        <f>(1-POWER((1/(1+B10)),(B22-1)))/B10</f>
        <v>3.1024456895909087</v>
      </c>
      <c r="C41" s="2"/>
    </row>
    <row r="42" spans="1:3" ht="12.75">
      <c r="A42" t="s">
        <v>17</v>
      </c>
      <c r="B42" s="2">
        <f>(1-POWER((1)/(1+B10),B21))/(B10)</f>
        <v>5.889232011141211</v>
      </c>
      <c r="C42" s="2"/>
    </row>
    <row r="43" spans="1:3" ht="12.75">
      <c r="A43" t="s">
        <v>24</v>
      </c>
      <c r="B43" s="2">
        <f>(1-POWER((1+B24),B21))/(0-B24)</f>
        <v>17.548735069535095</v>
      </c>
      <c r="C43" s="2"/>
    </row>
    <row r="44" spans="1:3" ht="12.75">
      <c r="A44" t="s">
        <v>49</v>
      </c>
      <c r="B44" s="2">
        <v>0.3</v>
      </c>
      <c r="C44" s="2">
        <f>IF(B10=B24,B38,B37)</f>
        <v>9.383153240831659</v>
      </c>
    </row>
    <row r="45" spans="1:3" ht="12.75">
      <c r="A45" t="s">
        <v>25</v>
      </c>
      <c r="B45" s="2">
        <f>PRODUCT(B44,(B42/B36-C44/B43))</f>
        <v>0.15228289812681026</v>
      </c>
      <c r="C45" s="2"/>
    </row>
    <row r="46" spans="1:3" ht="12.75">
      <c r="A46" t="s">
        <v>26</v>
      </c>
      <c r="B46" s="2">
        <f>PRODUCT(B44,(1-B20),B39/B22)</f>
        <v>0.19957843895307129</v>
      </c>
      <c r="C46" s="2"/>
    </row>
    <row r="47" spans="1:3" ht="12.75">
      <c r="A47" t="s">
        <v>27</v>
      </c>
      <c r="B47" s="2">
        <f>PRODUCT(B44,B23,B40/B22)</f>
        <v>0.9069201395659284</v>
      </c>
      <c r="C47" s="2"/>
    </row>
    <row r="48" spans="1:3" ht="12.75">
      <c r="A48" t="s">
        <v>28</v>
      </c>
      <c r="B48" s="2">
        <f>PRODUCT(2,B44,(1-B20),(B39+((B22-1-B41))/B10))</f>
        <v>6.401960095175344</v>
      </c>
      <c r="C48" s="2">
        <f>B48/(B22*(B22-1))</f>
        <v>0.3200980047587672</v>
      </c>
    </row>
    <row r="49" spans="1:3" ht="12.75">
      <c r="A49" s="1" t="s">
        <v>29</v>
      </c>
      <c r="B49" s="2">
        <f>B18-B19-B20*POWER((1+B15)/(1+B10),B14)</f>
        <v>0.08583192603748133</v>
      </c>
      <c r="C49" s="2"/>
    </row>
    <row r="50" spans="1:2" ht="12.75">
      <c r="A50" s="1" t="s">
        <v>50</v>
      </c>
      <c r="B50" s="2">
        <f>((1-B44)*B16+B17)*IF(B10=B15,B34,B33)</f>
        <v>0.25749577811244395</v>
      </c>
    </row>
    <row r="51" spans="1:2" ht="12.75">
      <c r="A51" s="1" t="s">
        <v>30</v>
      </c>
      <c r="B51" s="2">
        <f>(1-B18)*(B35/B36-B45)</f>
        <v>0.801016116217573</v>
      </c>
    </row>
    <row r="52" spans="1:2" ht="12.75">
      <c r="A52" s="1" t="s">
        <v>52</v>
      </c>
      <c r="B52" s="4">
        <v>1</v>
      </c>
    </row>
    <row r="53" spans="1:3" ht="12.75">
      <c r="A53" s="1" t="s">
        <v>53</v>
      </c>
      <c r="B53" s="4">
        <v>1</v>
      </c>
      <c r="C53" s="2"/>
    </row>
    <row r="54" spans="1:2" ht="12.75">
      <c r="A54" s="1" t="s">
        <v>54</v>
      </c>
      <c r="B54" s="2">
        <f>IF(B53=1,B46,IF(B53=2,B47,IF(B53=3,B48)))</f>
        <v>0.19957843895307129</v>
      </c>
    </row>
    <row r="55" spans="1:2" ht="12.75">
      <c r="A55" s="1" t="s">
        <v>31</v>
      </c>
      <c r="B55" s="2">
        <f>B49+B50+B51-IF(B52=1,0,B54)</f>
        <v>1.1443438203674983</v>
      </c>
    </row>
    <row r="56" spans="1:2" ht="12.75">
      <c r="A56" s="1" t="s">
        <v>32</v>
      </c>
      <c r="B56" s="4">
        <f>IF(B52=1,B26*B7*B6*C32-(B2*B8+B3)*B55-B8*B5*C28-B4*C30+0.3*(B2*B8+B3),B26*B7*B6*C32*(1-B44)-(B2*B8+B3)*B55-B8*B5*C28*(1-B44)-B4*C30*(1-B44)+0.3*(B2*B8+B3))</f>
        <v>1555.3041843199408</v>
      </c>
    </row>
    <row r="57" ht="12.75">
      <c r="B5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</dc:creator>
  <cp:keywords/>
  <dc:description/>
  <cp:lastModifiedBy>mgowda</cp:lastModifiedBy>
  <cp:lastPrinted>2007-02-02T18:11:02Z</cp:lastPrinted>
  <dcterms:created xsi:type="dcterms:W3CDTF">2007-01-29T22:36:52Z</dcterms:created>
  <dcterms:modified xsi:type="dcterms:W3CDTF">2007-07-30T20:20:42Z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