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120" activeTab="0"/>
  </bookViews>
  <sheets>
    <sheet name="noMidC" sheetId="1" r:id="rId1"/>
    <sheet name="MidC" sheetId="2" r:id="rId2"/>
  </sheets>
  <definedNames/>
  <calcPr fullCalcOnLoad="1"/>
</workbook>
</file>

<file path=xl/sharedStrings.xml><?xml version="1.0" encoding="utf-8"?>
<sst xmlns="http://schemas.openxmlformats.org/spreadsheetml/2006/main" count="210" uniqueCount="58">
  <si>
    <t>Load</t>
  </si>
  <si>
    <t>ASC</t>
  </si>
  <si>
    <t>GrossCost</t>
  </si>
  <si>
    <t>NetCost</t>
  </si>
  <si>
    <t>PSE</t>
  </si>
  <si>
    <t>NWN</t>
  </si>
  <si>
    <t>PGE</t>
  </si>
  <si>
    <t>AVA</t>
  </si>
  <si>
    <t>PAC</t>
  </si>
  <si>
    <t>IPC</t>
  </si>
  <si>
    <t>InitialNet</t>
  </si>
  <si>
    <t>7b3</t>
  </si>
  <si>
    <t>SuppChg</t>
  </si>
  <si>
    <t>Source:</t>
  </si>
  <si>
    <t>avg 07-09</t>
  </si>
  <si>
    <t>WP-07</t>
  </si>
  <si>
    <t>fcst 07-09</t>
  </si>
  <si>
    <t>RAM</t>
  </si>
  <si>
    <t>(ld×ASC)</t>
  </si>
  <si>
    <t>alloc by</t>
  </si>
  <si>
    <t>7b3÷load</t>
  </si>
  <si>
    <t>PF</t>
  </si>
  <si>
    <t>PF +</t>
  </si>
  <si>
    <t>load×ASC</t>
  </si>
  <si>
    <t>pre-rate</t>
  </si>
  <si>
    <t>- (ld×PF)</t>
  </si>
  <si>
    <t>trigger</t>
  </si>
  <si>
    <t>Public #3</t>
  </si>
  <si>
    <t>Public #5</t>
  </si>
  <si>
    <t>Public #4</t>
  </si>
  <si>
    <t>Public #1</t>
  </si>
  <si>
    <t>Clark</t>
  </si>
  <si>
    <t>Public #2</t>
  </si>
  <si>
    <t>IOU subtot</t>
  </si>
  <si>
    <t>Total</t>
  </si>
  <si>
    <t>calc</t>
  </si>
  <si>
    <t>w/o IPC</t>
  </si>
  <si>
    <r>
      <t>PF</t>
    </r>
    <r>
      <rPr>
        <vertAlign val="subscript"/>
        <sz val="10"/>
        <rFont val="Arial"/>
        <family val="2"/>
      </rPr>
      <t>x</t>
    </r>
  </si>
  <si>
    <t>Current Methodology  --  7b2 = Mid-Cs Excluded</t>
  </si>
  <si>
    <t>Allocation Methodology  --  7b2 = Mid-Cs Excluded</t>
  </si>
  <si>
    <t>allcoated</t>
  </si>
  <si>
    <t>Current Methodology  --  7b2 = Mid-Cs Included</t>
  </si>
  <si>
    <t>Allocation Methodology  --  7b2 = Mid-Cs Included</t>
  </si>
  <si>
    <t>preference rate: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</si>
  <si>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</si>
  <si>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</si>
  <si>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</si>
  <si>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</si>
  <si>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</si>
  <si>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</si>
  <si>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</si>
  <si>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</si>
  <si>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</si>
  <si>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</si>
  <si>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</si>
  <si>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trigger:</t>
  </si>
  <si>
    <r>
      <t>test PF</t>
    </r>
    <r>
      <rPr>
        <vertAlign val="subscript"/>
        <sz val="9"/>
        <rFont val="Arial"/>
        <family val="0"/>
      </rPr>
      <t>x</t>
    </r>
  </si>
  <si>
    <r>
      <t>-(ld×PF</t>
    </r>
    <r>
      <rPr>
        <vertAlign val="subscript"/>
        <sz val="9"/>
        <rFont val="Arial"/>
        <family val="0"/>
      </rPr>
      <t>x</t>
    </r>
    <r>
      <rPr>
        <sz val="9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</si>
</sst>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vertAlign val="subscript"/>
      <sz val="10"/>
      <name val="Arial"/>
      <family val="2"/>
    </font>
    <font>
      <i/>
      <sz val="10"/>
      <color indexed="55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0"/>
    </font>
    <font>
      <sz val="9"/>
      <name val="Arial"/>
      <family val="0"/>
    </font>
    <font>
      <vertAlign val="subscript"/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21" applyAlignment="1">
      <alignment/>
    </xf>
    <xf numFmtId="16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4" fontId="6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2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95250</xdr:rowOff>
    </xdr:from>
    <xdr:to>
      <xdr:col>12</xdr:col>
      <xdr:colOff>19050</xdr:colOff>
      <xdr:row>21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219075" y="3562350"/>
          <a:ext cx="6467475" cy="19050"/>
        </a:xfrm>
        <a:prstGeom prst="line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95250</xdr:rowOff>
    </xdr:from>
    <xdr:to>
      <xdr:col>12</xdr:col>
      <xdr:colOff>19050</xdr:colOff>
      <xdr:row>21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219075" y="3562350"/>
          <a:ext cx="6467475" cy="19050"/>
        </a:xfrm>
        <a:prstGeom prst="line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workbookViewId="0" topLeftCell="A1">
      <selection activeCell="O37" sqref="O37"/>
    </sheetView>
  </sheetViews>
  <sheetFormatPr defaultColWidth="9.140625" defaultRowHeight="12.75"/>
  <cols>
    <col min="1" max="1" width="3.00390625" style="0" bestFit="1" customWidth="1"/>
    <col min="2" max="2" width="9.7109375" style="0" customWidth="1"/>
    <col min="3" max="3" width="8.8515625" style="0" bestFit="1" customWidth="1"/>
    <col min="5" max="5" width="7.8515625" style="0" bestFit="1" customWidth="1"/>
    <col min="6" max="6" width="9.8515625" style="0" bestFit="1" customWidth="1"/>
    <col min="7" max="7" width="8.57421875" style="0" bestFit="1" customWidth="1"/>
    <col min="8" max="8" width="8.140625" style="0" bestFit="1" customWidth="1"/>
    <col min="9" max="11" width="8.57421875" style="0" bestFit="1" customWidth="1"/>
  </cols>
  <sheetData>
    <row r="1" spans="2:12" ht="12.75">
      <c r="B1" s="19" t="s">
        <v>44</v>
      </c>
      <c r="C1" s="19" t="s">
        <v>45</v>
      </c>
      <c r="D1" s="19" t="s">
        <v>46</v>
      </c>
      <c r="E1" s="19" t="s">
        <v>47</v>
      </c>
      <c r="F1" s="19" t="s">
        <v>48</v>
      </c>
      <c r="G1" s="19" t="s">
        <v>49</v>
      </c>
      <c r="H1" s="19" t="s">
        <v>50</v>
      </c>
      <c r="I1" s="19" t="s">
        <v>51</v>
      </c>
      <c r="J1" s="19" t="s">
        <v>52</v>
      </c>
      <c r="K1" s="19" t="s">
        <v>53</v>
      </c>
      <c r="L1" s="19" t="s">
        <v>54</v>
      </c>
    </row>
    <row r="2" spans="2:12" ht="12.75">
      <c r="B2" s="15" t="s">
        <v>38</v>
      </c>
      <c r="K2" s="4" t="s">
        <v>17</v>
      </c>
      <c r="L2" s="13" t="s">
        <v>35</v>
      </c>
    </row>
    <row r="3" spans="3:12" ht="15.75">
      <c r="C3" s="4" t="s">
        <v>0</v>
      </c>
      <c r="D3" s="4" t="s">
        <v>1</v>
      </c>
      <c r="E3" s="4" t="s">
        <v>21</v>
      </c>
      <c r="F3" s="4" t="s">
        <v>2</v>
      </c>
      <c r="G3" s="4" t="s">
        <v>10</v>
      </c>
      <c r="H3" s="4" t="s">
        <v>11</v>
      </c>
      <c r="I3" s="4" t="s">
        <v>12</v>
      </c>
      <c r="J3" s="4" t="s">
        <v>37</v>
      </c>
      <c r="K3" s="4" t="s">
        <v>3</v>
      </c>
      <c r="L3" s="13" t="s">
        <v>3</v>
      </c>
    </row>
    <row r="4" spans="1:13" ht="12.75">
      <c r="A4">
        <v>1</v>
      </c>
      <c r="B4" t="s">
        <v>5</v>
      </c>
      <c r="C4" s="1">
        <v>131.61037121281683</v>
      </c>
      <c r="D4" s="3">
        <v>62.87</v>
      </c>
      <c r="E4" s="10">
        <v>37.49</v>
      </c>
      <c r="F4" s="2">
        <v>72.54932589026409</v>
      </c>
      <c r="G4" s="2">
        <v>29.28744856203121</v>
      </c>
      <c r="H4" s="2">
        <f>$H$16*(C4/SUM($C$4:$C$8,$C$10:$C$15))</f>
        <v>6.554036582374213</v>
      </c>
      <c r="I4" s="3">
        <f>H4/(C4*0.00876)</f>
        <v>5.684792810454361</v>
      </c>
      <c r="J4" s="3">
        <f>E4+I4</f>
        <v>43.17479281045436</v>
      </c>
      <c r="K4" s="2">
        <v>22.73296834799113</v>
      </c>
      <c r="L4" s="11">
        <f>MAX((C4*0.00876*D4)-(C4*0.00876*J4),0)</f>
        <v>22.706739316925898</v>
      </c>
      <c r="M4" s="5"/>
    </row>
    <row r="5" spans="1:13" ht="12.75">
      <c r="A5">
        <v>2</v>
      </c>
      <c r="B5" t="s">
        <v>4</v>
      </c>
      <c r="C5" s="1">
        <v>1281.659076502015</v>
      </c>
      <c r="D5" s="3">
        <v>51.94</v>
      </c>
      <c r="E5" s="3">
        <f>E4</f>
        <v>37.49</v>
      </c>
      <c r="F5" s="2">
        <v>583.678238944122</v>
      </c>
      <c r="G5" s="2">
        <v>162.38256743824724</v>
      </c>
      <c r="H5" s="2">
        <f aca="true" t="shared" si="0" ref="H5:H15">$H$16*(C5/SUM($C$4:$C$8,$C$10:$C$15))</f>
        <v>63.82506481911755</v>
      </c>
      <c r="I5" s="3">
        <f aca="true" t="shared" si="1" ref="I5:I15">H5/(C5*0.00876)</f>
        <v>5.684792810454361</v>
      </c>
      <c r="J5" s="3">
        <f aca="true" t="shared" si="2" ref="J5:J15">E5+I5</f>
        <v>43.17479281045436</v>
      </c>
      <c r="K5" s="2">
        <v>98.5532952549085</v>
      </c>
      <c r="L5" s="11">
        <f>MAX((C5*0.00876*D5)-(C5*0.00876*J5),0)</f>
        <v>98.40990440266046</v>
      </c>
      <c r="M5" s="5"/>
    </row>
    <row r="6" spans="1:13" ht="12.75">
      <c r="A6">
        <v>3</v>
      </c>
      <c r="B6" t="s">
        <v>6</v>
      </c>
      <c r="C6" s="1">
        <v>1041.004942159975</v>
      </c>
      <c r="D6" s="3">
        <v>51.89</v>
      </c>
      <c r="E6" s="3">
        <f aca="true" t="shared" si="3" ref="E6:E15">E5</f>
        <v>37.49</v>
      </c>
      <c r="F6" s="2">
        <v>473.62692181061254</v>
      </c>
      <c r="G6" s="2">
        <v>131.4362627495244</v>
      </c>
      <c r="H6" s="2">
        <f t="shared" si="0"/>
        <v>51.840781318945126</v>
      </c>
      <c r="I6" s="3">
        <f t="shared" si="1"/>
        <v>5.684792810454362</v>
      </c>
      <c r="J6" s="3">
        <f t="shared" si="2"/>
        <v>43.17479281045436</v>
      </c>
      <c r="K6" s="2">
        <v>79.5919591094342</v>
      </c>
      <c r="L6" s="11">
        <f>MAX((C6*0.00876*D6)-(C6*0.00876*J6),0)</f>
        <v>79.47574610488277</v>
      </c>
      <c r="M6" s="5"/>
    </row>
    <row r="7" spans="1:13" ht="12.75">
      <c r="A7">
        <v>4</v>
      </c>
      <c r="B7" t="s">
        <v>7</v>
      </c>
      <c r="C7" s="1">
        <v>478.85217087528264</v>
      </c>
      <c r="D7" s="3">
        <v>47.73</v>
      </c>
      <c r="E7" s="3">
        <f t="shared" si="3"/>
        <v>37.49</v>
      </c>
      <c r="F7" s="2">
        <v>200.39758038669927</v>
      </c>
      <c r="G7" s="2">
        <v>42.99332124784831</v>
      </c>
      <c r="H7" s="2">
        <f t="shared" si="0"/>
        <v>23.846256313577488</v>
      </c>
      <c r="I7" s="3">
        <f t="shared" si="1"/>
        <v>5.684792810454361</v>
      </c>
      <c r="J7" s="3">
        <f t="shared" si="2"/>
        <v>43.17479281045436</v>
      </c>
      <c r="K7" s="2">
        <v>19.145463368182433</v>
      </c>
      <c r="L7" s="11">
        <f>MAX((C7*0.00876*D7)-(C7*0.00876*J7),0)</f>
        <v>19.107932659145433</v>
      </c>
      <c r="M7" s="5"/>
    </row>
    <row r="8" spans="1:13" ht="12.75">
      <c r="A8">
        <v>5</v>
      </c>
      <c r="B8" t="s">
        <v>8</v>
      </c>
      <c r="C8" s="1">
        <v>1227.3805503113228</v>
      </c>
      <c r="D8" s="3">
        <v>47.01</v>
      </c>
      <c r="E8" s="3">
        <f t="shared" si="3"/>
        <v>37.49</v>
      </c>
      <c r="F8" s="2">
        <v>505.9060103624645</v>
      </c>
      <c r="G8" s="2">
        <v>102.4510788906756</v>
      </c>
      <c r="H8" s="2">
        <f t="shared" si="0"/>
        <v>61.12206016216762</v>
      </c>
      <c r="I8" s="3">
        <f t="shared" si="1"/>
        <v>5.684792810454361</v>
      </c>
      <c r="J8" s="3">
        <f t="shared" si="2"/>
        <v>43.17479281045436</v>
      </c>
      <c r="K8" s="2">
        <v>41.32480493069265</v>
      </c>
      <c r="L8" s="11">
        <f>MAX((C8*0.00876*D8)-(C8*0.00876*J8),0)</f>
        <v>41.23558630715519</v>
      </c>
      <c r="M8" s="5"/>
    </row>
    <row r="9" spans="1:13" ht="12.75">
      <c r="A9">
        <v>6</v>
      </c>
      <c r="B9" t="s">
        <v>9</v>
      </c>
      <c r="C9" s="1">
        <v>0</v>
      </c>
      <c r="D9" s="3">
        <v>42.49</v>
      </c>
      <c r="E9" s="3">
        <f t="shared" si="3"/>
        <v>37.49</v>
      </c>
      <c r="F9" s="2">
        <v>0</v>
      </c>
      <c r="G9" s="2">
        <v>4.384E-07</v>
      </c>
      <c r="H9" s="2">
        <v>0</v>
      </c>
      <c r="I9" s="3">
        <v>0</v>
      </c>
      <c r="J9" s="3">
        <v>43.17479281045436</v>
      </c>
      <c r="K9" s="2">
        <v>0</v>
      </c>
      <c r="L9" s="11">
        <v>0</v>
      </c>
      <c r="M9" s="5"/>
    </row>
    <row r="10" spans="1:13" ht="12.75">
      <c r="A10">
        <v>7</v>
      </c>
      <c r="B10" t="s">
        <v>27</v>
      </c>
      <c r="C10" s="1">
        <v>65.00609219311572</v>
      </c>
      <c r="D10" s="3">
        <v>63.09</v>
      </c>
      <c r="E10" s="3">
        <f t="shared" si="3"/>
        <v>37.49</v>
      </c>
      <c r="F10" s="2">
        <v>35.95956281500551</v>
      </c>
      <c r="G10" s="2">
        <v>14.591295103251563</v>
      </c>
      <c r="H10" s="2">
        <f t="shared" si="0"/>
        <v>3.2372244100879812</v>
      </c>
      <c r="I10" s="3">
        <f t="shared" si="1"/>
        <v>5.684792810454361</v>
      </c>
      <c r="J10" s="3">
        <f t="shared" si="2"/>
        <v>43.17479281045436</v>
      </c>
      <c r="K10" s="2">
        <v>11.353851502217623</v>
      </c>
      <c r="L10" s="11">
        <f aca="true" t="shared" si="4" ref="L10:L15">MAX((C10*0.00876*D10)-(C10*0.00876*J10),0)</f>
        <v>11.340781800771378</v>
      </c>
      <c r="M10" s="5"/>
    </row>
    <row r="11" spans="1:13" ht="12.75">
      <c r="A11">
        <v>8</v>
      </c>
      <c r="B11" t="s">
        <v>28</v>
      </c>
      <c r="C11" s="1">
        <v>391.9613859295143</v>
      </c>
      <c r="D11" s="3">
        <v>49.81</v>
      </c>
      <c r="E11" s="3">
        <f t="shared" si="3"/>
        <v>37.49</v>
      </c>
      <c r="F11" s="2">
        <v>171.18260250335055</v>
      </c>
      <c r="G11" s="2">
        <v>42.34028634493633</v>
      </c>
      <c r="H11" s="2">
        <f t="shared" si="0"/>
        <v>19.519200793880593</v>
      </c>
      <c r="I11" s="3">
        <f t="shared" si="1"/>
        <v>5.684792810454361</v>
      </c>
      <c r="J11" s="3">
        <f t="shared" si="2"/>
        <v>43.17479281045436</v>
      </c>
      <c r="K11" s="2">
        <v>22.81976471837478</v>
      </c>
      <c r="L11" s="11">
        <f t="shared" si="4"/>
        <v>22.782526252067555</v>
      </c>
      <c r="M11" s="5"/>
    </row>
    <row r="12" spans="1:13" ht="12.75">
      <c r="A12">
        <v>9</v>
      </c>
      <c r="B12" t="s">
        <v>32</v>
      </c>
      <c r="C12" s="1">
        <v>32.31363090970961</v>
      </c>
      <c r="D12" s="3">
        <v>49.55</v>
      </c>
      <c r="E12" s="3">
        <f t="shared" si="3"/>
        <v>37.49</v>
      </c>
      <c r="F12" s="2">
        <v>14.038775671816046</v>
      </c>
      <c r="G12" s="2">
        <v>3.4169048355620877</v>
      </c>
      <c r="H12" s="2">
        <f t="shared" si="0"/>
        <v>1.6091795588746909</v>
      </c>
      <c r="I12" s="3">
        <f t="shared" si="1"/>
        <v>5.684792810454362</v>
      </c>
      <c r="J12" s="3">
        <f t="shared" si="2"/>
        <v>43.17479281045436</v>
      </c>
      <c r="K12" s="2">
        <v>1.8076163226273727</v>
      </c>
      <c r="L12" s="11">
        <f t="shared" si="4"/>
        <v>1.804613366760126</v>
      </c>
      <c r="M12" s="5"/>
    </row>
    <row r="13" spans="1:13" ht="12.75">
      <c r="A13">
        <v>10</v>
      </c>
      <c r="B13" t="s">
        <v>31</v>
      </c>
      <c r="C13" s="1">
        <v>280.2961891332899</v>
      </c>
      <c r="D13" s="3">
        <v>48.42</v>
      </c>
      <c r="E13" s="3">
        <f t="shared" si="3"/>
        <v>37.49</v>
      </c>
      <c r="F13" s="2">
        <v>118.99858492772634</v>
      </c>
      <c r="G13" s="2">
        <v>26.86192757662224</v>
      </c>
      <c r="H13" s="2">
        <f t="shared" si="0"/>
        <v>13.958409664456298</v>
      </c>
      <c r="I13" s="3">
        <f t="shared" si="1"/>
        <v>5.684792810454361</v>
      </c>
      <c r="J13" s="3">
        <f t="shared" si="2"/>
        <v>43.17479281045436</v>
      </c>
      <c r="K13" s="2">
        <v>12.902572715211964</v>
      </c>
      <c r="L13" s="11">
        <f t="shared" si="4"/>
        <v>12.879053497250979</v>
      </c>
      <c r="M13" s="5"/>
    </row>
    <row r="14" spans="1:13" ht="12.75">
      <c r="A14">
        <v>11</v>
      </c>
      <c r="B14" t="s">
        <v>29</v>
      </c>
      <c r="C14" s="1">
        <v>36.66488923893948</v>
      </c>
      <c r="D14" s="3">
        <v>46.08</v>
      </c>
      <c r="E14" s="3">
        <f t="shared" si="3"/>
        <v>37.49</v>
      </c>
      <c r="F14" s="2">
        <v>14.813670033501143</v>
      </c>
      <c r="G14" s="2">
        <v>2.7614892705680285</v>
      </c>
      <c r="H14" s="2">
        <f t="shared" si="0"/>
        <v>1.8258669369766671</v>
      </c>
      <c r="I14" s="3">
        <f t="shared" si="1"/>
        <v>5.684792810454362</v>
      </c>
      <c r="J14" s="3">
        <f t="shared" si="2"/>
        <v>43.17479281045436</v>
      </c>
      <c r="K14" s="2">
        <v>0.9354986935218809</v>
      </c>
      <c r="L14" s="11">
        <f t="shared" si="4"/>
        <v>0.933107314430746</v>
      </c>
      <c r="M14" s="5"/>
    </row>
    <row r="15" spans="1:13" ht="13.5" thickBot="1">
      <c r="A15">
        <v>12</v>
      </c>
      <c r="B15" t="s">
        <v>30</v>
      </c>
      <c r="C15" s="1">
        <v>75.70304050710301</v>
      </c>
      <c r="D15" s="3">
        <v>43.92</v>
      </c>
      <c r="E15" s="3">
        <f t="shared" si="3"/>
        <v>37.49</v>
      </c>
      <c r="F15" s="2">
        <v>29.152477530348026</v>
      </c>
      <c r="G15" s="2">
        <v>4.267997051915706</v>
      </c>
      <c r="H15" s="2">
        <f t="shared" si="0"/>
        <v>3.7699194395417956</v>
      </c>
      <c r="I15" s="3">
        <f t="shared" si="1"/>
        <v>5.684792810454362</v>
      </c>
      <c r="J15" s="3">
        <f t="shared" si="2"/>
        <v>43.17479281045436</v>
      </c>
      <c r="K15" s="2">
        <v>0.497822362198566</v>
      </c>
      <c r="L15" s="11">
        <f t="shared" si="4"/>
        <v>0.49419058249369385</v>
      </c>
      <c r="M15" s="5"/>
    </row>
    <row r="16" spans="1:12" ht="13.5" thickTop="1">
      <c r="A16">
        <v>13</v>
      </c>
      <c r="B16" t="s">
        <v>34</v>
      </c>
      <c r="C16" s="7">
        <f>SUM(C4:C15)</f>
        <v>5042.452338973084</v>
      </c>
      <c r="F16" s="8">
        <f>SUM(F4:F15)</f>
        <v>2220.30375087591</v>
      </c>
      <c r="G16" s="6">
        <f>SUM(G4:G15)</f>
        <v>562.7905795095828</v>
      </c>
      <c r="H16" s="6">
        <v>251.108</v>
      </c>
      <c r="J16" s="12">
        <v>43.17</v>
      </c>
      <c r="K16" s="6">
        <f>SUM(K4:K15)</f>
        <v>311.6656173253611</v>
      </c>
      <c r="L16" s="14">
        <f>SUM(L4:L15)</f>
        <v>311.1701816045442</v>
      </c>
    </row>
    <row r="17" spans="1:12" ht="12.75">
      <c r="A17">
        <v>14</v>
      </c>
      <c r="B17" t="s">
        <v>33</v>
      </c>
      <c r="C17" s="1">
        <f>SUM(C4:C9)</f>
        <v>4160.507111061413</v>
      </c>
      <c r="F17" s="9">
        <f>SUM(F4:F9)</f>
        <v>1836.1580773941623</v>
      </c>
      <c r="G17" s="2">
        <f>SUM(G4:G9)</f>
        <v>468.55067932672677</v>
      </c>
      <c r="H17" s="2"/>
      <c r="I17" s="11">
        <f>G16-H16</f>
        <v>311.6825795095828</v>
      </c>
      <c r="K17" s="2">
        <f>SUM(K4:K9)</f>
        <v>261.3484910112089</v>
      </c>
      <c r="L17" s="11">
        <f>SUM(L4:L9)</f>
        <v>260.93590879076976</v>
      </c>
    </row>
    <row r="18" spans="1:10" ht="12.75">
      <c r="A18">
        <v>15</v>
      </c>
      <c r="F18" s="17" t="s">
        <v>55</v>
      </c>
      <c r="G18" s="20">
        <v>4.1</v>
      </c>
      <c r="H18" s="2"/>
      <c r="I18" s="17" t="s">
        <v>43</v>
      </c>
      <c r="J18" s="18">
        <v>28.67</v>
      </c>
    </row>
    <row r="19" spans="1:11" ht="12.75">
      <c r="A19">
        <v>16</v>
      </c>
      <c r="B19" t="s">
        <v>13</v>
      </c>
      <c r="C19" s="21" t="s">
        <v>14</v>
      </c>
      <c r="D19" s="21" t="s">
        <v>16</v>
      </c>
      <c r="E19" s="21" t="s">
        <v>24</v>
      </c>
      <c r="F19" s="21" t="s">
        <v>23</v>
      </c>
      <c r="G19" s="21" t="s">
        <v>18</v>
      </c>
      <c r="H19" s="21" t="s">
        <v>26</v>
      </c>
      <c r="I19" s="21" t="s">
        <v>20</v>
      </c>
      <c r="J19" s="21" t="s">
        <v>22</v>
      </c>
      <c r="K19" s="21" t="s">
        <v>18</v>
      </c>
    </row>
    <row r="20" spans="3:11" ht="13.5">
      <c r="C20" s="21" t="s">
        <v>15</v>
      </c>
      <c r="D20" s="21" t="s">
        <v>15</v>
      </c>
      <c r="E20" s="21" t="s">
        <v>56</v>
      </c>
      <c r="F20" s="21"/>
      <c r="G20" s="22" t="s">
        <v>25</v>
      </c>
      <c r="H20" s="21" t="s">
        <v>19</v>
      </c>
      <c r="I20" s="21"/>
      <c r="J20" s="21" t="s">
        <v>12</v>
      </c>
      <c r="K20" s="22" t="s">
        <v>57</v>
      </c>
    </row>
    <row r="21" spans="3:11" ht="12.75">
      <c r="C21" s="21" t="s">
        <v>36</v>
      </c>
      <c r="D21" s="23"/>
      <c r="E21" s="21" t="s">
        <v>36</v>
      </c>
      <c r="F21" s="23"/>
      <c r="G21" s="23"/>
      <c r="H21" s="21" t="s">
        <v>0</v>
      </c>
      <c r="I21" s="23"/>
      <c r="J21" s="23"/>
      <c r="K21" s="23"/>
    </row>
    <row r="24" spans="2:11" ht="12.75">
      <c r="B24" s="15" t="s">
        <v>39</v>
      </c>
      <c r="K24" s="4" t="s">
        <v>40</v>
      </c>
    </row>
    <row r="25" spans="3:11" ht="15.75">
      <c r="C25" s="4" t="s">
        <v>0</v>
      </c>
      <c r="D25" s="4" t="s">
        <v>1</v>
      </c>
      <c r="E25" s="4" t="s">
        <v>21</v>
      </c>
      <c r="F25" s="4" t="s">
        <v>2</v>
      </c>
      <c r="G25" s="4" t="s">
        <v>10</v>
      </c>
      <c r="H25" s="4" t="s">
        <v>11</v>
      </c>
      <c r="I25" s="4" t="s">
        <v>12</v>
      </c>
      <c r="J25" s="4" t="s">
        <v>37</v>
      </c>
      <c r="K25" s="4" t="s">
        <v>3</v>
      </c>
    </row>
    <row r="26" spans="1:11" ht="12.75">
      <c r="A26">
        <v>17</v>
      </c>
      <c r="B26" t="s">
        <v>5</v>
      </c>
      <c r="C26" s="1">
        <v>131.61037121281683</v>
      </c>
      <c r="D26" s="3">
        <v>62.87</v>
      </c>
      <c r="E26" s="10">
        <v>37.81</v>
      </c>
      <c r="F26" s="2">
        <v>72.54932589026409</v>
      </c>
      <c r="G26" s="2">
        <v>28.918182071099373</v>
      </c>
      <c r="H26" s="2">
        <f>$H$38*(G26/SUM($G$26:$G$37))</f>
        <v>13.368395570428907</v>
      </c>
      <c r="I26" s="3">
        <f>ROUND(H26/(C26*0.008736),2)</f>
        <v>11.63</v>
      </c>
      <c r="J26" s="3">
        <f>E26+I26</f>
        <v>49.440000000000005</v>
      </c>
      <c r="K26" s="2">
        <f>MAX((C26*0.00876*D26)-(C26*0.00876*J26),0)</f>
        <v>15.483539020000016</v>
      </c>
    </row>
    <row r="27" spans="1:11" ht="12.75">
      <c r="A27">
        <v>18</v>
      </c>
      <c r="B27" t="s">
        <v>4</v>
      </c>
      <c r="C27" s="1">
        <v>1281.659076502015</v>
      </c>
      <c r="D27" s="3">
        <v>51.94</v>
      </c>
      <c r="E27" s="3">
        <f>E26</f>
        <v>37.81</v>
      </c>
      <c r="F27" s="2">
        <v>583.678238944122</v>
      </c>
      <c r="G27" s="2">
        <v>158.78655210397463</v>
      </c>
      <c r="H27" s="2">
        <f aca="true" t="shared" si="5" ref="H27:H37">$H$38*(G27/SUM($G$26:$G$37))</f>
        <v>73.40438740483226</v>
      </c>
      <c r="I27" s="3">
        <f aca="true" t="shared" si="6" ref="I27:I37">ROUND(H27/(C27*0.008736),2)</f>
        <v>6.56</v>
      </c>
      <c r="J27" s="3">
        <f aca="true" t="shared" si="7" ref="J27:J37">E27+I27</f>
        <v>44.370000000000005</v>
      </c>
      <c r="K27" s="2">
        <f aca="true" t="shared" si="8" ref="K27:K37">MAX((C27*0.00876*D27)-(C27*0.00876*J27),0)</f>
        <v>84.99091467189334</v>
      </c>
    </row>
    <row r="28" spans="1:11" ht="12.75">
      <c r="A28">
        <v>19</v>
      </c>
      <c r="B28" t="s">
        <v>6</v>
      </c>
      <c r="C28" s="1">
        <v>1041.004942159975</v>
      </c>
      <c r="D28" s="3">
        <v>51.89</v>
      </c>
      <c r="E28" s="3">
        <f aca="true" t="shared" si="9" ref="E28:E37">E27</f>
        <v>37.81</v>
      </c>
      <c r="F28" s="2">
        <v>473.62692181061254</v>
      </c>
      <c r="G28" s="2">
        <v>128.51545691064607</v>
      </c>
      <c r="H28" s="2">
        <f t="shared" si="5"/>
        <v>59.410562554446685</v>
      </c>
      <c r="I28" s="3">
        <f t="shared" si="6"/>
        <v>6.53</v>
      </c>
      <c r="J28" s="3">
        <f t="shared" si="7"/>
        <v>44.34</v>
      </c>
      <c r="K28" s="2">
        <f t="shared" si="8"/>
        <v>68.84998486457641</v>
      </c>
    </row>
    <row r="29" spans="1:11" ht="12.75">
      <c r="A29">
        <v>20</v>
      </c>
      <c r="B29" t="s">
        <v>7</v>
      </c>
      <c r="C29" s="1">
        <v>478.85217087528264</v>
      </c>
      <c r="D29" s="3">
        <v>47.73</v>
      </c>
      <c r="E29" s="3">
        <f t="shared" si="9"/>
        <v>37.81</v>
      </c>
      <c r="F29" s="2">
        <v>200.39758038669927</v>
      </c>
      <c r="G29" s="2">
        <v>41.64977995885303</v>
      </c>
      <c r="H29" s="2">
        <f t="shared" si="5"/>
        <v>19.2540019473673</v>
      </c>
      <c r="I29" s="3">
        <f t="shared" si="6"/>
        <v>4.6</v>
      </c>
      <c r="J29" s="3">
        <f t="shared" si="7"/>
        <v>42.410000000000004</v>
      </c>
      <c r="K29" s="2">
        <f t="shared" si="8"/>
        <v>22.316043489734938</v>
      </c>
    </row>
    <row r="30" spans="1:11" ht="12.75">
      <c r="A30">
        <v>21</v>
      </c>
      <c r="B30" t="s">
        <v>8</v>
      </c>
      <c r="C30" s="1">
        <v>1227.3805503113228</v>
      </c>
      <c r="D30" s="3">
        <v>47.01</v>
      </c>
      <c r="E30" s="3">
        <f t="shared" si="9"/>
        <v>37.81</v>
      </c>
      <c r="F30" s="2">
        <v>505.9060103624645</v>
      </c>
      <c r="G30" s="2">
        <v>99.00734514645119</v>
      </c>
      <c r="H30" s="2">
        <f t="shared" si="5"/>
        <v>45.76945227890068</v>
      </c>
      <c r="I30" s="3">
        <f t="shared" si="6"/>
        <v>4.27</v>
      </c>
      <c r="J30" s="3">
        <f t="shared" si="7"/>
        <v>42.08</v>
      </c>
      <c r="K30" s="2">
        <f t="shared" si="8"/>
        <v>53.00663835018503</v>
      </c>
    </row>
    <row r="31" spans="1:11" ht="12.75">
      <c r="A31">
        <v>22</v>
      </c>
      <c r="B31" t="s">
        <v>9</v>
      </c>
      <c r="C31" s="1">
        <v>835.7447006785396</v>
      </c>
      <c r="D31" s="3">
        <v>42.49</v>
      </c>
      <c r="E31" s="3">
        <f t="shared" si="9"/>
        <v>37.81</v>
      </c>
      <c r="F31" s="2">
        <v>311.35810923873277</v>
      </c>
      <c r="G31" s="2">
        <v>34.294091580072234</v>
      </c>
      <c r="H31" s="2">
        <f t="shared" si="5"/>
        <v>15.853589303910619</v>
      </c>
      <c r="I31" s="3">
        <f t="shared" si="6"/>
        <v>2.17</v>
      </c>
      <c r="J31" s="3">
        <f t="shared" si="7"/>
        <v>39.980000000000004</v>
      </c>
      <c r="K31" s="2">
        <f t="shared" si="8"/>
        <v>18.376020180639443</v>
      </c>
    </row>
    <row r="32" spans="1:11" ht="12.75">
      <c r="A32">
        <v>23</v>
      </c>
      <c r="B32" t="s">
        <v>27</v>
      </c>
      <c r="C32" s="1">
        <v>65.00609219311572</v>
      </c>
      <c r="D32" s="3">
        <v>63.09</v>
      </c>
      <c r="E32" s="3">
        <f t="shared" si="9"/>
        <v>37.81</v>
      </c>
      <c r="F32" s="2">
        <v>35.95956281500551</v>
      </c>
      <c r="G32" s="2">
        <v>14.40890391446092</v>
      </c>
      <c r="H32" s="2">
        <f t="shared" si="5"/>
        <v>6.660997112170549</v>
      </c>
      <c r="I32" s="3">
        <f t="shared" si="6"/>
        <v>11.73</v>
      </c>
      <c r="J32" s="3">
        <f t="shared" si="7"/>
        <v>49.540000000000006</v>
      </c>
      <c r="K32" s="2">
        <f t="shared" si="8"/>
        <v>7.71609313113845</v>
      </c>
    </row>
    <row r="33" spans="1:11" ht="12.75">
      <c r="A33">
        <v>24</v>
      </c>
      <c r="B33" t="s">
        <v>28</v>
      </c>
      <c r="C33" s="1">
        <v>391.9613859295143</v>
      </c>
      <c r="D33" s="3">
        <v>49.81</v>
      </c>
      <c r="E33" s="3">
        <f t="shared" si="9"/>
        <v>37.81</v>
      </c>
      <c r="F33" s="2">
        <v>171.18260250335055</v>
      </c>
      <c r="G33" s="2">
        <v>41.240538647665254</v>
      </c>
      <c r="H33" s="2">
        <f t="shared" si="5"/>
        <v>19.064816482033823</v>
      </c>
      <c r="I33" s="3">
        <f t="shared" si="6"/>
        <v>5.57</v>
      </c>
      <c r="J33" s="3">
        <f t="shared" si="7"/>
        <v>43.38</v>
      </c>
      <c r="K33" s="2">
        <f t="shared" si="8"/>
        <v>22.077930592974553</v>
      </c>
    </row>
    <row r="34" spans="1:11" ht="12.75">
      <c r="A34">
        <v>25</v>
      </c>
      <c r="B34" t="s">
        <v>32</v>
      </c>
      <c r="C34" s="1">
        <v>32.31363090970961</v>
      </c>
      <c r="D34" s="3">
        <v>49.55</v>
      </c>
      <c r="E34" s="3">
        <f t="shared" si="9"/>
        <v>37.81</v>
      </c>
      <c r="F34" s="2">
        <v>14.038775671816046</v>
      </c>
      <c r="G34" s="2">
        <v>3.326240693988301</v>
      </c>
      <c r="H34" s="2">
        <f t="shared" si="5"/>
        <v>1.5376658619261228</v>
      </c>
      <c r="I34" s="3">
        <f t="shared" si="6"/>
        <v>5.45</v>
      </c>
      <c r="J34" s="3">
        <f t="shared" si="7"/>
        <v>43.260000000000005</v>
      </c>
      <c r="K34" s="2">
        <f t="shared" si="8"/>
        <v>1.780493988577362</v>
      </c>
    </row>
    <row r="35" spans="1:11" ht="12.75">
      <c r="A35">
        <v>26</v>
      </c>
      <c r="B35" t="s">
        <v>31</v>
      </c>
      <c r="C35" s="1">
        <v>280.2961891332899</v>
      </c>
      <c r="D35" s="3">
        <v>48.42</v>
      </c>
      <c r="E35" s="3">
        <f t="shared" si="9"/>
        <v>37.81</v>
      </c>
      <c r="F35" s="2">
        <v>118.99858492772634</v>
      </c>
      <c r="G35" s="2">
        <v>26.07548504921884</v>
      </c>
      <c r="H35" s="2">
        <f t="shared" si="5"/>
        <v>12.054263921975169</v>
      </c>
      <c r="I35" s="3">
        <f t="shared" si="6"/>
        <v>4.92</v>
      </c>
      <c r="J35" s="3">
        <f t="shared" si="7"/>
        <v>42.730000000000004</v>
      </c>
      <c r="K35" s="2">
        <f t="shared" si="8"/>
        <v>13.971195369635353</v>
      </c>
    </row>
    <row r="36" spans="1:11" ht="12.75">
      <c r="A36">
        <v>27</v>
      </c>
      <c r="B36" t="s">
        <v>29</v>
      </c>
      <c r="C36" s="1">
        <v>36.66488923893948</v>
      </c>
      <c r="D36" s="3">
        <v>46.08</v>
      </c>
      <c r="E36" s="3">
        <f t="shared" si="9"/>
        <v>37.81</v>
      </c>
      <c r="F36" s="2">
        <v>14.813670033501143</v>
      </c>
      <c r="G36" s="2">
        <v>2.6586165620020488</v>
      </c>
      <c r="H36" s="2">
        <f t="shared" si="5"/>
        <v>1.2290343073279486</v>
      </c>
      <c r="I36" s="3">
        <f t="shared" si="6"/>
        <v>3.84</v>
      </c>
      <c r="J36" s="3">
        <f t="shared" si="7"/>
        <v>41.650000000000006</v>
      </c>
      <c r="K36" s="2">
        <f t="shared" si="8"/>
        <v>1.422847023717674</v>
      </c>
    </row>
    <row r="37" spans="1:11" ht="13.5" thickBot="1">
      <c r="A37">
        <v>28</v>
      </c>
      <c r="B37" t="s">
        <v>30</v>
      </c>
      <c r="C37" s="1">
        <v>75.70304050710301</v>
      </c>
      <c r="D37" s="3">
        <v>43.92</v>
      </c>
      <c r="E37" s="3">
        <f t="shared" si="9"/>
        <v>37.81</v>
      </c>
      <c r="F37" s="2">
        <v>29.152477530348026</v>
      </c>
      <c r="G37" s="2">
        <v>4.055592844044317</v>
      </c>
      <c r="H37" s="2">
        <f t="shared" si="5"/>
        <v>1.8748332546799014</v>
      </c>
      <c r="I37" s="3">
        <f t="shared" si="6"/>
        <v>2.83</v>
      </c>
      <c r="J37" s="3">
        <f t="shared" si="7"/>
        <v>40.64</v>
      </c>
      <c r="K37" s="2">
        <f t="shared" si="8"/>
        <v>2.1751603222824905</v>
      </c>
    </row>
    <row r="38" spans="1:11" ht="13.5" thickTop="1">
      <c r="A38">
        <v>29</v>
      </c>
      <c r="B38" t="s">
        <v>34</v>
      </c>
      <c r="C38" s="7">
        <f>SUM(C26:C37)</f>
        <v>5878.1970396516235</v>
      </c>
      <c r="F38" s="8">
        <f>SUM(F26:F37)</f>
        <v>2531.6618601146424</v>
      </c>
      <c r="G38" s="6">
        <f>SUM(G26:G37)</f>
        <v>582.9367854824764</v>
      </c>
      <c r="H38" s="6">
        <v>269.482</v>
      </c>
      <c r="J38" s="12">
        <f>SUMPRODUCT(C26:C37,J26:J37)/SUM(C26:C37)</f>
        <v>43.05807536374765</v>
      </c>
      <c r="K38" s="6">
        <f>SUM(K26:K37)</f>
        <v>312.16686100535503</v>
      </c>
    </row>
    <row r="39" spans="1:11" ht="12.75">
      <c r="A39">
        <v>30</v>
      </c>
      <c r="B39" t="s">
        <v>33</v>
      </c>
      <c r="C39" s="1">
        <f>SUM(C26:C31)</f>
        <v>4996.251811739952</v>
      </c>
      <c r="F39" s="9">
        <f>SUM(F26:F31)</f>
        <v>2147.516186632895</v>
      </c>
      <c r="G39" s="2">
        <f>SUM(G26:G31)</f>
        <v>491.1714077710966</v>
      </c>
      <c r="H39" s="2"/>
      <c r="I39" s="11">
        <f>G38-H38</f>
        <v>313.4547854824763</v>
      </c>
      <c r="K39" s="2">
        <f>SUM(K26:K31)</f>
        <v>263.02314057702915</v>
      </c>
    </row>
    <row r="40" spans="1:10" ht="12.75">
      <c r="A40">
        <v>31</v>
      </c>
      <c r="F40" s="17" t="s">
        <v>55</v>
      </c>
      <c r="G40" s="20">
        <v>4.4</v>
      </c>
      <c r="I40" s="17" t="s">
        <v>43</v>
      </c>
      <c r="J40" s="18">
        <v>28.65</v>
      </c>
    </row>
    <row r="41" spans="1:11" ht="12.75">
      <c r="A41">
        <v>32</v>
      </c>
      <c r="B41" t="s">
        <v>13</v>
      </c>
      <c r="C41" s="21" t="s">
        <v>14</v>
      </c>
      <c r="D41" s="21" t="s">
        <v>16</v>
      </c>
      <c r="E41" s="21" t="s">
        <v>24</v>
      </c>
      <c r="F41" s="21" t="s">
        <v>23</v>
      </c>
      <c r="G41" s="21" t="s">
        <v>18</v>
      </c>
      <c r="H41" s="21" t="s">
        <v>26</v>
      </c>
      <c r="I41" s="21" t="s">
        <v>20</v>
      </c>
      <c r="J41" s="21" t="s">
        <v>22</v>
      </c>
      <c r="K41" s="21" t="s">
        <v>18</v>
      </c>
    </row>
    <row r="42" spans="3:11" ht="13.5">
      <c r="C42" s="21" t="s">
        <v>15</v>
      </c>
      <c r="D42" s="21" t="s">
        <v>15</v>
      </c>
      <c r="E42" s="21" t="s">
        <v>56</v>
      </c>
      <c r="F42" s="21"/>
      <c r="G42" s="22" t="s">
        <v>25</v>
      </c>
      <c r="H42" s="21" t="s">
        <v>19</v>
      </c>
      <c r="I42" s="21"/>
      <c r="J42" s="21" t="s">
        <v>12</v>
      </c>
      <c r="K42" s="22" t="s">
        <v>57</v>
      </c>
    </row>
    <row r="43" spans="3:11" ht="12.75">
      <c r="C43" s="23"/>
      <c r="D43" s="23"/>
      <c r="E43" s="23"/>
      <c r="F43" s="23"/>
      <c r="G43" s="23"/>
      <c r="H43" s="21" t="s">
        <v>10</v>
      </c>
      <c r="I43" s="23"/>
      <c r="J43" s="23"/>
      <c r="K43" s="23"/>
    </row>
  </sheetData>
  <printOptions/>
  <pageMargins left="0.75" right="0.75" top="0.5" bottom="0.5" header="0.25" footer="0.25"/>
  <pageSetup fitToHeight="1" fitToWidth="1" horizontalDpi="525" verticalDpi="525" orientation="landscape" scale="98" r:id="rId2"/>
  <headerFooter alignWithMargins="0">
    <oddHeader>&amp;CPre-Decisional - For Discussion Purposes Only</oddHeader>
    <oddFooter>&amp;LOctober 22, 2007&amp;CBPA Residential Exchange Program Workshop&amp;R&amp;P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M27" sqref="M27"/>
    </sheetView>
  </sheetViews>
  <sheetFormatPr defaultColWidth="9.140625" defaultRowHeight="12.75"/>
  <cols>
    <col min="1" max="1" width="3.00390625" style="0" bestFit="1" customWidth="1"/>
    <col min="2" max="2" width="9.7109375" style="0" customWidth="1"/>
    <col min="3" max="3" width="8.8515625" style="0" bestFit="1" customWidth="1"/>
    <col min="5" max="5" width="7.8515625" style="0" bestFit="1" customWidth="1"/>
    <col min="6" max="6" width="9.8515625" style="0" bestFit="1" customWidth="1"/>
    <col min="7" max="7" width="8.57421875" style="0" bestFit="1" customWidth="1"/>
    <col min="8" max="8" width="8.140625" style="0" bestFit="1" customWidth="1"/>
    <col min="9" max="11" width="8.57421875" style="0" bestFit="1" customWidth="1"/>
  </cols>
  <sheetData>
    <row r="1" spans="2:12" ht="12.75">
      <c r="B1" s="19" t="s">
        <v>44</v>
      </c>
      <c r="C1" s="19" t="s">
        <v>45</v>
      </c>
      <c r="D1" s="19" t="s">
        <v>46</v>
      </c>
      <c r="E1" s="19" t="s">
        <v>47</v>
      </c>
      <c r="F1" s="19" t="s">
        <v>48</v>
      </c>
      <c r="G1" s="19" t="s">
        <v>49</v>
      </c>
      <c r="H1" s="19" t="s">
        <v>50</v>
      </c>
      <c r="I1" s="19" t="s">
        <v>51</v>
      </c>
      <c r="J1" s="19" t="s">
        <v>52</v>
      </c>
      <c r="K1" s="19" t="s">
        <v>53</v>
      </c>
      <c r="L1" s="19" t="s">
        <v>54</v>
      </c>
    </row>
    <row r="2" spans="2:12" ht="12.75">
      <c r="B2" s="15" t="s">
        <v>41</v>
      </c>
      <c r="K2" s="4" t="s">
        <v>17</v>
      </c>
      <c r="L2" s="13" t="s">
        <v>35</v>
      </c>
    </row>
    <row r="3" spans="3:12" ht="15.75">
      <c r="C3" s="4" t="s">
        <v>0</v>
      </c>
      <c r="D3" s="4" t="s">
        <v>1</v>
      </c>
      <c r="E3" s="4" t="s">
        <v>21</v>
      </c>
      <c r="F3" s="4" t="s">
        <v>2</v>
      </c>
      <c r="G3" s="4" t="s">
        <v>10</v>
      </c>
      <c r="H3" s="4" t="s">
        <v>11</v>
      </c>
      <c r="I3" s="4" t="s">
        <v>12</v>
      </c>
      <c r="J3" s="4" t="s">
        <v>37</v>
      </c>
      <c r="K3" s="4" t="s">
        <v>3</v>
      </c>
      <c r="L3" s="13" t="s">
        <v>3</v>
      </c>
    </row>
    <row r="4" spans="1:13" ht="12.75">
      <c r="A4">
        <v>1</v>
      </c>
      <c r="B4" t="s">
        <v>5</v>
      </c>
      <c r="C4" s="1">
        <v>131.61037121281683</v>
      </c>
      <c r="D4" s="3">
        <v>62.87</v>
      </c>
      <c r="E4" s="10">
        <v>34.79</v>
      </c>
      <c r="F4" s="2">
        <v>72.54932589026409</v>
      </c>
      <c r="G4" s="2">
        <v>32.4146741571102</v>
      </c>
      <c r="H4" s="2">
        <f>$H$16*(C4/SUM($C$4:$C$8,$C$10:$C$15))</f>
        <v>18.877429324219396</v>
      </c>
      <c r="I4" s="3">
        <f>H4/(C4*0.00876)</f>
        <v>16.37376800593138</v>
      </c>
      <c r="J4" s="3">
        <f aca="true" t="shared" si="0" ref="J4:J15">E4+I4</f>
        <v>51.16376800593138</v>
      </c>
      <c r="K4" s="2">
        <v>13.535924808220095</v>
      </c>
      <c r="L4" s="11">
        <f>MAX((C4*0.00876*D4)-(C4*0.00876*J4),0)</f>
        <v>13.496195075006263</v>
      </c>
      <c r="M4" s="16"/>
    </row>
    <row r="5" spans="1:13" ht="12.75">
      <c r="A5">
        <v>2</v>
      </c>
      <c r="B5" t="s">
        <v>4</v>
      </c>
      <c r="C5" s="1">
        <v>1281.659076502015</v>
      </c>
      <c r="D5" s="3">
        <v>51.94</v>
      </c>
      <c r="E5" s="3">
        <f aca="true" t="shared" si="1" ref="E5:E15">E4</f>
        <v>34.79</v>
      </c>
      <c r="F5" s="2">
        <v>583.678238944122</v>
      </c>
      <c r="G5" s="2">
        <v>192.83632230036838</v>
      </c>
      <c r="H5" s="2">
        <f>$H$16*(C5/SUM($C$4:$C$8,$C$10:$C$15))</f>
        <v>183.83375422054064</v>
      </c>
      <c r="I5" s="3">
        <f>H5/(C5*0.00876)</f>
        <v>16.37376800593138</v>
      </c>
      <c r="J5" s="3">
        <f t="shared" si="0"/>
        <v>51.16376800593138</v>
      </c>
      <c r="K5" s="2">
        <v>8.990038335681477</v>
      </c>
      <c r="L5" s="11">
        <f>MAX((C5*0.00876*D5)-(C5*0.00876*J5),0)</f>
        <v>8.715015478663076</v>
      </c>
      <c r="M5" s="16"/>
    </row>
    <row r="6" spans="1:13" ht="12.75">
      <c r="A6">
        <v>3</v>
      </c>
      <c r="B6" t="s">
        <v>6</v>
      </c>
      <c r="C6" s="1">
        <v>1041.004942159975</v>
      </c>
      <c r="D6" s="3">
        <v>51.89</v>
      </c>
      <c r="E6" s="3">
        <f t="shared" si="1"/>
        <v>34.79</v>
      </c>
      <c r="F6" s="2">
        <v>473.62692181061254</v>
      </c>
      <c r="G6" s="2">
        <v>156.17183719752518</v>
      </c>
      <c r="H6" s="2">
        <f>$H$16*(C6/SUM($C$4:$C$8,$C$10:$C$15))</f>
        <v>149.31571912376972</v>
      </c>
      <c r="I6" s="3">
        <f>H6/(C6*0.00876)</f>
        <v>16.373768005931385</v>
      </c>
      <c r="J6" s="3">
        <f t="shared" si="0"/>
        <v>51.16376800593139</v>
      </c>
      <c r="K6" s="2">
        <v>6.845638684871064</v>
      </c>
      <c r="L6" s="11">
        <f>MAX((C6*0.00876*D6)-(C6*0.00876*J6),0)</f>
        <v>6.622657192025883</v>
      </c>
      <c r="M6" s="16"/>
    </row>
    <row r="7" spans="1:13" ht="12.75">
      <c r="A7">
        <v>4</v>
      </c>
      <c r="B7" t="s">
        <v>7</v>
      </c>
      <c r="C7" s="1">
        <v>0</v>
      </c>
      <c r="D7" s="3">
        <v>47.73</v>
      </c>
      <c r="E7" s="3">
        <f t="shared" si="1"/>
        <v>34.79</v>
      </c>
      <c r="F7" s="2">
        <v>4.1849664E-06</v>
      </c>
      <c r="G7" s="2">
        <v>1.1354559999999998E-06</v>
      </c>
      <c r="H7" s="2">
        <f>$H$16*(C7/SUM($C$4:$C$8,$C$10:$C$15))</f>
        <v>0</v>
      </c>
      <c r="I7" s="3">
        <v>16.373768005931385</v>
      </c>
      <c r="J7" s="3">
        <f t="shared" si="0"/>
        <v>51.16376800593139</v>
      </c>
      <c r="K7" s="2">
        <v>0</v>
      </c>
      <c r="L7" s="11">
        <f>MAX((C7*0.00876*D7)-(C7*0.00876*J7),0)</f>
        <v>0</v>
      </c>
      <c r="M7" s="16"/>
    </row>
    <row r="8" spans="1:13" ht="12.75">
      <c r="A8">
        <v>5</v>
      </c>
      <c r="B8" t="s">
        <v>8</v>
      </c>
      <c r="C8" s="1">
        <v>0</v>
      </c>
      <c r="D8" s="3">
        <v>47.01</v>
      </c>
      <c r="E8" s="3">
        <f t="shared" si="1"/>
        <v>34.79</v>
      </c>
      <c r="F8" s="2">
        <v>4.1218368E-06</v>
      </c>
      <c r="G8" s="2">
        <v>1.0723264000000001E-06</v>
      </c>
      <c r="H8" s="2">
        <f>$H$16*(C8/SUM($C$4:$C$8,$C$10:$C$15))</f>
        <v>0</v>
      </c>
      <c r="I8" s="3">
        <v>16.373768005931385</v>
      </c>
      <c r="J8" s="3">
        <f t="shared" si="0"/>
        <v>51.16376800593139</v>
      </c>
      <c r="K8" s="2">
        <v>0</v>
      </c>
      <c r="L8" s="11">
        <f>MAX((C8*0.00876*D8)-(C8*0.00876*J8),0)</f>
        <v>0</v>
      </c>
      <c r="M8" s="16"/>
    </row>
    <row r="9" spans="1:13" ht="12.75">
      <c r="A9">
        <v>6</v>
      </c>
      <c r="B9" t="s">
        <v>9</v>
      </c>
      <c r="C9" s="1">
        <v>0</v>
      </c>
      <c r="D9" s="3">
        <v>42.49</v>
      </c>
      <c r="E9" s="3">
        <f t="shared" si="1"/>
        <v>34.79</v>
      </c>
      <c r="F9" s="2">
        <v>3.7255232000000005E-06</v>
      </c>
      <c r="G9" s="2">
        <v>6.760128000000001E-07</v>
      </c>
      <c r="H9" s="2">
        <v>0</v>
      </c>
      <c r="I9" s="3">
        <v>16.373768005931385</v>
      </c>
      <c r="J9" s="3">
        <f t="shared" si="0"/>
        <v>51.16376800593139</v>
      </c>
      <c r="K9" s="2">
        <v>0</v>
      </c>
      <c r="L9" s="11">
        <v>0</v>
      </c>
      <c r="M9" s="16"/>
    </row>
    <row r="10" spans="1:13" ht="12.75">
      <c r="A10">
        <v>7</v>
      </c>
      <c r="B10" t="s">
        <v>27</v>
      </c>
      <c r="C10" s="1">
        <v>65.00609219311572</v>
      </c>
      <c r="D10" s="3">
        <v>63.09</v>
      </c>
      <c r="E10" s="3">
        <f t="shared" si="1"/>
        <v>34.79</v>
      </c>
      <c r="F10" s="2">
        <v>35.95956281500551</v>
      </c>
      <c r="G10" s="2">
        <v>16.135920483322334</v>
      </c>
      <c r="H10" s="2">
        <f aca="true" t="shared" si="2" ref="H10:H15">$H$16*(C10/SUM($C$4:$C$8,$C$10:$C$15))</f>
        <v>9.324097331470233</v>
      </c>
      <c r="I10" s="3">
        <f>H10/(C10*0.00876)</f>
        <v>16.37376800593138</v>
      </c>
      <c r="J10" s="3">
        <f t="shared" si="0"/>
        <v>51.16376800593138</v>
      </c>
      <c r="K10" s="2">
        <v>6.811170956400633</v>
      </c>
      <c r="L10" s="11">
        <f aca="true" t="shared" si="3" ref="L10:L15">MAX((C10*0.00876*D10)-(C10*0.00876*J10),0)</f>
        <v>6.791432971940704</v>
      </c>
      <c r="M10" s="16"/>
    </row>
    <row r="11" spans="1:13" ht="12.75">
      <c r="A11">
        <v>8</v>
      </c>
      <c r="B11" t="s">
        <v>28</v>
      </c>
      <c r="C11" s="1">
        <v>0</v>
      </c>
      <c r="D11" s="3">
        <v>49.81</v>
      </c>
      <c r="E11" s="3">
        <f t="shared" si="1"/>
        <v>34.79</v>
      </c>
      <c r="F11" s="2">
        <v>4.3673408E-06</v>
      </c>
      <c r="G11" s="2">
        <v>1.3178304000000003E-06</v>
      </c>
      <c r="H11" s="2">
        <f t="shared" si="2"/>
        <v>0</v>
      </c>
      <c r="I11" s="3">
        <v>16.373768005931385</v>
      </c>
      <c r="J11" s="3">
        <f t="shared" si="0"/>
        <v>51.16376800593139</v>
      </c>
      <c r="K11" s="2">
        <v>0</v>
      </c>
      <c r="L11" s="11">
        <f t="shared" si="3"/>
        <v>0</v>
      </c>
      <c r="M11" s="16"/>
    </row>
    <row r="12" spans="1:13" ht="12.75">
      <c r="A12">
        <v>9</v>
      </c>
      <c r="B12" t="s">
        <v>32</v>
      </c>
      <c r="C12" s="1">
        <v>0</v>
      </c>
      <c r="D12" s="3">
        <v>49.55</v>
      </c>
      <c r="E12" s="3">
        <f t="shared" si="1"/>
        <v>34.79</v>
      </c>
      <c r="F12" s="2">
        <v>4.344544E-06</v>
      </c>
      <c r="G12" s="2">
        <v>1.2950335999999998E-06</v>
      </c>
      <c r="H12" s="2">
        <f t="shared" si="2"/>
        <v>0</v>
      </c>
      <c r="I12" s="3">
        <v>16.373768005931385</v>
      </c>
      <c r="J12" s="3">
        <f t="shared" si="0"/>
        <v>51.16376800593139</v>
      </c>
      <c r="K12" s="2">
        <v>0</v>
      </c>
      <c r="L12" s="11">
        <f t="shared" si="3"/>
        <v>0</v>
      </c>
      <c r="M12" s="16"/>
    </row>
    <row r="13" spans="1:13" ht="12.75">
      <c r="A13">
        <v>10</v>
      </c>
      <c r="B13" t="s">
        <v>31</v>
      </c>
      <c r="C13" s="1">
        <v>0</v>
      </c>
      <c r="D13" s="3">
        <v>48.42</v>
      </c>
      <c r="E13" s="3">
        <f t="shared" si="1"/>
        <v>34.79</v>
      </c>
      <c r="F13" s="2">
        <v>4.245465600000001E-06</v>
      </c>
      <c r="G13" s="2">
        <v>1.1959552000000002E-06</v>
      </c>
      <c r="H13" s="2">
        <f t="shared" si="2"/>
        <v>0</v>
      </c>
      <c r="I13" s="3">
        <v>16.373768005931385</v>
      </c>
      <c r="J13" s="3">
        <f t="shared" si="0"/>
        <v>51.16376800593139</v>
      </c>
      <c r="K13" s="2">
        <v>0</v>
      </c>
      <c r="L13" s="11">
        <f t="shared" si="3"/>
        <v>0</v>
      </c>
      <c r="M13" s="16"/>
    </row>
    <row r="14" spans="1:13" ht="12.75">
      <c r="A14">
        <v>11</v>
      </c>
      <c r="B14" t="s">
        <v>29</v>
      </c>
      <c r="C14" s="1">
        <v>0</v>
      </c>
      <c r="D14" s="3">
        <v>46.08</v>
      </c>
      <c r="E14" s="3">
        <f t="shared" si="1"/>
        <v>34.79</v>
      </c>
      <c r="F14" s="2">
        <v>4.040294400000001E-06</v>
      </c>
      <c r="G14" s="2">
        <v>9.907839999999999E-07</v>
      </c>
      <c r="H14" s="2">
        <f t="shared" si="2"/>
        <v>0</v>
      </c>
      <c r="I14" s="3">
        <v>16.373768005931385</v>
      </c>
      <c r="J14" s="3">
        <f t="shared" si="0"/>
        <v>51.16376800593139</v>
      </c>
      <c r="K14" s="2">
        <v>0</v>
      </c>
      <c r="L14" s="11">
        <f t="shared" si="3"/>
        <v>0</v>
      </c>
      <c r="M14" s="16"/>
    </row>
    <row r="15" spans="1:13" ht="13.5" thickBot="1">
      <c r="A15">
        <v>12</v>
      </c>
      <c r="B15" t="s">
        <v>30</v>
      </c>
      <c r="C15" s="1">
        <v>0</v>
      </c>
      <c r="D15" s="3">
        <v>43.92</v>
      </c>
      <c r="E15" s="3">
        <f t="shared" si="1"/>
        <v>34.79</v>
      </c>
      <c r="F15" s="2">
        <v>3.850905600000001E-06</v>
      </c>
      <c r="G15" s="2">
        <v>8.013952E-07</v>
      </c>
      <c r="H15" s="2">
        <f t="shared" si="2"/>
        <v>0</v>
      </c>
      <c r="I15" s="3">
        <v>16.373768005931385</v>
      </c>
      <c r="J15" s="3">
        <f t="shared" si="0"/>
        <v>51.16376800593139</v>
      </c>
      <c r="K15" s="2">
        <v>0</v>
      </c>
      <c r="L15" s="11">
        <f t="shared" si="3"/>
        <v>0</v>
      </c>
      <c r="M15" s="16"/>
    </row>
    <row r="16" spans="1:12" ht="13.5" thickTop="1">
      <c r="A16">
        <v>13</v>
      </c>
      <c r="B16" t="s">
        <v>34</v>
      </c>
      <c r="C16" s="7">
        <f>SUM(C4:C15)</f>
        <v>2519.2804820679225</v>
      </c>
      <c r="F16" s="8">
        <f>SUM(F4:F15)</f>
        <v>1165.814082340881</v>
      </c>
      <c r="G16" s="6">
        <f>SUM(G4:G15)</f>
        <v>397.5587626231196</v>
      </c>
      <c r="H16" s="6">
        <v>361.351</v>
      </c>
      <c r="J16" s="12">
        <v>51.15</v>
      </c>
      <c r="K16" s="6">
        <f>SUM(K4:K15)</f>
        <v>36.18277278517326</v>
      </c>
      <c r="L16" s="14">
        <f>SUM(L4:L15)</f>
        <v>35.62530071763592</v>
      </c>
    </row>
    <row r="17" spans="1:12" ht="12.75">
      <c r="A17">
        <v>14</v>
      </c>
      <c r="B17" t="s">
        <v>33</v>
      </c>
      <c r="C17" s="1">
        <f>SUM(C4:C9)</f>
        <v>2454.2743898748067</v>
      </c>
      <c r="F17" s="9">
        <f>SUM(F4:F9)</f>
        <v>1129.854498677325</v>
      </c>
      <c r="G17" s="2">
        <f>SUM(G4:G9)</f>
        <v>381.42283653879895</v>
      </c>
      <c r="H17" s="2"/>
      <c r="I17" s="11">
        <f>G16-H16</f>
        <v>36.207762623119606</v>
      </c>
      <c r="K17" s="2">
        <f>SUM(K4:K9)</f>
        <v>29.371601828772633</v>
      </c>
      <c r="L17" s="11">
        <f>SUM(L4:L9)</f>
        <v>28.833867745695223</v>
      </c>
    </row>
    <row r="18" spans="1:10" ht="12.75">
      <c r="A18">
        <v>15</v>
      </c>
      <c r="F18" s="17" t="s">
        <v>55</v>
      </c>
      <c r="G18" s="20">
        <v>5.9</v>
      </c>
      <c r="H18" s="2"/>
      <c r="I18" s="17" t="s">
        <v>43</v>
      </c>
      <c r="J18" s="18">
        <v>23.02</v>
      </c>
    </row>
    <row r="19" spans="1:11" ht="12.75">
      <c r="A19">
        <v>16</v>
      </c>
      <c r="B19" t="s">
        <v>13</v>
      </c>
      <c r="C19" s="21" t="s">
        <v>14</v>
      </c>
      <c r="D19" s="21" t="s">
        <v>16</v>
      </c>
      <c r="E19" s="21" t="s">
        <v>24</v>
      </c>
      <c r="F19" s="21" t="s">
        <v>23</v>
      </c>
      <c r="G19" s="21" t="s">
        <v>18</v>
      </c>
      <c r="H19" s="21" t="s">
        <v>26</v>
      </c>
      <c r="I19" s="21" t="s">
        <v>20</v>
      </c>
      <c r="J19" s="21" t="s">
        <v>22</v>
      </c>
      <c r="K19" s="21" t="s">
        <v>18</v>
      </c>
    </row>
    <row r="20" spans="3:11" ht="13.5">
      <c r="C20" s="21" t="s">
        <v>15</v>
      </c>
      <c r="D20" s="21" t="s">
        <v>15</v>
      </c>
      <c r="E20" s="21" t="s">
        <v>56</v>
      </c>
      <c r="F20" s="21"/>
      <c r="G20" s="22" t="s">
        <v>25</v>
      </c>
      <c r="H20" s="21" t="s">
        <v>19</v>
      </c>
      <c r="I20" s="21"/>
      <c r="J20" s="21" t="s">
        <v>12</v>
      </c>
      <c r="K20" s="22" t="s">
        <v>57</v>
      </c>
    </row>
    <row r="21" spans="3:11" ht="12.75">
      <c r="C21" s="21" t="s">
        <v>36</v>
      </c>
      <c r="D21" s="23"/>
      <c r="E21" s="21" t="s">
        <v>36</v>
      </c>
      <c r="F21" s="23"/>
      <c r="G21" s="23"/>
      <c r="H21" s="21" t="s">
        <v>0</v>
      </c>
      <c r="I21" s="23"/>
      <c r="J21" s="23"/>
      <c r="K21" s="23"/>
    </row>
    <row r="24" spans="2:11" ht="12.75">
      <c r="B24" s="15" t="s">
        <v>42</v>
      </c>
      <c r="K24" s="4" t="s">
        <v>40</v>
      </c>
    </row>
    <row r="25" spans="3:11" ht="15.75">
      <c r="C25" s="4" t="s">
        <v>0</v>
      </c>
      <c r="D25" s="4" t="s">
        <v>1</v>
      </c>
      <c r="E25" s="4" t="s">
        <v>21</v>
      </c>
      <c r="F25" s="4" t="s">
        <v>2</v>
      </c>
      <c r="G25" s="4" t="s">
        <v>10</v>
      </c>
      <c r="H25" s="4" t="s">
        <v>11</v>
      </c>
      <c r="I25" s="4" t="s">
        <v>12</v>
      </c>
      <c r="J25" s="4" t="s">
        <v>37</v>
      </c>
      <c r="K25" s="4" t="s">
        <v>3</v>
      </c>
    </row>
    <row r="26" spans="1:11" ht="12.75">
      <c r="A26">
        <v>17</v>
      </c>
      <c r="B26" t="s">
        <v>5</v>
      </c>
      <c r="C26" s="1">
        <v>131.61037121281683</v>
      </c>
      <c r="D26" s="3">
        <v>62.87</v>
      </c>
      <c r="E26" s="10">
        <v>37.81</v>
      </c>
      <c r="F26" s="2">
        <v>72.54932589026409</v>
      </c>
      <c r="G26" s="2">
        <v>28.918182071099373</v>
      </c>
      <c r="H26" s="2">
        <f aca="true" t="shared" si="4" ref="H26:H37">$H$38*(G26/SUM($G$26:$G$37))</f>
        <v>26.43294367472324</v>
      </c>
      <c r="I26" s="3">
        <f aca="true" t="shared" si="5" ref="I26:I37">ROUND(H26/(C26*0.008736),2)</f>
        <v>22.99</v>
      </c>
      <c r="J26" s="3">
        <f aca="true" t="shared" si="6" ref="J26:J37">E26+I26</f>
        <v>60.8</v>
      </c>
      <c r="K26" s="2">
        <f aca="true" t="shared" si="7" ref="K26:K37">MAX((C26*0.00876*D26)-(C26*0.00876*J26),0)</f>
        <v>2.386517183276254</v>
      </c>
    </row>
    <row r="27" spans="1:11" ht="12.75">
      <c r="A27">
        <v>18</v>
      </c>
      <c r="B27" t="s">
        <v>4</v>
      </c>
      <c r="C27" s="1">
        <v>1281.659076502015</v>
      </c>
      <c r="D27" s="3">
        <v>51.94</v>
      </c>
      <c r="E27" s="3">
        <f aca="true" t="shared" si="8" ref="E27:E37">E26</f>
        <v>37.81</v>
      </c>
      <c r="F27" s="2">
        <v>583.678238944122</v>
      </c>
      <c r="G27" s="2">
        <v>158.78655210397463</v>
      </c>
      <c r="H27" s="2">
        <f t="shared" si="4"/>
        <v>145.14038184518233</v>
      </c>
      <c r="I27" s="3">
        <f t="shared" si="5"/>
        <v>12.96</v>
      </c>
      <c r="J27" s="3">
        <f t="shared" si="6"/>
        <v>50.77</v>
      </c>
      <c r="K27" s="2">
        <f t="shared" si="7"/>
        <v>13.13598020688437</v>
      </c>
    </row>
    <row r="28" spans="1:11" ht="12.75">
      <c r="A28">
        <v>19</v>
      </c>
      <c r="B28" t="s">
        <v>6</v>
      </c>
      <c r="C28" s="1">
        <v>1041.004942159975</v>
      </c>
      <c r="D28" s="3">
        <v>51.89</v>
      </c>
      <c r="E28" s="3">
        <f t="shared" si="8"/>
        <v>37.81</v>
      </c>
      <c r="F28" s="2">
        <v>473.62692181061254</v>
      </c>
      <c r="G28" s="2">
        <v>128.51545691064607</v>
      </c>
      <c r="H28" s="2">
        <f t="shared" si="4"/>
        <v>117.47079486180455</v>
      </c>
      <c r="I28" s="3">
        <f t="shared" si="5"/>
        <v>12.92</v>
      </c>
      <c r="J28" s="3">
        <f t="shared" si="6"/>
        <v>50.730000000000004</v>
      </c>
      <c r="K28" s="2">
        <f t="shared" si="7"/>
        <v>10.57827582025277</v>
      </c>
    </row>
    <row r="29" spans="1:11" ht="12.75">
      <c r="A29">
        <v>20</v>
      </c>
      <c r="B29" t="s">
        <v>7</v>
      </c>
      <c r="C29" s="1">
        <v>478.85217087528264</v>
      </c>
      <c r="D29" s="3">
        <v>47.73</v>
      </c>
      <c r="E29" s="3">
        <f t="shared" si="8"/>
        <v>37.81</v>
      </c>
      <c r="F29" s="2">
        <v>200.39758038669927</v>
      </c>
      <c r="G29" s="2">
        <v>41.64977995885303</v>
      </c>
      <c r="H29" s="2">
        <f t="shared" si="4"/>
        <v>38.070383712579115</v>
      </c>
      <c r="I29" s="3">
        <f t="shared" si="5"/>
        <v>9.1</v>
      </c>
      <c r="J29" s="3">
        <f t="shared" si="6"/>
        <v>46.910000000000004</v>
      </c>
      <c r="K29" s="2">
        <f t="shared" si="7"/>
        <v>3.439690913831299</v>
      </c>
    </row>
    <row r="30" spans="1:11" ht="12.75">
      <c r="A30">
        <v>21</v>
      </c>
      <c r="B30" t="s">
        <v>8</v>
      </c>
      <c r="C30" s="1">
        <v>1227.3805503113228</v>
      </c>
      <c r="D30" s="3">
        <v>47.01</v>
      </c>
      <c r="E30" s="3">
        <f t="shared" si="8"/>
        <v>37.81</v>
      </c>
      <c r="F30" s="2">
        <v>505.9060103624645</v>
      </c>
      <c r="G30" s="2">
        <v>99.00734514645119</v>
      </c>
      <c r="H30" s="2">
        <f t="shared" si="4"/>
        <v>90.49862025232541</v>
      </c>
      <c r="I30" s="3">
        <f t="shared" si="5"/>
        <v>8.44</v>
      </c>
      <c r="J30" s="3">
        <f t="shared" si="6"/>
        <v>46.25</v>
      </c>
      <c r="K30" s="2">
        <f t="shared" si="7"/>
        <v>8.171408751752665</v>
      </c>
    </row>
    <row r="31" spans="1:11" ht="12.75">
      <c r="A31">
        <v>22</v>
      </c>
      <c r="B31" t="s">
        <v>9</v>
      </c>
      <c r="C31" s="1">
        <v>835.7447006785396</v>
      </c>
      <c r="D31" s="3">
        <v>42.49</v>
      </c>
      <c r="E31" s="3">
        <f t="shared" si="8"/>
        <v>37.81</v>
      </c>
      <c r="F31" s="2">
        <v>311.35810923873277</v>
      </c>
      <c r="G31" s="2">
        <v>34.294091580072234</v>
      </c>
      <c r="H31" s="2">
        <f t="shared" si="4"/>
        <v>31.346845693242702</v>
      </c>
      <c r="I31" s="3">
        <f t="shared" si="5"/>
        <v>4.29</v>
      </c>
      <c r="J31" s="3">
        <f t="shared" si="6"/>
        <v>42.1</v>
      </c>
      <c r="K31" s="2">
        <f t="shared" si="7"/>
        <v>2.855238195398158</v>
      </c>
    </row>
    <row r="32" spans="1:11" ht="12.75">
      <c r="A32">
        <v>23</v>
      </c>
      <c r="B32" t="s">
        <v>27</v>
      </c>
      <c r="C32" s="1">
        <v>65.00609219311572</v>
      </c>
      <c r="D32" s="3">
        <v>63.09</v>
      </c>
      <c r="E32" s="3">
        <f t="shared" si="8"/>
        <v>37.81</v>
      </c>
      <c r="F32" s="2">
        <v>35.95956281500551</v>
      </c>
      <c r="G32" s="2">
        <v>14.40890391446092</v>
      </c>
      <c r="H32" s="2">
        <f t="shared" si="4"/>
        <v>13.170597814517643</v>
      </c>
      <c r="I32" s="3">
        <f t="shared" si="5"/>
        <v>23.19</v>
      </c>
      <c r="J32" s="3">
        <f t="shared" si="6"/>
        <v>61</v>
      </c>
      <c r="K32" s="2">
        <f t="shared" si="7"/>
        <v>1.1901575383084406</v>
      </c>
    </row>
    <row r="33" spans="1:11" ht="12.75">
      <c r="A33">
        <v>24</v>
      </c>
      <c r="B33" t="s">
        <v>28</v>
      </c>
      <c r="C33" s="1">
        <v>391.9613859295143</v>
      </c>
      <c r="D33" s="3">
        <v>49.81</v>
      </c>
      <c r="E33" s="3">
        <f t="shared" si="8"/>
        <v>37.81</v>
      </c>
      <c r="F33" s="2">
        <v>171.18260250335055</v>
      </c>
      <c r="G33" s="2">
        <v>41.240538647665254</v>
      </c>
      <c r="H33" s="2">
        <f t="shared" si="4"/>
        <v>37.696312738774466</v>
      </c>
      <c r="I33" s="3">
        <f t="shared" si="5"/>
        <v>11.01</v>
      </c>
      <c r="J33" s="3">
        <f t="shared" si="6"/>
        <v>48.82</v>
      </c>
      <c r="K33" s="2">
        <f t="shared" si="7"/>
        <v>3.3992459233351155</v>
      </c>
    </row>
    <row r="34" spans="1:11" ht="12.75">
      <c r="A34">
        <v>25</v>
      </c>
      <c r="B34" t="s">
        <v>32</v>
      </c>
      <c r="C34" s="1">
        <v>32.31363090970961</v>
      </c>
      <c r="D34" s="3">
        <v>49.55</v>
      </c>
      <c r="E34" s="3">
        <f t="shared" si="8"/>
        <v>37.81</v>
      </c>
      <c r="F34" s="2">
        <v>14.038775671816046</v>
      </c>
      <c r="G34" s="2">
        <v>3.326240693988301</v>
      </c>
      <c r="H34" s="2">
        <f t="shared" si="4"/>
        <v>3.0403824381697233</v>
      </c>
      <c r="I34" s="3">
        <f t="shared" si="5"/>
        <v>10.77</v>
      </c>
      <c r="J34" s="3">
        <f t="shared" si="6"/>
        <v>48.58</v>
      </c>
      <c r="K34" s="2">
        <f t="shared" si="7"/>
        <v>0.27457538456598485</v>
      </c>
    </row>
    <row r="35" spans="1:11" ht="12.75">
      <c r="A35">
        <v>26</v>
      </c>
      <c r="B35" t="s">
        <v>31</v>
      </c>
      <c r="C35" s="1">
        <v>280.2961891332899</v>
      </c>
      <c r="D35" s="3">
        <v>48.42</v>
      </c>
      <c r="E35" s="3">
        <f t="shared" si="8"/>
        <v>37.81</v>
      </c>
      <c r="F35" s="2">
        <v>118.99858492772634</v>
      </c>
      <c r="G35" s="2">
        <v>26.07548504921884</v>
      </c>
      <c r="H35" s="2">
        <f t="shared" si="4"/>
        <v>23.83454900112559</v>
      </c>
      <c r="I35" s="3">
        <f t="shared" si="5"/>
        <v>9.73</v>
      </c>
      <c r="J35" s="3">
        <f t="shared" si="6"/>
        <v>47.540000000000006</v>
      </c>
      <c r="K35" s="2">
        <f t="shared" si="7"/>
        <v>2.160747262790693</v>
      </c>
    </row>
    <row r="36" spans="1:11" ht="12.75">
      <c r="A36">
        <v>27</v>
      </c>
      <c r="B36" t="s">
        <v>29</v>
      </c>
      <c r="C36" s="1">
        <v>36.66488923893948</v>
      </c>
      <c r="D36" s="3">
        <v>46.08</v>
      </c>
      <c r="E36" s="3">
        <f t="shared" si="8"/>
        <v>37.81</v>
      </c>
      <c r="F36" s="2">
        <v>14.813670033501143</v>
      </c>
      <c r="G36" s="2">
        <v>2.6586165620020488</v>
      </c>
      <c r="H36" s="2">
        <f t="shared" si="4"/>
        <v>2.430134151009406</v>
      </c>
      <c r="I36" s="3">
        <f t="shared" si="5"/>
        <v>7.59</v>
      </c>
      <c r="J36" s="3">
        <f t="shared" si="6"/>
        <v>45.400000000000006</v>
      </c>
      <c r="K36" s="2">
        <f t="shared" si="7"/>
        <v>0.2184054122185124</v>
      </c>
    </row>
    <row r="37" spans="1:11" ht="13.5" thickBot="1">
      <c r="A37">
        <v>28</v>
      </c>
      <c r="B37" t="s">
        <v>30</v>
      </c>
      <c r="C37" s="1">
        <v>75.70304050710301</v>
      </c>
      <c r="D37" s="3">
        <v>43.92</v>
      </c>
      <c r="E37" s="3">
        <f t="shared" si="8"/>
        <v>37.81</v>
      </c>
      <c r="F37" s="2">
        <v>29.152477530348026</v>
      </c>
      <c r="G37" s="2">
        <v>4.055592844044317</v>
      </c>
      <c r="H37" s="2">
        <f t="shared" si="4"/>
        <v>3.7070538165457583</v>
      </c>
      <c r="I37" s="3">
        <f t="shared" si="5"/>
        <v>5.61</v>
      </c>
      <c r="J37" s="3">
        <f t="shared" si="6"/>
        <v>43.42</v>
      </c>
      <c r="K37" s="2">
        <f t="shared" si="7"/>
        <v>0.33157931742110947</v>
      </c>
    </row>
    <row r="38" spans="1:11" ht="13.5" thickTop="1">
      <c r="A38">
        <v>29</v>
      </c>
      <c r="B38" t="s">
        <v>34</v>
      </c>
      <c r="C38" s="7">
        <f>SUM(C26:C37)</f>
        <v>5878.1970396516235</v>
      </c>
      <c r="F38" s="8">
        <f>SUM(F26:F37)</f>
        <v>2531.6618601146424</v>
      </c>
      <c r="G38" s="6">
        <f>SUM(G26:G37)</f>
        <v>582.9367854824764</v>
      </c>
      <c r="H38" s="6">
        <v>532.839</v>
      </c>
      <c r="J38" s="12">
        <f>SUMPRODUCT(C26:C37,J26:J37)/SUM(C26:C37)</f>
        <v>48.18547147556132</v>
      </c>
      <c r="K38" s="6">
        <f>SUM(K26:K37)</f>
        <v>48.14182191003537</v>
      </c>
    </row>
    <row r="39" spans="1:11" ht="12.75">
      <c r="A39">
        <v>30</v>
      </c>
      <c r="B39" t="s">
        <v>33</v>
      </c>
      <c r="C39" s="1">
        <f>SUM(C26:C31)</f>
        <v>4996.251811739952</v>
      </c>
      <c r="F39" s="9">
        <f>SUM(F26:F31)</f>
        <v>2147.516186632895</v>
      </c>
      <c r="G39" s="2">
        <f>SUM(G26:G31)</f>
        <v>491.1714077710966</v>
      </c>
      <c r="H39" s="2"/>
      <c r="I39" s="11">
        <f>G38-H38</f>
        <v>50.0977854824763</v>
      </c>
      <c r="K39" s="2">
        <f>SUM(K26:K31)</f>
        <v>40.567111071395516</v>
      </c>
    </row>
    <row r="40" spans="1:10" ht="12.75">
      <c r="A40">
        <v>31</v>
      </c>
      <c r="F40" s="17" t="s">
        <v>55</v>
      </c>
      <c r="G40" s="20">
        <v>8.7</v>
      </c>
      <c r="I40" s="17" t="s">
        <v>43</v>
      </c>
      <c r="J40" s="18">
        <v>23.27</v>
      </c>
    </row>
    <row r="41" spans="1:11" ht="12.75">
      <c r="A41">
        <v>32</v>
      </c>
      <c r="B41" t="s">
        <v>13</v>
      </c>
      <c r="C41" s="21" t="s">
        <v>14</v>
      </c>
      <c r="D41" s="21" t="s">
        <v>16</v>
      </c>
      <c r="E41" s="21" t="s">
        <v>24</v>
      </c>
      <c r="F41" s="21" t="s">
        <v>23</v>
      </c>
      <c r="G41" s="21" t="s">
        <v>18</v>
      </c>
      <c r="H41" s="21" t="s">
        <v>26</v>
      </c>
      <c r="I41" s="21" t="s">
        <v>20</v>
      </c>
      <c r="J41" s="21" t="s">
        <v>22</v>
      </c>
      <c r="K41" s="21" t="s">
        <v>18</v>
      </c>
    </row>
    <row r="42" spans="3:11" ht="13.5">
      <c r="C42" s="21" t="s">
        <v>15</v>
      </c>
      <c r="D42" s="21" t="s">
        <v>15</v>
      </c>
      <c r="E42" s="21" t="s">
        <v>56</v>
      </c>
      <c r="F42" s="21"/>
      <c r="G42" s="22" t="s">
        <v>25</v>
      </c>
      <c r="H42" s="21" t="s">
        <v>19</v>
      </c>
      <c r="I42" s="21"/>
      <c r="J42" s="21" t="s">
        <v>12</v>
      </c>
      <c r="K42" s="22" t="s">
        <v>57</v>
      </c>
    </row>
    <row r="43" spans="3:11" ht="12.75">
      <c r="C43" s="23"/>
      <c r="D43" s="23"/>
      <c r="E43" s="23"/>
      <c r="F43" s="23"/>
      <c r="G43" s="23"/>
      <c r="H43" s="21" t="s">
        <v>10</v>
      </c>
      <c r="I43" s="23"/>
      <c r="J43" s="23"/>
      <c r="K43" s="23"/>
    </row>
  </sheetData>
  <printOptions/>
  <pageMargins left="0.75" right="0.75" top="0.5" bottom="0.5" header="0.25" footer="0.25"/>
  <pageSetup fitToHeight="1" fitToWidth="1" horizontalDpi="525" verticalDpi="525" orientation="landscape" scale="98" r:id="rId2"/>
  <headerFooter alignWithMargins="0">
    <oddHeader>&amp;CPre-Decisional - For Discussion Purposes Only</oddHeader>
    <oddFooter>&amp;LOctober 22, 2007&amp;CBPA Residential Exchange Program Workshop&amp;R&amp;P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 Workshop</dc:title>
  <dc:subject>Proposed 7(b)(3) Allocation Method</dc:subject>
  <dc:creator>Bonneville Power Administration</dc:creator>
  <cp:keywords/>
  <dc:description/>
  <cp:lastModifiedBy>nmb8510</cp:lastModifiedBy>
  <cp:lastPrinted>2007-10-19T19:16:54Z</cp:lastPrinted>
  <dcterms:created xsi:type="dcterms:W3CDTF">2007-10-02T18:35:55Z</dcterms:created>
  <dcterms:modified xsi:type="dcterms:W3CDTF">2007-10-19T22:10:41Z</dcterms:modified>
  <cp:category/>
  <cp:version/>
  <cp:contentType/>
  <cp:contentStatus/>
</cp:coreProperties>
</file>