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7515" windowHeight="7170" activeTab="0"/>
  </bookViews>
  <sheets>
    <sheet name="NevadaResourcesExisting-2008" sheetId="1" r:id="rId1"/>
    <sheet name="NevadaIncrGen (2008-2015)" sheetId="2" r:id="rId2"/>
    <sheet name="RPS-NV" sheetId="3" r:id="rId3"/>
    <sheet name="RE Projects" sheetId="4" r:id="rId4"/>
  </sheets>
  <externalReferences>
    <externalReference r:id="rId7"/>
    <externalReference r:id="rId8"/>
    <externalReference r:id="rId9"/>
  </externalReferences>
  <definedNames>
    <definedName name="_xlnm.Print_Area" localSheetId="3">'RE Projects'!$A$1:$J$52</definedName>
  </definedNames>
  <calcPr fullCalcOnLoad="1"/>
</workbook>
</file>

<file path=xl/comments2.xml><?xml version="1.0" encoding="utf-8"?>
<comments xmlns="http://schemas.openxmlformats.org/spreadsheetml/2006/main">
  <authors>
    <author>Mary Johannis</author>
    <author>John Sohl</author>
    <author>CLARISSA COOPER</author>
  </authors>
  <commentList>
    <comment ref="B3" authorId="0">
      <text>
        <r>
          <rPr>
            <b/>
            <sz val="8"/>
            <rFont val="Tahoma"/>
            <family val="2"/>
          </rPr>
          <t>Choose from SSG-WI Bubble listed below:</t>
        </r>
        <r>
          <rPr>
            <sz val="8"/>
            <rFont val="Tahoma"/>
            <family val="0"/>
          </rPr>
          <t xml:space="preserve">
IMPERIAL
LADWP
MEXICO-C
PG&amp;E_BAY
PG&amp;E_VLY
SANDIEGO
SOCALIF
ARIZONA
NEVADA
NEW MEXI
WAPA L.C
ALBERTA
B.C.HYDR
NW_EAST
NW_WEST
B HILL
BHB
BONZ
COL E
COL W
IDAHO
KGB
LRS
MONTANA
SIERRA
SW WYO
UT N
UT S
WYO
YLW TL
See Topology for locations of bubbles</t>
        </r>
      </text>
    </comment>
    <comment ref="C3" authorId="0">
      <text>
        <r>
          <rPr>
            <b/>
            <sz val="8"/>
            <rFont val="Tahoma"/>
            <family val="0"/>
          </rPr>
          <t>If retired plant, skip to column O &amp; fill in retirement date</t>
        </r>
        <r>
          <rPr>
            <sz val="8"/>
            <rFont val="Tahoma"/>
            <family val="0"/>
          </rPr>
          <t xml:space="preserve">
</t>
        </r>
      </text>
    </comment>
    <comment ref="D3" authorId="1">
      <text>
        <r>
          <rPr>
            <b/>
            <sz val="8"/>
            <rFont val="Tahoma"/>
            <family val="0"/>
          </rPr>
          <t>Bus Number from WECC 2008 HAS2 Power Flow Case</t>
        </r>
      </text>
    </comment>
    <comment ref="E3" authorId="1">
      <text>
        <r>
          <rPr>
            <b/>
            <sz val="8"/>
            <rFont val="Tahoma"/>
            <family val="0"/>
          </rPr>
          <t>from WECC 2008 HSA2 Power Flow Case</t>
        </r>
      </text>
    </comment>
    <comment ref="G3" authorId="2">
      <text>
        <r>
          <rPr>
            <b/>
            <sz val="8"/>
            <rFont val="Tahoma"/>
            <family val="0"/>
          </rPr>
          <t>Descriptive name with indication of location</t>
        </r>
      </text>
    </comment>
    <comment ref="H3" authorId="2">
      <text>
        <r>
          <rPr>
            <b/>
            <sz val="8"/>
            <rFont val="Tahoma"/>
            <family val="2"/>
          </rPr>
          <t xml:space="preserve">Indicate technology type  below and bucket described by Generic Attributes worksheets:
</t>
        </r>
        <r>
          <rPr>
            <sz val="8"/>
            <rFont val="Tahoma"/>
            <family val="0"/>
          </rPr>
          <t xml:space="preserve">
SCCT: simple (open) cycle
CCT: Combined Cycle
ST: Steam Turbine
DT:  Duct fired
IC: Internal Combustion
HYD: Hydro
</t>
        </r>
        <r>
          <rPr>
            <b/>
            <sz val="8"/>
            <rFont val="Tahoma"/>
            <family val="2"/>
          </rPr>
          <t>OR</t>
        </r>
        <r>
          <rPr>
            <sz val="8"/>
            <rFont val="Tahoma"/>
            <family val="0"/>
          </rPr>
          <t xml:space="preserve">
other: please specify technology and describe attributes in the Generic Attributes worksheets under new bucket.</t>
        </r>
      </text>
    </comment>
    <comment ref="J3" authorId="0">
      <text>
        <r>
          <rPr>
            <b/>
            <sz val="8"/>
            <rFont val="Tahoma"/>
            <family val="2"/>
          </rPr>
          <t xml:space="preserve">Choose fuel type from following list:
</t>
        </r>
        <r>
          <rPr>
            <sz val="8"/>
            <rFont val="Tahoma"/>
            <family val="0"/>
          </rPr>
          <t xml:space="preserve">
NG: Natural Gas
Oil
Coal
PC: Petroleum Coke
GEO: Geothermal
URAN: uranium
BIO: wood waste or other biomass fuel
Water
Wind
Sun
Other (specify)
</t>
        </r>
      </text>
    </comment>
    <comment ref="M3" authorId="0">
      <text>
        <r>
          <rPr>
            <b/>
            <sz val="8"/>
            <rFont val="Tahoma"/>
            <family val="2"/>
          </rPr>
          <t>Estimate station service or other on-site (e.g. cogen process) power requirement</t>
        </r>
        <r>
          <rPr>
            <sz val="8"/>
            <rFont val="Tahoma"/>
            <family val="0"/>
          </rPr>
          <t xml:space="preserve">
</t>
        </r>
      </text>
    </comment>
    <comment ref="N3" authorId="1">
      <text>
        <r>
          <rPr>
            <b/>
            <sz val="8"/>
            <rFont val="Tahoma"/>
            <family val="0"/>
          </rPr>
          <t>Unit in-service date</t>
        </r>
      </text>
    </comment>
    <comment ref="O3" authorId="0">
      <text>
        <r>
          <rPr>
            <b/>
            <sz val="8"/>
            <rFont val="Tahoma"/>
            <family val="0"/>
          </rPr>
          <t>Unit retirement date</t>
        </r>
        <r>
          <rPr>
            <sz val="8"/>
            <rFont val="Tahoma"/>
            <family val="0"/>
          </rPr>
          <t xml:space="preserve">
</t>
        </r>
      </text>
    </comment>
    <comment ref="Q3" authorId="0">
      <text>
        <r>
          <rPr>
            <b/>
            <sz val="8"/>
            <rFont val="Tahoma"/>
            <family val="0"/>
          </rPr>
          <t>Include if new resource is specified in utility IRP, required to meet RPS, etc.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atanghet</author>
    <author>dvidaver</author>
  </authors>
  <commentList>
    <comment ref="B12" authorId="0">
      <text>
        <r>
          <rPr>
            <b/>
            <sz val="8"/>
            <rFont val="Tahoma"/>
            <family val="0"/>
          </rPr>
          <t>atanghet:</t>
        </r>
        <r>
          <rPr>
            <sz val="8"/>
            <rFont val="Tahoma"/>
            <family val="0"/>
          </rPr>
          <t xml:space="preserve">
from number tab</t>
        </r>
      </text>
    </comment>
    <comment ref="B14" authorId="0">
      <text>
        <r>
          <rPr>
            <b/>
            <sz val="8"/>
            <rFont val="Tahoma"/>
            <family val="0"/>
          </rPr>
          <t>atanghet:</t>
        </r>
        <r>
          <rPr>
            <sz val="8"/>
            <rFont val="Tahoma"/>
            <family val="0"/>
          </rPr>
          <t xml:space="preserve">
Represents hot sulpher springs on-line 12/05 25 MWs installed</t>
        </r>
      </text>
    </comment>
    <comment ref="B20" authorId="1">
      <text>
        <r>
          <rPr>
            <b/>
            <sz val="8"/>
            <rFont val="Tahoma"/>
            <family val="0"/>
          </rPr>
          <t>dvidaver:</t>
        </r>
        <r>
          <rPr>
            <sz val="8"/>
            <rFont val="Tahoma"/>
            <family val="0"/>
          </rPr>
          <t xml:space="preserve">
15% EFOR</t>
        </r>
      </text>
    </comment>
    <comment ref="B22" authorId="0">
      <text>
        <r>
          <rPr>
            <b/>
            <sz val="8"/>
            <rFont val="Tahoma"/>
            <family val="0"/>
          </rPr>
          <t>atanghet:</t>
        </r>
        <r>
          <rPr>
            <sz val="8"/>
            <rFont val="Tahoma"/>
            <family val="0"/>
          </rPr>
          <t xml:space="preserve">
represent Ely Wind estimated on-line 12/05 50 MW installed and Desert Queen 6/1/2006 80 MW</t>
        </r>
      </text>
    </comment>
    <comment ref="B24" authorId="1">
      <text>
        <r>
          <rPr>
            <b/>
            <sz val="8"/>
            <rFont val="Tahoma"/>
            <family val="0"/>
          </rPr>
          <t>dvidaver:</t>
        </r>
        <r>
          <rPr>
            <sz val="8"/>
            <rFont val="Tahoma"/>
            <family val="0"/>
          </rPr>
          <t xml:space="preserve">
15% EFOR</t>
        </r>
      </text>
    </comment>
  </commentList>
</comments>
</file>

<file path=xl/sharedStrings.xml><?xml version="1.0" encoding="utf-8"?>
<sst xmlns="http://schemas.openxmlformats.org/spreadsheetml/2006/main" count="1520" uniqueCount="548">
  <si>
    <t>State</t>
  </si>
  <si>
    <t>Area Name</t>
  </si>
  <si>
    <t>New Plant or Plant being Retired     (N or R)</t>
  </si>
  <si>
    <t>Bus ID</t>
  </si>
  <si>
    <t>Bus Name</t>
  </si>
  <si>
    <t>Bus KV</t>
  </si>
  <si>
    <t>Long Name</t>
  </si>
  <si>
    <t>Technology</t>
  </si>
  <si>
    <t>Fuel Type</t>
  </si>
  <si>
    <t>Installed Capacity (MW)</t>
  </si>
  <si>
    <t>No. of Units</t>
  </si>
  <si>
    <t>Station Service (MW)</t>
  </si>
  <si>
    <t>Commission Date</t>
  </si>
  <si>
    <t>Retirement Date</t>
  </si>
  <si>
    <t>Capital Cost of New Resource ($M)</t>
  </si>
  <si>
    <t>COMMENTS</t>
  </si>
  <si>
    <t>Type</t>
  </si>
  <si>
    <t>Bucket</t>
  </si>
  <si>
    <t>NV</t>
  </si>
  <si>
    <t>Nevada</t>
  </si>
  <si>
    <t>New</t>
  </si>
  <si>
    <t>Generic-Gas SCCT</t>
  </si>
  <si>
    <t>SCCT</t>
  </si>
  <si>
    <t>Gas</t>
  </si>
  <si>
    <t>Location to be determined; assume in Clark County</t>
  </si>
  <si>
    <t>Generic-Gas CCT</t>
  </si>
  <si>
    <t>CCT</t>
  </si>
  <si>
    <t>Sierra</t>
  </si>
  <si>
    <t xml:space="preserve">New </t>
  </si>
  <si>
    <t>Tracy</t>
  </si>
  <si>
    <t>Tracy Facility Addtions</t>
  </si>
  <si>
    <t>10 or 26</t>
  </si>
  <si>
    <t>Located in Washoe County, NV</t>
  </si>
  <si>
    <t>Falcon</t>
  </si>
  <si>
    <t>TS Power Plant</t>
  </si>
  <si>
    <t>Coal</t>
  </si>
  <si>
    <t>Newmont Nevada Energy; Eureka County</t>
  </si>
  <si>
    <t>Robinson</t>
  </si>
  <si>
    <t>White Pine Project</t>
  </si>
  <si>
    <t>LS Power, White Pine County, tie into Gonder line, 345 kv</t>
  </si>
  <si>
    <t>Total Incremental Capacity in MW</t>
  </si>
  <si>
    <t>ADDITIONAL RENEWABLE GENERATION ADDED TO COMPLY WITH NEVADA RPS REQUIREMENTS</t>
  </si>
  <si>
    <t>Wind Projects</t>
  </si>
  <si>
    <t>Ely Wind</t>
  </si>
  <si>
    <t>Wind</t>
  </si>
  <si>
    <t>White Pine County; Company applying for financing through NV renewable trust.</t>
  </si>
  <si>
    <t>Getchel Wind Farm</t>
  </si>
  <si>
    <t>Humbolt County; Osgood Mountains. Construction in Spring 2005. 6-9 months to complete.</t>
  </si>
  <si>
    <t>Kenetixx/So. NV</t>
  </si>
  <si>
    <t xml:space="preserve">Clark County; On Federal land. </t>
  </si>
  <si>
    <t>Table Mountain Wind Project</t>
  </si>
  <si>
    <t>Clark County; On BLM land. In EIS process. On line by 2007 if approved. 150-205 MW capacity. Interconnect to Valley Electric Association</t>
  </si>
  <si>
    <t>Desert Queen Wind</t>
  </si>
  <si>
    <t>Clark County; Cielo website says on line in December 2004. PTC expiration an issue.</t>
  </si>
  <si>
    <t>Shoshone Mountain Wind</t>
  </si>
  <si>
    <t>Nye County; Cancelled but assume restarted. Valley Electric Association</t>
  </si>
  <si>
    <t>Generic W1</t>
  </si>
  <si>
    <t>Clark County; Generic-Table Mountain 2</t>
  </si>
  <si>
    <t>Generic W2</t>
  </si>
  <si>
    <t>White Pine County; Generic-Ely Wind 2</t>
  </si>
  <si>
    <t>Generic W3</t>
  </si>
  <si>
    <t>Washoe County; Generic-Virginia Mountain; Nevada State Energy Office Report, 2005</t>
  </si>
  <si>
    <t>Generic W4</t>
  </si>
  <si>
    <t>Washoe County; Generic-Granite Range; Nevada State Energy Office Report, 2005</t>
  </si>
  <si>
    <t>Total Wind</t>
  </si>
  <si>
    <t>Geothermal Projects</t>
  </si>
  <si>
    <t>Hot Sulpher Springs</t>
  </si>
  <si>
    <t>Geo</t>
  </si>
  <si>
    <t xml:space="preserve">Elko County; Contract Terminated but assume restarted. </t>
  </si>
  <si>
    <t>Galena 1</t>
  </si>
  <si>
    <t>Washoe County; Subsidiary of Ormat. Adding 13 MW to Steamboat 1/1A for a total of 20 MW. Contract with Sierra Pacific Power for 20 years.</t>
  </si>
  <si>
    <t>Galena 2</t>
  </si>
  <si>
    <t>Washoe County</t>
  </si>
  <si>
    <t>Blue Mountain Geothermal</t>
  </si>
  <si>
    <t>Humboldt County</t>
  </si>
  <si>
    <t>Desert Peak 2</t>
  </si>
  <si>
    <t>Churchill County</t>
  </si>
  <si>
    <t>Desert Peak 3</t>
  </si>
  <si>
    <t>Rye Patch</t>
  </si>
  <si>
    <t>Pershing County; Drilling complete. On line date unknown.</t>
  </si>
  <si>
    <t>Steamboat IV</t>
  </si>
  <si>
    <t>Steamboat Springs</t>
  </si>
  <si>
    <t xml:space="preserve">Washoe County; Cancelled, assume restarted. </t>
  </si>
  <si>
    <t>Salt Wells Geothermal Project</t>
  </si>
  <si>
    <t>Generic G1</t>
  </si>
  <si>
    <t>Washoe County; Generic G1-Galena 3</t>
  </si>
  <si>
    <t>Generic G2</t>
  </si>
  <si>
    <t>Churchill County; Generic G2-Desert Peak</t>
  </si>
  <si>
    <t>Generic G3</t>
  </si>
  <si>
    <t>Washoe County; Generic G3-Steamboat V</t>
  </si>
  <si>
    <t>Generic G4</t>
  </si>
  <si>
    <t>Humboldt County; Generic G4-Blue Mountain Geothermal</t>
  </si>
  <si>
    <t>Total Geo</t>
  </si>
  <si>
    <t>Solar Projects</t>
  </si>
  <si>
    <t>Boulder City Solar</t>
  </si>
  <si>
    <t>Solar</t>
  </si>
  <si>
    <t>Clark County; Solargenix to apply for NV renewable energy trust for finanacing. Possible construction in March 2005. 12-18 months to complete. aka El Dorado Solar</t>
  </si>
  <si>
    <t>Generic S1</t>
  </si>
  <si>
    <t>Clark County; generic</t>
  </si>
  <si>
    <t>Generic S2</t>
  </si>
  <si>
    <t>Total Solar</t>
  </si>
  <si>
    <t>Total MW</t>
  </si>
  <si>
    <t>Renewables</t>
  </si>
  <si>
    <t xml:space="preserve">Estimated MW for NV RPS Compliance </t>
  </si>
  <si>
    <t>Existing MW in 2008 Database</t>
  </si>
  <si>
    <t>Additions-Proposed Projects MW</t>
  </si>
  <si>
    <t>Additions-Generic MW</t>
  </si>
  <si>
    <t>Total Additions MW</t>
  </si>
  <si>
    <t>Total MW 2015</t>
  </si>
  <si>
    <t>2015 Load and Resource Balance</t>
  </si>
  <si>
    <t>2008 Load and Resource Balance</t>
  </si>
  <si>
    <t>LOADS</t>
  </si>
  <si>
    <t>peak MW</t>
  </si>
  <si>
    <t>annual energy (gwh)</t>
  </si>
  <si>
    <t>RESOURCES--inst. cap + 20% wind</t>
  </si>
  <si>
    <t>MW</t>
  </si>
  <si>
    <t>Planning Margin (%)</t>
  </si>
  <si>
    <t>Plant Factor (%)</t>
  </si>
  <si>
    <t>No Retirements</t>
  </si>
  <si>
    <t>No additions</t>
  </si>
  <si>
    <t>SSG-WI 2008 BASE CASE GENERATOR LIST - UNITS ON LINE DURING 2008</t>
  </si>
  <si>
    <t>GeneratorKey</t>
  </si>
  <si>
    <t>Unit ID</t>
  </si>
  <si>
    <t>Name</t>
  </si>
  <si>
    <t>SubType</t>
  </si>
  <si>
    <t>Long ID</t>
  </si>
  <si>
    <t>PSSEMaxCap(MW)</t>
  </si>
  <si>
    <t>Must Run</t>
  </si>
  <si>
    <t>filter code</t>
  </si>
  <si>
    <t>Region Name</t>
  </si>
  <si>
    <t>Tech</t>
  </si>
  <si>
    <t>Year</t>
  </si>
  <si>
    <t>Age</t>
  </si>
  <si>
    <t>RG 1</t>
  </si>
  <si>
    <t>RdGrdnr1</t>
  </si>
  <si>
    <t>NA</t>
  </si>
  <si>
    <t>Reid Gardner 1  Moapa NV</t>
  </si>
  <si>
    <t>#1965-06-01#</t>
  </si>
  <si>
    <t>#2050-12-31#</t>
  </si>
  <si>
    <t>#FALSE#</t>
  </si>
  <si>
    <t>NEVADA</t>
  </si>
  <si>
    <t>AZNMNV</t>
  </si>
  <si>
    <t>Steam</t>
  </si>
  <si>
    <t>RG 2</t>
  </si>
  <si>
    <t>RdGrdnr2</t>
  </si>
  <si>
    <t>Reid Gardner 2  Moapa NV</t>
  </si>
  <si>
    <t>#1968-06-01#</t>
  </si>
  <si>
    <t>RG 3</t>
  </si>
  <si>
    <t>RdGrdnr3</t>
  </si>
  <si>
    <t>Reid Gardner 3  Moapa NV</t>
  </si>
  <si>
    <t>#1976-05-01#</t>
  </si>
  <si>
    <t>RG 4</t>
  </si>
  <si>
    <t>RdGrdnr4</t>
  </si>
  <si>
    <t>Reid Gardner 4  Moapa NV</t>
  </si>
  <si>
    <t>#1983-07-01#</t>
  </si>
  <si>
    <t>CLARK 1</t>
  </si>
  <si>
    <t>Clark1</t>
  </si>
  <si>
    <t>Clark 1  Las Vegas NV</t>
  </si>
  <si>
    <t>#1955-12-01#</t>
  </si>
  <si>
    <t>CLARK 2</t>
  </si>
  <si>
    <t>Clark2</t>
  </si>
  <si>
    <t>Clark 2  Las Vegas NV</t>
  </si>
  <si>
    <t>#1957-07-01#</t>
  </si>
  <si>
    <t>CLARK 3</t>
  </si>
  <si>
    <t>Clark3</t>
  </si>
  <si>
    <t>Clark 3  Las Vegas NV</t>
  </si>
  <si>
    <t>#1961-07-01#</t>
  </si>
  <si>
    <t>CLARK 4</t>
  </si>
  <si>
    <t>ClarkGT4</t>
  </si>
  <si>
    <t>Clark GT4  Las Vegas NV</t>
  </si>
  <si>
    <t>#1973-06-01#</t>
  </si>
  <si>
    <t>CLARK 5</t>
  </si>
  <si>
    <t>ClarkCC1A</t>
  </si>
  <si>
    <t>Clark CC1A  Las Vegas NV</t>
  </si>
  <si>
    <t>#1979-05-01#</t>
  </si>
  <si>
    <t>CLARK 6</t>
  </si>
  <si>
    <t>ClarkCC1B</t>
  </si>
  <si>
    <t>Clark CC1B  Las Vegas NV</t>
  </si>
  <si>
    <t>CLARK 7</t>
  </si>
  <si>
    <t>ClarkCC1C</t>
  </si>
  <si>
    <t>Clark CC1C  Las Vegas NV</t>
  </si>
  <si>
    <t>#1980-06-01#</t>
  </si>
  <si>
    <t>CLARK 8</t>
  </si>
  <si>
    <t>ClarkCC2A</t>
  </si>
  <si>
    <t>Clark CC2A  Las Vegas NV</t>
  </si>
  <si>
    <t>#1982-06-01#</t>
  </si>
  <si>
    <t>CLARK 9</t>
  </si>
  <si>
    <t>ClarkCC2B</t>
  </si>
  <si>
    <t>Clark CC2B  Las Vegas NV</t>
  </si>
  <si>
    <t>#1993-05-01#</t>
  </si>
  <si>
    <t>CCCT</t>
  </si>
  <si>
    <t>CLARK10</t>
  </si>
  <si>
    <t>ClarkCC2C</t>
  </si>
  <si>
    <t>Clark CC2C  Las Vegas NV</t>
  </si>
  <si>
    <t>#1994-05-01#</t>
  </si>
  <si>
    <t>HA CT1</t>
  </si>
  <si>
    <t>AllenGT1</t>
  </si>
  <si>
    <t>Allen GT1  Clark County NV</t>
  </si>
  <si>
    <t>#1995-01-01#</t>
  </si>
  <si>
    <t>LVCOGEN</t>
  </si>
  <si>
    <t>LVCgn2-1</t>
  </si>
  <si>
    <t>LV Cogen2-1  Las Vegas NV</t>
  </si>
  <si>
    <t>#1994-01-01#</t>
  </si>
  <si>
    <t>SAGUAR 1</t>
  </si>
  <si>
    <t>SaguarNV1</t>
  </si>
  <si>
    <t>Saguaro 1  Las Vegas NV</t>
  </si>
  <si>
    <t>#1991-01-01#</t>
  </si>
  <si>
    <t>SAGUAR 2</t>
  </si>
  <si>
    <t>SaguarNV2</t>
  </si>
  <si>
    <t>Saguaro 2  Las Vegas NV</t>
  </si>
  <si>
    <t>SAGUAR 3</t>
  </si>
  <si>
    <t>SaguarNV3</t>
  </si>
  <si>
    <t>Saguaro 3  Las Vegas NV</t>
  </si>
  <si>
    <t>SUNRISE1</t>
  </si>
  <si>
    <t>Sunrise1</t>
  </si>
  <si>
    <t>Sunrise 1  Las Vegas NV</t>
  </si>
  <si>
    <t>#1964-05-01#</t>
  </si>
  <si>
    <t>SUNRISE2</t>
  </si>
  <si>
    <t>Sunrise2</t>
  </si>
  <si>
    <t>Sunrise 2  Las Vegas NV</t>
  </si>
  <si>
    <t>#1974-10-01#</t>
  </si>
  <si>
    <t>SUNRISE3</t>
  </si>
  <si>
    <t>SunPeak1</t>
  </si>
  <si>
    <t>Sun-Peak 1  Las Vegas NV</t>
  </si>
  <si>
    <t>SUNRISE4</t>
  </si>
  <si>
    <t>SunPeak2</t>
  </si>
  <si>
    <t>Sun-Peak 2  Las Vegas NV</t>
  </si>
  <si>
    <t>SUNRISE5</t>
  </si>
  <si>
    <t>SunPeak3</t>
  </si>
  <si>
    <t>Sun-Peak 3  Las Vegas NV</t>
  </si>
  <si>
    <t>MRCHNT23</t>
  </si>
  <si>
    <t>MRCHN23B</t>
  </si>
  <si>
    <t>MRCHNT23B El Dorado CC1C Boulder NV</t>
  </si>
  <si>
    <t>#2000-05-04#</t>
  </si>
  <si>
    <t>MRCHN23C</t>
  </si>
  <si>
    <t>MRCHNT23C El Dorado CC1C Boulder NV</t>
  </si>
  <si>
    <t>MRCHNT1</t>
  </si>
  <si>
    <t>MRCHN1A</t>
  </si>
  <si>
    <t>MRCHNT1A El Dorado CC1A Boulder NV</t>
  </si>
  <si>
    <t>LVCOGEN2</t>
  </si>
  <si>
    <t>LsVgsCgI1</t>
  </si>
  <si>
    <t>Las Vegas Cogeneration I 1</t>
  </si>
  <si>
    <t>#2002-12-01#</t>
  </si>
  <si>
    <t>LsVgsCgI2</t>
  </si>
  <si>
    <t>Las Vegas Cogeneration I 2</t>
  </si>
  <si>
    <t>#1950-01-01#</t>
  </si>
  <si>
    <t>LsVgsCgI3</t>
  </si>
  <si>
    <t>Las Vegas Cogeneration I 3</t>
  </si>
  <si>
    <t>LVCOGEN3</t>
  </si>
  <si>
    <t>LsVgsCgII1</t>
  </si>
  <si>
    <t>Las Vegas Cogeneration II 1</t>
  </si>
  <si>
    <t>LsVgsCgII2</t>
  </si>
  <si>
    <t>Las Vegas Cogeneration II 2</t>
  </si>
  <si>
    <t>LsVgsCgII3</t>
  </si>
  <si>
    <t>Las Vegas Cogeneration II 3</t>
  </si>
  <si>
    <t>COPRMTN1</t>
  </si>
  <si>
    <t>CPRMTN1S</t>
  </si>
  <si>
    <t>COPRMTN1 Sempra  Clark County  NV</t>
  </si>
  <si>
    <t>#2007-06-01#</t>
  </si>
  <si>
    <t>COPRMTN2</t>
  </si>
  <si>
    <t>CPRMTN2S</t>
  </si>
  <si>
    <t>COPRMTN2 Sempra  Clark County  NV</t>
  </si>
  <si>
    <t>COPRMTN3</t>
  </si>
  <si>
    <t>CPRMTN3S</t>
  </si>
  <si>
    <t>COPRMTN3 Sempra  Clark County  NV</t>
  </si>
  <si>
    <t>REL1</t>
  </si>
  <si>
    <t>BighornRel1</t>
  </si>
  <si>
    <t>Bighorn REL 1  Primm  NV</t>
  </si>
  <si>
    <t>REL3</t>
  </si>
  <si>
    <t>BighornRel3</t>
  </si>
  <si>
    <t>Bighorn REL 3  Primm  NV</t>
  </si>
  <si>
    <t>#2004-02-18#</t>
  </si>
  <si>
    <t>REL2</t>
  </si>
  <si>
    <t>BighornRel2</t>
  </si>
  <si>
    <t>Bighorn REL 2  Primm  NV</t>
  </si>
  <si>
    <t>MIRANT1</t>
  </si>
  <si>
    <t>Mirant1</t>
  </si>
  <si>
    <t>MIRANT1 Apex Generation  Clark County  NV</t>
  </si>
  <si>
    <t>#2003-05-07#</t>
  </si>
  <si>
    <t>MIRANT2</t>
  </si>
  <si>
    <t>Mirant2</t>
  </si>
  <si>
    <t>MIRANT2 Apex Generation  Clark County  NV</t>
  </si>
  <si>
    <t>DUKE1</t>
  </si>
  <si>
    <t>DK1Moapa</t>
  </si>
  <si>
    <t>DUKE1 Moapa  Clark County  NV</t>
  </si>
  <si>
    <t>DUKE2</t>
  </si>
  <si>
    <t>DK2Moapa</t>
  </si>
  <si>
    <t>DUKE2 Moapa  Clark County  NV</t>
  </si>
  <si>
    <t>DUKE3</t>
  </si>
  <si>
    <t>DK3Moapa</t>
  </si>
  <si>
    <t>DUKE3 Moapa  Clark County  NV</t>
  </si>
  <si>
    <t>DUKE4</t>
  </si>
  <si>
    <t>DK4Moapa</t>
  </si>
  <si>
    <t>DUKE4 Moapa  Clark County  NV</t>
  </si>
  <si>
    <t>DUKE5</t>
  </si>
  <si>
    <t>DK5Moapa</t>
  </si>
  <si>
    <t>DUKE5 Moapa  Clark County  NV</t>
  </si>
  <si>
    <t>DUKE6</t>
  </si>
  <si>
    <t>DK6Moapa</t>
  </si>
  <si>
    <t>DUKE6 Moapa  Clark County  NV</t>
  </si>
  <si>
    <t>CALP1</t>
  </si>
  <si>
    <t>MoapCalp1</t>
  </si>
  <si>
    <t>CALP1 Moapa Indian Res  Clark County  NV</t>
  </si>
  <si>
    <t>CALP2</t>
  </si>
  <si>
    <t>MoapCalp2</t>
  </si>
  <si>
    <t>CALP2 Moapa Indian Res  Clark County  NV</t>
  </si>
  <si>
    <t>CALP3</t>
  </si>
  <si>
    <t>MoapCalp3</t>
  </si>
  <si>
    <t>CALP3 Moapa Indian Res  Clark County  NV</t>
  </si>
  <si>
    <t>CALP4</t>
  </si>
  <si>
    <t>MoapCalp4</t>
  </si>
  <si>
    <t>CALP4 Moapa Indian Res  Clark County  NV</t>
  </si>
  <si>
    <t>BIGHORN3</t>
  </si>
  <si>
    <t>BighornRel6</t>
  </si>
  <si>
    <t>Bighorn REL 6  Primm  NV</t>
  </si>
  <si>
    <t>BIGHORN2</t>
  </si>
  <si>
    <t>BighornRel5</t>
  </si>
  <si>
    <t>Bighorn REL 5  Primm  NV</t>
  </si>
  <si>
    <t>BIGHORN1</t>
  </si>
  <si>
    <t>BighornRel4</t>
  </si>
  <si>
    <t>Bighorn REL 4  Primm  NV</t>
  </si>
  <si>
    <t>NCA1A</t>
  </si>
  <si>
    <t>NC1A-NV1</t>
  </si>
  <si>
    <t>NCA1A-NV Cogen Assoc 1  Clark Cnty NV</t>
  </si>
  <si>
    <t>#1992-01-01#</t>
  </si>
  <si>
    <t>Oil</t>
  </si>
  <si>
    <t>IC</t>
  </si>
  <si>
    <t>NC1A-NV2</t>
  </si>
  <si>
    <t>NCA1A-NV Cogen Assoc 2  Clark Cnty NV</t>
  </si>
  <si>
    <t>NCA1B</t>
  </si>
  <si>
    <t>NC1B-NV1</t>
  </si>
  <si>
    <t>NCA1B-NV Cogen Assoc 1  Clark Cnty NV</t>
  </si>
  <si>
    <t>ST</t>
  </si>
  <si>
    <t>NC1B-NV2</t>
  </si>
  <si>
    <t>NCA1B-NV Cogen Assoc 2  Clark Cnty NV</t>
  </si>
  <si>
    <t>NCA2A</t>
  </si>
  <si>
    <t>NC2A-NVC1</t>
  </si>
  <si>
    <t>NCA2A-NV Cogen Assoc 1  Clark Cnty NV</t>
  </si>
  <si>
    <t>NC2A-NVC2</t>
  </si>
  <si>
    <t>NCA2A-NV Cogen Assoc 2  Clark Cnty NV</t>
  </si>
  <si>
    <t>NCA2B</t>
  </si>
  <si>
    <t>NC2B-NV1</t>
  </si>
  <si>
    <t>NCA2B-NV Cogen Assoc 1  Clark Cnty NV</t>
  </si>
  <si>
    <t>NC2B-NV2</t>
  </si>
  <si>
    <t>NCA2B-NV Cogen Assoc 2  Clark Cnty NV</t>
  </si>
  <si>
    <t>VALMY G1</t>
  </si>
  <si>
    <t>Valmy1</t>
  </si>
  <si>
    <t>Valmy 1  Valmy NV</t>
  </si>
  <si>
    <t>#1981-12-01#</t>
  </si>
  <si>
    <t>SIERRA</t>
  </si>
  <si>
    <t>RMPP</t>
  </si>
  <si>
    <t>VALMY G2</t>
  </si>
  <si>
    <t>Valmy2</t>
  </si>
  <si>
    <t>Valmy 2  Valmy NV</t>
  </si>
  <si>
    <t>#1985-05-01#</t>
  </si>
  <si>
    <t>CLARKMT3</t>
  </si>
  <si>
    <t>ClarkMnt1</t>
  </si>
  <si>
    <t>Clark Mountain GT1  Sparks NV</t>
  </si>
  <si>
    <t>#1961-01-01#</t>
  </si>
  <si>
    <t>CLARKMT4</t>
  </si>
  <si>
    <t>ClarkMnt4</t>
  </si>
  <si>
    <t>Clark Mountain GT4  Sparks NV</t>
  </si>
  <si>
    <t>FT CH G1</t>
  </si>
  <si>
    <t>FrtChurch1</t>
  </si>
  <si>
    <t>Fort Churchill 1  Yerington NV</t>
  </si>
  <si>
    <t>#1968-09-01#</t>
  </si>
  <si>
    <t>FT CH G2</t>
  </si>
  <si>
    <t>FrtChurch2</t>
  </si>
  <si>
    <t>Fort Churchill 2  Yerington NV</t>
  </si>
  <si>
    <t>#1971-09-01#</t>
  </si>
  <si>
    <t>TRACY G1</t>
  </si>
  <si>
    <t>TracyST1</t>
  </si>
  <si>
    <t>Tracy ST1  Sparks NV</t>
  </si>
  <si>
    <t>#1963-08-01#</t>
  </si>
  <si>
    <t>TRACY G2</t>
  </si>
  <si>
    <t>TracyST2</t>
  </si>
  <si>
    <t>Tracy ST2  Sparks NV</t>
  </si>
  <si>
    <t>#1965-10-01#</t>
  </si>
  <si>
    <t>TRACY G3</t>
  </si>
  <si>
    <t>PinonPn1</t>
  </si>
  <si>
    <t>Pinon Pine 1  Sparks NV</t>
  </si>
  <si>
    <t>#1997-01-01#</t>
  </si>
  <si>
    <t>TRACY G4</t>
  </si>
  <si>
    <t>PinonPn2</t>
  </si>
  <si>
    <t>Pinon Pine 2  Sparks NV</t>
  </si>
  <si>
    <t>TRACY G5</t>
  </si>
  <si>
    <t>PinonPn3</t>
  </si>
  <si>
    <t>Pinon Pine 3  Sparks NV</t>
  </si>
  <si>
    <t>WINN SUB</t>
  </si>
  <si>
    <t>Winnmcc1</t>
  </si>
  <si>
    <t>Winnemucca 1  Winnemucca NV</t>
  </si>
  <si>
    <t>#1970-01-01#</t>
  </si>
  <si>
    <t>NANIWAG1</t>
  </si>
  <si>
    <t>TRICntr1</t>
  </si>
  <si>
    <t>TRI-Center 1</t>
  </si>
  <si>
    <t>#2001-06-01#</t>
  </si>
  <si>
    <t>NANIWAG2</t>
  </si>
  <si>
    <t>TRICntr2</t>
  </si>
  <si>
    <t>TRI-Center 2</t>
  </si>
  <si>
    <t>NANIWAG3</t>
  </si>
  <si>
    <t>TRICntr3</t>
  </si>
  <si>
    <t>TRI-Center 3</t>
  </si>
  <si>
    <t>NANIWAG4</t>
  </si>
  <si>
    <t>TRICntr4</t>
  </si>
  <si>
    <t>TRI-Center 4</t>
  </si>
  <si>
    <t>NANIWAG5</t>
  </si>
  <si>
    <t>TRICntr5</t>
  </si>
  <si>
    <t>TRI-Center 5</t>
  </si>
  <si>
    <t>NANIWAG6</t>
  </si>
  <si>
    <t>TRICntr6</t>
  </si>
  <si>
    <t>TRI-Center 6</t>
  </si>
  <si>
    <t>BEOWAWE</t>
  </si>
  <si>
    <t>Beowaw1</t>
  </si>
  <si>
    <t>Beowawe 1  Nevada</t>
  </si>
  <si>
    <t>#1985-12-01#</t>
  </si>
  <si>
    <t>GE</t>
  </si>
  <si>
    <t>FAR WST1</t>
  </si>
  <si>
    <t>FarWest1</t>
  </si>
  <si>
    <t>Hourly Resource</t>
  </si>
  <si>
    <t>Far West 1  Reno NV</t>
  </si>
  <si>
    <t>#1986-01-01#</t>
  </si>
  <si>
    <t>CAITHNES</t>
  </si>
  <si>
    <t>YnkCthn1</t>
  </si>
  <si>
    <t>Yankee Caithness 1  Reno NV</t>
  </si>
  <si>
    <t>#1988-01-01#</t>
  </si>
  <si>
    <t>FarWes1A</t>
  </si>
  <si>
    <t>Far West 1A  Reno NV</t>
  </si>
  <si>
    <t>FAR WST2</t>
  </si>
  <si>
    <t>FarWes2</t>
  </si>
  <si>
    <t>Far West II  Steamboat NV</t>
  </si>
  <si>
    <t>FarWes3</t>
  </si>
  <si>
    <t>Far West III  Steamboat NV</t>
  </si>
  <si>
    <t>LOYALTON</t>
  </si>
  <si>
    <t>Loyaltn1</t>
  </si>
  <si>
    <t>Loyalton 1  Loyalton CA</t>
  </si>
  <si>
    <t>#1989-10-17#</t>
  </si>
  <si>
    <t>Wood</t>
  </si>
  <si>
    <t>Total MW except wind=20%</t>
  </si>
  <si>
    <t>Nevada RPS Compliance:</t>
  </si>
  <si>
    <t>Assumptions and Derivation of Renewable Energy (GWh) and Intalled Capacity (MW)</t>
  </si>
  <si>
    <t>Renewable Energy Portfolio:</t>
  </si>
  <si>
    <t xml:space="preserve">20% target by 2015; 5% Solar; Allows EE </t>
  </si>
  <si>
    <t>Share of the Portfolio</t>
  </si>
  <si>
    <t>Capacity Factor</t>
  </si>
  <si>
    <t>Geo CF</t>
  </si>
  <si>
    <t>Solar CF</t>
  </si>
  <si>
    <t>Wind CF</t>
  </si>
  <si>
    <t>Total Load (GWh)</t>
  </si>
  <si>
    <t xml:space="preserve">Total Ren Energy needed (GWh) </t>
  </si>
  <si>
    <t>Geo Energy (GWh)</t>
  </si>
  <si>
    <t>Geo Dep Cap (MW)</t>
  </si>
  <si>
    <t>Geo Installed (MW)</t>
  </si>
  <si>
    <t>Solar Energy (GWh)</t>
  </si>
  <si>
    <t>Solar Dep Cap (MW)</t>
  </si>
  <si>
    <t>Solar Installed (MW)</t>
  </si>
  <si>
    <t>Wind Energy (GWh)</t>
  </si>
  <si>
    <t>Wind Dep Cap (MW)</t>
  </si>
  <si>
    <t>Wind Installed (MW)</t>
  </si>
  <si>
    <t>Total Renewable Energy (GWh)</t>
  </si>
  <si>
    <t>RE Dep Cap (MW)</t>
  </si>
  <si>
    <t>RE Installed (MW)</t>
  </si>
  <si>
    <t>Renewable Energy Projects Announced Generic Projects to Meet RPS Compliance</t>
  </si>
  <si>
    <t>Facility</t>
  </si>
  <si>
    <t>County</t>
  </si>
  <si>
    <t>Fuel</t>
  </si>
  <si>
    <t>Company</t>
  </si>
  <si>
    <t>Online Date</t>
  </si>
  <si>
    <t>Status</t>
  </si>
  <si>
    <t>Notes</t>
  </si>
  <si>
    <t>White Pine</t>
  </si>
  <si>
    <t>Carlson &amp; Associates</t>
  </si>
  <si>
    <t>Company applying for financing through NV renewable trust.</t>
  </si>
  <si>
    <t>Humbolt</t>
  </si>
  <si>
    <t>Navitas Energy</t>
  </si>
  <si>
    <t>Osgood Mountains. Construction in Spring 2005. 6-9 months to complete.</t>
  </si>
  <si>
    <t>Unknown / Clark</t>
  </si>
  <si>
    <t>Kenetixx</t>
  </si>
  <si>
    <t xml:space="preserve">On Federal land. </t>
  </si>
  <si>
    <t>Clark</t>
  </si>
  <si>
    <t>MNS Wind Power</t>
  </si>
  <si>
    <t>On BLM land. In EIS process. On line by 2007 if approved. 150-205 MW capacity.</t>
  </si>
  <si>
    <t>Cielo Wind</t>
  </si>
  <si>
    <t>Cielo website says on line in December 2004. PTC expiration an issue.</t>
  </si>
  <si>
    <t>Nye</t>
  </si>
  <si>
    <t>M&amp;N Wind Power</t>
  </si>
  <si>
    <t>Cancelled</t>
  </si>
  <si>
    <t>Total Wind MW Proposed</t>
  </si>
  <si>
    <t>Existing Wind in 2008 Database</t>
  </si>
  <si>
    <t>Est. Wind for RPS</t>
  </si>
  <si>
    <t>Generic Wind Additions</t>
  </si>
  <si>
    <t>Generic-Table Mountain 2</t>
  </si>
  <si>
    <t>Generic-Ely Wind 2</t>
  </si>
  <si>
    <t>Generic-Viringia Mtns</t>
  </si>
  <si>
    <t>Washoe</t>
  </si>
  <si>
    <t>Generic-Granite Range</t>
  </si>
  <si>
    <t>Geothermal</t>
  </si>
  <si>
    <t>Elko</t>
  </si>
  <si>
    <t>Earth Power Resources</t>
  </si>
  <si>
    <t xml:space="preserve">Contract Terminated </t>
  </si>
  <si>
    <t>Ornat</t>
  </si>
  <si>
    <t>Subsidiary of Ormat. Adding 13 MW to Steamboat 1/1A for a total of 20 MW. Contract with Sierra Pacific Power for 20 years.</t>
  </si>
  <si>
    <t>Ormat</t>
  </si>
  <si>
    <t>Humboldt</t>
  </si>
  <si>
    <t>Continental Ridge</t>
  </si>
  <si>
    <t xml:space="preserve">http://puc.state.nv.us/ELECTRIC/propgen.pdf  </t>
  </si>
  <si>
    <t>Churchill</t>
  </si>
  <si>
    <t xml:space="preserve">http://puc.state.nv.us/ELECTRIC/propgen.pdf </t>
  </si>
  <si>
    <t>http://puc.state.nv.us/ELECTRIC/propgen.pdf</t>
  </si>
  <si>
    <t>Pershing</t>
  </si>
  <si>
    <t>Mt Wheeler power</t>
  </si>
  <si>
    <t>Drilling complete. On line date unknown.</t>
  </si>
  <si>
    <t>Advanced Thermal</t>
  </si>
  <si>
    <t>SB Geo</t>
  </si>
  <si>
    <t>Nevada Geothermal Specialists</t>
  </si>
  <si>
    <t>12/312005</t>
  </si>
  <si>
    <t>Total Geo MW Proposed</t>
  </si>
  <si>
    <t>Existing Geo in 2008 Database</t>
  </si>
  <si>
    <t>Est. Geo for RPS</t>
  </si>
  <si>
    <t>Generic Geo Additions</t>
  </si>
  <si>
    <t>Generic-Galena 3</t>
  </si>
  <si>
    <t>Generic-Desert Peak 4</t>
  </si>
  <si>
    <t>Generic-Steamboat V</t>
  </si>
  <si>
    <t>Generic-Blue Mountain Geothermal</t>
  </si>
  <si>
    <t>Boulder City Solar (aka El Dorado Solar)</t>
  </si>
  <si>
    <t/>
  </si>
  <si>
    <t>Solargenix</t>
  </si>
  <si>
    <t>Solargenix to apply for NV renewable energy trust for finanacing. Possible construction in March 2005. 12-18 months to complete.</t>
  </si>
  <si>
    <t>Total Solar MW Proposed</t>
  </si>
  <si>
    <t>Existing Solar in 2008 Databse</t>
  </si>
  <si>
    <t>Est. Solar for RPS</t>
  </si>
  <si>
    <t>Generic Solar Additions</t>
  </si>
  <si>
    <t>Generic-Boulder City Solar 2</t>
  </si>
  <si>
    <t>Generic-Other</t>
  </si>
  <si>
    <t>Total RE MW</t>
  </si>
  <si>
    <t>See Existing-2008 Resource Worksheet</t>
  </si>
  <si>
    <t>See Existing-2008 Resource Worksheet; this figure includes biomass plant</t>
  </si>
  <si>
    <t xml:space="preserve">          RPS COMPLIANCE CHECK</t>
  </si>
  <si>
    <t xml:space="preserve">          2015 Renewable Tabulation:</t>
  </si>
  <si>
    <t>ResType</t>
  </si>
  <si>
    <t>gwh</t>
  </si>
  <si>
    <t>WIND</t>
  </si>
  <si>
    <t>BIO</t>
  </si>
  <si>
    <t>SOLAR</t>
  </si>
  <si>
    <t>Total Renewable gwh</t>
  </si>
  <si>
    <t>20% RPS Satisfied?</t>
  </si>
  <si>
    <t xml:space="preserve">GEO  1/ </t>
  </si>
  <si>
    <t>1/  Nevada's renewable analysis included the biomass plant with geothermal; here it is separated out.</t>
  </si>
  <si>
    <t>Nevada New Generation or Retired Generation--2008-2015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</si>
</sst>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_);[Red]\(0.0\)"/>
    <numFmt numFmtId="169" formatCode="[$-409]dddd\,\ mmmm\ dd\,\ yyyy"/>
    <numFmt numFmtId="170" formatCode="[$-409]d\-mmm\-yy;@"/>
    <numFmt numFmtId="171" formatCode="mmmm\ d\,\ yyyy"/>
    <numFmt numFmtId="172" formatCode="0.0_);\(0.0\)"/>
    <numFmt numFmtId="173" formatCode="0.000"/>
    <numFmt numFmtId="174" formatCode="0.0;[Red]\(0.0\)"/>
    <numFmt numFmtId="175" formatCode="General_)"/>
    <numFmt numFmtId="176" formatCode="0.000_);\(0.000\)"/>
    <numFmt numFmtId="177" formatCode="0.00_);\(0.00\)"/>
    <numFmt numFmtId="178" formatCode="m/d/yy;@"/>
    <numFmt numFmtId="179" formatCode="m/d/yyyy;@"/>
    <numFmt numFmtId="180" formatCode="mmm\-yyyy"/>
    <numFmt numFmtId="181" formatCode="0.0"/>
    <numFmt numFmtId="182" formatCode="[$€-2]\ #,##0.00_);[Red]\([$€-2]\ #,##0.00\)"/>
    <numFmt numFmtId="183" formatCode="0.0000"/>
    <numFmt numFmtId="184" formatCode="000\-00\-0000"/>
    <numFmt numFmtId="185" formatCode="0.00;[Red]0.00"/>
    <numFmt numFmtId="186" formatCode="_(* #,##0_);_(* \(#,##0\);_(* &quot;-&quot;??_);_(@_)"/>
  </numFmts>
  <fonts count="12">
    <font>
      <sz val="10"/>
      <name val="Arial"/>
      <family val="0"/>
    </font>
    <font>
      <b/>
      <sz val="20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8"/>
      <name val="Tahoma"/>
      <family val="2"/>
    </font>
    <font>
      <sz val="8"/>
      <name val="Tahom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wrapText="1"/>
    </xf>
    <xf numFmtId="0" fontId="0" fillId="0" borderId="0" xfId="15" applyNumberFormat="1" applyFont="1" applyAlignment="1">
      <alignment horizontal="center" wrapText="1"/>
    </xf>
    <xf numFmtId="0" fontId="0" fillId="0" borderId="0" xfId="0" applyNumberFormat="1" applyFont="1" applyFill="1" applyAlignment="1">
      <alignment horizontal="left" wrapText="1" indent="1"/>
    </xf>
    <xf numFmtId="0" fontId="0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Fill="1" applyBorder="1" applyAlignment="1">
      <alignment horizontal="right"/>
    </xf>
    <xf numFmtId="0" fontId="0" fillId="0" borderId="5" xfId="0" applyFill="1" applyBorder="1" applyAlignment="1">
      <alignment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Fill="1" applyBorder="1" applyAlignment="1">
      <alignment horizontal="right"/>
    </xf>
    <xf numFmtId="0" fontId="3" fillId="0" borderId="8" xfId="0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/>
    </xf>
    <xf numFmtId="0" fontId="2" fillId="0" borderId="7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right"/>
    </xf>
    <xf numFmtId="0" fontId="2" fillId="2" borderId="9" xfId="0" applyFont="1" applyFill="1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 horizontal="left"/>
    </xf>
    <xf numFmtId="0" fontId="0" fillId="2" borderId="0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2" xfId="0" applyFill="1" applyBorder="1" applyAlignment="1">
      <alignment wrapText="1"/>
    </xf>
    <xf numFmtId="0" fontId="0" fillId="3" borderId="10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1" xfId="21" applyFont="1" applyFill="1" applyBorder="1" applyAlignment="1">
      <alignment horizontal="left" vertical="center"/>
      <protection/>
    </xf>
    <xf numFmtId="0" fontId="0" fillId="3" borderId="7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3" borderId="2" xfId="0" applyFill="1" applyBorder="1" applyAlignment="1">
      <alignment wrapText="1"/>
    </xf>
    <xf numFmtId="0" fontId="0" fillId="0" borderId="7" xfId="21" applyFont="1" applyFill="1" applyBorder="1" applyAlignment="1">
      <alignment horizontal="left" vertical="center" wrapText="1"/>
      <protection/>
    </xf>
    <xf numFmtId="0" fontId="0" fillId="0" borderId="7" xfId="21" applyFont="1" applyFill="1" applyBorder="1" applyAlignment="1">
      <alignment horizontal="right" vertical="center" wrapText="1"/>
      <protection/>
    </xf>
    <xf numFmtId="0" fontId="0" fillId="0" borderId="8" xfId="0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right"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8" xfId="21" applyFont="1" applyFill="1" applyBorder="1" applyAlignment="1">
      <alignment horizontal="left" vertical="center" wrapText="1"/>
      <protection/>
    </xf>
    <xf numFmtId="0" fontId="0" fillId="0" borderId="11" xfId="21" applyFont="1" applyFill="1" applyBorder="1" applyAlignment="1">
      <alignment horizontal="left" vertical="center" wrapText="1"/>
      <protection/>
    </xf>
    <xf numFmtId="3" fontId="0" fillId="0" borderId="11" xfId="21" applyNumberFormat="1" applyFont="1" applyFill="1" applyBorder="1" applyAlignment="1">
      <alignment horizontal="right" vertical="center" wrapText="1"/>
      <protection/>
    </xf>
    <xf numFmtId="0" fontId="0" fillId="0" borderId="1" xfId="0" applyFont="1" applyFill="1" applyBorder="1" applyAlignment="1">
      <alignment horizontal="left"/>
    </xf>
    <xf numFmtId="3" fontId="0" fillId="0" borderId="1" xfId="0" applyNumberFormat="1" applyFill="1" applyBorder="1" applyAlignment="1">
      <alignment horizontal="right"/>
    </xf>
    <xf numFmtId="0" fontId="0" fillId="4" borderId="9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1" xfId="0" applyFont="1" applyFill="1" applyBorder="1" applyAlignment="1">
      <alignment horizontal="left"/>
    </xf>
    <xf numFmtId="0" fontId="0" fillId="4" borderId="7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4" borderId="2" xfId="0" applyFill="1" applyBorder="1" applyAlignment="1">
      <alignment wrapText="1"/>
    </xf>
    <xf numFmtId="0" fontId="0" fillId="0" borderId="7" xfId="21" applyFont="1" applyFill="1" applyBorder="1" applyAlignment="1">
      <alignment horizontal="left" vertical="center" wrapText="1"/>
      <protection/>
    </xf>
    <xf numFmtId="0" fontId="0" fillId="0" borderId="7" xfId="21" applyFont="1" applyFill="1" applyBorder="1" applyAlignment="1">
      <alignment horizontal="right" vertical="center" wrapText="1"/>
      <protection/>
    </xf>
    <xf numFmtId="0" fontId="0" fillId="0" borderId="8" xfId="21" applyFont="1" applyFill="1" applyBorder="1" applyAlignment="1">
      <alignment horizontal="left" vertical="center" wrapText="1"/>
      <protection/>
    </xf>
    <xf numFmtId="0" fontId="0" fillId="0" borderId="11" xfId="21" applyFont="1" applyFill="1" applyBorder="1" applyAlignment="1">
      <alignment horizontal="right" vertical="center" wrapText="1"/>
      <protection/>
    </xf>
    <xf numFmtId="0" fontId="0" fillId="0" borderId="1" xfId="0" applyFont="1" applyFill="1" applyBorder="1" applyAlignment="1">
      <alignment horizontal="right"/>
    </xf>
    <xf numFmtId="0" fontId="0" fillId="5" borderId="9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1" xfId="0" applyFont="1" applyFill="1" applyBorder="1" applyAlignment="1">
      <alignment horizontal="left"/>
    </xf>
    <xf numFmtId="0" fontId="0" fillId="5" borderId="7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2" xfId="0" applyFill="1" applyBorder="1" applyAlignment="1">
      <alignment wrapText="1"/>
    </xf>
    <xf numFmtId="0" fontId="0" fillId="0" borderId="12" xfId="21" applyFont="1" applyFill="1" applyBorder="1" applyAlignment="1">
      <alignment horizontal="left" vertic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 horizontal="right"/>
    </xf>
    <xf numFmtId="0" fontId="0" fillId="0" borderId="15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wrapText="1"/>
    </xf>
    <xf numFmtId="0" fontId="0" fillId="0" borderId="16" xfId="0" applyBorder="1" applyAlignment="1">
      <alignment/>
    </xf>
    <xf numFmtId="0" fontId="0" fillId="3" borderId="17" xfId="0" applyFill="1" applyBorder="1" applyAlignment="1">
      <alignment horizontal="right"/>
    </xf>
    <xf numFmtId="0" fontId="0" fillId="4" borderId="17" xfId="0" applyFill="1" applyBorder="1" applyAlignment="1">
      <alignment horizontal="right"/>
    </xf>
    <xf numFmtId="0" fontId="0" fillId="5" borderId="17" xfId="0" applyFill="1" applyBorder="1" applyAlignment="1">
      <alignment horizontal="right"/>
    </xf>
    <xf numFmtId="0" fontId="0" fillId="2" borderId="18" xfId="0" applyFill="1" applyBorder="1" applyAlignment="1">
      <alignment horizontal="left"/>
    </xf>
    <xf numFmtId="0" fontId="0" fillId="0" borderId="19" xfId="0" applyBorder="1" applyAlignment="1">
      <alignment/>
    </xf>
    <xf numFmtId="0" fontId="0" fillId="3" borderId="20" xfId="0" applyFill="1" applyBorder="1" applyAlignment="1">
      <alignment/>
    </xf>
    <xf numFmtId="0" fontId="0" fillId="4" borderId="20" xfId="0" applyFill="1" applyBorder="1" applyAlignment="1">
      <alignment wrapText="1"/>
    </xf>
    <xf numFmtId="0" fontId="0" fillId="5" borderId="20" xfId="0" applyFill="1" applyBorder="1" applyAlignment="1">
      <alignment/>
    </xf>
    <xf numFmtId="0" fontId="0" fillId="2" borderId="21" xfId="0" applyFill="1" applyBorder="1" applyAlignment="1">
      <alignment horizontal="left"/>
    </xf>
    <xf numFmtId="3" fontId="0" fillId="0" borderId="7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6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2" fillId="0" borderId="6" xfId="0" applyFont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8" xfId="0" applyNumberFormat="1" applyFill="1" applyBorder="1" applyAlignment="1">
      <alignment horizontal="right"/>
    </xf>
    <xf numFmtId="3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9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5" xfId="0" applyFill="1" applyBorder="1" applyAlignment="1">
      <alignment horizontal="right"/>
    </xf>
    <xf numFmtId="3" fontId="0" fillId="0" borderId="8" xfId="0" applyNumberFormat="1" applyBorder="1" applyAlignment="1">
      <alignment/>
    </xf>
    <xf numFmtId="9" fontId="0" fillId="0" borderId="8" xfId="0" applyNumberFormat="1" applyBorder="1" applyAlignment="1">
      <alignment/>
    </xf>
    <xf numFmtId="9" fontId="0" fillId="0" borderId="15" xfId="0" applyNumberFormat="1" applyBorder="1" applyAlignment="1">
      <alignment/>
    </xf>
    <xf numFmtId="0" fontId="2" fillId="0" borderId="0" xfId="0" applyFont="1" applyAlignment="1">
      <alignment/>
    </xf>
    <xf numFmtId="0" fontId="0" fillId="6" borderId="0" xfId="0" applyFill="1" applyAlignment="1">
      <alignment/>
    </xf>
    <xf numFmtId="0" fontId="2" fillId="0" borderId="0" xfId="0" applyFont="1" applyFill="1" applyAlignment="1">
      <alignment/>
    </xf>
    <xf numFmtId="0" fontId="2" fillId="6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14" fontId="0" fillId="0" borderId="0" xfId="0" applyNumberFormat="1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2" fontId="0" fillId="0" borderId="0" xfId="0" applyNumberFormat="1" applyFill="1" applyAlignment="1">
      <alignment/>
    </xf>
    <xf numFmtId="0" fontId="0" fillId="3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0" fontId="0" fillId="0" borderId="0" xfId="0" applyNumberFormat="1" applyFill="1" applyAlignment="1">
      <alignment/>
    </xf>
    <xf numFmtId="0" fontId="9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7" borderId="3" xfId="0" applyFont="1" applyFill="1" applyBorder="1" applyAlignment="1">
      <alignment/>
    </xf>
    <xf numFmtId="0" fontId="0" fillId="7" borderId="4" xfId="21" applyFont="1" applyFill="1" applyBorder="1" applyAlignment="1">
      <alignment horizontal="center" vertical="center"/>
      <protection/>
    </xf>
    <xf numFmtId="0" fontId="0" fillId="7" borderId="4" xfId="21" applyFont="1" applyFill="1" applyBorder="1" applyAlignment="1">
      <alignment horizontal="left" vertical="center"/>
      <protection/>
    </xf>
    <xf numFmtId="0" fontId="0" fillId="7" borderId="5" xfId="2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3" borderId="24" xfId="0" applyFont="1" applyFill="1" applyBorder="1" applyAlignment="1">
      <alignment horizontal="left"/>
    </xf>
    <xf numFmtId="0" fontId="0" fillId="3" borderId="25" xfId="21" applyFont="1" applyFill="1" applyBorder="1" applyAlignment="1">
      <alignment horizontal="left" vertical="center" wrapText="1"/>
      <protection/>
    </xf>
    <xf numFmtId="0" fontId="0" fillId="0" borderId="24" xfId="0" applyFont="1" applyFill="1" applyBorder="1" applyAlignment="1">
      <alignment horizontal="left"/>
    </xf>
    <xf numFmtId="14" fontId="0" fillId="0" borderId="7" xfId="21" applyNumberFormat="1" applyFont="1" applyFill="1" applyBorder="1" applyAlignment="1">
      <alignment horizontal="right" vertical="center" wrapText="1"/>
      <protection/>
    </xf>
    <xf numFmtId="0" fontId="0" fillId="0" borderId="7" xfId="21" applyNumberFormat="1" applyFont="1" applyFill="1" applyBorder="1" applyAlignment="1">
      <alignment horizontal="left" vertical="center" wrapText="1"/>
      <protection/>
    </xf>
    <xf numFmtId="14" fontId="0" fillId="0" borderId="7" xfId="0" applyNumberFormat="1" applyFont="1" applyFill="1" applyBorder="1" applyAlignment="1">
      <alignment horizontal="righ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3" borderId="11" xfId="21" applyFont="1" applyFill="1" applyBorder="1" applyAlignment="1">
      <alignment horizontal="left" vertical="center" wrapText="1"/>
      <protection/>
    </xf>
    <xf numFmtId="14" fontId="0" fillId="0" borderId="11" xfId="21" applyNumberFormat="1" applyFont="1" applyFill="1" applyBorder="1" applyAlignment="1">
      <alignment horizontal="right" vertical="center" wrapText="1"/>
      <protection/>
    </xf>
    <xf numFmtId="0" fontId="0" fillId="0" borderId="11" xfId="21" applyNumberFormat="1" applyFont="1" applyFill="1" applyBorder="1" applyAlignment="1">
      <alignment horizontal="left" vertical="center" wrapText="1"/>
      <protection/>
    </xf>
    <xf numFmtId="0" fontId="0" fillId="0" borderId="25" xfId="21" applyFont="1" applyFill="1" applyBorder="1" applyAlignment="1">
      <alignment horizontal="left" vertical="center" wrapText="1"/>
      <protection/>
    </xf>
    <xf numFmtId="0" fontId="0" fillId="4" borderId="24" xfId="0" applyFont="1" applyFill="1" applyBorder="1" applyAlignment="1">
      <alignment horizontal="left"/>
    </xf>
    <xf numFmtId="0" fontId="0" fillId="4" borderId="11" xfId="21" applyFont="1" applyFill="1" applyBorder="1" applyAlignment="1">
      <alignment horizontal="left" vertical="center" wrapText="1"/>
      <protection/>
    </xf>
    <xf numFmtId="0" fontId="0" fillId="4" borderId="11" xfId="21" applyFont="1" applyFill="1" applyBorder="1" applyAlignment="1">
      <alignment horizontal="right" vertical="center" wrapText="1"/>
      <protection/>
    </xf>
    <xf numFmtId="14" fontId="0" fillId="4" borderId="11" xfId="21" applyNumberFormat="1" applyFont="1" applyFill="1" applyBorder="1" applyAlignment="1">
      <alignment horizontal="right" vertical="center" wrapText="1"/>
      <protection/>
    </xf>
    <xf numFmtId="0" fontId="0" fillId="4" borderId="11" xfId="21" applyNumberFormat="1" applyFont="1" applyFill="1" applyBorder="1" applyAlignment="1">
      <alignment horizontal="left" vertical="center" wrapText="1"/>
      <protection/>
    </xf>
    <xf numFmtId="0" fontId="0" fillId="4" borderId="25" xfId="21" applyFont="1" applyFill="1" applyBorder="1" applyAlignment="1">
      <alignment horizontal="left" vertical="center" wrapText="1"/>
      <protection/>
    </xf>
    <xf numFmtId="0" fontId="0" fillId="0" borderId="6" xfId="0" applyFont="1" applyFill="1" applyBorder="1" applyAlignment="1">
      <alignment vertical="center"/>
    </xf>
    <xf numFmtId="14" fontId="0" fillId="0" borderId="7" xfId="21" applyNumberFormat="1" applyFont="1" applyFill="1" applyBorder="1" applyAlignment="1">
      <alignment horizontal="right" vertical="center" wrapText="1"/>
      <protection/>
    </xf>
    <xf numFmtId="0" fontId="0" fillId="0" borderId="7" xfId="21" applyNumberFormat="1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8" fillId="0" borderId="8" xfId="20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4" borderId="7" xfId="21" applyFont="1" applyFill="1" applyBorder="1" applyAlignment="1">
      <alignment horizontal="left" vertical="center" wrapText="1"/>
      <protection/>
    </xf>
    <xf numFmtId="0" fontId="0" fillId="5" borderId="6" xfId="0" applyFont="1" applyFill="1" applyBorder="1" applyAlignment="1">
      <alignment vertical="center"/>
    </xf>
    <xf numFmtId="0" fontId="0" fillId="5" borderId="7" xfId="21" applyFont="1" applyFill="1" applyBorder="1" applyAlignment="1">
      <alignment horizontal="left" vertical="center" wrapText="1"/>
      <protection/>
    </xf>
    <xf numFmtId="0" fontId="0" fillId="5" borderId="7" xfId="21" applyFont="1" applyFill="1" applyBorder="1" applyAlignment="1">
      <alignment horizontal="right" vertical="center" wrapText="1"/>
      <protection/>
    </xf>
    <xf numFmtId="14" fontId="0" fillId="5" borderId="7" xfId="21" applyNumberFormat="1" applyFont="1" applyFill="1" applyBorder="1" applyAlignment="1">
      <alignment horizontal="right" vertical="center" wrapText="1"/>
      <protection/>
    </xf>
    <xf numFmtId="0" fontId="0" fillId="5" borderId="7" xfId="21" applyNumberFormat="1" applyFont="1" applyFill="1" applyBorder="1" applyAlignment="1">
      <alignment horizontal="left" vertical="center" wrapText="1"/>
      <protection/>
    </xf>
    <xf numFmtId="0" fontId="0" fillId="5" borderId="8" xfId="21" applyFont="1" applyFill="1" applyBorder="1" applyAlignment="1">
      <alignment horizontal="left" vertical="center" wrapText="1"/>
      <protection/>
    </xf>
    <xf numFmtId="0" fontId="0" fillId="5" borderId="11" xfId="21" applyFont="1" applyFill="1" applyBorder="1" applyAlignment="1">
      <alignment horizontal="left" vertical="center" wrapText="1"/>
      <protection/>
    </xf>
    <xf numFmtId="0" fontId="0" fillId="2" borderId="6" xfId="0" applyFill="1" applyBorder="1" applyAlignment="1">
      <alignment/>
    </xf>
    <xf numFmtId="0" fontId="0" fillId="2" borderId="7" xfId="21" applyFont="1" applyFill="1" applyBorder="1" applyAlignment="1">
      <alignment horizontal="left" vertical="center" wrapText="1"/>
      <protection/>
    </xf>
    <xf numFmtId="0" fontId="0" fillId="2" borderId="7" xfId="21" applyFont="1" applyFill="1" applyBorder="1" applyAlignment="1">
      <alignment horizontal="left"/>
      <protection/>
    </xf>
    <xf numFmtId="3" fontId="0" fillId="2" borderId="7" xfId="21" applyNumberFormat="1" applyFont="1" applyFill="1" applyBorder="1" applyAlignment="1">
      <alignment horizontal="right"/>
      <protection/>
    </xf>
    <xf numFmtId="0" fontId="0" fillId="2" borderId="7" xfId="0" applyFont="1" applyFill="1" applyBorder="1" applyAlignment="1">
      <alignment vertical="center" wrapText="1"/>
    </xf>
    <xf numFmtId="14" fontId="0" fillId="2" borderId="7" xfId="0" applyNumberFormat="1" applyFont="1" applyFill="1" applyBorder="1" applyAlignment="1">
      <alignment horizontal="right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21" applyFont="1" applyFill="1" applyBorder="1" applyAlignment="1">
      <alignment horizontal="right"/>
      <protection/>
    </xf>
    <xf numFmtId="3" fontId="0" fillId="0" borderId="0" xfId="0" applyNumberFormat="1" applyFont="1" applyFill="1" applyBorder="1" applyAlignment="1">
      <alignment/>
    </xf>
    <xf numFmtId="0" fontId="2" fillId="0" borderId="3" xfId="15" applyNumberFormat="1" applyFont="1" applyFill="1" applyBorder="1" applyAlignment="1">
      <alignment horizontal="center" wrapText="1"/>
    </xf>
    <xf numFmtId="0" fontId="0" fillId="0" borderId="9" xfId="0" applyBorder="1" applyAlignment="1">
      <alignment/>
    </xf>
    <xf numFmtId="0" fontId="2" fillId="0" borderId="4" xfId="15" applyNumberFormat="1" applyFont="1" applyBorder="1" applyAlignment="1">
      <alignment horizontal="center" wrapText="1"/>
    </xf>
    <xf numFmtId="0" fontId="0" fillId="0" borderId="1" xfId="0" applyBorder="1" applyAlignment="1">
      <alignment/>
    </xf>
    <xf numFmtId="0" fontId="2" fillId="0" borderId="4" xfId="0" applyNumberFormat="1" applyFont="1" applyFill="1" applyBorder="1" applyAlignment="1">
      <alignment horizontal="center" wrapText="1"/>
    </xf>
    <xf numFmtId="0" fontId="2" fillId="0" borderId="4" xfId="15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26" xfId="0" applyNumberFormat="1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2" fillId="0" borderId="5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\Working%20Files\RE-16%20Planning-Expansion\SSGWI200405Study\SSGWI%20Load%20Forecast%202008%20&amp;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\Working%20Files\RE-16%20Planning-Expansion\SSGWI200405Study\2015%20load%20summary%20wtotalOct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carr\My%20Documents\SSG-WI\Tanghetti-renewables%20outside%20CA%20(ver%20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lta 2008-2015"/>
      <sheetName val="Loads 2015"/>
      <sheetName val="RMPP"/>
      <sheetName val="Mexico"/>
      <sheetName val="Canada"/>
      <sheetName val="NWPP"/>
      <sheetName val="Arizona-New Mexico-Nevada"/>
      <sheetName val="California"/>
      <sheetName val="Idaho Peak - Recalculated"/>
      <sheetName val="Idaho Energy - Recalculated"/>
    </sheetNames>
    <sheetDataSet>
      <sheetData sheetId="0">
        <row r="13">
          <cell r="B13">
            <v>20863359.080000002</v>
          </cell>
          <cell r="C13">
            <v>4998</v>
          </cell>
        </row>
        <row r="31">
          <cell r="B31">
            <v>10351492</v>
          </cell>
          <cell r="C31">
            <v>1737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 Load 2015"/>
    </sheetNames>
    <sheetDataSet>
      <sheetData sheetId="0">
        <row r="91">
          <cell r="B91">
            <v>9271.641638709913</v>
          </cell>
          <cell r="C91">
            <v>40982.174834719655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ifornia"/>
      <sheetName val="Arizona"/>
      <sheetName val="Colorado"/>
      <sheetName val="Idaho"/>
      <sheetName val="Montana"/>
      <sheetName val="New Mexico"/>
      <sheetName val="Nevada"/>
      <sheetName val="Oregon"/>
      <sheetName val="Washington"/>
      <sheetName val="Utah"/>
      <sheetName val="Wyoming"/>
      <sheetName val="RPS by State"/>
      <sheetName val="Potential by State"/>
      <sheetName val="Generic Profile Solar"/>
      <sheetName val="Generic Profile - Base"/>
      <sheetName val="Alberta-BCHA"/>
      <sheetName val="Mexico"/>
    </sheetNames>
    <sheetDataSet>
      <sheetData sheetId="13">
        <row r="1">
          <cell r="H1">
            <v>0.2597222222222222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puc.state.nv.us/ELECTRIC/propgen.pdf" TargetMode="External" /><Relationship Id="rId2" Type="http://schemas.openxmlformats.org/officeDocument/2006/relationships/hyperlink" Target="http://puc.state.nv.us/ELECTRIC/propgen.pdf" TargetMode="External" /><Relationship Id="rId3" Type="http://schemas.openxmlformats.org/officeDocument/2006/relationships/hyperlink" Target="http://puc.state.nv.us/ELECTRIC/propgen.pdf" TargetMode="Externa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8"/>
  <sheetViews>
    <sheetView tabSelected="1" workbookViewId="0" topLeftCell="J78">
      <selection activeCell="L98" sqref="L98"/>
    </sheetView>
  </sheetViews>
  <sheetFormatPr defaultColWidth="9.140625" defaultRowHeight="12.75"/>
  <cols>
    <col min="6" max="6" width="10.7109375" style="0" customWidth="1"/>
    <col min="9" max="9" width="38.421875" style="0" customWidth="1"/>
    <col min="10" max="10" width="13.421875" style="0" customWidth="1"/>
    <col min="11" max="11" width="12.57421875" style="0" customWidth="1"/>
  </cols>
  <sheetData>
    <row r="1" spans="1:6" ht="12.75">
      <c r="A1" s="103" t="s">
        <v>118</v>
      </c>
      <c r="F1" s="104"/>
    </row>
    <row r="2" spans="1:6" ht="12.75">
      <c r="A2" s="103" t="s">
        <v>119</v>
      </c>
      <c r="F2" s="104"/>
    </row>
    <row r="3" ht="12.75">
      <c r="F3" s="104"/>
    </row>
    <row r="4" ht="12.75">
      <c r="F4" s="104"/>
    </row>
    <row r="5" ht="12.75">
      <c r="F5" s="104"/>
    </row>
    <row r="6" spans="1:20" ht="12.75">
      <c r="A6" s="2"/>
      <c r="B6" s="2"/>
      <c r="C6" s="2"/>
      <c r="D6" s="2"/>
      <c r="E6" s="2"/>
      <c r="F6" s="10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2.75">
      <c r="A7" s="105" t="s">
        <v>120</v>
      </c>
      <c r="B7" s="2"/>
      <c r="C7" s="2"/>
      <c r="D7" s="2"/>
      <c r="E7" s="2"/>
      <c r="F7" s="104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2.75">
      <c r="A8" s="2"/>
      <c r="B8" s="2"/>
      <c r="C8" s="2"/>
      <c r="D8" s="2"/>
      <c r="E8" s="2"/>
      <c r="F8" s="10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2.75">
      <c r="A9" s="105" t="s">
        <v>121</v>
      </c>
      <c r="B9" s="105" t="s">
        <v>3</v>
      </c>
      <c r="C9" s="105" t="s">
        <v>4</v>
      </c>
      <c r="D9" s="105" t="s">
        <v>5</v>
      </c>
      <c r="E9" s="105" t="s">
        <v>122</v>
      </c>
      <c r="F9" s="106" t="s">
        <v>123</v>
      </c>
      <c r="G9" s="105" t="s">
        <v>124</v>
      </c>
      <c r="H9" s="105" t="s">
        <v>125</v>
      </c>
      <c r="I9" s="105" t="s">
        <v>6</v>
      </c>
      <c r="J9" s="105" t="s">
        <v>12</v>
      </c>
      <c r="K9" s="105" t="s">
        <v>13</v>
      </c>
      <c r="L9" s="105" t="s">
        <v>126</v>
      </c>
      <c r="M9" s="105" t="s">
        <v>127</v>
      </c>
      <c r="N9" s="105" t="s">
        <v>128</v>
      </c>
      <c r="O9" s="105" t="s">
        <v>1</v>
      </c>
      <c r="P9" s="105" t="s">
        <v>129</v>
      </c>
      <c r="Q9" s="105" t="s">
        <v>8</v>
      </c>
      <c r="R9" s="105" t="s">
        <v>130</v>
      </c>
      <c r="S9" s="107" t="s">
        <v>131</v>
      </c>
      <c r="T9" s="107" t="s">
        <v>132</v>
      </c>
    </row>
    <row r="10" spans="1:20" ht="12.75">
      <c r="A10" s="2">
        <v>707</v>
      </c>
      <c r="B10" s="2">
        <v>18278</v>
      </c>
      <c r="C10" s="2" t="s">
        <v>133</v>
      </c>
      <c r="D10" s="2">
        <v>13.8</v>
      </c>
      <c r="E10" s="2">
        <v>1</v>
      </c>
      <c r="F10" s="104" t="s">
        <v>134</v>
      </c>
      <c r="G10" s="2" t="s">
        <v>35</v>
      </c>
      <c r="H10" s="2" t="s">
        <v>135</v>
      </c>
      <c r="I10" s="2" t="s">
        <v>136</v>
      </c>
      <c r="J10" s="2" t="s">
        <v>137</v>
      </c>
      <c r="K10" s="2" t="s">
        <v>138</v>
      </c>
      <c r="L10" s="2">
        <v>110</v>
      </c>
      <c r="M10" s="2" t="s">
        <v>139</v>
      </c>
      <c r="N10" s="2">
        <v>10</v>
      </c>
      <c r="O10" s="108" t="s">
        <v>140</v>
      </c>
      <c r="P10" s="108" t="s">
        <v>141</v>
      </c>
      <c r="Q10" s="2" t="s">
        <v>35</v>
      </c>
      <c r="R10" s="2" t="s">
        <v>142</v>
      </c>
      <c r="S10" s="2">
        <v>1965</v>
      </c>
      <c r="T10" s="2">
        <v>43</v>
      </c>
    </row>
    <row r="11" spans="1:20" ht="12.75">
      <c r="A11" s="2">
        <v>708</v>
      </c>
      <c r="B11" s="2">
        <v>18279</v>
      </c>
      <c r="C11" s="2" t="s">
        <v>143</v>
      </c>
      <c r="D11" s="2">
        <v>13.8</v>
      </c>
      <c r="E11" s="2">
        <v>2</v>
      </c>
      <c r="F11" s="104" t="s">
        <v>144</v>
      </c>
      <c r="G11" s="2" t="s">
        <v>35</v>
      </c>
      <c r="H11" s="2" t="s">
        <v>135</v>
      </c>
      <c r="I11" s="2" t="s">
        <v>145</v>
      </c>
      <c r="J11" s="2" t="s">
        <v>146</v>
      </c>
      <c r="K11" s="2" t="s">
        <v>138</v>
      </c>
      <c r="L11" s="2">
        <v>110</v>
      </c>
      <c r="M11" s="2" t="s">
        <v>139</v>
      </c>
      <c r="N11" s="2">
        <v>10</v>
      </c>
      <c r="O11" s="108" t="s">
        <v>140</v>
      </c>
      <c r="P11" s="108" t="s">
        <v>141</v>
      </c>
      <c r="Q11" s="2" t="s">
        <v>35</v>
      </c>
      <c r="R11" s="2" t="s">
        <v>142</v>
      </c>
      <c r="S11" s="2">
        <v>1968</v>
      </c>
      <c r="T11" s="2">
        <v>40</v>
      </c>
    </row>
    <row r="12" spans="1:20" ht="12.75">
      <c r="A12" s="2">
        <v>709</v>
      </c>
      <c r="B12" s="2">
        <v>18280</v>
      </c>
      <c r="C12" s="2" t="s">
        <v>147</v>
      </c>
      <c r="D12" s="2">
        <v>13.8</v>
      </c>
      <c r="E12" s="2">
        <v>3</v>
      </c>
      <c r="F12" s="104" t="s">
        <v>148</v>
      </c>
      <c r="G12" s="2" t="s">
        <v>35</v>
      </c>
      <c r="H12" s="2" t="s">
        <v>135</v>
      </c>
      <c r="I12" s="2" t="s">
        <v>149</v>
      </c>
      <c r="J12" s="2" t="s">
        <v>150</v>
      </c>
      <c r="K12" s="2" t="s">
        <v>138</v>
      </c>
      <c r="L12" s="2">
        <v>110</v>
      </c>
      <c r="M12" s="2" t="s">
        <v>139</v>
      </c>
      <c r="N12" s="2">
        <v>10</v>
      </c>
      <c r="O12" s="108" t="s">
        <v>140</v>
      </c>
      <c r="P12" s="108" t="s">
        <v>141</v>
      </c>
      <c r="Q12" s="2" t="s">
        <v>35</v>
      </c>
      <c r="R12" s="2" t="s">
        <v>142</v>
      </c>
      <c r="S12" s="2">
        <v>1976</v>
      </c>
      <c r="T12" s="2">
        <v>32</v>
      </c>
    </row>
    <row r="13" spans="1:20" ht="12.75">
      <c r="A13" s="2">
        <v>710</v>
      </c>
      <c r="B13" s="2">
        <v>18281</v>
      </c>
      <c r="C13" s="2" t="s">
        <v>151</v>
      </c>
      <c r="D13" s="2">
        <v>24</v>
      </c>
      <c r="E13" s="2">
        <v>4</v>
      </c>
      <c r="F13" s="104" t="s">
        <v>152</v>
      </c>
      <c r="G13" s="2" t="s">
        <v>35</v>
      </c>
      <c r="H13" s="2" t="s">
        <v>135</v>
      </c>
      <c r="I13" s="2" t="s">
        <v>153</v>
      </c>
      <c r="J13" s="2" t="s">
        <v>154</v>
      </c>
      <c r="K13" s="2" t="s">
        <v>138</v>
      </c>
      <c r="L13" s="2">
        <v>275</v>
      </c>
      <c r="M13" s="2" t="s">
        <v>139</v>
      </c>
      <c r="N13" s="2">
        <v>10</v>
      </c>
      <c r="O13" s="108" t="s">
        <v>140</v>
      </c>
      <c r="P13" s="108" t="s">
        <v>141</v>
      </c>
      <c r="Q13" s="2" t="s">
        <v>35</v>
      </c>
      <c r="R13" s="2" t="s">
        <v>142</v>
      </c>
      <c r="S13" s="2">
        <v>1983</v>
      </c>
      <c r="T13" s="2">
        <v>25</v>
      </c>
    </row>
    <row r="14" spans="1:20" ht="12.75">
      <c r="A14" s="2">
        <v>687</v>
      </c>
      <c r="B14" s="2">
        <v>18251</v>
      </c>
      <c r="C14" s="2" t="s">
        <v>155</v>
      </c>
      <c r="D14" s="2">
        <v>13.2</v>
      </c>
      <c r="E14" s="2">
        <v>1</v>
      </c>
      <c r="F14" s="104" t="s">
        <v>156</v>
      </c>
      <c r="G14" s="2" t="s">
        <v>135</v>
      </c>
      <c r="H14" s="2" t="s">
        <v>135</v>
      </c>
      <c r="I14" s="2" t="s">
        <v>157</v>
      </c>
      <c r="J14" s="2" t="s">
        <v>158</v>
      </c>
      <c r="K14" s="2" t="s">
        <v>138</v>
      </c>
      <c r="L14" s="2">
        <v>42</v>
      </c>
      <c r="M14" s="2" t="s">
        <v>139</v>
      </c>
      <c r="N14" s="2">
        <v>10</v>
      </c>
      <c r="O14" s="108" t="s">
        <v>140</v>
      </c>
      <c r="P14" s="108" t="s">
        <v>141</v>
      </c>
      <c r="Q14" s="2" t="s">
        <v>23</v>
      </c>
      <c r="R14" s="2" t="s">
        <v>142</v>
      </c>
      <c r="S14" s="2">
        <v>1955</v>
      </c>
      <c r="T14" s="2">
        <v>53</v>
      </c>
    </row>
    <row r="15" spans="1:20" ht="12.75">
      <c r="A15" s="2">
        <v>688</v>
      </c>
      <c r="B15" s="2">
        <v>18252</v>
      </c>
      <c r="C15" s="2" t="s">
        <v>159</v>
      </c>
      <c r="D15" s="2">
        <v>13.8</v>
      </c>
      <c r="E15" s="2">
        <v>2</v>
      </c>
      <c r="F15" s="104" t="s">
        <v>160</v>
      </c>
      <c r="G15" s="2" t="s">
        <v>135</v>
      </c>
      <c r="H15" s="2" t="s">
        <v>135</v>
      </c>
      <c r="I15" s="2" t="s">
        <v>161</v>
      </c>
      <c r="J15" s="2" t="s">
        <v>162</v>
      </c>
      <c r="K15" s="2" t="s">
        <v>138</v>
      </c>
      <c r="L15" s="2">
        <v>66</v>
      </c>
      <c r="M15" s="2" t="s">
        <v>139</v>
      </c>
      <c r="N15" s="2">
        <v>10</v>
      </c>
      <c r="O15" s="108" t="s">
        <v>140</v>
      </c>
      <c r="P15" s="108" t="s">
        <v>141</v>
      </c>
      <c r="Q15" s="2" t="s">
        <v>23</v>
      </c>
      <c r="R15" s="2" t="s">
        <v>142</v>
      </c>
      <c r="S15" s="2">
        <v>1957</v>
      </c>
      <c r="T15" s="2">
        <v>51</v>
      </c>
    </row>
    <row r="16" spans="1:20" ht="12.75">
      <c r="A16" s="2">
        <v>689</v>
      </c>
      <c r="B16" s="2">
        <v>18253</v>
      </c>
      <c r="C16" s="2" t="s">
        <v>163</v>
      </c>
      <c r="D16" s="2">
        <v>13.8</v>
      </c>
      <c r="E16" s="2">
        <v>3</v>
      </c>
      <c r="F16" s="104" t="s">
        <v>164</v>
      </c>
      <c r="G16" s="2" t="s">
        <v>135</v>
      </c>
      <c r="H16" s="2" t="s">
        <v>135</v>
      </c>
      <c r="I16" s="2" t="s">
        <v>165</v>
      </c>
      <c r="J16" s="2" t="s">
        <v>166</v>
      </c>
      <c r="K16" s="2" t="s">
        <v>138</v>
      </c>
      <c r="L16" s="2">
        <v>67</v>
      </c>
      <c r="M16" s="2" t="s">
        <v>139</v>
      </c>
      <c r="N16" s="2">
        <v>10</v>
      </c>
      <c r="O16" s="108" t="s">
        <v>140</v>
      </c>
      <c r="P16" s="108" t="s">
        <v>141</v>
      </c>
      <c r="Q16" s="2" t="s">
        <v>23</v>
      </c>
      <c r="R16" s="2" t="s">
        <v>142</v>
      </c>
      <c r="S16" s="2">
        <v>1961</v>
      </c>
      <c r="T16" s="2">
        <v>47</v>
      </c>
    </row>
    <row r="17" spans="1:20" ht="12.75">
      <c r="A17" s="2">
        <v>690</v>
      </c>
      <c r="B17" s="2">
        <v>18254</v>
      </c>
      <c r="C17" s="2" t="s">
        <v>167</v>
      </c>
      <c r="D17" s="2">
        <v>13.8</v>
      </c>
      <c r="E17" s="2">
        <v>4</v>
      </c>
      <c r="F17" s="104" t="s">
        <v>168</v>
      </c>
      <c r="G17" s="2" t="s">
        <v>135</v>
      </c>
      <c r="H17" s="2" t="s">
        <v>135</v>
      </c>
      <c r="I17" s="2" t="s">
        <v>169</v>
      </c>
      <c r="J17" s="2" t="s">
        <v>170</v>
      </c>
      <c r="K17" s="2" t="s">
        <v>138</v>
      </c>
      <c r="L17" s="2">
        <v>50</v>
      </c>
      <c r="M17" s="2" t="s">
        <v>139</v>
      </c>
      <c r="N17" s="2">
        <v>10</v>
      </c>
      <c r="O17" s="108" t="s">
        <v>140</v>
      </c>
      <c r="P17" s="108" t="s">
        <v>141</v>
      </c>
      <c r="Q17" s="2" t="s">
        <v>23</v>
      </c>
      <c r="R17" s="2" t="s">
        <v>22</v>
      </c>
      <c r="S17" s="2">
        <v>1973</v>
      </c>
      <c r="T17" s="2">
        <v>35</v>
      </c>
    </row>
    <row r="18" spans="1:20" ht="12.75">
      <c r="A18" s="2">
        <v>691</v>
      </c>
      <c r="B18" s="2">
        <v>18255</v>
      </c>
      <c r="C18" s="2" t="s">
        <v>171</v>
      </c>
      <c r="D18" s="2">
        <v>13.8</v>
      </c>
      <c r="E18" s="2">
        <v>5</v>
      </c>
      <c r="F18" s="104" t="s">
        <v>172</v>
      </c>
      <c r="G18" s="2" t="s">
        <v>135</v>
      </c>
      <c r="H18" s="2" t="s">
        <v>135</v>
      </c>
      <c r="I18" s="2" t="s">
        <v>173</v>
      </c>
      <c r="J18" s="2" t="s">
        <v>174</v>
      </c>
      <c r="K18" s="2" t="s">
        <v>138</v>
      </c>
      <c r="L18" s="2">
        <v>73</v>
      </c>
      <c r="M18" s="2" t="s">
        <v>139</v>
      </c>
      <c r="N18" s="2">
        <v>10</v>
      </c>
      <c r="O18" s="108" t="s">
        <v>140</v>
      </c>
      <c r="P18" s="108" t="s">
        <v>141</v>
      </c>
      <c r="Q18" s="2" t="s">
        <v>23</v>
      </c>
      <c r="R18" s="2" t="s">
        <v>22</v>
      </c>
      <c r="S18" s="2">
        <v>1979</v>
      </c>
      <c r="T18" s="2">
        <v>29</v>
      </c>
    </row>
    <row r="19" spans="1:20" ht="12.75">
      <c r="A19" s="2">
        <v>692</v>
      </c>
      <c r="B19" s="2">
        <v>18256</v>
      </c>
      <c r="C19" s="2" t="s">
        <v>175</v>
      </c>
      <c r="D19" s="2">
        <v>13.8</v>
      </c>
      <c r="E19" s="2">
        <v>6</v>
      </c>
      <c r="F19" s="104" t="s">
        <v>176</v>
      </c>
      <c r="G19" s="2" t="s">
        <v>135</v>
      </c>
      <c r="H19" s="2" t="s">
        <v>135</v>
      </c>
      <c r="I19" s="2" t="s">
        <v>177</v>
      </c>
      <c r="J19" s="2" t="s">
        <v>174</v>
      </c>
      <c r="K19" s="2" t="s">
        <v>138</v>
      </c>
      <c r="L19" s="2">
        <v>73</v>
      </c>
      <c r="M19" s="2" t="s">
        <v>139</v>
      </c>
      <c r="N19" s="2">
        <v>10</v>
      </c>
      <c r="O19" s="108" t="s">
        <v>140</v>
      </c>
      <c r="P19" s="108" t="s">
        <v>141</v>
      </c>
      <c r="Q19" s="2" t="s">
        <v>23</v>
      </c>
      <c r="R19" s="2" t="s">
        <v>22</v>
      </c>
      <c r="S19" s="2">
        <v>1979</v>
      </c>
      <c r="T19" s="2">
        <v>29</v>
      </c>
    </row>
    <row r="20" spans="1:20" ht="12.75">
      <c r="A20" s="2">
        <v>693</v>
      </c>
      <c r="B20" s="2">
        <v>18257</v>
      </c>
      <c r="C20" s="2" t="s">
        <v>178</v>
      </c>
      <c r="D20" s="2">
        <v>13.8</v>
      </c>
      <c r="E20" s="2">
        <v>7</v>
      </c>
      <c r="F20" s="104" t="s">
        <v>179</v>
      </c>
      <c r="G20" s="2" t="s">
        <v>135</v>
      </c>
      <c r="H20" s="2" t="s">
        <v>135</v>
      </c>
      <c r="I20" s="2" t="s">
        <v>180</v>
      </c>
      <c r="J20" s="2" t="s">
        <v>181</v>
      </c>
      <c r="K20" s="2" t="s">
        <v>138</v>
      </c>
      <c r="L20" s="2">
        <v>73</v>
      </c>
      <c r="M20" s="2" t="s">
        <v>139</v>
      </c>
      <c r="N20" s="2">
        <v>10</v>
      </c>
      <c r="O20" s="108" t="s">
        <v>140</v>
      </c>
      <c r="P20" s="108" t="s">
        <v>141</v>
      </c>
      <c r="Q20" s="2" t="s">
        <v>23</v>
      </c>
      <c r="R20" s="2" t="s">
        <v>22</v>
      </c>
      <c r="S20" s="2">
        <v>1980</v>
      </c>
      <c r="T20" s="2">
        <v>28</v>
      </c>
    </row>
    <row r="21" spans="1:20" ht="12.75">
      <c r="A21" s="2">
        <v>694</v>
      </c>
      <c r="B21" s="2">
        <v>18258</v>
      </c>
      <c r="C21" s="2" t="s">
        <v>182</v>
      </c>
      <c r="D21" s="2">
        <v>13.8</v>
      </c>
      <c r="E21" s="2">
        <v>8</v>
      </c>
      <c r="F21" s="104" t="s">
        <v>183</v>
      </c>
      <c r="G21" s="2" t="s">
        <v>135</v>
      </c>
      <c r="H21" s="2" t="s">
        <v>135</v>
      </c>
      <c r="I21" s="2" t="s">
        <v>184</v>
      </c>
      <c r="J21" s="2" t="s">
        <v>185</v>
      </c>
      <c r="K21" s="2" t="s">
        <v>138</v>
      </c>
      <c r="L21" s="2">
        <v>73</v>
      </c>
      <c r="M21" s="2" t="s">
        <v>139</v>
      </c>
      <c r="N21" s="2">
        <v>10</v>
      </c>
      <c r="O21" s="108" t="s">
        <v>140</v>
      </c>
      <c r="P21" s="108" t="s">
        <v>141</v>
      </c>
      <c r="Q21" s="2" t="s">
        <v>23</v>
      </c>
      <c r="R21" s="2" t="s">
        <v>22</v>
      </c>
      <c r="S21" s="2">
        <v>1982</v>
      </c>
      <c r="T21" s="2">
        <v>26</v>
      </c>
    </row>
    <row r="22" spans="1:20" ht="12.75">
      <c r="A22" s="2">
        <v>695</v>
      </c>
      <c r="B22" s="2">
        <v>18259</v>
      </c>
      <c r="C22" s="2" t="s">
        <v>186</v>
      </c>
      <c r="D22" s="2">
        <v>13.8</v>
      </c>
      <c r="E22" s="2">
        <v>9</v>
      </c>
      <c r="F22" s="104" t="s">
        <v>187</v>
      </c>
      <c r="G22" s="2" t="s">
        <v>135</v>
      </c>
      <c r="H22" s="2" t="s">
        <v>135</v>
      </c>
      <c r="I22" s="2" t="s">
        <v>188</v>
      </c>
      <c r="J22" s="2" t="s">
        <v>189</v>
      </c>
      <c r="K22" s="2" t="s">
        <v>138</v>
      </c>
      <c r="L22" s="2">
        <v>85</v>
      </c>
      <c r="M22" s="2" t="s">
        <v>139</v>
      </c>
      <c r="N22" s="2">
        <v>10</v>
      </c>
      <c r="O22" s="108" t="s">
        <v>140</v>
      </c>
      <c r="P22" s="108" t="s">
        <v>141</v>
      </c>
      <c r="Q22" s="2" t="s">
        <v>23</v>
      </c>
      <c r="R22" s="2" t="s">
        <v>190</v>
      </c>
      <c r="S22" s="2">
        <v>1993</v>
      </c>
      <c r="T22" s="2">
        <v>15</v>
      </c>
    </row>
    <row r="23" spans="1:20" ht="12.75">
      <c r="A23" s="2">
        <v>696</v>
      </c>
      <c r="B23" s="2">
        <v>18260</v>
      </c>
      <c r="C23" s="2" t="s">
        <v>191</v>
      </c>
      <c r="D23" s="2">
        <v>13.8</v>
      </c>
      <c r="E23" s="2">
        <v>10</v>
      </c>
      <c r="F23" s="104" t="s">
        <v>192</v>
      </c>
      <c r="G23" s="2" t="s">
        <v>135</v>
      </c>
      <c r="H23" s="2" t="s">
        <v>135</v>
      </c>
      <c r="I23" s="2" t="s">
        <v>193</v>
      </c>
      <c r="J23" s="2" t="s">
        <v>194</v>
      </c>
      <c r="K23" s="2" t="s">
        <v>138</v>
      </c>
      <c r="L23" s="2">
        <v>85</v>
      </c>
      <c r="M23" s="2" t="s">
        <v>139</v>
      </c>
      <c r="N23" s="2">
        <v>10</v>
      </c>
      <c r="O23" s="108" t="s">
        <v>140</v>
      </c>
      <c r="P23" s="108" t="s">
        <v>141</v>
      </c>
      <c r="Q23" s="2" t="s">
        <v>23</v>
      </c>
      <c r="R23" s="2" t="s">
        <v>190</v>
      </c>
      <c r="S23" s="2">
        <v>1994</v>
      </c>
      <c r="T23" s="2">
        <v>14</v>
      </c>
    </row>
    <row r="24" spans="1:20" ht="12.75">
      <c r="A24" s="2">
        <v>697</v>
      </c>
      <c r="B24" s="2">
        <v>18261</v>
      </c>
      <c r="C24" s="2" t="s">
        <v>195</v>
      </c>
      <c r="D24" s="2">
        <v>13.8</v>
      </c>
      <c r="E24" s="2">
        <v>1</v>
      </c>
      <c r="F24" s="104" t="s">
        <v>196</v>
      </c>
      <c r="G24" s="2" t="s">
        <v>135</v>
      </c>
      <c r="H24" s="2" t="s">
        <v>135</v>
      </c>
      <c r="I24" s="2" t="s">
        <v>197</v>
      </c>
      <c r="J24" s="2" t="s">
        <v>198</v>
      </c>
      <c r="K24" s="2" t="s">
        <v>138</v>
      </c>
      <c r="L24" s="2">
        <v>72</v>
      </c>
      <c r="M24" s="2" t="s">
        <v>139</v>
      </c>
      <c r="N24" s="2">
        <v>10</v>
      </c>
      <c r="O24" s="108" t="s">
        <v>140</v>
      </c>
      <c r="P24" s="108" t="s">
        <v>141</v>
      </c>
      <c r="Q24" s="2" t="s">
        <v>23</v>
      </c>
      <c r="R24" s="2" t="s">
        <v>22</v>
      </c>
      <c r="S24" s="2">
        <v>1995</v>
      </c>
      <c r="T24" s="2">
        <v>13</v>
      </c>
    </row>
    <row r="25" spans="1:20" ht="12.75">
      <c r="A25" s="2">
        <v>698</v>
      </c>
      <c r="B25" s="2">
        <v>18265</v>
      </c>
      <c r="C25" s="2" t="s">
        <v>199</v>
      </c>
      <c r="D25" s="2">
        <v>13.8</v>
      </c>
      <c r="E25" s="2">
        <v>1</v>
      </c>
      <c r="F25" s="104" t="s">
        <v>200</v>
      </c>
      <c r="G25" s="2" t="s">
        <v>135</v>
      </c>
      <c r="H25" s="2" t="s">
        <v>135</v>
      </c>
      <c r="I25" s="2" t="s">
        <v>201</v>
      </c>
      <c r="J25" s="2" t="s">
        <v>202</v>
      </c>
      <c r="K25" s="2" t="s">
        <v>138</v>
      </c>
      <c r="L25" s="2">
        <v>45</v>
      </c>
      <c r="M25" s="2" t="s">
        <v>139</v>
      </c>
      <c r="N25" s="2">
        <v>10</v>
      </c>
      <c r="O25" s="2" t="s">
        <v>140</v>
      </c>
      <c r="P25" s="2" t="s">
        <v>141</v>
      </c>
      <c r="Q25" s="2" t="s">
        <v>23</v>
      </c>
      <c r="R25" s="2" t="s">
        <v>190</v>
      </c>
      <c r="S25" s="2">
        <v>1994</v>
      </c>
      <c r="T25" s="2">
        <v>14</v>
      </c>
    </row>
    <row r="26" spans="1:20" ht="12.75">
      <c r="A26" s="2">
        <v>711</v>
      </c>
      <c r="B26" s="2">
        <v>18282</v>
      </c>
      <c r="C26" s="2" t="s">
        <v>203</v>
      </c>
      <c r="D26" s="2">
        <v>13.8</v>
      </c>
      <c r="E26" s="2">
        <v>1</v>
      </c>
      <c r="F26" s="104" t="s">
        <v>204</v>
      </c>
      <c r="G26" s="2" t="s">
        <v>135</v>
      </c>
      <c r="H26" s="2" t="s">
        <v>135</v>
      </c>
      <c r="I26" s="2" t="s">
        <v>205</v>
      </c>
      <c r="J26" s="2" t="s">
        <v>206</v>
      </c>
      <c r="K26" s="2" t="s">
        <v>138</v>
      </c>
      <c r="L26" s="2">
        <v>35</v>
      </c>
      <c r="M26" s="2" t="s">
        <v>139</v>
      </c>
      <c r="N26" s="2">
        <v>10</v>
      </c>
      <c r="O26" s="108" t="s">
        <v>140</v>
      </c>
      <c r="P26" s="108" t="s">
        <v>141</v>
      </c>
      <c r="Q26" s="2" t="s">
        <v>23</v>
      </c>
      <c r="R26" s="2" t="s">
        <v>190</v>
      </c>
      <c r="S26" s="2">
        <v>1991</v>
      </c>
      <c r="T26" s="2">
        <v>17</v>
      </c>
    </row>
    <row r="27" spans="1:20" ht="12.75">
      <c r="A27" s="2">
        <v>712</v>
      </c>
      <c r="B27" s="2">
        <v>18283</v>
      </c>
      <c r="C27" s="2" t="s">
        <v>207</v>
      </c>
      <c r="D27" s="2">
        <v>13.8</v>
      </c>
      <c r="E27" s="2">
        <v>2</v>
      </c>
      <c r="F27" s="104" t="s">
        <v>208</v>
      </c>
      <c r="G27" s="2" t="s">
        <v>135</v>
      </c>
      <c r="H27" s="2" t="s">
        <v>135</v>
      </c>
      <c r="I27" s="2" t="s">
        <v>209</v>
      </c>
      <c r="J27" s="2" t="s">
        <v>206</v>
      </c>
      <c r="K27" s="2" t="s">
        <v>138</v>
      </c>
      <c r="L27" s="2">
        <v>35</v>
      </c>
      <c r="M27" s="2" t="s">
        <v>139</v>
      </c>
      <c r="N27" s="2">
        <v>10</v>
      </c>
      <c r="O27" s="108" t="s">
        <v>140</v>
      </c>
      <c r="P27" s="108" t="s">
        <v>141</v>
      </c>
      <c r="Q27" s="2" t="s">
        <v>23</v>
      </c>
      <c r="R27" s="2" t="s">
        <v>190</v>
      </c>
      <c r="S27" s="2">
        <v>1991</v>
      </c>
      <c r="T27" s="2">
        <v>17</v>
      </c>
    </row>
    <row r="28" spans="1:20" ht="12.75">
      <c r="A28" s="2">
        <v>713</v>
      </c>
      <c r="B28" s="2">
        <v>18284</v>
      </c>
      <c r="C28" s="2" t="s">
        <v>210</v>
      </c>
      <c r="D28" s="2">
        <v>13.8</v>
      </c>
      <c r="E28" s="2">
        <v>3</v>
      </c>
      <c r="F28" s="104" t="s">
        <v>211</v>
      </c>
      <c r="G28" s="2" t="s">
        <v>135</v>
      </c>
      <c r="H28" s="2" t="s">
        <v>135</v>
      </c>
      <c r="I28" s="2" t="s">
        <v>212</v>
      </c>
      <c r="J28" s="2" t="s">
        <v>206</v>
      </c>
      <c r="K28" s="2" t="s">
        <v>138</v>
      </c>
      <c r="L28" s="2">
        <v>35</v>
      </c>
      <c r="M28" s="2" t="s">
        <v>139</v>
      </c>
      <c r="N28" s="2">
        <v>10</v>
      </c>
      <c r="O28" s="108" t="s">
        <v>140</v>
      </c>
      <c r="P28" s="108" t="s">
        <v>141</v>
      </c>
      <c r="Q28" s="2" t="s">
        <v>23</v>
      </c>
      <c r="R28" s="2" t="s">
        <v>190</v>
      </c>
      <c r="S28" s="2">
        <v>1991</v>
      </c>
      <c r="T28" s="2">
        <v>17</v>
      </c>
    </row>
    <row r="29" spans="1:20" ht="12.75">
      <c r="A29" s="2">
        <v>714</v>
      </c>
      <c r="B29" s="2">
        <v>18285</v>
      </c>
      <c r="C29" s="2" t="s">
        <v>213</v>
      </c>
      <c r="D29" s="2">
        <v>13.8</v>
      </c>
      <c r="E29" s="2">
        <v>1</v>
      </c>
      <c r="F29" s="104" t="s">
        <v>214</v>
      </c>
      <c r="G29" s="2" t="s">
        <v>135</v>
      </c>
      <c r="H29" s="2" t="s">
        <v>135</v>
      </c>
      <c r="I29" s="2" t="s">
        <v>215</v>
      </c>
      <c r="J29" s="2" t="s">
        <v>216</v>
      </c>
      <c r="K29" s="2" t="s">
        <v>138</v>
      </c>
      <c r="L29" s="2">
        <v>80</v>
      </c>
      <c r="M29" s="2" t="s">
        <v>139</v>
      </c>
      <c r="N29" s="2">
        <v>10</v>
      </c>
      <c r="O29" s="108" t="s">
        <v>140</v>
      </c>
      <c r="P29" s="108" t="s">
        <v>141</v>
      </c>
      <c r="Q29" s="2" t="s">
        <v>23</v>
      </c>
      <c r="R29" s="2" t="s">
        <v>142</v>
      </c>
      <c r="S29" s="2">
        <v>1964</v>
      </c>
      <c r="T29" s="2">
        <v>44</v>
      </c>
    </row>
    <row r="30" spans="1:20" ht="12.75">
      <c r="A30" s="2">
        <v>715</v>
      </c>
      <c r="B30" s="2">
        <v>18286</v>
      </c>
      <c r="C30" s="2" t="s">
        <v>217</v>
      </c>
      <c r="D30" s="2">
        <v>13.8</v>
      </c>
      <c r="E30" s="2">
        <v>2</v>
      </c>
      <c r="F30" s="104" t="s">
        <v>218</v>
      </c>
      <c r="G30" s="2" t="s">
        <v>135</v>
      </c>
      <c r="H30" s="2" t="s">
        <v>135</v>
      </c>
      <c r="I30" s="2" t="s">
        <v>219</v>
      </c>
      <c r="J30" s="2" t="s">
        <v>220</v>
      </c>
      <c r="K30" s="2" t="s">
        <v>138</v>
      </c>
      <c r="L30" s="2">
        <v>69</v>
      </c>
      <c r="M30" s="2" t="s">
        <v>139</v>
      </c>
      <c r="N30" s="2">
        <v>10</v>
      </c>
      <c r="O30" s="108" t="s">
        <v>140</v>
      </c>
      <c r="P30" s="108" t="s">
        <v>141</v>
      </c>
      <c r="Q30" s="2" t="s">
        <v>23</v>
      </c>
      <c r="R30" s="2" t="s">
        <v>22</v>
      </c>
      <c r="S30" s="2">
        <v>1974</v>
      </c>
      <c r="T30" s="2">
        <v>34</v>
      </c>
    </row>
    <row r="31" spans="1:20" ht="12.75">
      <c r="A31" s="2">
        <v>716</v>
      </c>
      <c r="B31" s="2">
        <v>18287</v>
      </c>
      <c r="C31" s="2" t="s">
        <v>221</v>
      </c>
      <c r="D31" s="2">
        <v>13.8</v>
      </c>
      <c r="E31" s="2">
        <v>3</v>
      </c>
      <c r="F31" s="104" t="s">
        <v>222</v>
      </c>
      <c r="G31" s="2" t="s">
        <v>135</v>
      </c>
      <c r="H31" s="2" t="s">
        <v>135</v>
      </c>
      <c r="I31" s="2" t="s">
        <v>223</v>
      </c>
      <c r="J31" s="2" t="s">
        <v>206</v>
      </c>
      <c r="K31" s="2" t="s">
        <v>138</v>
      </c>
      <c r="L31" s="2">
        <v>70</v>
      </c>
      <c r="M31" s="2" t="s">
        <v>139</v>
      </c>
      <c r="N31" s="2">
        <v>10</v>
      </c>
      <c r="O31" s="108" t="s">
        <v>140</v>
      </c>
      <c r="P31" s="108" t="s">
        <v>141</v>
      </c>
      <c r="Q31" s="2" t="s">
        <v>23</v>
      </c>
      <c r="R31" s="2" t="s">
        <v>22</v>
      </c>
      <c r="S31" s="2">
        <v>1991</v>
      </c>
      <c r="T31" s="2">
        <v>17</v>
      </c>
    </row>
    <row r="32" spans="1:20" ht="12.75">
      <c r="A32" s="2">
        <v>717</v>
      </c>
      <c r="B32" s="2">
        <v>18288</v>
      </c>
      <c r="C32" s="2" t="s">
        <v>224</v>
      </c>
      <c r="D32" s="2">
        <v>13.8</v>
      </c>
      <c r="E32" s="2">
        <v>4</v>
      </c>
      <c r="F32" s="104" t="s">
        <v>225</v>
      </c>
      <c r="G32" s="2" t="s">
        <v>135</v>
      </c>
      <c r="H32" s="2" t="s">
        <v>135</v>
      </c>
      <c r="I32" s="2" t="s">
        <v>226</v>
      </c>
      <c r="J32" s="2" t="s">
        <v>206</v>
      </c>
      <c r="K32" s="2" t="s">
        <v>138</v>
      </c>
      <c r="L32" s="2">
        <v>70</v>
      </c>
      <c r="M32" s="2" t="s">
        <v>139</v>
      </c>
      <c r="N32" s="2">
        <v>10</v>
      </c>
      <c r="O32" s="108" t="s">
        <v>140</v>
      </c>
      <c r="P32" s="108" t="s">
        <v>141</v>
      </c>
      <c r="Q32" s="2" t="s">
        <v>23</v>
      </c>
      <c r="R32" s="2" t="s">
        <v>22</v>
      </c>
      <c r="S32" s="2">
        <v>1991</v>
      </c>
      <c r="T32" s="2">
        <v>17</v>
      </c>
    </row>
    <row r="33" spans="1:20" ht="12.75">
      <c r="A33" s="2">
        <v>718</v>
      </c>
      <c r="B33" s="2">
        <v>18289</v>
      </c>
      <c r="C33" s="2" t="s">
        <v>227</v>
      </c>
      <c r="D33" s="2">
        <v>13.8</v>
      </c>
      <c r="E33" s="2">
        <v>5</v>
      </c>
      <c r="F33" s="104" t="s">
        <v>228</v>
      </c>
      <c r="G33" s="2" t="s">
        <v>135</v>
      </c>
      <c r="H33" s="2" t="s">
        <v>135</v>
      </c>
      <c r="I33" s="2" t="s">
        <v>229</v>
      </c>
      <c r="J33" s="2" t="s">
        <v>206</v>
      </c>
      <c r="K33" s="2" t="s">
        <v>138</v>
      </c>
      <c r="L33" s="2">
        <v>70</v>
      </c>
      <c r="M33" s="2" t="s">
        <v>139</v>
      </c>
      <c r="N33" s="2">
        <v>10</v>
      </c>
      <c r="O33" s="108" t="s">
        <v>140</v>
      </c>
      <c r="P33" s="108" t="s">
        <v>141</v>
      </c>
      <c r="Q33" s="2" t="s">
        <v>23</v>
      </c>
      <c r="R33" s="2" t="s">
        <v>22</v>
      </c>
      <c r="S33" s="2">
        <v>1991</v>
      </c>
      <c r="T33" s="2">
        <v>17</v>
      </c>
    </row>
    <row r="34" spans="1:20" ht="12.75">
      <c r="A34" s="2">
        <v>719</v>
      </c>
      <c r="B34" s="2">
        <v>18622</v>
      </c>
      <c r="C34" s="2" t="s">
        <v>230</v>
      </c>
      <c r="D34" s="2">
        <v>13.8</v>
      </c>
      <c r="E34" s="2">
        <v>2</v>
      </c>
      <c r="F34" s="104" t="s">
        <v>231</v>
      </c>
      <c r="G34" s="2" t="s">
        <v>135</v>
      </c>
      <c r="H34" s="2" t="s">
        <v>135</v>
      </c>
      <c r="I34" s="2" t="s">
        <v>232</v>
      </c>
      <c r="J34" s="2" t="s">
        <v>233</v>
      </c>
      <c r="K34" s="2" t="s">
        <v>138</v>
      </c>
      <c r="L34" s="2">
        <v>162</v>
      </c>
      <c r="M34" s="2" t="s">
        <v>139</v>
      </c>
      <c r="N34" s="2">
        <v>10</v>
      </c>
      <c r="O34" s="108" t="s">
        <v>140</v>
      </c>
      <c r="P34" s="108" t="s">
        <v>141</v>
      </c>
      <c r="Q34" s="2" t="s">
        <v>23</v>
      </c>
      <c r="R34" s="2" t="s">
        <v>190</v>
      </c>
      <c r="S34" s="2">
        <v>2000</v>
      </c>
      <c r="T34" s="2">
        <v>8</v>
      </c>
    </row>
    <row r="35" spans="1:20" ht="12.75">
      <c r="A35" s="2">
        <v>720</v>
      </c>
      <c r="B35" s="2">
        <v>18622</v>
      </c>
      <c r="C35" s="2" t="s">
        <v>230</v>
      </c>
      <c r="D35" s="2">
        <v>13.8</v>
      </c>
      <c r="E35" s="2">
        <v>3</v>
      </c>
      <c r="F35" s="104" t="s">
        <v>234</v>
      </c>
      <c r="G35" s="2" t="s">
        <v>135</v>
      </c>
      <c r="H35" s="2" t="s">
        <v>135</v>
      </c>
      <c r="I35" s="2" t="s">
        <v>235</v>
      </c>
      <c r="J35" s="2" t="s">
        <v>233</v>
      </c>
      <c r="K35" s="2" t="s">
        <v>138</v>
      </c>
      <c r="L35" s="2">
        <v>195</v>
      </c>
      <c r="M35" s="2" t="s">
        <v>139</v>
      </c>
      <c r="N35" s="2">
        <v>10</v>
      </c>
      <c r="O35" s="2" t="s">
        <v>140</v>
      </c>
      <c r="P35" s="2" t="s">
        <v>141</v>
      </c>
      <c r="Q35" s="2" t="s">
        <v>23</v>
      </c>
      <c r="R35" s="2" t="s">
        <v>190</v>
      </c>
      <c r="S35" s="2">
        <v>2000</v>
      </c>
      <c r="T35" s="2">
        <v>8</v>
      </c>
    </row>
    <row r="36" spans="1:20" ht="12.75">
      <c r="A36" s="2">
        <v>721</v>
      </c>
      <c r="B36" s="2">
        <v>18621</v>
      </c>
      <c r="C36" s="2" t="s">
        <v>236</v>
      </c>
      <c r="D36" s="2">
        <v>13.8</v>
      </c>
      <c r="E36" s="2">
        <v>1</v>
      </c>
      <c r="F36" s="104" t="s">
        <v>237</v>
      </c>
      <c r="G36" s="2" t="s">
        <v>135</v>
      </c>
      <c r="H36" s="2" t="s">
        <v>135</v>
      </c>
      <c r="I36" s="2" t="s">
        <v>238</v>
      </c>
      <c r="J36" s="2" t="s">
        <v>233</v>
      </c>
      <c r="K36" s="2" t="s">
        <v>138</v>
      </c>
      <c r="L36" s="2">
        <v>162</v>
      </c>
      <c r="M36" s="2" t="s">
        <v>139</v>
      </c>
      <c r="N36" s="2">
        <v>10</v>
      </c>
      <c r="O36" s="108" t="s">
        <v>140</v>
      </c>
      <c r="P36" s="108" t="s">
        <v>141</v>
      </c>
      <c r="Q36" s="2" t="s">
        <v>23</v>
      </c>
      <c r="R36" s="2" t="s">
        <v>190</v>
      </c>
      <c r="S36" s="2">
        <v>2000</v>
      </c>
      <c r="T36" s="2">
        <v>8</v>
      </c>
    </row>
    <row r="37" spans="1:20" ht="12.75">
      <c r="A37" s="2">
        <v>722</v>
      </c>
      <c r="B37" s="2">
        <v>18702</v>
      </c>
      <c r="C37" s="2" t="s">
        <v>239</v>
      </c>
      <c r="D37" s="2">
        <v>13.8</v>
      </c>
      <c r="E37" s="2">
        <v>1</v>
      </c>
      <c r="F37" s="104" t="s">
        <v>240</v>
      </c>
      <c r="G37" s="2" t="s">
        <v>135</v>
      </c>
      <c r="H37" s="2" t="s">
        <v>135</v>
      </c>
      <c r="I37" s="2" t="s">
        <v>241</v>
      </c>
      <c r="J37" s="2" t="s">
        <v>242</v>
      </c>
      <c r="K37" s="2" t="s">
        <v>138</v>
      </c>
      <c r="L37" s="2">
        <v>56</v>
      </c>
      <c r="M37" s="2" t="s">
        <v>139</v>
      </c>
      <c r="N37" s="2">
        <v>10</v>
      </c>
      <c r="O37" s="108" t="s">
        <v>140</v>
      </c>
      <c r="P37" s="108" t="s">
        <v>141</v>
      </c>
      <c r="Q37" s="2" t="s">
        <v>23</v>
      </c>
      <c r="R37" s="2" t="s">
        <v>190</v>
      </c>
      <c r="S37" s="2">
        <v>2002</v>
      </c>
      <c r="T37" s="2">
        <v>6</v>
      </c>
    </row>
    <row r="38" spans="1:20" ht="12.75">
      <c r="A38" s="2">
        <v>723</v>
      </c>
      <c r="B38" s="2">
        <v>18702</v>
      </c>
      <c r="C38" s="2" t="s">
        <v>239</v>
      </c>
      <c r="D38" s="2">
        <v>13.8</v>
      </c>
      <c r="E38" s="2">
        <v>2</v>
      </c>
      <c r="F38" s="104" t="s">
        <v>243</v>
      </c>
      <c r="G38" s="2" t="s">
        <v>135</v>
      </c>
      <c r="H38" s="2" t="s">
        <v>135</v>
      </c>
      <c r="I38" s="2" t="s">
        <v>244</v>
      </c>
      <c r="J38" s="2" t="s">
        <v>245</v>
      </c>
      <c r="K38" s="2" t="s">
        <v>138</v>
      </c>
      <c r="L38" s="2">
        <v>56</v>
      </c>
      <c r="M38" s="2" t="s">
        <v>139</v>
      </c>
      <c r="N38" s="2">
        <v>10</v>
      </c>
      <c r="O38" s="2" t="s">
        <v>140</v>
      </c>
      <c r="P38" s="2" t="s">
        <v>141</v>
      </c>
      <c r="Q38" s="2" t="s">
        <v>23</v>
      </c>
      <c r="R38" s="2" t="s">
        <v>190</v>
      </c>
      <c r="S38" s="2">
        <v>1950</v>
      </c>
      <c r="T38" s="2">
        <v>58</v>
      </c>
    </row>
    <row r="39" spans="1:20" ht="12.75">
      <c r="A39" s="2">
        <v>724</v>
      </c>
      <c r="B39" s="2">
        <v>18702</v>
      </c>
      <c r="C39" s="2" t="s">
        <v>239</v>
      </c>
      <c r="D39" s="2">
        <v>13.8</v>
      </c>
      <c r="E39" s="2">
        <v>3</v>
      </c>
      <c r="F39" s="104" t="s">
        <v>246</v>
      </c>
      <c r="G39" s="2" t="s">
        <v>135</v>
      </c>
      <c r="H39" s="2" t="s">
        <v>135</v>
      </c>
      <c r="I39" s="2" t="s">
        <v>247</v>
      </c>
      <c r="J39" s="2" t="s">
        <v>245</v>
      </c>
      <c r="K39" s="2" t="s">
        <v>138</v>
      </c>
      <c r="L39" s="2">
        <v>29</v>
      </c>
      <c r="M39" s="2" t="s">
        <v>139</v>
      </c>
      <c r="N39" s="2">
        <v>10</v>
      </c>
      <c r="O39" s="108" t="s">
        <v>140</v>
      </c>
      <c r="P39" s="108" t="s">
        <v>141</v>
      </c>
      <c r="Q39" s="2" t="s">
        <v>23</v>
      </c>
      <c r="R39" s="2" t="s">
        <v>190</v>
      </c>
      <c r="S39" s="2">
        <v>1950</v>
      </c>
      <c r="T39" s="2">
        <v>58</v>
      </c>
    </row>
    <row r="40" spans="1:20" ht="12.75">
      <c r="A40" s="2">
        <v>725</v>
      </c>
      <c r="B40" s="2">
        <v>18703</v>
      </c>
      <c r="C40" s="2" t="s">
        <v>248</v>
      </c>
      <c r="D40" s="2">
        <v>13.8</v>
      </c>
      <c r="E40" s="2">
        <v>1</v>
      </c>
      <c r="F40" s="104" t="s">
        <v>249</v>
      </c>
      <c r="G40" s="2" t="s">
        <v>135</v>
      </c>
      <c r="H40" s="2" t="s">
        <v>135</v>
      </c>
      <c r="I40" s="2" t="s">
        <v>250</v>
      </c>
      <c r="J40" s="2" t="s">
        <v>242</v>
      </c>
      <c r="K40" s="2" t="s">
        <v>138</v>
      </c>
      <c r="L40" s="2">
        <v>56</v>
      </c>
      <c r="M40" s="2" t="s">
        <v>139</v>
      </c>
      <c r="N40" s="2">
        <v>10</v>
      </c>
      <c r="O40" s="2" t="s">
        <v>140</v>
      </c>
      <c r="P40" s="2" t="s">
        <v>141</v>
      </c>
      <c r="Q40" s="2" t="s">
        <v>23</v>
      </c>
      <c r="R40" s="2" t="s">
        <v>190</v>
      </c>
      <c r="S40" s="2">
        <v>2002</v>
      </c>
      <c r="T40" s="2">
        <v>6</v>
      </c>
    </row>
    <row r="41" spans="1:20" ht="12.75">
      <c r="A41" s="2">
        <v>726</v>
      </c>
      <c r="B41" s="2">
        <v>18703</v>
      </c>
      <c r="C41" s="2" t="s">
        <v>248</v>
      </c>
      <c r="D41" s="2">
        <v>13.8</v>
      </c>
      <c r="E41" s="2">
        <v>2</v>
      </c>
      <c r="F41" s="104" t="s">
        <v>251</v>
      </c>
      <c r="G41" s="2" t="s">
        <v>135</v>
      </c>
      <c r="H41" s="2" t="s">
        <v>135</v>
      </c>
      <c r="I41" s="2" t="s">
        <v>252</v>
      </c>
      <c r="J41" s="2" t="s">
        <v>245</v>
      </c>
      <c r="K41" s="2" t="s">
        <v>138</v>
      </c>
      <c r="L41" s="2">
        <v>56</v>
      </c>
      <c r="M41" s="2" t="s">
        <v>139</v>
      </c>
      <c r="N41" s="2">
        <v>10</v>
      </c>
      <c r="O41" s="108" t="s">
        <v>140</v>
      </c>
      <c r="P41" s="108" t="s">
        <v>141</v>
      </c>
      <c r="Q41" s="2" t="s">
        <v>23</v>
      </c>
      <c r="R41" s="2" t="s">
        <v>190</v>
      </c>
      <c r="S41" s="2">
        <v>1950</v>
      </c>
      <c r="T41" s="2">
        <v>58</v>
      </c>
    </row>
    <row r="42" spans="1:20" ht="12.75">
      <c r="A42" s="2">
        <v>727</v>
      </c>
      <c r="B42" s="2">
        <v>18703</v>
      </c>
      <c r="C42" s="2" t="s">
        <v>248</v>
      </c>
      <c r="D42" s="2">
        <v>13.8</v>
      </c>
      <c r="E42" s="2">
        <v>3</v>
      </c>
      <c r="F42" s="104" t="s">
        <v>253</v>
      </c>
      <c r="G42" s="2" t="s">
        <v>135</v>
      </c>
      <c r="H42" s="2" t="s">
        <v>135</v>
      </c>
      <c r="I42" s="2" t="s">
        <v>254</v>
      </c>
      <c r="J42" s="2" t="s">
        <v>245</v>
      </c>
      <c r="K42" s="2" t="s">
        <v>138</v>
      </c>
      <c r="L42" s="2">
        <v>29</v>
      </c>
      <c r="M42" s="2" t="s">
        <v>139</v>
      </c>
      <c r="N42" s="2">
        <v>10</v>
      </c>
      <c r="O42" s="108" t="s">
        <v>140</v>
      </c>
      <c r="P42" s="108" t="s">
        <v>141</v>
      </c>
      <c r="Q42" s="2" t="s">
        <v>23</v>
      </c>
      <c r="R42" s="2" t="s">
        <v>190</v>
      </c>
      <c r="S42" s="2">
        <v>1950</v>
      </c>
      <c r="T42" s="2">
        <v>58</v>
      </c>
    </row>
    <row r="43" spans="1:20" ht="12.75">
      <c r="A43" s="2">
        <v>728</v>
      </c>
      <c r="B43" s="2">
        <v>18461</v>
      </c>
      <c r="C43" s="2" t="s">
        <v>255</v>
      </c>
      <c r="D43" s="2">
        <v>18</v>
      </c>
      <c r="E43" s="2">
        <v>1</v>
      </c>
      <c r="F43" s="104" t="s">
        <v>256</v>
      </c>
      <c r="G43" s="2" t="s">
        <v>135</v>
      </c>
      <c r="H43" s="2" t="s">
        <v>135</v>
      </c>
      <c r="I43" s="2" t="s">
        <v>257</v>
      </c>
      <c r="J43" s="2" t="s">
        <v>258</v>
      </c>
      <c r="K43" s="2" t="s">
        <v>138</v>
      </c>
      <c r="L43" s="2">
        <v>200</v>
      </c>
      <c r="M43" s="2" t="s">
        <v>139</v>
      </c>
      <c r="N43" s="2">
        <v>10</v>
      </c>
      <c r="O43" s="108" t="s">
        <v>140</v>
      </c>
      <c r="P43" s="108" t="s">
        <v>141</v>
      </c>
      <c r="Q43" s="2" t="s">
        <v>23</v>
      </c>
      <c r="R43" s="2" t="s">
        <v>190</v>
      </c>
      <c r="S43" s="2">
        <v>2007</v>
      </c>
      <c r="T43" s="2">
        <v>1</v>
      </c>
    </row>
    <row r="44" spans="1:20" ht="12.75">
      <c r="A44" s="2">
        <v>729</v>
      </c>
      <c r="B44" s="2">
        <v>18462</v>
      </c>
      <c r="C44" s="2" t="s">
        <v>259</v>
      </c>
      <c r="D44" s="2">
        <v>18</v>
      </c>
      <c r="E44" s="2">
        <v>1</v>
      </c>
      <c r="F44" s="104" t="s">
        <v>260</v>
      </c>
      <c r="G44" s="2" t="s">
        <v>135</v>
      </c>
      <c r="H44" s="2" t="s">
        <v>135</v>
      </c>
      <c r="I44" s="2" t="s">
        <v>261</v>
      </c>
      <c r="J44" s="2" t="s">
        <v>258</v>
      </c>
      <c r="K44" s="2" t="s">
        <v>138</v>
      </c>
      <c r="L44" s="2">
        <v>200</v>
      </c>
      <c r="M44" s="2" t="s">
        <v>139</v>
      </c>
      <c r="N44" s="2">
        <v>10</v>
      </c>
      <c r="O44" s="108" t="s">
        <v>140</v>
      </c>
      <c r="P44" s="108" t="s">
        <v>141</v>
      </c>
      <c r="Q44" s="2" t="s">
        <v>23</v>
      </c>
      <c r="R44" s="2" t="s">
        <v>190</v>
      </c>
      <c r="S44" s="2">
        <v>2007</v>
      </c>
      <c r="T44" s="2">
        <v>1</v>
      </c>
    </row>
    <row r="45" spans="1:20" ht="12.75">
      <c r="A45" s="2">
        <v>730</v>
      </c>
      <c r="B45" s="2">
        <v>18463</v>
      </c>
      <c r="C45" s="2" t="s">
        <v>262</v>
      </c>
      <c r="D45" s="2">
        <v>18</v>
      </c>
      <c r="E45" s="2">
        <v>1</v>
      </c>
      <c r="F45" s="104" t="s">
        <v>263</v>
      </c>
      <c r="G45" s="2" t="s">
        <v>135</v>
      </c>
      <c r="H45" s="2" t="s">
        <v>135</v>
      </c>
      <c r="I45" s="2" t="s">
        <v>264</v>
      </c>
      <c r="J45" s="2" t="s">
        <v>258</v>
      </c>
      <c r="K45" s="2" t="s">
        <v>138</v>
      </c>
      <c r="L45" s="2">
        <v>264</v>
      </c>
      <c r="M45" s="2" t="s">
        <v>139</v>
      </c>
      <c r="N45" s="2">
        <v>10</v>
      </c>
      <c r="O45" s="108" t="s">
        <v>140</v>
      </c>
      <c r="P45" s="108" t="s">
        <v>141</v>
      </c>
      <c r="Q45" s="2" t="s">
        <v>23</v>
      </c>
      <c r="R45" s="2" t="s">
        <v>190</v>
      </c>
      <c r="S45" s="2">
        <v>2007</v>
      </c>
      <c r="T45" s="2">
        <v>1</v>
      </c>
    </row>
    <row r="46" spans="1:20" ht="12.75">
      <c r="A46" s="2">
        <v>731</v>
      </c>
      <c r="B46" s="2">
        <v>18401</v>
      </c>
      <c r="C46" s="2" t="s">
        <v>265</v>
      </c>
      <c r="D46" s="2">
        <v>18</v>
      </c>
      <c r="E46" s="2">
        <v>1</v>
      </c>
      <c r="F46" s="104" t="s">
        <v>266</v>
      </c>
      <c r="G46" s="2" t="s">
        <v>135</v>
      </c>
      <c r="H46" s="2" t="s">
        <v>135</v>
      </c>
      <c r="I46" s="2" t="s">
        <v>267</v>
      </c>
      <c r="J46" s="2" t="s">
        <v>245</v>
      </c>
      <c r="K46" s="2" t="s">
        <v>138</v>
      </c>
      <c r="L46" s="2">
        <v>187</v>
      </c>
      <c r="M46" s="2" t="s">
        <v>139</v>
      </c>
      <c r="N46" s="2">
        <v>10</v>
      </c>
      <c r="O46" s="108" t="s">
        <v>140</v>
      </c>
      <c r="P46" s="108" t="s">
        <v>141</v>
      </c>
      <c r="Q46" s="2" t="s">
        <v>23</v>
      </c>
      <c r="R46" s="2" t="s">
        <v>22</v>
      </c>
      <c r="S46" s="2">
        <v>1950</v>
      </c>
      <c r="T46" s="2">
        <v>58</v>
      </c>
    </row>
    <row r="47" spans="1:20" ht="12.75">
      <c r="A47" s="2">
        <v>732</v>
      </c>
      <c r="B47" s="2">
        <v>18403</v>
      </c>
      <c r="C47" s="2" t="s">
        <v>268</v>
      </c>
      <c r="D47" s="2">
        <v>18</v>
      </c>
      <c r="E47" s="2">
        <v>1</v>
      </c>
      <c r="F47" s="104" t="s">
        <v>269</v>
      </c>
      <c r="G47" s="2" t="s">
        <v>135</v>
      </c>
      <c r="H47" s="2" t="s">
        <v>135</v>
      </c>
      <c r="I47" s="2" t="s">
        <v>270</v>
      </c>
      <c r="J47" s="2" t="s">
        <v>271</v>
      </c>
      <c r="K47" s="2" t="s">
        <v>138</v>
      </c>
      <c r="L47" s="2">
        <v>272.1</v>
      </c>
      <c r="M47" s="2" t="s">
        <v>139</v>
      </c>
      <c r="N47" s="2">
        <v>10</v>
      </c>
      <c r="O47" s="108" t="s">
        <v>140</v>
      </c>
      <c r="P47" s="108" t="s">
        <v>141</v>
      </c>
      <c r="Q47" s="2" t="s">
        <v>23</v>
      </c>
      <c r="R47" s="2" t="s">
        <v>190</v>
      </c>
      <c r="S47" s="2">
        <v>2004</v>
      </c>
      <c r="T47" s="2">
        <v>4</v>
      </c>
    </row>
    <row r="48" spans="1:20" ht="12.75">
      <c r="A48" s="2">
        <v>733</v>
      </c>
      <c r="B48" s="2">
        <v>18402</v>
      </c>
      <c r="C48" s="2" t="s">
        <v>272</v>
      </c>
      <c r="D48" s="2">
        <v>18</v>
      </c>
      <c r="E48" s="2">
        <v>1</v>
      </c>
      <c r="F48" s="104" t="s">
        <v>273</v>
      </c>
      <c r="G48" s="2" t="s">
        <v>135</v>
      </c>
      <c r="H48" s="2" t="s">
        <v>135</v>
      </c>
      <c r="I48" s="2" t="s">
        <v>274</v>
      </c>
      <c r="J48" s="2" t="s">
        <v>245</v>
      </c>
      <c r="K48" s="2" t="s">
        <v>138</v>
      </c>
      <c r="L48" s="2">
        <v>187</v>
      </c>
      <c r="M48" s="2" t="s">
        <v>139</v>
      </c>
      <c r="N48" s="2">
        <v>10</v>
      </c>
      <c r="O48" s="108" t="s">
        <v>140</v>
      </c>
      <c r="P48" s="108" t="s">
        <v>141</v>
      </c>
      <c r="Q48" s="2" t="s">
        <v>23</v>
      </c>
      <c r="R48" s="2" t="s">
        <v>22</v>
      </c>
      <c r="S48" s="2">
        <v>1950</v>
      </c>
      <c r="T48" s="2">
        <v>58</v>
      </c>
    </row>
    <row r="49" spans="1:20" ht="12.75">
      <c r="A49" s="2">
        <v>734</v>
      </c>
      <c r="B49" s="2">
        <v>18441</v>
      </c>
      <c r="C49" s="2" t="s">
        <v>275</v>
      </c>
      <c r="D49" s="2">
        <v>18</v>
      </c>
      <c r="E49" s="2">
        <v>1</v>
      </c>
      <c r="F49" s="104" t="s">
        <v>276</v>
      </c>
      <c r="G49" s="2" t="s">
        <v>135</v>
      </c>
      <c r="H49" s="2" t="s">
        <v>135</v>
      </c>
      <c r="I49" s="2" t="s">
        <v>277</v>
      </c>
      <c r="J49" s="2" t="s">
        <v>278</v>
      </c>
      <c r="K49" s="2" t="s">
        <v>138</v>
      </c>
      <c r="L49" s="2">
        <v>203.2</v>
      </c>
      <c r="M49" s="2" t="s">
        <v>139</v>
      </c>
      <c r="N49" s="2">
        <v>10</v>
      </c>
      <c r="O49" s="108" t="s">
        <v>140</v>
      </c>
      <c r="P49" s="108" t="s">
        <v>141</v>
      </c>
      <c r="Q49" s="2" t="s">
        <v>23</v>
      </c>
      <c r="R49" s="2" t="s">
        <v>190</v>
      </c>
      <c r="S49" s="2">
        <v>2003</v>
      </c>
      <c r="T49" s="2">
        <v>5</v>
      </c>
    </row>
    <row r="50" spans="1:20" ht="12.75">
      <c r="A50" s="2">
        <v>735</v>
      </c>
      <c r="B50" s="2">
        <v>18442</v>
      </c>
      <c r="C50" s="2" t="s">
        <v>279</v>
      </c>
      <c r="D50" s="2">
        <v>18</v>
      </c>
      <c r="E50" s="2">
        <v>1</v>
      </c>
      <c r="F50" s="104" t="s">
        <v>280</v>
      </c>
      <c r="G50" s="2" t="s">
        <v>135</v>
      </c>
      <c r="H50" s="2" t="s">
        <v>135</v>
      </c>
      <c r="I50" s="2" t="s">
        <v>281</v>
      </c>
      <c r="J50" s="2" t="s">
        <v>245</v>
      </c>
      <c r="K50" s="2" t="s">
        <v>138</v>
      </c>
      <c r="L50" s="2">
        <v>203.2</v>
      </c>
      <c r="M50" s="2" t="s">
        <v>139</v>
      </c>
      <c r="N50" s="2">
        <v>10</v>
      </c>
      <c r="O50" s="108" t="s">
        <v>140</v>
      </c>
      <c r="P50" s="108" t="s">
        <v>141</v>
      </c>
      <c r="Q50" s="2" t="s">
        <v>23</v>
      </c>
      <c r="R50" s="2" t="s">
        <v>190</v>
      </c>
      <c r="S50" s="2">
        <v>1950</v>
      </c>
      <c r="T50" s="2">
        <v>58</v>
      </c>
    </row>
    <row r="51" spans="1:20" ht="12.75">
      <c r="A51" s="2">
        <v>737</v>
      </c>
      <c r="B51" s="2">
        <v>18431</v>
      </c>
      <c r="C51" s="2" t="s">
        <v>282</v>
      </c>
      <c r="D51" s="2">
        <v>18</v>
      </c>
      <c r="E51" s="2">
        <v>1</v>
      </c>
      <c r="F51" s="104" t="s">
        <v>283</v>
      </c>
      <c r="G51" s="2" t="s">
        <v>135</v>
      </c>
      <c r="H51" s="2" t="s">
        <v>135</v>
      </c>
      <c r="I51" s="2" t="s">
        <v>284</v>
      </c>
      <c r="J51" s="2" t="s">
        <v>137</v>
      </c>
      <c r="K51" s="2" t="s">
        <v>138</v>
      </c>
      <c r="L51" s="2">
        <v>198.9</v>
      </c>
      <c r="M51" s="2" t="s">
        <v>139</v>
      </c>
      <c r="N51" s="2">
        <v>10</v>
      </c>
      <c r="O51" s="108" t="s">
        <v>140</v>
      </c>
      <c r="P51" s="108" t="s">
        <v>141</v>
      </c>
      <c r="Q51" s="2" t="s">
        <v>23</v>
      </c>
      <c r="R51" s="2" t="s">
        <v>142</v>
      </c>
      <c r="S51" s="2">
        <v>1965</v>
      </c>
      <c r="T51" s="2">
        <v>43</v>
      </c>
    </row>
    <row r="52" spans="1:20" ht="12.75">
      <c r="A52" s="2">
        <v>738</v>
      </c>
      <c r="B52" s="2">
        <v>18432</v>
      </c>
      <c r="C52" s="2" t="s">
        <v>285</v>
      </c>
      <c r="D52" s="2">
        <v>18</v>
      </c>
      <c r="E52" s="2">
        <v>1</v>
      </c>
      <c r="F52" s="104" t="s">
        <v>286</v>
      </c>
      <c r="G52" s="2" t="s">
        <v>135</v>
      </c>
      <c r="H52" s="2" t="s">
        <v>135</v>
      </c>
      <c r="I52" s="2" t="s">
        <v>287</v>
      </c>
      <c r="J52" s="2" t="s">
        <v>146</v>
      </c>
      <c r="K52" s="2" t="s">
        <v>138</v>
      </c>
      <c r="L52" s="2">
        <v>198.9</v>
      </c>
      <c r="M52" s="2" t="s">
        <v>139</v>
      </c>
      <c r="N52" s="2">
        <v>10</v>
      </c>
      <c r="O52" s="2" t="s">
        <v>140</v>
      </c>
      <c r="P52" s="2" t="s">
        <v>141</v>
      </c>
      <c r="Q52" s="2" t="s">
        <v>23</v>
      </c>
      <c r="R52" s="2" t="s">
        <v>142</v>
      </c>
      <c r="S52" s="2">
        <v>1968</v>
      </c>
      <c r="T52" s="2">
        <v>40</v>
      </c>
    </row>
    <row r="53" spans="1:20" ht="12.75">
      <c r="A53" s="2">
        <v>739</v>
      </c>
      <c r="B53" s="2">
        <v>18433</v>
      </c>
      <c r="C53" s="2" t="s">
        <v>288</v>
      </c>
      <c r="D53" s="2">
        <v>18</v>
      </c>
      <c r="E53" s="2">
        <v>1</v>
      </c>
      <c r="F53" s="104" t="s">
        <v>289</v>
      </c>
      <c r="G53" s="2" t="s">
        <v>135</v>
      </c>
      <c r="H53" s="2" t="s">
        <v>135</v>
      </c>
      <c r="I53" s="2" t="s">
        <v>290</v>
      </c>
      <c r="J53" s="2" t="s">
        <v>150</v>
      </c>
      <c r="K53" s="2" t="s">
        <v>138</v>
      </c>
      <c r="L53" s="2">
        <v>317.1</v>
      </c>
      <c r="M53" s="2" t="s">
        <v>139</v>
      </c>
      <c r="N53" s="2">
        <v>10</v>
      </c>
      <c r="O53" s="2" t="s">
        <v>140</v>
      </c>
      <c r="P53" s="2" t="s">
        <v>141</v>
      </c>
      <c r="Q53" s="2" t="s">
        <v>23</v>
      </c>
      <c r="R53" s="2" t="s">
        <v>142</v>
      </c>
      <c r="S53" s="2">
        <v>1976</v>
      </c>
      <c r="T53" s="2">
        <v>32</v>
      </c>
    </row>
    <row r="54" spans="1:20" ht="12.75">
      <c r="A54" s="2">
        <v>740</v>
      </c>
      <c r="B54" s="2">
        <v>18434</v>
      </c>
      <c r="C54" s="2" t="s">
        <v>291</v>
      </c>
      <c r="D54" s="2">
        <v>18</v>
      </c>
      <c r="E54" s="2">
        <v>1</v>
      </c>
      <c r="F54" s="104" t="s">
        <v>292</v>
      </c>
      <c r="G54" s="2" t="s">
        <v>135</v>
      </c>
      <c r="H54" s="2" t="s">
        <v>135</v>
      </c>
      <c r="I54" s="2" t="s">
        <v>293</v>
      </c>
      <c r="J54" s="2" t="s">
        <v>154</v>
      </c>
      <c r="K54" s="2" t="s">
        <v>138</v>
      </c>
      <c r="L54" s="2">
        <v>198.9</v>
      </c>
      <c r="M54" s="2" t="s">
        <v>139</v>
      </c>
      <c r="N54" s="2">
        <v>10</v>
      </c>
      <c r="O54" s="108" t="s">
        <v>140</v>
      </c>
      <c r="P54" s="108" t="s">
        <v>141</v>
      </c>
      <c r="Q54" s="2" t="s">
        <v>23</v>
      </c>
      <c r="R54" s="2" t="s">
        <v>142</v>
      </c>
      <c r="S54" s="2">
        <v>1983</v>
      </c>
      <c r="T54" s="2">
        <v>25</v>
      </c>
    </row>
    <row r="55" spans="1:20" ht="12.75">
      <c r="A55" s="2">
        <v>741</v>
      </c>
      <c r="B55" s="2">
        <v>18435</v>
      </c>
      <c r="C55" s="2" t="s">
        <v>294</v>
      </c>
      <c r="D55" s="2">
        <v>18</v>
      </c>
      <c r="E55" s="2">
        <v>1</v>
      </c>
      <c r="F55" s="104" t="s">
        <v>295</v>
      </c>
      <c r="G55" s="2" t="s">
        <v>135</v>
      </c>
      <c r="H55" s="2" t="s">
        <v>135</v>
      </c>
      <c r="I55" s="2" t="s">
        <v>296</v>
      </c>
      <c r="J55" s="2" t="s">
        <v>154</v>
      </c>
      <c r="K55" s="2" t="s">
        <v>138</v>
      </c>
      <c r="L55" s="2">
        <v>198.9</v>
      </c>
      <c r="M55" s="2" t="s">
        <v>139</v>
      </c>
      <c r="N55" s="2">
        <v>10</v>
      </c>
      <c r="O55" s="108" t="s">
        <v>140</v>
      </c>
      <c r="P55" s="108" t="s">
        <v>141</v>
      </c>
      <c r="Q55" s="2" t="s">
        <v>23</v>
      </c>
      <c r="R55" s="2" t="s">
        <v>142</v>
      </c>
      <c r="S55" s="2">
        <v>1983</v>
      </c>
      <c r="T55" s="2">
        <v>25</v>
      </c>
    </row>
    <row r="56" spans="1:20" ht="12.75">
      <c r="A56" s="2">
        <v>742</v>
      </c>
      <c r="B56" s="2">
        <v>18436</v>
      </c>
      <c r="C56" s="2" t="s">
        <v>297</v>
      </c>
      <c r="D56" s="2">
        <v>18</v>
      </c>
      <c r="E56" s="2">
        <v>1</v>
      </c>
      <c r="F56" s="104" t="s">
        <v>298</v>
      </c>
      <c r="G56" s="2" t="s">
        <v>135</v>
      </c>
      <c r="H56" s="2" t="s">
        <v>135</v>
      </c>
      <c r="I56" s="2" t="s">
        <v>299</v>
      </c>
      <c r="J56" s="2" t="s">
        <v>245</v>
      </c>
      <c r="K56" s="2" t="s">
        <v>138</v>
      </c>
      <c r="L56" s="2">
        <v>317.1</v>
      </c>
      <c r="M56" s="2" t="s">
        <v>139</v>
      </c>
      <c r="N56" s="2">
        <v>10</v>
      </c>
      <c r="O56" s="108" t="s">
        <v>140</v>
      </c>
      <c r="P56" s="108" t="s">
        <v>141</v>
      </c>
      <c r="Q56" s="2" t="s">
        <v>23</v>
      </c>
      <c r="R56" s="2" t="s">
        <v>142</v>
      </c>
      <c r="S56" s="2">
        <v>1950</v>
      </c>
      <c r="T56" s="2">
        <v>58</v>
      </c>
    </row>
    <row r="57" spans="1:20" ht="12.75">
      <c r="A57" s="2">
        <v>743</v>
      </c>
      <c r="B57" s="2">
        <v>18421</v>
      </c>
      <c r="C57" s="2" t="s">
        <v>300</v>
      </c>
      <c r="D57" s="2">
        <v>18</v>
      </c>
      <c r="E57" s="2">
        <v>1</v>
      </c>
      <c r="F57" s="104" t="s">
        <v>301</v>
      </c>
      <c r="G57" s="2" t="s">
        <v>135</v>
      </c>
      <c r="H57" s="2" t="s">
        <v>135</v>
      </c>
      <c r="I57" s="2" t="s">
        <v>302</v>
      </c>
      <c r="J57" s="2" t="s">
        <v>137</v>
      </c>
      <c r="K57" s="2" t="s">
        <v>138</v>
      </c>
      <c r="L57" s="2">
        <v>190</v>
      </c>
      <c r="M57" s="2" t="s">
        <v>139</v>
      </c>
      <c r="N57" s="2">
        <v>10</v>
      </c>
      <c r="O57" s="108" t="s">
        <v>140</v>
      </c>
      <c r="P57" s="108" t="s">
        <v>141</v>
      </c>
      <c r="Q57" s="2" t="s">
        <v>23</v>
      </c>
      <c r="R57" s="2" t="s">
        <v>142</v>
      </c>
      <c r="S57" s="2">
        <v>1965</v>
      </c>
      <c r="T57" s="2">
        <v>43</v>
      </c>
    </row>
    <row r="58" spans="1:20" ht="12.75">
      <c r="A58" s="2">
        <v>744</v>
      </c>
      <c r="B58" s="2">
        <v>18422</v>
      </c>
      <c r="C58" s="2" t="s">
        <v>303</v>
      </c>
      <c r="D58" s="2">
        <v>18</v>
      </c>
      <c r="E58" s="2">
        <v>1</v>
      </c>
      <c r="F58" s="104" t="s">
        <v>304</v>
      </c>
      <c r="G58" s="2" t="s">
        <v>135</v>
      </c>
      <c r="H58" s="2" t="s">
        <v>135</v>
      </c>
      <c r="I58" s="2" t="s">
        <v>305</v>
      </c>
      <c r="J58" s="2" t="s">
        <v>146</v>
      </c>
      <c r="K58" s="2" t="s">
        <v>138</v>
      </c>
      <c r="L58" s="2">
        <v>190</v>
      </c>
      <c r="M58" s="2" t="s">
        <v>139</v>
      </c>
      <c r="N58" s="2">
        <v>10</v>
      </c>
      <c r="O58" s="2" t="s">
        <v>140</v>
      </c>
      <c r="P58" s="2" t="s">
        <v>141</v>
      </c>
      <c r="Q58" s="2" t="s">
        <v>23</v>
      </c>
      <c r="R58" s="2" t="s">
        <v>142</v>
      </c>
      <c r="S58" s="2">
        <v>1968</v>
      </c>
      <c r="T58" s="2">
        <v>40</v>
      </c>
    </row>
    <row r="59" spans="1:20" ht="12.75">
      <c r="A59" s="2">
        <v>745</v>
      </c>
      <c r="B59" s="2">
        <v>18423</v>
      </c>
      <c r="C59" s="2" t="s">
        <v>306</v>
      </c>
      <c r="D59" s="2">
        <v>18</v>
      </c>
      <c r="E59" s="2">
        <v>1</v>
      </c>
      <c r="F59" s="104" t="s">
        <v>307</v>
      </c>
      <c r="G59" s="2" t="s">
        <v>135</v>
      </c>
      <c r="H59" s="2" t="s">
        <v>135</v>
      </c>
      <c r="I59" s="2" t="s">
        <v>308</v>
      </c>
      <c r="J59" s="2" t="s">
        <v>150</v>
      </c>
      <c r="K59" s="2" t="s">
        <v>138</v>
      </c>
      <c r="L59" s="2">
        <v>190</v>
      </c>
      <c r="M59" s="2" t="s">
        <v>139</v>
      </c>
      <c r="N59" s="2">
        <v>10</v>
      </c>
      <c r="O59" s="2" t="s">
        <v>140</v>
      </c>
      <c r="P59" s="2" t="s">
        <v>141</v>
      </c>
      <c r="Q59" s="2" t="s">
        <v>23</v>
      </c>
      <c r="R59" s="2" t="s">
        <v>142</v>
      </c>
      <c r="S59" s="2">
        <v>1976</v>
      </c>
      <c r="T59" s="2">
        <v>32</v>
      </c>
    </row>
    <row r="60" spans="1:20" ht="12.75">
      <c r="A60" s="2">
        <v>746</v>
      </c>
      <c r="B60" s="2">
        <v>18424</v>
      </c>
      <c r="C60" s="2" t="s">
        <v>309</v>
      </c>
      <c r="D60" s="2">
        <v>18</v>
      </c>
      <c r="E60" s="2">
        <v>1</v>
      </c>
      <c r="F60" s="104" t="s">
        <v>310</v>
      </c>
      <c r="G60" s="2" t="s">
        <v>135</v>
      </c>
      <c r="H60" s="2" t="s">
        <v>135</v>
      </c>
      <c r="I60" s="2" t="s">
        <v>311</v>
      </c>
      <c r="J60" s="2" t="s">
        <v>154</v>
      </c>
      <c r="K60" s="2" t="s">
        <v>138</v>
      </c>
      <c r="L60" s="2">
        <v>485</v>
      </c>
      <c r="M60" s="2" t="s">
        <v>139</v>
      </c>
      <c r="N60" s="2">
        <v>10</v>
      </c>
      <c r="O60" s="108" t="s">
        <v>140</v>
      </c>
      <c r="P60" s="108" t="s">
        <v>141</v>
      </c>
      <c r="Q60" s="2" t="s">
        <v>23</v>
      </c>
      <c r="R60" s="2" t="s">
        <v>142</v>
      </c>
      <c r="S60" s="2">
        <v>1983</v>
      </c>
      <c r="T60" s="2">
        <v>25</v>
      </c>
    </row>
    <row r="61" spans="1:20" ht="12.75">
      <c r="A61" s="2">
        <v>747</v>
      </c>
      <c r="B61" s="2">
        <v>18406</v>
      </c>
      <c r="C61" s="2" t="s">
        <v>312</v>
      </c>
      <c r="D61" s="2">
        <v>18</v>
      </c>
      <c r="E61" s="2">
        <v>1</v>
      </c>
      <c r="F61" s="104" t="s">
        <v>313</v>
      </c>
      <c r="G61" s="2" t="s">
        <v>135</v>
      </c>
      <c r="H61" s="2" t="s">
        <v>135</v>
      </c>
      <c r="I61" s="2" t="s">
        <v>314</v>
      </c>
      <c r="J61" s="2" t="s">
        <v>271</v>
      </c>
      <c r="K61" s="2" t="s">
        <v>138</v>
      </c>
      <c r="L61" s="2">
        <v>190</v>
      </c>
      <c r="M61" s="2" t="s">
        <v>139</v>
      </c>
      <c r="N61" s="2">
        <v>10</v>
      </c>
      <c r="O61" s="108" t="s">
        <v>140</v>
      </c>
      <c r="P61" s="108" t="s">
        <v>141</v>
      </c>
      <c r="Q61" s="2" t="s">
        <v>23</v>
      </c>
      <c r="R61" s="2" t="s">
        <v>190</v>
      </c>
      <c r="S61" s="2">
        <v>2004</v>
      </c>
      <c r="T61" s="2">
        <v>4</v>
      </c>
    </row>
    <row r="62" spans="1:20" ht="12.75">
      <c r="A62" s="2">
        <v>748</v>
      </c>
      <c r="B62" s="2">
        <v>18405</v>
      </c>
      <c r="C62" s="2" t="s">
        <v>315</v>
      </c>
      <c r="D62" s="2">
        <v>18</v>
      </c>
      <c r="E62" s="2">
        <v>1</v>
      </c>
      <c r="F62" s="104" t="s">
        <v>316</v>
      </c>
      <c r="G62" s="2" t="s">
        <v>135</v>
      </c>
      <c r="H62" s="2" t="s">
        <v>135</v>
      </c>
      <c r="I62" s="2" t="s">
        <v>317</v>
      </c>
      <c r="J62" s="2" t="s">
        <v>245</v>
      </c>
      <c r="K62" s="2" t="s">
        <v>138</v>
      </c>
      <c r="L62" s="2">
        <v>170</v>
      </c>
      <c r="M62" s="2" t="s">
        <v>139</v>
      </c>
      <c r="N62" s="2">
        <v>10</v>
      </c>
      <c r="O62" s="108" t="s">
        <v>140</v>
      </c>
      <c r="P62" s="108" t="s">
        <v>141</v>
      </c>
      <c r="Q62" s="2" t="s">
        <v>23</v>
      </c>
      <c r="R62" s="2" t="s">
        <v>22</v>
      </c>
      <c r="S62" s="2">
        <v>1950</v>
      </c>
      <c r="T62" s="2">
        <v>58</v>
      </c>
    </row>
    <row r="63" spans="1:20" ht="12.75">
      <c r="A63" s="2">
        <v>749</v>
      </c>
      <c r="B63" s="2">
        <v>18404</v>
      </c>
      <c r="C63" s="2" t="s">
        <v>318</v>
      </c>
      <c r="D63" s="2">
        <v>18</v>
      </c>
      <c r="E63" s="2">
        <v>1</v>
      </c>
      <c r="F63" s="104" t="s">
        <v>319</v>
      </c>
      <c r="G63" s="2" t="s">
        <v>135</v>
      </c>
      <c r="H63" s="2" t="s">
        <v>135</v>
      </c>
      <c r="I63" s="2" t="s">
        <v>320</v>
      </c>
      <c r="J63" s="2" t="s">
        <v>245</v>
      </c>
      <c r="K63" s="2" t="s">
        <v>138</v>
      </c>
      <c r="L63" s="2">
        <v>170</v>
      </c>
      <c r="M63" s="2" t="s">
        <v>139</v>
      </c>
      <c r="N63" s="2">
        <v>10</v>
      </c>
      <c r="O63" s="108" t="s">
        <v>140</v>
      </c>
      <c r="P63" s="108" t="s">
        <v>141</v>
      </c>
      <c r="Q63" s="2" t="s">
        <v>23</v>
      </c>
      <c r="R63" s="2" t="s">
        <v>22</v>
      </c>
      <c r="S63" s="2">
        <v>1950</v>
      </c>
      <c r="T63" s="2">
        <v>58</v>
      </c>
    </row>
    <row r="64" spans="1:20" ht="12.75">
      <c r="A64" s="2">
        <v>699</v>
      </c>
      <c r="B64" s="2">
        <v>18270</v>
      </c>
      <c r="C64" s="2" t="s">
        <v>321</v>
      </c>
      <c r="D64" s="2">
        <v>13.8</v>
      </c>
      <c r="E64" s="2">
        <v>1</v>
      </c>
      <c r="F64" s="104" t="s">
        <v>322</v>
      </c>
      <c r="G64" s="2" t="s">
        <v>135</v>
      </c>
      <c r="H64" s="2" t="s">
        <v>135</v>
      </c>
      <c r="I64" s="2" t="s">
        <v>323</v>
      </c>
      <c r="J64" s="2" t="s">
        <v>324</v>
      </c>
      <c r="K64" s="2" t="s">
        <v>138</v>
      </c>
      <c r="L64" s="2">
        <v>23</v>
      </c>
      <c r="M64" s="2" t="s">
        <v>139</v>
      </c>
      <c r="N64" s="2">
        <v>10</v>
      </c>
      <c r="O64" s="2" t="s">
        <v>140</v>
      </c>
      <c r="P64" s="2" t="s">
        <v>141</v>
      </c>
      <c r="Q64" s="2" t="s">
        <v>325</v>
      </c>
      <c r="R64" s="2" t="s">
        <v>326</v>
      </c>
      <c r="S64" s="2">
        <v>1992</v>
      </c>
      <c r="T64" s="2">
        <v>16</v>
      </c>
    </row>
    <row r="65" spans="1:20" ht="12.75">
      <c r="A65" s="2">
        <v>700</v>
      </c>
      <c r="B65" s="2">
        <v>18270</v>
      </c>
      <c r="C65" s="2" t="s">
        <v>321</v>
      </c>
      <c r="D65" s="2">
        <v>13.8</v>
      </c>
      <c r="E65" s="2">
        <v>2</v>
      </c>
      <c r="F65" s="104" t="s">
        <v>327</v>
      </c>
      <c r="G65" s="2" t="s">
        <v>135</v>
      </c>
      <c r="H65" s="2" t="s">
        <v>135</v>
      </c>
      <c r="I65" s="2" t="s">
        <v>328</v>
      </c>
      <c r="J65" s="2" t="s">
        <v>324</v>
      </c>
      <c r="K65" s="2" t="s">
        <v>138</v>
      </c>
      <c r="L65" s="2">
        <v>23</v>
      </c>
      <c r="M65" s="2" t="s">
        <v>139</v>
      </c>
      <c r="N65" s="2">
        <v>10</v>
      </c>
      <c r="O65" s="2" t="s">
        <v>140</v>
      </c>
      <c r="P65" s="2" t="s">
        <v>141</v>
      </c>
      <c r="Q65" s="2" t="s">
        <v>325</v>
      </c>
      <c r="R65" s="2" t="s">
        <v>326</v>
      </c>
      <c r="S65" s="2">
        <v>1992</v>
      </c>
      <c r="T65" s="2">
        <v>16</v>
      </c>
    </row>
    <row r="66" spans="1:20" ht="12.75">
      <c r="A66" s="2">
        <v>701</v>
      </c>
      <c r="B66" s="2">
        <v>18271</v>
      </c>
      <c r="C66" s="2" t="s">
        <v>329</v>
      </c>
      <c r="D66" s="2">
        <v>13.8</v>
      </c>
      <c r="E66" s="2">
        <v>3</v>
      </c>
      <c r="F66" s="104" t="s">
        <v>330</v>
      </c>
      <c r="G66" s="2" t="s">
        <v>135</v>
      </c>
      <c r="H66" s="2" t="s">
        <v>135</v>
      </c>
      <c r="I66" s="2" t="s">
        <v>331</v>
      </c>
      <c r="J66" s="2" t="s">
        <v>324</v>
      </c>
      <c r="K66" s="2" t="s">
        <v>138</v>
      </c>
      <c r="L66" s="2">
        <v>23</v>
      </c>
      <c r="M66" s="2" t="s">
        <v>139</v>
      </c>
      <c r="N66" s="2">
        <v>10</v>
      </c>
      <c r="O66" s="108" t="s">
        <v>140</v>
      </c>
      <c r="P66" s="108" t="s">
        <v>141</v>
      </c>
      <c r="Q66" s="2" t="s">
        <v>325</v>
      </c>
      <c r="R66" s="2" t="s">
        <v>326</v>
      </c>
      <c r="S66" s="2">
        <v>1992</v>
      </c>
      <c r="T66" s="2">
        <v>16</v>
      </c>
    </row>
    <row r="67" spans="1:20" ht="12.75">
      <c r="A67" s="2">
        <v>702</v>
      </c>
      <c r="B67" s="2">
        <v>18271</v>
      </c>
      <c r="C67" s="2" t="s">
        <v>329</v>
      </c>
      <c r="D67" s="2">
        <v>13.8</v>
      </c>
      <c r="E67" s="2" t="s">
        <v>332</v>
      </c>
      <c r="F67" s="104" t="s">
        <v>333</v>
      </c>
      <c r="G67" s="2" t="s">
        <v>135</v>
      </c>
      <c r="H67" s="2" t="s">
        <v>135</v>
      </c>
      <c r="I67" s="2" t="s">
        <v>334</v>
      </c>
      <c r="J67" s="2" t="s">
        <v>324</v>
      </c>
      <c r="K67" s="2" t="s">
        <v>138</v>
      </c>
      <c r="L67" s="2">
        <v>19.5</v>
      </c>
      <c r="M67" s="2" t="s">
        <v>139</v>
      </c>
      <c r="N67" s="2">
        <v>10</v>
      </c>
      <c r="O67" s="108" t="s">
        <v>140</v>
      </c>
      <c r="P67" s="108" t="s">
        <v>141</v>
      </c>
      <c r="Q67" s="2" t="s">
        <v>325</v>
      </c>
      <c r="R67" s="2" t="s">
        <v>326</v>
      </c>
      <c r="S67" s="2">
        <v>1992</v>
      </c>
      <c r="T67" s="2">
        <v>16</v>
      </c>
    </row>
    <row r="68" spans="1:20" ht="12.75">
      <c r="A68" s="2">
        <v>703</v>
      </c>
      <c r="B68" s="2">
        <v>18276</v>
      </c>
      <c r="C68" s="2" t="s">
        <v>335</v>
      </c>
      <c r="D68" s="2">
        <v>13.1</v>
      </c>
      <c r="E68" s="2">
        <v>1</v>
      </c>
      <c r="F68" s="104" t="s">
        <v>336</v>
      </c>
      <c r="G68" s="2" t="s">
        <v>135</v>
      </c>
      <c r="H68" s="2" t="s">
        <v>135</v>
      </c>
      <c r="I68" s="2" t="s">
        <v>337</v>
      </c>
      <c r="J68" s="2" t="s">
        <v>324</v>
      </c>
      <c r="K68" s="2" t="s">
        <v>138</v>
      </c>
      <c r="L68" s="2">
        <v>23</v>
      </c>
      <c r="M68" s="2" t="s">
        <v>139</v>
      </c>
      <c r="N68" s="2">
        <v>10</v>
      </c>
      <c r="O68" s="2" t="s">
        <v>140</v>
      </c>
      <c r="P68" s="2" t="s">
        <v>141</v>
      </c>
      <c r="Q68" s="2" t="s">
        <v>325</v>
      </c>
      <c r="R68" s="2" t="s">
        <v>326</v>
      </c>
      <c r="S68" s="2">
        <v>1992</v>
      </c>
      <c r="T68" s="2">
        <v>16</v>
      </c>
    </row>
    <row r="69" spans="1:20" ht="12.75">
      <c r="A69" s="2">
        <v>704</v>
      </c>
      <c r="B69" s="2">
        <v>18276</v>
      </c>
      <c r="C69" s="2" t="s">
        <v>335</v>
      </c>
      <c r="D69" s="2">
        <v>13.1</v>
      </c>
      <c r="E69" s="2">
        <v>2</v>
      </c>
      <c r="F69" s="104" t="s">
        <v>338</v>
      </c>
      <c r="G69" s="2" t="s">
        <v>135</v>
      </c>
      <c r="H69" s="2" t="s">
        <v>135</v>
      </c>
      <c r="I69" s="2" t="s">
        <v>339</v>
      </c>
      <c r="J69" s="2" t="s">
        <v>324</v>
      </c>
      <c r="K69" s="2" t="s">
        <v>138</v>
      </c>
      <c r="L69" s="2">
        <v>23</v>
      </c>
      <c r="M69" s="2" t="s">
        <v>139</v>
      </c>
      <c r="N69" s="2">
        <v>10</v>
      </c>
      <c r="O69" s="108" t="s">
        <v>140</v>
      </c>
      <c r="P69" s="108" t="s">
        <v>141</v>
      </c>
      <c r="Q69" s="2" t="s">
        <v>325</v>
      </c>
      <c r="R69" s="2" t="s">
        <v>326</v>
      </c>
      <c r="S69" s="2">
        <v>1992</v>
      </c>
      <c r="T69" s="2">
        <v>16</v>
      </c>
    </row>
    <row r="70" spans="1:20" ht="12.75">
      <c r="A70" s="2">
        <v>705</v>
      </c>
      <c r="B70" s="2">
        <v>18277</v>
      </c>
      <c r="C70" s="2" t="s">
        <v>340</v>
      </c>
      <c r="D70" s="2">
        <v>13.1</v>
      </c>
      <c r="E70" s="2">
        <v>3</v>
      </c>
      <c r="F70" s="104" t="s">
        <v>341</v>
      </c>
      <c r="G70" s="2" t="s">
        <v>135</v>
      </c>
      <c r="H70" s="2" t="s">
        <v>135</v>
      </c>
      <c r="I70" s="2" t="s">
        <v>342</v>
      </c>
      <c r="J70" s="2" t="s">
        <v>324</v>
      </c>
      <c r="K70" s="2" t="s">
        <v>138</v>
      </c>
      <c r="L70" s="2">
        <v>23</v>
      </c>
      <c r="M70" s="2" t="s">
        <v>139</v>
      </c>
      <c r="N70" s="2">
        <v>10</v>
      </c>
      <c r="O70" s="2" t="s">
        <v>140</v>
      </c>
      <c r="P70" s="2" t="s">
        <v>141</v>
      </c>
      <c r="Q70" s="2" t="s">
        <v>325</v>
      </c>
      <c r="R70" s="2" t="s">
        <v>326</v>
      </c>
      <c r="S70" s="2">
        <v>1992</v>
      </c>
      <c r="T70" s="2">
        <v>16</v>
      </c>
    </row>
    <row r="71" spans="1:20" ht="12.75">
      <c r="A71" s="2">
        <v>706</v>
      </c>
      <c r="B71" s="2">
        <v>18277</v>
      </c>
      <c r="C71" s="2" t="s">
        <v>340</v>
      </c>
      <c r="D71" s="2">
        <v>13.1</v>
      </c>
      <c r="E71" s="2" t="s">
        <v>332</v>
      </c>
      <c r="F71" s="104" t="s">
        <v>343</v>
      </c>
      <c r="G71" s="2" t="s">
        <v>135</v>
      </c>
      <c r="H71" s="2" t="s">
        <v>135</v>
      </c>
      <c r="I71" s="2" t="s">
        <v>344</v>
      </c>
      <c r="J71" s="2" t="s">
        <v>324</v>
      </c>
      <c r="K71" s="2" t="s">
        <v>138</v>
      </c>
      <c r="L71" s="2">
        <v>19.5</v>
      </c>
      <c r="M71" s="2" t="s">
        <v>139</v>
      </c>
      <c r="N71" s="2">
        <v>10</v>
      </c>
      <c r="O71" s="108" t="s">
        <v>140</v>
      </c>
      <c r="P71" s="108" t="s">
        <v>141</v>
      </c>
      <c r="Q71" s="2" t="s">
        <v>325</v>
      </c>
      <c r="R71" s="2" t="s">
        <v>326</v>
      </c>
      <c r="S71" s="2">
        <v>1992</v>
      </c>
      <c r="T71" s="2">
        <v>16</v>
      </c>
    </row>
    <row r="72" spans="1:20" ht="12.75">
      <c r="A72" s="2">
        <v>2216</v>
      </c>
      <c r="B72" s="2">
        <v>64131</v>
      </c>
      <c r="C72" s="2" t="s">
        <v>345</v>
      </c>
      <c r="D72" s="2">
        <v>22</v>
      </c>
      <c r="E72" s="2">
        <v>1</v>
      </c>
      <c r="F72" s="104" t="s">
        <v>346</v>
      </c>
      <c r="G72" s="2" t="s">
        <v>35</v>
      </c>
      <c r="H72" s="2" t="s">
        <v>135</v>
      </c>
      <c r="I72" s="2" t="s">
        <v>347</v>
      </c>
      <c r="J72" s="2" t="s">
        <v>348</v>
      </c>
      <c r="K72" s="2" t="s">
        <v>138</v>
      </c>
      <c r="L72" s="2">
        <v>265</v>
      </c>
      <c r="M72" s="2" t="s">
        <v>139</v>
      </c>
      <c r="N72" s="2">
        <v>10</v>
      </c>
      <c r="O72" s="2" t="s">
        <v>349</v>
      </c>
      <c r="P72" s="2" t="s">
        <v>350</v>
      </c>
      <c r="Q72" s="2" t="s">
        <v>35</v>
      </c>
      <c r="R72" s="2" t="s">
        <v>142</v>
      </c>
      <c r="S72" s="2">
        <v>1981</v>
      </c>
      <c r="T72" s="2">
        <v>27</v>
      </c>
    </row>
    <row r="73" spans="1:20" ht="12.75">
      <c r="A73" s="2">
        <v>2217</v>
      </c>
      <c r="B73" s="2">
        <v>64132</v>
      </c>
      <c r="C73" s="2" t="s">
        <v>351</v>
      </c>
      <c r="D73" s="2">
        <v>18</v>
      </c>
      <c r="E73" s="2">
        <v>1</v>
      </c>
      <c r="F73" s="104" t="s">
        <v>352</v>
      </c>
      <c r="G73" s="2" t="s">
        <v>35</v>
      </c>
      <c r="H73" s="2" t="s">
        <v>135</v>
      </c>
      <c r="I73" s="2" t="s">
        <v>353</v>
      </c>
      <c r="J73" s="2" t="s">
        <v>354</v>
      </c>
      <c r="K73" s="2" t="s">
        <v>138</v>
      </c>
      <c r="L73" s="2">
        <v>300</v>
      </c>
      <c r="M73" s="2" t="s">
        <v>139</v>
      </c>
      <c r="N73" s="2">
        <v>10</v>
      </c>
      <c r="O73" s="2" t="s">
        <v>349</v>
      </c>
      <c r="P73" s="2" t="s">
        <v>350</v>
      </c>
      <c r="Q73" s="2" t="s">
        <v>35</v>
      </c>
      <c r="R73" s="2" t="s">
        <v>142</v>
      </c>
      <c r="S73" s="2">
        <v>1985</v>
      </c>
      <c r="T73" s="2">
        <v>23</v>
      </c>
    </row>
    <row r="74" spans="1:20" ht="12.75">
      <c r="A74" s="2">
        <v>2205</v>
      </c>
      <c r="B74" s="2">
        <v>64028</v>
      </c>
      <c r="C74" s="2" t="s">
        <v>355</v>
      </c>
      <c r="D74" s="2">
        <v>13.8</v>
      </c>
      <c r="E74" s="2">
        <v>1</v>
      </c>
      <c r="F74" s="104" t="s">
        <v>356</v>
      </c>
      <c r="G74" s="2" t="s">
        <v>135</v>
      </c>
      <c r="H74" s="2" t="s">
        <v>135</v>
      </c>
      <c r="I74" s="2" t="s">
        <v>357</v>
      </c>
      <c r="J74" s="2" t="s">
        <v>358</v>
      </c>
      <c r="K74" s="2" t="s">
        <v>138</v>
      </c>
      <c r="L74" s="2">
        <v>70</v>
      </c>
      <c r="M74" s="2" t="s">
        <v>139</v>
      </c>
      <c r="N74" s="2">
        <v>10</v>
      </c>
      <c r="O74" s="2" t="s">
        <v>349</v>
      </c>
      <c r="P74" s="2" t="s">
        <v>350</v>
      </c>
      <c r="Q74" s="2" t="s">
        <v>23</v>
      </c>
      <c r="R74" s="2" t="s">
        <v>22</v>
      </c>
      <c r="S74" s="2">
        <v>1961</v>
      </c>
      <c r="T74" s="2">
        <v>47</v>
      </c>
    </row>
    <row r="75" spans="1:20" ht="12.75">
      <c r="A75" s="2">
        <v>2206</v>
      </c>
      <c r="B75" s="2">
        <v>64029</v>
      </c>
      <c r="C75" s="2" t="s">
        <v>359</v>
      </c>
      <c r="D75" s="2">
        <v>13.8</v>
      </c>
      <c r="E75" s="2">
        <v>1</v>
      </c>
      <c r="F75" s="104" t="s">
        <v>360</v>
      </c>
      <c r="G75" s="2" t="s">
        <v>135</v>
      </c>
      <c r="H75" s="2" t="s">
        <v>135</v>
      </c>
      <c r="I75" s="2" t="s">
        <v>361</v>
      </c>
      <c r="J75" s="2" t="s">
        <v>202</v>
      </c>
      <c r="K75" s="2" t="s">
        <v>138</v>
      </c>
      <c r="L75" s="2">
        <v>70</v>
      </c>
      <c r="M75" s="2" t="s">
        <v>139</v>
      </c>
      <c r="N75" s="2">
        <v>10</v>
      </c>
      <c r="O75" s="2" t="s">
        <v>349</v>
      </c>
      <c r="P75" s="2" t="s">
        <v>350</v>
      </c>
      <c r="Q75" s="2" t="s">
        <v>23</v>
      </c>
      <c r="R75" s="2" t="s">
        <v>142</v>
      </c>
      <c r="S75" s="2">
        <v>1994</v>
      </c>
      <c r="T75" s="2">
        <v>14</v>
      </c>
    </row>
    <row r="76" spans="1:20" ht="12.75">
      <c r="A76" s="2">
        <v>2207</v>
      </c>
      <c r="B76" s="2">
        <v>64046</v>
      </c>
      <c r="C76" s="2" t="s">
        <v>362</v>
      </c>
      <c r="D76" s="2">
        <v>13.8</v>
      </c>
      <c r="E76" s="2">
        <v>1</v>
      </c>
      <c r="F76" s="104" t="s">
        <v>363</v>
      </c>
      <c r="G76" s="2" t="s">
        <v>135</v>
      </c>
      <c r="H76" s="2" t="s">
        <v>135</v>
      </c>
      <c r="I76" s="2" t="s">
        <v>364</v>
      </c>
      <c r="J76" s="2" t="s">
        <v>365</v>
      </c>
      <c r="K76" s="2" t="s">
        <v>138</v>
      </c>
      <c r="L76" s="2">
        <v>117</v>
      </c>
      <c r="M76" s="2" t="s">
        <v>139</v>
      </c>
      <c r="N76" s="2">
        <v>10</v>
      </c>
      <c r="O76" s="2" t="s">
        <v>349</v>
      </c>
      <c r="P76" s="2" t="s">
        <v>350</v>
      </c>
      <c r="Q76" s="2" t="s">
        <v>23</v>
      </c>
      <c r="R76" s="2" t="s">
        <v>142</v>
      </c>
      <c r="S76" s="2">
        <v>1968</v>
      </c>
      <c r="T76" s="2">
        <v>40</v>
      </c>
    </row>
    <row r="77" spans="1:20" ht="12.75">
      <c r="A77" s="2">
        <v>2208</v>
      </c>
      <c r="B77" s="2">
        <v>64047</v>
      </c>
      <c r="C77" s="2" t="s">
        <v>366</v>
      </c>
      <c r="D77" s="2">
        <v>13.8</v>
      </c>
      <c r="E77" s="2">
        <v>1</v>
      </c>
      <c r="F77" s="104" t="s">
        <v>367</v>
      </c>
      <c r="G77" s="2" t="s">
        <v>135</v>
      </c>
      <c r="H77" s="2" t="s">
        <v>135</v>
      </c>
      <c r="I77" s="2" t="s">
        <v>368</v>
      </c>
      <c r="J77" s="2" t="s">
        <v>369</v>
      </c>
      <c r="K77" s="2" t="s">
        <v>138</v>
      </c>
      <c r="L77" s="2">
        <v>117</v>
      </c>
      <c r="M77" s="2" t="s">
        <v>139</v>
      </c>
      <c r="N77" s="2">
        <v>10</v>
      </c>
      <c r="O77" s="2" t="s">
        <v>349</v>
      </c>
      <c r="P77" s="2" t="s">
        <v>350</v>
      </c>
      <c r="Q77" s="2" t="s">
        <v>23</v>
      </c>
      <c r="R77" s="2" t="s">
        <v>142</v>
      </c>
      <c r="S77" s="2">
        <v>1971</v>
      </c>
      <c r="T77" s="2">
        <v>37</v>
      </c>
    </row>
    <row r="78" spans="1:20" ht="12.75">
      <c r="A78" s="2">
        <v>2211</v>
      </c>
      <c r="B78" s="2">
        <v>64117</v>
      </c>
      <c r="C78" s="2" t="s">
        <v>370</v>
      </c>
      <c r="D78" s="2">
        <v>13.8</v>
      </c>
      <c r="E78" s="2">
        <v>1</v>
      </c>
      <c r="F78" s="104" t="s">
        <v>371</v>
      </c>
      <c r="G78" s="2" t="s">
        <v>135</v>
      </c>
      <c r="H78" s="2" t="s">
        <v>135</v>
      </c>
      <c r="I78" s="2" t="s">
        <v>372</v>
      </c>
      <c r="J78" s="2" t="s">
        <v>373</v>
      </c>
      <c r="K78" s="2" t="s">
        <v>138</v>
      </c>
      <c r="L78" s="2">
        <v>55.2</v>
      </c>
      <c r="M78" s="2" t="s">
        <v>139</v>
      </c>
      <c r="N78" s="2">
        <v>10</v>
      </c>
      <c r="O78" s="2" t="s">
        <v>349</v>
      </c>
      <c r="P78" s="2" t="s">
        <v>350</v>
      </c>
      <c r="Q78" s="2" t="s">
        <v>23</v>
      </c>
      <c r="R78" s="2" t="s">
        <v>142</v>
      </c>
      <c r="S78" s="2">
        <v>1963</v>
      </c>
      <c r="T78" s="2">
        <v>45</v>
      </c>
    </row>
    <row r="79" spans="1:20" ht="12.75">
      <c r="A79" s="2">
        <v>2212</v>
      </c>
      <c r="B79" s="2">
        <v>64118</v>
      </c>
      <c r="C79" s="2" t="s">
        <v>374</v>
      </c>
      <c r="D79" s="2">
        <v>13.2</v>
      </c>
      <c r="E79" s="2">
        <v>1</v>
      </c>
      <c r="F79" s="104" t="s">
        <v>375</v>
      </c>
      <c r="G79" s="2" t="s">
        <v>135</v>
      </c>
      <c r="H79" s="2" t="s">
        <v>135</v>
      </c>
      <c r="I79" s="2" t="s">
        <v>376</v>
      </c>
      <c r="J79" s="2" t="s">
        <v>377</v>
      </c>
      <c r="K79" s="2" t="s">
        <v>138</v>
      </c>
      <c r="L79" s="2">
        <v>86</v>
      </c>
      <c r="M79" s="2" t="s">
        <v>139</v>
      </c>
      <c r="N79" s="2">
        <v>10</v>
      </c>
      <c r="O79" s="2" t="s">
        <v>349</v>
      </c>
      <c r="P79" s="2" t="s">
        <v>350</v>
      </c>
      <c r="Q79" s="2" t="s">
        <v>23</v>
      </c>
      <c r="R79" s="2" t="s">
        <v>142</v>
      </c>
      <c r="S79" s="2">
        <v>1965</v>
      </c>
      <c r="T79" s="2">
        <v>43</v>
      </c>
    </row>
    <row r="80" spans="1:20" ht="12.75">
      <c r="A80" s="2">
        <v>2213</v>
      </c>
      <c r="B80" s="2">
        <v>64119</v>
      </c>
      <c r="C80" s="2" t="s">
        <v>378</v>
      </c>
      <c r="D80" s="2">
        <v>13.8</v>
      </c>
      <c r="E80" s="2">
        <v>1</v>
      </c>
      <c r="F80" s="104" t="s">
        <v>379</v>
      </c>
      <c r="G80" s="2" t="s">
        <v>35</v>
      </c>
      <c r="H80" s="2" t="s">
        <v>135</v>
      </c>
      <c r="I80" s="2" t="s">
        <v>380</v>
      </c>
      <c r="J80" s="2" t="s">
        <v>381</v>
      </c>
      <c r="K80" s="2" t="s">
        <v>138</v>
      </c>
      <c r="L80" s="2">
        <v>113</v>
      </c>
      <c r="M80" s="2" t="s">
        <v>139</v>
      </c>
      <c r="N80" s="2">
        <v>10</v>
      </c>
      <c r="O80" s="2" t="s">
        <v>349</v>
      </c>
      <c r="P80" s="2" t="s">
        <v>350</v>
      </c>
      <c r="Q80" s="2" t="s">
        <v>23</v>
      </c>
      <c r="R80" s="2" t="s">
        <v>142</v>
      </c>
      <c r="S80" s="2">
        <v>1997</v>
      </c>
      <c r="T80" s="2">
        <v>11</v>
      </c>
    </row>
    <row r="81" spans="1:20" ht="12.75">
      <c r="A81" s="2">
        <v>2214</v>
      </c>
      <c r="B81" s="2">
        <v>64120</v>
      </c>
      <c r="C81" s="2" t="s">
        <v>382</v>
      </c>
      <c r="D81" s="2">
        <v>13.8</v>
      </c>
      <c r="E81" s="2">
        <v>1</v>
      </c>
      <c r="F81" s="104" t="s">
        <v>383</v>
      </c>
      <c r="G81" s="2" t="s">
        <v>135</v>
      </c>
      <c r="H81" s="2" t="s">
        <v>135</v>
      </c>
      <c r="I81" s="2" t="s">
        <v>384</v>
      </c>
      <c r="J81" s="2" t="s">
        <v>245</v>
      </c>
      <c r="K81" s="2" t="s">
        <v>138</v>
      </c>
      <c r="L81" s="2">
        <v>80</v>
      </c>
      <c r="M81" s="2" t="s">
        <v>139</v>
      </c>
      <c r="N81" s="2">
        <v>10</v>
      </c>
      <c r="O81" s="2" t="s">
        <v>349</v>
      </c>
      <c r="P81" s="2" t="s">
        <v>350</v>
      </c>
      <c r="Q81" s="2" t="s">
        <v>23</v>
      </c>
      <c r="R81" s="2" t="s">
        <v>142</v>
      </c>
      <c r="S81" s="2">
        <v>1950</v>
      </c>
      <c r="T81" s="2">
        <v>58</v>
      </c>
    </row>
    <row r="82" spans="1:20" ht="12.75">
      <c r="A82" s="2">
        <v>2215</v>
      </c>
      <c r="B82" s="2">
        <v>64121</v>
      </c>
      <c r="C82" s="2" t="s">
        <v>385</v>
      </c>
      <c r="D82" s="2">
        <v>13.8</v>
      </c>
      <c r="E82" s="2">
        <v>1</v>
      </c>
      <c r="F82" s="104" t="s">
        <v>386</v>
      </c>
      <c r="G82" s="2" t="s">
        <v>135</v>
      </c>
      <c r="H82" s="2" t="s">
        <v>135</v>
      </c>
      <c r="I82" s="2" t="s">
        <v>387</v>
      </c>
      <c r="J82" s="2" t="s">
        <v>245</v>
      </c>
      <c r="K82" s="2" t="s">
        <v>138</v>
      </c>
      <c r="L82" s="2">
        <v>46.2</v>
      </c>
      <c r="M82" s="2" t="s">
        <v>139</v>
      </c>
      <c r="N82" s="2">
        <v>10</v>
      </c>
      <c r="O82" s="2" t="s">
        <v>349</v>
      </c>
      <c r="P82" s="2" t="s">
        <v>350</v>
      </c>
      <c r="Q82" s="2" t="s">
        <v>23</v>
      </c>
      <c r="R82" s="2" t="s">
        <v>22</v>
      </c>
      <c r="S82" s="2">
        <v>1950</v>
      </c>
      <c r="T82" s="2">
        <v>58</v>
      </c>
    </row>
    <row r="83" spans="1:20" ht="12.75">
      <c r="A83" s="2">
        <v>2225</v>
      </c>
      <c r="B83" s="2">
        <v>64142</v>
      </c>
      <c r="C83" s="2" t="s">
        <v>388</v>
      </c>
      <c r="D83" s="2">
        <v>13.8</v>
      </c>
      <c r="E83" s="2">
        <v>1</v>
      </c>
      <c r="F83" s="104" t="s">
        <v>389</v>
      </c>
      <c r="G83" s="2" t="s">
        <v>135</v>
      </c>
      <c r="H83" s="2" t="s">
        <v>135</v>
      </c>
      <c r="I83" s="2" t="s">
        <v>390</v>
      </c>
      <c r="J83" s="2" t="s">
        <v>391</v>
      </c>
      <c r="K83" s="2" t="s">
        <v>138</v>
      </c>
      <c r="L83" s="2">
        <v>20</v>
      </c>
      <c r="M83" s="2" t="s">
        <v>139</v>
      </c>
      <c r="N83" s="2">
        <v>10</v>
      </c>
      <c r="O83" s="2" t="s">
        <v>349</v>
      </c>
      <c r="P83" s="2" t="s">
        <v>350</v>
      </c>
      <c r="Q83" s="2" t="s">
        <v>23</v>
      </c>
      <c r="R83" s="2" t="s">
        <v>22</v>
      </c>
      <c r="S83" s="2">
        <v>1970</v>
      </c>
      <c r="T83" s="2">
        <v>38</v>
      </c>
    </row>
    <row r="84" spans="1:20" ht="12.75">
      <c r="A84" s="2">
        <v>2226</v>
      </c>
      <c r="B84" s="2">
        <v>64339</v>
      </c>
      <c r="C84" s="2" t="s">
        <v>392</v>
      </c>
      <c r="D84" s="2">
        <v>13.8</v>
      </c>
      <c r="E84" s="2">
        <v>1</v>
      </c>
      <c r="F84" s="104" t="s">
        <v>393</v>
      </c>
      <c r="G84" s="2" t="s">
        <v>135</v>
      </c>
      <c r="H84" s="2" t="s">
        <v>135</v>
      </c>
      <c r="I84" s="2" t="s">
        <v>394</v>
      </c>
      <c r="J84" s="2" t="s">
        <v>395</v>
      </c>
      <c r="K84" s="2" t="s">
        <v>138</v>
      </c>
      <c r="L84" s="2">
        <v>72</v>
      </c>
      <c r="M84" s="2" t="s">
        <v>139</v>
      </c>
      <c r="N84" s="2">
        <v>10</v>
      </c>
      <c r="O84" s="2" t="s">
        <v>349</v>
      </c>
      <c r="P84" s="2" t="s">
        <v>350</v>
      </c>
      <c r="Q84" s="2" t="s">
        <v>23</v>
      </c>
      <c r="R84" s="2" t="s">
        <v>22</v>
      </c>
      <c r="S84" s="2">
        <v>2001</v>
      </c>
      <c r="T84" s="2">
        <v>7</v>
      </c>
    </row>
    <row r="85" spans="1:20" ht="12.75">
      <c r="A85" s="2">
        <v>2227</v>
      </c>
      <c r="B85" s="2">
        <v>64340</v>
      </c>
      <c r="C85" s="2" t="s">
        <v>396</v>
      </c>
      <c r="D85" s="2">
        <v>13.8</v>
      </c>
      <c r="E85" s="2">
        <v>2</v>
      </c>
      <c r="F85" s="104" t="s">
        <v>397</v>
      </c>
      <c r="G85" s="2" t="s">
        <v>135</v>
      </c>
      <c r="H85" s="2" t="s">
        <v>135</v>
      </c>
      <c r="I85" s="2" t="s">
        <v>398</v>
      </c>
      <c r="J85" s="2" t="s">
        <v>395</v>
      </c>
      <c r="K85" s="2" t="s">
        <v>138</v>
      </c>
      <c r="L85" s="2">
        <v>72</v>
      </c>
      <c r="M85" s="2" t="s">
        <v>139</v>
      </c>
      <c r="N85" s="2">
        <v>10</v>
      </c>
      <c r="O85" s="2" t="s">
        <v>349</v>
      </c>
      <c r="P85" s="2" t="s">
        <v>350</v>
      </c>
      <c r="Q85" s="2" t="s">
        <v>23</v>
      </c>
      <c r="R85" s="2" t="s">
        <v>22</v>
      </c>
      <c r="S85" s="2">
        <v>2001</v>
      </c>
      <c r="T85" s="2">
        <v>7</v>
      </c>
    </row>
    <row r="86" spans="1:20" ht="12.75">
      <c r="A86" s="2">
        <v>2228</v>
      </c>
      <c r="B86" s="2">
        <v>64335</v>
      </c>
      <c r="C86" s="2" t="s">
        <v>399</v>
      </c>
      <c r="D86" s="2">
        <v>13.8</v>
      </c>
      <c r="E86" s="2">
        <v>3</v>
      </c>
      <c r="F86" s="104" t="s">
        <v>400</v>
      </c>
      <c r="G86" s="2" t="s">
        <v>135</v>
      </c>
      <c r="H86" s="2" t="s">
        <v>135</v>
      </c>
      <c r="I86" s="2" t="s">
        <v>401</v>
      </c>
      <c r="J86" s="2" t="s">
        <v>395</v>
      </c>
      <c r="K86" s="2" t="s">
        <v>138</v>
      </c>
      <c r="L86" s="2">
        <v>72</v>
      </c>
      <c r="M86" s="2" t="s">
        <v>139</v>
      </c>
      <c r="N86" s="2">
        <v>10</v>
      </c>
      <c r="O86" s="2" t="s">
        <v>349</v>
      </c>
      <c r="P86" s="2" t="s">
        <v>350</v>
      </c>
      <c r="Q86" s="2" t="s">
        <v>23</v>
      </c>
      <c r="R86" s="2" t="s">
        <v>22</v>
      </c>
      <c r="S86" s="2">
        <v>2001</v>
      </c>
      <c r="T86" s="2">
        <v>7</v>
      </c>
    </row>
    <row r="87" spans="1:20" ht="12.75">
      <c r="A87" s="2">
        <v>2229</v>
      </c>
      <c r="B87" s="2">
        <v>64336</v>
      </c>
      <c r="C87" s="2" t="s">
        <v>402</v>
      </c>
      <c r="D87" s="2">
        <v>13.8</v>
      </c>
      <c r="E87" s="2">
        <v>4</v>
      </c>
      <c r="F87" s="104" t="s">
        <v>403</v>
      </c>
      <c r="G87" s="2" t="s">
        <v>135</v>
      </c>
      <c r="H87" s="2" t="s">
        <v>135</v>
      </c>
      <c r="I87" s="2" t="s">
        <v>404</v>
      </c>
      <c r="J87" s="2" t="s">
        <v>395</v>
      </c>
      <c r="K87" s="2" t="s">
        <v>138</v>
      </c>
      <c r="L87" s="2">
        <v>72</v>
      </c>
      <c r="M87" s="2" t="s">
        <v>139</v>
      </c>
      <c r="N87" s="2">
        <v>10</v>
      </c>
      <c r="O87" s="2" t="s">
        <v>349</v>
      </c>
      <c r="P87" s="2" t="s">
        <v>350</v>
      </c>
      <c r="Q87" s="2" t="s">
        <v>23</v>
      </c>
      <c r="R87" s="2" t="s">
        <v>22</v>
      </c>
      <c r="S87" s="2">
        <v>2001</v>
      </c>
      <c r="T87" s="2">
        <v>7</v>
      </c>
    </row>
    <row r="88" spans="1:20" ht="12.75">
      <c r="A88" s="2">
        <v>2230</v>
      </c>
      <c r="B88" s="2">
        <v>64337</v>
      </c>
      <c r="C88" s="2" t="s">
        <v>405</v>
      </c>
      <c r="D88" s="2">
        <v>13.8</v>
      </c>
      <c r="E88" s="2">
        <v>5</v>
      </c>
      <c r="F88" s="104" t="s">
        <v>406</v>
      </c>
      <c r="G88" s="2" t="s">
        <v>135</v>
      </c>
      <c r="H88" s="2" t="s">
        <v>135</v>
      </c>
      <c r="I88" s="2" t="s">
        <v>407</v>
      </c>
      <c r="J88" s="2" t="s">
        <v>395</v>
      </c>
      <c r="K88" s="2" t="s">
        <v>138</v>
      </c>
      <c r="L88" s="2">
        <v>72</v>
      </c>
      <c r="M88" s="2" t="s">
        <v>139</v>
      </c>
      <c r="N88" s="2">
        <v>10</v>
      </c>
      <c r="O88" s="2" t="s">
        <v>349</v>
      </c>
      <c r="P88" s="2" t="s">
        <v>350</v>
      </c>
      <c r="Q88" s="2" t="s">
        <v>23</v>
      </c>
      <c r="R88" s="2" t="s">
        <v>22</v>
      </c>
      <c r="S88" s="2">
        <v>2001</v>
      </c>
      <c r="T88" s="2">
        <v>7</v>
      </c>
    </row>
    <row r="89" spans="1:20" ht="12.75">
      <c r="A89" s="2">
        <v>2231</v>
      </c>
      <c r="B89" s="2">
        <v>64338</v>
      </c>
      <c r="C89" s="2" t="s">
        <v>408</v>
      </c>
      <c r="D89" s="2">
        <v>13.8</v>
      </c>
      <c r="E89" s="2">
        <v>6</v>
      </c>
      <c r="F89" s="104" t="s">
        <v>409</v>
      </c>
      <c r="G89" s="2" t="s">
        <v>135</v>
      </c>
      <c r="H89" s="2" t="s">
        <v>135</v>
      </c>
      <c r="I89" s="2" t="s">
        <v>410</v>
      </c>
      <c r="J89" s="2" t="s">
        <v>395</v>
      </c>
      <c r="K89" s="2" t="s">
        <v>138</v>
      </c>
      <c r="L89" s="2">
        <v>72</v>
      </c>
      <c r="M89" s="2" t="s">
        <v>139</v>
      </c>
      <c r="N89" s="2">
        <v>10</v>
      </c>
      <c r="O89" s="2" t="s">
        <v>349</v>
      </c>
      <c r="P89" s="2" t="s">
        <v>350</v>
      </c>
      <c r="Q89" s="2" t="s">
        <v>23</v>
      </c>
      <c r="R89" s="2" t="s">
        <v>22</v>
      </c>
      <c r="S89" s="2">
        <v>2001</v>
      </c>
      <c r="T89" s="2">
        <v>7</v>
      </c>
    </row>
    <row r="90" spans="1:20" ht="12.75">
      <c r="A90" s="2">
        <v>2218</v>
      </c>
      <c r="B90" s="2">
        <v>64150</v>
      </c>
      <c r="C90" s="2" t="s">
        <v>411</v>
      </c>
      <c r="D90" s="2">
        <v>4.16</v>
      </c>
      <c r="E90" s="2">
        <v>1</v>
      </c>
      <c r="F90" s="104" t="s">
        <v>412</v>
      </c>
      <c r="G90" s="2" t="s">
        <v>135</v>
      </c>
      <c r="H90" s="2" t="s">
        <v>135</v>
      </c>
      <c r="I90" s="2" t="s">
        <v>413</v>
      </c>
      <c r="J90" s="2" t="s">
        <v>414</v>
      </c>
      <c r="K90" s="2" t="s">
        <v>138</v>
      </c>
      <c r="L90" s="2">
        <v>18.9</v>
      </c>
      <c r="M90" s="2" t="s">
        <v>139</v>
      </c>
      <c r="N90" s="2">
        <v>10</v>
      </c>
      <c r="O90" s="2" t="s">
        <v>349</v>
      </c>
      <c r="P90" s="2" t="s">
        <v>350</v>
      </c>
      <c r="Q90" s="2" t="s">
        <v>67</v>
      </c>
      <c r="R90" s="2" t="s">
        <v>415</v>
      </c>
      <c r="S90" s="2">
        <v>1985</v>
      </c>
      <c r="T90" s="2">
        <v>23</v>
      </c>
    </row>
    <row r="91" spans="1:20" ht="12.75">
      <c r="A91" s="2">
        <v>2221</v>
      </c>
      <c r="B91" s="2">
        <v>64159</v>
      </c>
      <c r="C91" s="2" t="s">
        <v>416</v>
      </c>
      <c r="D91" s="2">
        <v>4.16</v>
      </c>
      <c r="E91" s="2">
        <v>1</v>
      </c>
      <c r="F91" s="104" t="s">
        <v>417</v>
      </c>
      <c r="G91" s="2" t="s">
        <v>418</v>
      </c>
      <c r="H91" s="2" t="s">
        <v>135</v>
      </c>
      <c r="I91" s="2" t="s">
        <v>419</v>
      </c>
      <c r="J91" s="2" t="s">
        <v>420</v>
      </c>
      <c r="K91" s="2" t="s">
        <v>138</v>
      </c>
      <c r="L91" s="2">
        <v>11.3</v>
      </c>
      <c r="M91" s="2" t="s">
        <v>139</v>
      </c>
      <c r="N91" s="2">
        <v>10</v>
      </c>
      <c r="O91" s="2" t="s">
        <v>349</v>
      </c>
      <c r="P91" s="2" t="s">
        <v>350</v>
      </c>
      <c r="Q91" s="2" t="s">
        <v>67</v>
      </c>
      <c r="R91" s="2" t="s">
        <v>415</v>
      </c>
      <c r="S91" s="2">
        <v>1986</v>
      </c>
      <c r="T91" s="2">
        <v>22</v>
      </c>
    </row>
    <row r="92" spans="1:20" ht="12.75">
      <c r="A92" s="2">
        <v>2210</v>
      </c>
      <c r="B92" s="2">
        <v>64105</v>
      </c>
      <c r="C92" s="2" t="s">
        <v>421</v>
      </c>
      <c r="D92" s="2">
        <v>12.3</v>
      </c>
      <c r="E92" s="2">
        <v>1</v>
      </c>
      <c r="F92" s="104" t="s">
        <v>422</v>
      </c>
      <c r="G92" s="2" t="s">
        <v>418</v>
      </c>
      <c r="H92" s="2" t="s">
        <v>135</v>
      </c>
      <c r="I92" s="2" t="s">
        <v>423</v>
      </c>
      <c r="J92" s="2" t="s">
        <v>424</v>
      </c>
      <c r="K92" s="2" t="s">
        <v>138</v>
      </c>
      <c r="L92" s="2">
        <v>19.2</v>
      </c>
      <c r="M92" s="2" t="s">
        <v>139</v>
      </c>
      <c r="N92" s="2">
        <v>10</v>
      </c>
      <c r="O92" s="2" t="s">
        <v>349</v>
      </c>
      <c r="P92" s="2" t="s">
        <v>350</v>
      </c>
      <c r="Q92" s="2" t="s">
        <v>44</v>
      </c>
      <c r="R92" s="2" t="s">
        <v>44</v>
      </c>
      <c r="S92" s="2">
        <v>1988</v>
      </c>
      <c r="T92" s="2">
        <v>20</v>
      </c>
    </row>
    <row r="93" spans="1:20" ht="12.75">
      <c r="A93" s="2">
        <v>2222</v>
      </c>
      <c r="B93" s="2">
        <v>64159</v>
      </c>
      <c r="C93" s="2" t="s">
        <v>416</v>
      </c>
      <c r="D93" s="2">
        <v>4.16</v>
      </c>
      <c r="E93" s="2">
        <v>2</v>
      </c>
      <c r="F93" s="104" t="s">
        <v>425</v>
      </c>
      <c r="G93" s="2" t="s">
        <v>418</v>
      </c>
      <c r="H93" s="2" t="s">
        <v>135</v>
      </c>
      <c r="I93" s="2" t="s">
        <v>426</v>
      </c>
      <c r="J93" s="2" t="s">
        <v>424</v>
      </c>
      <c r="K93" s="2" t="s">
        <v>138</v>
      </c>
      <c r="L93" s="2">
        <v>11.3</v>
      </c>
      <c r="M93" s="2" t="s">
        <v>139</v>
      </c>
      <c r="N93" s="2">
        <v>10</v>
      </c>
      <c r="O93" s="2" t="s">
        <v>349</v>
      </c>
      <c r="P93" s="2" t="s">
        <v>350</v>
      </c>
      <c r="Q93" s="2" t="s">
        <v>44</v>
      </c>
      <c r="R93" s="2" t="s">
        <v>44</v>
      </c>
      <c r="S93" s="2">
        <v>1988</v>
      </c>
      <c r="T93" s="2">
        <v>20</v>
      </c>
    </row>
    <row r="94" spans="1:20" ht="12.75">
      <c r="A94" s="2">
        <v>2223</v>
      </c>
      <c r="B94" s="2">
        <v>64160</v>
      </c>
      <c r="C94" s="2" t="s">
        <v>427</v>
      </c>
      <c r="D94" s="2">
        <v>4.16</v>
      </c>
      <c r="E94" s="2">
        <v>3</v>
      </c>
      <c r="F94" s="104" t="s">
        <v>428</v>
      </c>
      <c r="G94" s="2" t="s">
        <v>418</v>
      </c>
      <c r="H94" s="2" t="s">
        <v>135</v>
      </c>
      <c r="I94" s="2" t="s">
        <v>429</v>
      </c>
      <c r="J94" s="2" t="s">
        <v>324</v>
      </c>
      <c r="K94" s="2" t="s">
        <v>138</v>
      </c>
      <c r="L94" s="2">
        <v>11.3</v>
      </c>
      <c r="M94" s="2" t="s">
        <v>139</v>
      </c>
      <c r="N94" s="2">
        <v>10</v>
      </c>
      <c r="O94" s="2" t="s">
        <v>349</v>
      </c>
      <c r="P94" s="2" t="s">
        <v>350</v>
      </c>
      <c r="Q94" s="2" t="s">
        <v>44</v>
      </c>
      <c r="R94" s="2" t="s">
        <v>44</v>
      </c>
      <c r="S94" s="2">
        <v>1992</v>
      </c>
      <c r="T94" s="2">
        <v>16</v>
      </c>
    </row>
    <row r="95" spans="1:20" ht="12.75">
      <c r="A95" s="2">
        <v>2224</v>
      </c>
      <c r="B95" s="2">
        <v>64160</v>
      </c>
      <c r="C95" s="2" t="s">
        <v>427</v>
      </c>
      <c r="D95" s="2">
        <v>4.16</v>
      </c>
      <c r="E95" s="2">
        <v>4</v>
      </c>
      <c r="F95" s="104" t="s">
        <v>430</v>
      </c>
      <c r="G95" s="2" t="s">
        <v>418</v>
      </c>
      <c r="H95" s="2" t="s">
        <v>135</v>
      </c>
      <c r="I95" s="2" t="s">
        <v>431</v>
      </c>
      <c r="J95" s="2" t="s">
        <v>324</v>
      </c>
      <c r="K95" s="2" t="s">
        <v>138</v>
      </c>
      <c r="L95" s="2">
        <v>11.3</v>
      </c>
      <c r="M95" s="2" t="s">
        <v>139</v>
      </c>
      <c r="N95" s="2">
        <v>10</v>
      </c>
      <c r="O95" s="2" t="s">
        <v>349</v>
      </c>
      <c r="P95" s="2" t="s">
        <v>350</v>
      </c>
      <c r="Q95" s="2" t="s">
        <v>44</v>
      </c>
      <c r="R95" s="2" t="s">
        <v>44</v>
      </c>
      <c r="S95" s="2">
        <v>1992</v>
      </c>
      <c r="T95" s="2">
        <v>16</v>
      </c>
    </row>
    <row r="96" spans="1:20" ht="12.75">
      <c r="A96" s="2">
        <v>2209</v>
      </c>
      <c r="B96" s="2">
        <v>64068</v>
      </c>
      <c r="C96" s="2" t="s">
        <v>432</v>
      </c>
      <c r="D96" s="2">
        <v>13.8</v>
      </c>
      <c r="E96" s="2">
        <v>1</v>
      </c>
      <c r="F96" s="104" t="s">
        <v>433</v>
      </c>
      <c r="G96" s="2" t="s">
        <v>135</v>
      </c>
      <c r="H96" s="2" t="s">
        <v>135</v>
      </c>
      <c r="I96" s="2" t="s">
        <v>434</v>
      </c>
      <c r="J96" s="2" t="s">
        <v>435</v>
      </c>
      <c r="K96" s="2" t="s">
        <v>138</v>
      </c>
      <c r="L96" s="2">
        <v>23</v>
      </c>
      <c r="M96" s="2" t="s">
        <v>139</v>
      </c>
      <c r="N96" s="2">
        <v>10</v>
      </c>
      <c r="O96" s="2" t="s">
        <v>349</v>
      </c>
      <c r="P96" s="2" t="s">
        <v>350</v>
      </c>
      <c r="Q96" s="2" t="s">
        <v>436</v>
      </c>
      <c r="R96" s="2" t="s">
        <v>142</v>
      </c>
      <c r="S96" s="2">
        <v>1989</v>
      </c>
      <c r="T96" s="2">
        <v>19</v>
      </c>
    </row>
    <row r="98" spans="10:12" ht="12.75">
      <c r="J98" s="103" t="s">
        <v>437</v>
      </c>
      <c r="L98">
        <f>SUM(L10:L91)+0.2*SUM(L92:L95)+L96</f>
        <v>9417.52</v>
      </c>
    </row>
  </sheetData>
  <printOptions/>
  <pageMargins left="0.75" right="0.75" top="1" bottom="1" header="0.5" footer="0.5"/>
  <pageSetup horizontalDpi="600" verticalDpi="6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4"/>
  <sheetViews>
    <sheetView workbookViewId="0" topLeftCell="O1">
      <selection activeCell="B1" sqref="B1:B16384"/>
    </sheetView>
  </sheetViews>
  <sheetFormatPr defaultColWidth="9.140625" defaultRowHeight="12.75"/>
  <cols>
    <col min="2" max="3" width="11.57421875" style="0" customWidth="1"/>
    <col min="4" max="4" width="9.57421875" style="0" customWidth="1"/>
    <col min="5" max="5" width="11.28125" style="0" customWidth="1"/>
    <col min="6" max="6" width="7.140625" style="0" customWidth="1"/>
    <col min="7" max="7" width="18.00390625" style="0" customWidth="1"/>
    <col min="8" max="8" width="8.8515625" style="0" customWidth="1"/>
    <col min="9" max="9" width="7.57421875" style="0" customWidth="1"/>
    <col min="10" max="11" width="10.7109375" style="0" customWidth="1"/>
    <col min="12" max="12" width="5.7109375" style="0" customWidth="1"/>
    <col min="13" max="13" width="9.8515625" style="0" customWidth="1"/>
    <col min="14" max="14" width="11.421875" style="0" customWidth="1"/>
    <col min="15" max="15" width="12.140625" style="0" customWidth="1"/>
    <col min="16" max="16" width="8.140625" style="0" customWidth="1"/>
    <col min="17" max="17" width="35.8515625" style="0" customWidth="1"/>
  </cols>
  <sheetData>
    <row r="1" spans="1:17" ht="26.25">
      <c r="A1" s="1" t="s">
        <v>547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2"/>
      <c r="O1" s="2"/>
      <c r="P1" s="2"/>
      <c r="Q1" s="4"/>
    </row>
    <row r="2" spans="1:17" ht="13.5" thickBot="1">
      <c r="A2" s="5"/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5"/>
      <c r="O2" s="5"/>
      <c r="P2" s="5"/>
      <c r="Q2" s="7"/>
    </row>
    <row r="3" spans="1:17" ht="12.75">
      <c r="A3" s="172" t="s">
        <v>0</v>
      </c>
      <c r="B3" s="174" t="s">
        <v>1</v>
      </c>
      <c r="C3" s="174" t="s">
        <v>2</v>
      </c>
      <c r="D3" s="176" t="s">
        <v>3</v>
      </c>
      <c r="E3" s="177" t="s">
        <v>4</v>
      </c>
      <c r="F3" s="178" t="s">
        <v>5</v>
      </c>
      <c r="G3" s="177" t="s">
        <v>6</v>
      </c>
      <c r="H3" s="178" t="s">
        <v>7</v>
      </c>
      <c r="I3" s="178"/>
      <c r="J3" s="178" t="s">
        <v>8</v>
      </c>
      <c r="K3" s="178" t="s">
        <v>9</v>
      </c>
      <c r="L3" s="178" t="s">
        <v>10</v>
      </c>
      <c r="M3" s="178" t="s">
        <v>11</v>
      </c>
      <c r="N3" s="176" t="s">
        <v>12</v>
      </c>
      <c r="O3" s="176" t="s">
        <v>13</v>
      </c>
      <c r="P3" s="179" t="s">
        <v>14</v>
      </c>
      <c r="Q3" s="181" t="s">
        <v>15</v>
      </c>
    </row>
    <row r="4" spans="1:17" ht="13.5" thickBot="1">
      <c r="A4" s="173"/>
      <c r="B4" s="175"/>
      <c r="C4" s="175"/>
      <c r="D4" s="175"/>
      <c r="E4" s="175"/>
      <c r="F4" s="175"/>
      <c r="G4" s="175"/>
      <c r="H4" s="8" t="s">
        <v>16</v>
      </c>
      <c r="I4" s="8" t="s">
        <v>17</v>
      </c>
      <c r="J4" s="175"/>
      <c r="K4" s="175"/>
      <c r="L4" s="175"/>
      <c r="M4" s="175"/>
      <c r="N4" s="175"/>
      <c r="O4" s="175"/>
      <c r="P4" s="180"/>
      <c r="Q4" s="182"/>
    </row>
    <row r="5" spans="1:17" ht="12.75">
      <c r="A5" s="10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11"/>
      <c r="O5" s="11"/>
      <c r="P5" s="11"/>
      <c r="Q5" s="13"/>
    </row>
    <row r="6" spans="1:17" ht="12.75">
      <c r="A6" s="14"/>
      <c r="B6" s="15"/>
      <c r="C6" s="15"/>
      <c r="D6" s="15"/>
      <c r="E6" s="15"/>
      <c r="F6" s="15"/>
      <c r="G6" s="15"/>
      <c r="H6" s="16"/>
      <c r="I6" s="16"/>
      <c r="J6" s="16"/>
      <c r="K6" s="16"/>
      <c r="L6" s="16"/>
      <c r="M6" s="16"/>
      <c r="N6" s="15"/>
      <c r="O6" s="15"/>
      <c r="P6" s="15"/>
      <c r="Q6" s="17"/>
    </row>
    <row r="7" spans="1:17" ht="22.5">
      <c r="A7" s="14" t="s">
        <v>18</v>
      </c>
      <c r="B7" s="15" t="s">
        <v>19</v>
      </c>
      <c r="C7" s="15" t="s">
        <v>20</v>
      </c>
      <c r="D7" s="15"/>
      <c r="E7" s="15"/>
      <c r="F7" s="15"/>
      <c r="G7" s="15" t="s">
        <v>21</v>
      </c>
      <c r="H7" s="16" t="s">
        <v>22</v>
      </c>
      <c r="I7" s="16">
        <v>25</v>
      </c>
      <c r="J7" s="16" t="s">
        <v>23</v>
      </c>
      <c r="K7" s="16">
        <v>468</v>
      </c>
      <c r="L7" s="16"/>
      <c r="M7" s="16"/>
      <c r="N7" s="15">
        <v>2011</v>
      </c>
      <c r="O7" s="15"/>
      <c r="P7" s="15"/>
      <c r="Q7" s="17" t="s">
        <v>24</v>
      </c>
    </row>
    <row r="8" spans="1:17" ht="22.5">
      <c r="A8" s="14" t="s">
        <v>18</v>
      </c>
      <c r="B8" s="15" t="s">
        <v>19</v>
      </c>
      <c r="C8" s="15" t="s">
        <v>20</v>
      </c>
      <c r="D8" s="15"/>
      <c r="E8" s="15"/>
      <c r="F8" s="15"/>
      <c r="G8" s="15" t="s">
        <v>25</v>
      </c>
      <c r="H8" s="16" t="s">
        <v>26</v>
      </c>
      <c r="I8" s="16">
        <v>26</v>
      </c>
      <c r="J8" s="16" t="s">
        <v>23</v>
      </c>
      <c r="K8" s="16">
        <v>510</v>
      </c>
      <c r="L8" s="16"/>
      <c r="M8" s="16"/>
      <c r="N8" s="15">
        <v>2013</v>
      </c>
      <c r="O8" s="15"/>
      <c r="P8" s="15"/>
      <c r="Q8" s="17" t="s">
        <v>24</v>
      </c>
    </row>
    <row r="9" spans="1:17" ht="22.5">
      <c r="A9" s="14" t="s">
        <v>18</v>
      </c>
      <c r="B9" s="15" t="s">
        <v>19</v>
      </c>
      <c r="C9" s="15" t="s">
        <v>20</v>
      </c>
      <c r="D9" s="15"/>
      <c r="E9" s="15"/>
      <c r="F9" s="15"/>
      <c r="G9" s="15" t="s">
        <v>21</v>
      </c>
      <c r="H9" s="16" t="s">
        <v>22</v>
      </c>
      <c r="I9" s="16">
        <v>25</v>
      </c>
      <c r="J9" s="16" t="s">
        <v>23</v>
      </c>
      <c r="K9" s="16">
        <v>468</v>
      </c>
      <c r="L9" s="16"/>
      <c r="M9" s="16"/>
      <c r="N9" s="15">
        <v>2015</v>
      </c>
      <c r="O9" s="15"/>
      <c r="P9" s="15"/>
      <c r="Q9" s="17" t="s">
        <v>24</v>
      </c>
    </row>
    <row r="10" spans="1:17" ht="12.75">
      <c r="A10" s="14"/>
      <c r="B10" s="15"/>
      <c r="C10" s="15"/>
      <c r="D10" s="15"/>
      <c r="E10" s="15"/>
      <c r="F10" s="15"/>
      <c r="G10" s="15"/>
      <c r="H10" s="16"/>
      <c r="I10" s="16"/>
      <c r="J10" s="16"/>
      <c r="K10" s="16"/>
      <c r="L10" s="16"/>
      <c r="M10" s="16"/>
      <c r="N10" s="15"/>
      <c r="O10" s="15"/>
      <c r="P10" s="15"/>
      <c r="Q10" s="17"/>
    </row>
    <row r="11" spans="1:17" ht="12.75">
      <c r="A11" s="14"/>
      <c r="B11" s="15"/>
      <c r="C11" s="15"/>
      <c r="D11" s="15"/>
      <c r="E11" s="15"/>
      <c r="F11" s="15"/>
      <c r="G11" s="15"/>
      <c r="H11" s="16"/>
      <c r="I11" s="16"/>
      <c r="J11" s="16"/>
      <c r="K11" s="16"/>
      <c r="L11" s="16"/>
      <c r="M11" s="16"/>
      <c r="N11" s="15"/>
      <c r="O11" s="15"/>
      <c r="P11" s="15"/>
      <c r="Q11" s="18"/>
    </row>
    <row r="12" spans="1:17" ht="12.75">
      <c r="A12" s="14" t="s">
        <v>18</v>
      </c>
      <c r="B12" s="15" t="s">
        <v>27</v>
      </c>
      <c r="C12" s="15" t="s">
        <v>28</v>
      </c>
      <c r="D12" s="19">
        <v>64115</v>
      </c>
      <c r="E12" s="15" t="s">
        <v>29</v>
      </c>
      <c r="F12" s="15">
        <v>120</v>
      </c>
      <c r="G12" s="15" t="s">
        <v>30</v>
      </c>
      <c r="H12" s="16" t="s">
        <v>26</v>
      </c>
      <c r="I12" s="16" t="s">
        <v>31</v>
      </c>
      <c r="J12" s="16" t="s">
        <v>23</v>
      </c>
      <c r="K12" s="16">
        <v>514</v>
      </c>
      <c r="L12" s="16"/>
      <c r="M12" s="16"/>
      <c r="N12" s="15">
        <v>2008</v>
      </c>
      <c r="O12" s="15"/>
      <c r="P12" s="15"/>
      <c r="Q12" s="17" t="s">
        <v>32</v>
      </c>
    </row>
    <row r="13" spans="1:17" ht="12.75">
      <c r="A13" s="14"/>
      <c r="B13" s="15"/>
      <c r="C13" s="15"/>
      <c r="D13" s="19"/>
      <c r="E13" s="15"/>
      <c r="F13" s="15"/>
      <c r="G13" s="15"/>
      <c r="H13" s="16"/>
      <c r="I13" s="16"/>
      <c r="J13" s="16"/>
      <c r="K13" s="16"/>
      <c r="L13" s="16"/>
      <c r="M13" s="16"/>
      <c r="N13" s="15"/>
      <c r="O13" s="15"/>
      <c r="P13" s="15"/>
      <c r="Q13" s="17"/>
    </row>
    <row r="14" spans="1:17" ht="12.75">
      <c r="A14" s="14" t="s">
        <v>18</v>
      </c>
      <c r="B14" s="15" t="s">
        <v>27</v>
      </c>
      <c r="C14" s="15" t="s">
        <v>20</v>
      </c>
      <c r="D14" s="20">
        <v>64043</v>
      </c>
      <c r="E14" s="21" t="s">
        <v>33</v>
      </c>
      <c r="F14" s="15"/>
      <c r="G14" s="15" t="s">
        <v>34</v>
      </c>
      <c r="H14" s="16"/>
      <c r="I14" s="16">
        <v>19</v>
      </c>
      <c r="J14" s="16" t="s">
        <v>35</v>
      </c>
      <c r="K14" s="16">
        <v>203</v>
      </c>
      <c r="L14" s="16"/>
      <c r="M14" s="16"/>
      <c r="N14" s="15">
        <v>2008</v>
      </c>
      <c r="O14" s="15"/>
      <c r="P14" s="15"/>
      <c r="Q14" s="17" t="s">
        <v>36</v>
      </c>
    </row>
    <row r="15" spans="1:17" ht="12.75">
      <c r="A15" s="14"/>
      <c r="B15" s="15"/>
      <c r="C15" s="15"/>
      <c r="D15" s="20"/>
      <c r="E15" s="21"/>
      <c r="F15" s="15"/>
      <c r="G15" s="15"/>
      <c r="H15" s="16"/>
      <c r="I15" s="16"/>
      <c r="J15" s="16"/>
      <c r="K15" s="16"/>
      <c r="L15" s="16"/>
      <c r="M15" s="16"/>
      <c r="N15" s="15"/>
      <c r="O15" s="15"/>
      <c r="P15" s="15"/>
      <c r="Q15" s="17"/>
    </row>
    <row r="16" spans="1:17" ht="22.5">
      <c r="A16" s="14" t="s">
        <v>18</v>
      </c>
      <c r="B16" s="15" t="s">
        <v>27</v>
      </c>
      <c r="C16" s="15" t="s">
        <v>20</v>
      </c>
      <c r="D16" s="20" t="s">
        <v>20</v>
      </c>
      <c r="E16" s="21" t="s">
        <v>37</v>
      </c>
      <c r="F16" s="15"/>
      <c r="G16" s="15" t="s">
        <v>38</v>
      </c>
      <c r="H16" s="16"/>
      <c r="I16" s="16">
        <v>19</v>
      </c>
      <c r="J16" s="16" t="s">
        <v>35</v>
      </c>
      <c r="K16" s="16">
        <v>500</v>
      </c>
      <c r="L16" s="16">
        <v>2</v>
      </c>
      <c r="M16" s="16"/>
      <c r="N16" s="16">
        <v>2011</v>
      </c>
      <c r="O16" s="15"/>
      <c r="P16" s="15"/>
      <c r="Q16" s="17" t="s">
        <v>39</v>
      </c>
    </row>
    <row r="17" spans="1:17" ht="12.75">
      <c r="A17" s="14"/>
      <c r="B17" s="15"/>
      <c r="C17" s="15"/>
      <c r="D17" s="15"/>
      <c r="E17" s="15"/>
      <c r="F17" s="15"/>
      <c r="G17" s="15"/>
      <c r="H17" s="16"/>
      <c r="I17" s="16"/>
      <c r="J17" s="16"/>
      <c r="K17" s="16"/>
      <c r="L17" s="16"/>
      <c r="M17" s="16"/>
      <c r="N17" s="15"/>
      <c r="O17" s="15"/>
      <c r="P17" s="15"/>
      <c r="Q17" s="18"/>
    </row>
    <row r="18" spans="1:17" ht="12.75">
      <c r="A18" s="14"/>
      <c r="B18" s="15"/>
      <c r="C18" s="15"/>
      <c r="D18" s="15"/>
      <c r="E18" s="15"/>
      <c r="F18" s="15"/>
      <c r="G18" s="22" t="s">
        <v>40</v>
      </c>
      <c r="H18" s="23"/>
      <c r="I18" s="16"/>
      <c r="J18" s="16"/>
      <c r="K18" s="16">
        <f>SUM(K6:K16)</f>
        <v>2663</v>
      </c>
      <c r="L18" s="16"/>
      <c r="M18" s="16"/>
      <c r="N18" s="15"/>
      <c r="O18" s="15"/>
      <c r="P18" s="15"/>
      <c r="Q18" s="18"/>
    </row>
    <row r="19" spans="1:17" ht="12.75">
      <c r="A19" s="24"/>
      <c r="B19" s="25"/>
      <c r="C19" s="25"/>
      <c r="D19" s="25"/>
      <c r="E19" s="25"/>
      <c r="F19" s="25"/>
      <c r="G19" s="26"/>
      <c r="H19" s="23"/>
      <c r="I19" s="27"/>
      <c r="J19" s="27"/>
      <c r="K19" s="27"/>
      <c r="L19" s="27"/>
      <c r="M19" s="27"/>
      <c r="N19" s="25"/>
      <c r="O19" s="25"/>
      <c r="P19" s="25"/>
      <c r="Q19" s="9"/>
    </row>
    <row r="20" spans="1:17" ht="12.75">
      <c r="A20" s="28" t="s">
        <v>41</v>
      </c>
      <c r="B20" s="29"/>
      <c r="C20" s="29"/>
      <c r="D20" s="29"/>
      <c r="E20" s="29"/>
      <c r="F20" s="29"/>
      <c r="G20" s="30"/>
      <c r="H20" s="31"/>
      <c r="I20" s="32"/>
      <c r="J20" s="32"/>
      <c r="K20" s="32"/>
      <c r="L20" s="32"/>
      <c r="M20" s="32"/>
      <c r="N20" s="29"/>
      <c r="O20" s="29"/>
      <c r="P20" s="29"/>
      <c r="Q20" s="33"/>
    </row>
    <row r="21" spans="1:17" ht="12.75">
      <c r="A21" s="24"/>
      <c r="B21" s="25"/>
      <c r="C21" s="25"/>
      <c r="D21" s="25"/>
      <c r="E21" s="25"/>
      <c r="F21" s="25"/>
      <c r="G21" s="26"/>
      <c r="H21" s="16"/>
      <c r="I21" s="27"/>
      <c r="J21" s="27"/>
      <c r="K21" s="27"/>
      <c r="L21" s="27"/>
      <c r="M21" s="27"/>
      <c r="N21" s="25"/>
      <c r="O21" s="25"/>
      <c r="P21" s="25"/>
      <c r="Q21" s="9"/>
    </row>
    <row r="22" spans="1:17" ht="12.75">
      <c r="A22" s="34"/>
      <c r="B22" s="35"/>
      <c r="C22" s="35"/>
      <c r="D22" s="35"/>
      <c r="E22" s="35"/>
      <c r="F22" s="35"/>
      <c r="G22" s="36" t="s">
        <v>42</v>
      </c>
      <c r="H22" s="37"/>
      <c r="I22" s="38"/>
      <c r="J22" s="38"/>
      <c r="K22" s="38"/>
      <c r="L22" s="38"/>
      <c r="M22" s="38"/>
      <c r="N22" s="35"/>
      <c r="O22" s="35"/>
      <c r="P22" s="35"/>
      <c r="Q22" s="39"/>
    </row>
    <row r="23" spans="1:17" ht="38.25">
      <c r="A23" s="14" t="s">
        <v>18</v>
      </c>
      <c r="B23" s="15" t="s">
        <v>19</v>
      </c>
      <c r="C23" s="15" t="s">
        <v>20</v>
      </c>
      <c r="D23" s="25"/>
      <c r="E23" s="25"/>
      <c r="F23" s="25"/>
      <c r="G23" s="40" t="s">
        <v>43</v>
      </c>
      <c r="H23" s="16"/>
      <c r="I23" s="27"/>
      <c r="J23" s="27" t="s">
        <v>44</v>
      </c>
      <c r="K23" s="41">
        <v>50</v>
      </c>
      <c r="L23" s="27"/>
      <c r="M23" s="27"/>
      <c r="N23" s="15">
        <v>2006</v>
      </c>
      <c r="O23" s="25"/>
      <c r="P23" s="25"/>
      <c r="Q23" s="42" t="s">
        <v>45</v>
      </c>
    </row>
    <row r="24" spans="1:17" ht="38.25">
      <c r="A24" s="14" t="s">
        <v>18</v>
      </c>
      <c r="B24" s="15" t="s">
        <v>27</v>
      </c>
      <c r="C24" s="15" t="s">
        <v>20</v>
      </c>
      <c r="D24" s="25"/>
      <c r="E24" s="25"/>
      <c r="F24" s="25"/>
      <c r="G24" s="43" t="s">
        <v>46</v>
      </c>
      <c r="H24" s="16"/>
      <c r="I24" s="27"/>
      <c r="J24" s="27" t="s">
        <v>44</v>
      </c>
      <c r="K24" s="44">
        <v>80</v>
      </c>
      <c r="L24" s="27"/>
      <c r="M24" s="27"/>
      <c r="N24" s="15">
        <v>2006</v>
      </c>
      <c r="O24" s="25"/>
      <c r="P24" s="25"/>
      <c r="Q24" s="45" t="s">
        <v>47</v>
      </c>
    </row>
    <row r="25" spans="1:17" ht="12.75">
      <c r="A25" s="14" t="s">
        <v>18</v>
      </c>
      <c r="B25" s="15" t="s">
        <v>19</v>
      </c>
      <c r="C25" s="15" t="s">
        <v>20</v>
      </c>
      <c r="D25" s="25"/>
      <c r="E25" s="25"/>
      <c r="F25" s="25"/>
      <c r="G25" s="43" t="s">
        <v>48</v>
      </c>
      <c r="H25" s="16"/>
      <c r="I25" s="27"/>
      <c r="J25" s="27" t="s">
        <v>44</v>
      </c>
      <c r="K25" s="44">
        <v>500</v>
      </c>
      <c r="L25" s="27"/>
      <c r="M25" s="27"/>
      <c r="N25" s="15">
        <v>2008</v>
      </c>
      <c r="O25" s="25"/>
      <c r="P25" s="25"/>
      <c r="Q25" s="45" t="s">
        <v>49</v>
      </c>
    </row>
    <row r="26" spans="1:17" ht="63.75">
      <c r="A26" s="14" t="s">
        <v>18</v>
      </c>
      <c r="B26" s="15" t="s">
        <v>19</v>
      </c>
      <c r="C26" s="15" t="s">
        <v>20</v>
      </c>
      <c r="D26" s="25"/>
      <c r="E26" s="25"/>
      <c r="F26" s="25"/>
      <c r="G26" s="40" t="s">
        <v>50</v>
      </c>
      <c r="H26" s="16"/>
      <c r="I26" s="27"/>
      <c r="J26" s="27" t="s">
        <v>44</v>
      </c>
      <c r="K26" s="41">
        <v>150</v>
      </c>
      <c r="L26" s="27"/>
      <c r="M26" s="27"/>
      <c r="N26" s="15">
        <v>2008</v>
      </c>
      <c r="O26" s="25"/>
      <c r="P26" s="25"/>
      <c r="Q26" s="46" t="s">
        <v>51</v>
      </c>
    </row>
    <row r="27" spans="1:17" ht="38.25">
      <c r="A27" s="14" t="s">
        <v>18</v>
      </c>
      <c r="B27" s="15" t="s">
        <v>19</v>
      </c>
      <c r="C27" s="15" t="s">
        <v>20</v>
      </c>
      <c r="D27" s="25"/>
      <c r="E27" s="25"/>
      <c r="F27" s="25"/>
      <c r="G27" s="40" t="s">
        <v>52</v>
      </c>
      <c r="H27" s="16"/>
      <c r="I27" s="27"/>
      <c r="J27" s="27" t="s">
        <v>44</v>
      </c>
      <c r="K27" s="41">
        <v>80</v>
      </c>
      <c r="L27" s="27"/>
      <c r="M27" s="27"/>
      <c r="N27" s="16">
        <v>2011</v>
      </c>
      <c r="O27" s="25"/>
      <c r="P27" s="25"/>
      <c r="Q27" s="46" t="s">
        <v>53</v>
      </c>
    </row>
    <row r="28" spans="1:17" ht="25.5">
      <c r="A28" s="14" t="s">
        <v>18</v>
      </c>
      <c r="B28" s="15" t="s">
        <v>19</v>
      </c>
      <c r="C28" s="15" t="s">
        <v>20</v>
      </c>
      <c r="D28" s="25"/>
      <c r="E28" s="25"/>
      <c r="F28" s="25"/>
      <c r="G28" s="40" t="s">
        <v>54</v>
      </c>
      <c r="H28" s="16"/>
      <c r="I28" s="27"/>
      <c r="J28" s="27" t="s">
        <v>44</v>
      </c>
      <c r="K28" s="41">
        <v>260</v>
      </c>
      <c r="L28" s="27"/>
      <c r="M28" s="27"/>
      <c r="N28" s="16">
        <v>2011</v>
      </c>
      <c r="O28" s="25"/>
      <c r="P28" s="25"/>
      <c r="Q28" s="46" t="s">
        <v>55</v>
      </c>
    </row>
    <row r="29" spans="1:17" ht="12.75">
      <c r="A29" s="24"/>
      <c r="B29" s="25"/>
      <c r="C29" s="15"/>
      <c r="D29" s="25"/>
      <c r="E29" s="25"/>
      <c r="F29" s="25"/>
      <c r="G29" s="22"/>
      <c r="H29" s="16"/>
      <c r="I29" s="27"/>
      <c r="J29" s="27"/>
      <c r="K29" s="16"/>
      <c r="L29" s="27"/>
      <c r="M29" s="27"/>
      <c r="N29" s="25"/>
      <c r="O29" s="25"/>
      <c r="P29" s="25"/>
      <c r="Q29" s="9"/>
    </row>
    <row r="30" spans="1:17" ht="12.75">
      <c r="A30" s="14" t="s">
        <v>18</v>
      </c>
      <c r="B30" s="15" t="s">
        <v>19</v>
      </c>
      <c r="C30" s="15" t="s">
        <v>20</v>
      </c>
      <c r="D30" s="25"/>
      <c r="E30" s="25"/>
      <c r="F30" s="25"/>
      <c r="G30" s="47" t="s">
        <v>56</v>
      </c>
      <c r="H30" s="16"/>
      <c r="I30" s="27"/>
      <c r="J30" s="27" t="s">
        <v>44</v>
      </c>
      <c r="K30" s="48">
        <v>200</v>
      </c>
      <c r="L30" s="27"/>
      <c r="M30" s="27"/>
      <c r="N30" s="16">
        <v>2013</v>
      </c>
      <c r="O30" s="25"/>
      <c r="P30" s="25"/>
      <c r="Q30" s="9" t="s">
        <v>57</v>
      </c>
    </row>
    <row r="31" spans="1:17" ht="12.75">
      <c r="A31" s="14" t="s">
        <v>18</v>
      </c>
      <c r="B31" s="15" t="s">
        <v>19</v>
      </c>
      <c r="C31" s="15" t="s">
        <v>20</v>
      </c>
      <c r="D31" s="25"/>
      <c r="E31" s="25"/>
      <c r="F31" s="25"/>
      <c r="G31" s="47" t="s">
        <v>58</v>
      </c>
      <c r="H31" s="16"/>
      <c r="I31" s="27"/>
      <c r="J31" s="27" t="s">
        <v>44</v>
      </c>
      <c r="K31" s="48">
        <v>100</v>
      </c>
      <c r="L31" s="27"/>
      <c r="M31" s="27"/>
      <c r="N31" s="16">
        <v>2013</v>
      </c>
      <c r="O31" s="25"/>
      <c r="P31" s="25"/>
      <c r="Q31" s="9" t="s">
        <v>59</v>
      </c>
    </row>
    <row r="32" spans="1:17" ht="38.25">
      <c r="A32" s="14" t="s">
        <v>18</v>
      </c>
      <c r="B32" s="15" t="s">
        <v>27</v>
      </c>
      <c r="C32" s="15" t="s">
        <v>20</v>
      </c>
      <c r="D32" s="25"/>
      <c r="E32" s="25"/>
      <c r="F32" s="25"/>
      <c r="G32" s="47" t="s">
        <v>60</v>
      </c>
      <c r="H32" s="16"/>
      <c r="I32" s="27"/>
      <c r="J32" s="27" t="s">
        <v>44</v>
      </c>
      <c r="K32" s="48">
        <v>100</v>
      </c>
      <c r="L32" s="27"/>
      <c r="M32" s="27"/>
      <c r="N32" s="16">
        <v>2014</v>
      </c>
      <c r="O32" s="25"/>
      <c r="P32" s="25"/>
      <c r="Q32" s="9" t="s">
        <v>61</v>
      </c>
    </row>
    <row r="33" spans="1:17" ht="25.5">
      <c r="A33" s="14" t="s">
        <v>18</v>
      </c>
      <c r="B33" s="15" t="s">
        <v>27</v>
      </c>
      <c r="C33" s="15" t="s">
        <v>20</v>
      </c>
      <c r="D33" s="25"/>
      <c r="E33" s="25"/>
      <c r="F33" s="25"/>
      <c r="G33" s="47" t="s">
        <v>62</v>
      </c>
      <c r="H33" s="16"/>
      <c r="I33" s="27"/>
      <c r="J33" s="27" t="s">
        <v>44</v>
      </c>
      <c r="K33" s="48">
        <v>111</v>
      </c>
      <c r="L33" s="27"/>
      <c r="M33" s="27"/>
      <c r="N33" s="16">
        <v>2014</v>
      </c>
      <c r="O33" s="25"/>
      <c r="P33" s="25"/>
      <c r="Q33" s="9" t="s">
        <v>63</v>
      </c>
    </row>
    <row r="34" spans="1:17" ht="12.75">
      <c r="A34" s="24"/>
      <c r="B34" s="25"/>
      <c r="C34" s="25"/>
      <c r="D34" s="25"/>
      <c r="E34" s="25"/>
      <c r="F34" s="25"/>
      <c r="G34" s="49" t="s">
        <v>64</v>
      </c>
      <c r="H34" s="16"/>
      <c r="I34" s="27"/>
      <c r="J34" s="27"/>
      <c r="K34" s="50">
        <f>SUM(K23:K33)</f>
        <v>1631</v>
      </c>
      <c r="L34" s="27"/>
      <c r="M34" s="27"/>
      <c r="N34" s="25"/>
      <c r="O34" s="25"/>
      <c r="P34" s="25"/>
      <c r="Q34" s="9"/>
    </row>
    <row r="35" spans="1:17" ht="12.75">
      <c r="A35" s="24"/>
      <c r="B35" s="25"/>
      <c r="C35" s="25"/>
      <c r="D35" s="25"/>
      <c r="E35" s="25"/>
      <c r="F35" s="25"/>
      <c r="G35" s="26"/>
      <c r="H35" s="16"/>
      <c r="I35" s="27"/>
      <c r="J35" s="27"/>
      <c r="K35" s="27"/>
      <c r="L35" s="27"/>
      <c r="M35" s="27"/>
      <c r="N35" s="25"/>
      <c r="O35" s="25"/>
      <c r="P35" s="25"/>
      <c r="Q35" s="9"/>
    </row>
    <row r="36" spans="1:17" ht="12.75">
      <c r="A36" s="51"/>
      <c r="B36" s="52"/>
      <c r="C36" s="52"/>
      <c r="D36" s="52"/>
      <c r="E36" s="52"/>
      <c r="F36" s="52"/>
      <c r="G36" s="53" t="s">
        <v>65</v>
      </c>
      <c r="H36" s="54"/>
      <c r="I36" s="55"/>
      <c r="J36" s="55"/>
      <c r="K36" s="55"/>
      <c r="L36" s="55"/>
      <c r="M36" s="55"/>
      <c r="N36" s="52"/>
      <c r="O36" s="52"/>
      <c r="P36" s="52"/>
      <c r="Q36" s="56"/>
    </row>
    <row r="37" spans="1:17" ht="25.5">
      <c r="A37" s="14" t="s">
        <v>18</v>
      </c>
      <c r="B37" s="15" t="s">
        <v>27</v>
      </c>
      <c r="C37" s="15" t="s">
        <v>20</v>
      </c>
      <c r="D37" s="25"/>
      <c r="E37" s="25"/>
      <c r="F37" s="25"/>
      <c r="G37" s="57" t="s">
        <v>66</v>
      </c>
      <c r="H37" s="16"/>
      <c r="I37" s="27"/>
      <c r="J37" s="27" t="s">
        <v>67</v>
      </c>
      <c r="K37" s="58">
        <v>25</v>
      </c>
      <c r="L37" s="27"/>
      <c r="M37" s="27"/>
      <c r="N37" s="15">
        <v>2006</v>
      </c>
      <c r="O37" s="25"/>
      <c r="P37" s="25"/>
      <c r="Q37" s="59" t="s">
        <v>68</v>
      </c>
    </row>
    <row r="38" spans="1:17" ht="51">
      <c r="A38" s="14" t="s">
        <v>18</v>
      </c>
      <c r="B38" s="15" t="s">
        <v>27</v>
      </c>
      <c r="C38" s="15" t="s">
        <v>20</v>
      </c>
      <c r="D38" s="25"/>
      <c r="E38" s="25"/>
      <c r="F38" s="25"/>
      <c r="G38" s="43" t="s">
        <v>69</v>
      </c>
      <c r="H38" s="16"/>
      <c r="I38" s="27"/>
      <c r="J38" s="27" t="s">
        <v>67</v>
      </c>
      <c r="K38" s="44">
        <v>20</v>
      </c>
      <c r="L38" s="27"/>
      <c r="M38" s="27"/>
      <c r="N38" s="15">
        <v>2006</v>
      </c>
      <c r="O38" s="25"/>
      <c r="P38" s="25"/>
      <c r="Q38" s="45" t="s">
        <v>70</v>
      </c>
    </row>
    <row r="39" spans="1:17" ht="12.75">
      <c r="A39" s="14" t="s">
        <v>18</v>
      </c>
      <c r="B39" s="15" t="s">
        <v>27</v>
      </c>
      <c r="C39" s="15" t="s">
        <v>20</v>
      </c>
      <c r="D39" s="25"/>
      <c r="E39" s="25"/>
      <c r="F39" s="25"/>
      <c r="G39" s="43" t="s">
        <v>71</v>
      </c>
      <c r="H39" s="16"/>
      <c r="I39" s="27"/>
      <c r="J39" s="27" t="s">
        <v>67</v>
      </c>
      <c r="K39" s="44">
        <v>13</v>
      </c>
      <c r="L39" s="27"/>
      <c r="M39" s="27"/>
      <c r="N39" s="15">
        <v>2006</v>
      </c>
      <c r="O39" s="25"/>
      <c r="P39" s="25"/>
      <c r="Q39" s="45" t="s">
        <v>72</v>
      </c>
    </row>
    <row r="40" spans="1:17" ht="25.5">
      <c r="A40" s="14" t="s">
        <v>18</v>
      </c>
      <c r="B40" s="15" t="s">
        <v>27</v>
      </c>
      <c r="C40" s="15" t="s">
        <v>20</v>
      </c>
      <c r="D40" s="25"/>
      <c r="E40" s="25"/>
      <c r="F40" s="25"/>
      <c r="G40" s="40" t="s">
        <v>73</v>
      </c>
      <c r="H40" s="16"/>
      <c r="I40" s="27"/>
      <c r="J40" s="27" t="s">
        <v>67</v>
      </c>
      <c r="K40" s="41">
        <v>30</v>
      </c>
      <c r="L40" s="27"/>
      <c r="M40" s="27"/>
      <c r="N40" s="15">
        <v>2006</v>
      </c>
      <c r="O40" s="25"/>
      <c r="P40" s="25"/>
      <c r="Q40" s="46" t="s">
        <v>74</v>
      </c>
    </row>
    <row r="41" spans="1:17" ht="12.75">
      <c r="A41" s="14" t="s">
        <v>18</v>
      </c>
      <c r="B41" s="15" t="s">
        <v>27</v>
      </c>
      <c r="C41" s="15" t="s">
        <v>20</v>
      </c>
      <c r="D41" s="25"/>
      <c r="E41" s="25"/>
      <c r="F41" s="25"/>
      <c r="G41" s="40" t="s">
        <v>75</v>
      </c>
      <c r="H41" s="16"/>
      <c r="I41" s="27"/>
      <c r="J41" s="27" t="s">
        <v>67</v>
      </c>
      <c r="K41" s="41">
        <v>25</v>
      </c>
      <c r="L41" s="27"/>
      <c r="M41" s="27"/>
      <c r="N41" s="15">
        <v>2007</v>
      </c>
      <c r="O41" s="25"/>
      <c r="P41" s="25"/>
      <c r="Q41" s="46" t="s">
        <v>76</v>
      </c>
    </row>
    <row r="42" spans="1:17" ht="12.75">
      <c r="A42" s="14" t="s">
        <v>18</v>
      </c>
      <c r="B42" s="15" t="s">
        <v>27</v>
      </c>
      <c r="C42" s="15" t="s">
        <v>20</v>
      </c>
      <c r="D42" s="25"/>
      <c r="E42" s="25"/>
      <c r="F42" s="25"/>
      <c r="G42" s="40" t="s">
        <v>77</v>
      </c>
      <c r="H42" s="16"/>
      <c r="I42" s="27"/>
      <c r="J42" s="27" t="s">
        <v>67</v>
      </c>
      <c r="K42" s="41">
        <v>10</v>
      </c>
      <c r="L42" s="27"/>
      <c r="M42" s="27"/>
      <c r="N42" s="25">
        <v>2008</v>
      </c>
      <c r="O42" s="25"/>
      <c r="P42" s="25"/>
      <c r="Q42" s="46" t="s">
        <v>76</v>
      </c>
    </row>
    <row r="43" spans="1:17" ht="25.5">
      <c r="A43" s="14" t="s">
        <v>18</v>
      </c>
      <c r="B43" s="15" t="s">
        <v>27</v>
      </c>
      <c r="C43" s="15" t="s">
        <v>20</v>
      </c>
      <c r="D43" s="25"/>
      <c r="E43" s="25"/>
      <c r="F43" s="25"/>
      <c r="G43" s="40" t="s">
        <v>78</v>
      </c>
      <c r="H43" s="16"/>
      <c r="I43" s="27"/>
      <c r="J43" s="27" t="s">
        <v>67</v>
      </c>
      <c r="K43" s="41">
        <v>12</v>
      </c>
      <c r="L43" s="27"/>
      <c r="M43" s="27"/>
      <c r="N43" s="25">
        <v>2011</v>
      </c>
      <c r="O43" s="25"/>
      <c r="P43" s="25"/>
      <c r="Q43" s="46" t="s">
        <v>79</v>
      </c>
    </row>
    <row r="44" spans="1:17" ht="12.75">
      <c r="A44" s="14" t="s">
        <v>18</v>
      </c>
      <c r="B44" s="15" t="s">
        <v>27</v>
      </c>
      <c r="C44" s="15" t="s">
        <v>20</v>
      </c>
      <c r="D44" s="25"/>
      <c r="E44" s="25"/>
      <c r="F44" s="25"/>
      <c r="G44" s="40" t="s">
        <v>80</v>
      </c>
      <c r="H44" s="16"/>
      <c r="I44" s="27"/>
      <c r="J44" s="27" t="s">
        <v>67</v>
      </c>
      <c r="K44" s="41">
        <v>62</v>
      </c>
      <c r="L44" s="27"/>
      <c r="M44" s="27"/>
      <c r="N44" s="25">
        <v>2011</v>
      </c>
      <c r="O44" s="25"/>
      <c r="P44" s="25"/>
      <c r="Q44" s="46" t="s">
        <v>72</v>
      </c>
    </row>
    <row r="45" spans="1:17" ht="25.5">
      <c r="A45" s="14" t="s">
        <v>18</v>
      </c>
      <c r="B45" s="15" t="s">
        <v>27</v>
      </c>
      <c r="C45" s="15" t="s">
        <v>20</v>
      </c>
      <c r="D45" s="25"/>
      <c r="E45" s="25"/>
      <c r="F45" s="25"/>
      <c r="G45" s="40" t="s">
        <v>81</v>
      </c>
      <c r="H45" s="16"/>
      <c r="I45" s="27"/>
      <c r="J45" s="27" t="s">
        <v>67</v>
      </c>
      <c r="K45" s="41">
        <v>30</v>
      </c>
      <c r="L45" s="27"/>
      <c r="M45" s="27"/>
      <c r="N45" s="25">
        <v>2011</v>
      </c>
      <c r="O45" s="25"/>
      <c r="P45" s="25"/>
      <c r="Q45" s="46" t="s">
        <v>82</v>
      </c>
    </row>
    <row r="46" spans="1:17" ht="25.5">
      <c r="A46" s="14" t="s">
        <v>18</v>
      </c>
      <c r="B46" s="15" t="s">
        <v>27</v>
      </c>
      <c r="C46" s="15" t="s">
        <v>20</v>
      </c>
      <c r="D46" s="25"/>
      <c r="E46" s="25"/>
      <c r="F46" s="25"/>
      <c r="G46" s="40" t="s">
        <v>83</v>
      </c>
      <c r="H46" s="16"/>
      <c r="I46" s="27"/>
      <c r="J46" s="27" t="s">
        <v>67</v>
      </c>
      <c r="K46" s="60">
        <v>10</v>
      </c>
      <c r="L46" s="27"/>
      <c r="M46" s="27"/>
      <c r="N46" s="25">
        <v>2006</v>
      </c>
      <c r="O46" s="25"/>
      <c r="P46" s="25"/>
      <c r="Q46" s="46" t="s">
        <v>76</v>
      </c>
    </row>
    <row r="47" spans="1:17" ht="12.75">
      <c r="A47" s="24"/>
      <c r="B47" s="25"/>
      <c r="C47" s="25"/>
      <c r="D47" s="25"/>
      <c r="E47" s="25"/>
      <c r="F47" s="25"/>
      <c r="G47" s="22"/>
      <c r="H47" s="16"/>
      <c r="I47" s="27"/>
      <c r="J47" s="27"/>
      <c r="K47" s="27"/>
      <c r="L47" s="27"/>
      <c r="M47" s="27"/>
      <c r="N47" s="25"/>
      <c r="O47" s="25"/>
      <c r="P47" s="25"/>
      <c r="Q47" s="9"/>
    </row>
    <row r="48" spans="1:17" ht="12.75">
      <c r="A48" s="14" t="s">
        <v>18</v>
      </c>
      <c r="B48" s="15" t="s">
        <v>27</v>
      </c>
      <c r="C48" s="15" t="s">
        <v>20</v>
      </c>
      <c r="D48" s="25"/>
      <c r="E48" s="25"/>
      <c r="F48" s="25"/>
      <c r="G48" s="47" t="s">
        <v>84</v>
      </c>
      <c r="H48" s="16"/>
      <c r="I48" s="27"/>
      <c r="J48" s="27" t="s">
        <v>67</v>
      </c>
      <c r="K48" s="27">
        <v>51</v>
      </c>
      <c r="L48" s="27"/>
      <c r="M48" s="27"/>
      <c r="N48" s="25">
        <v>2013</v>
      </c>
      <c r="O48" s="25"/>
      <c r="P48" s="25"/>
      <c r="Q48" s="45" t="s">
        <v>85</v>
      </c>
    </row>
    <row r="49" spans="1:17" ht="25.5">
      <c r="A49" s="14" t="s">
        <v>18</v>
      </c>
      <c r="B49" s="15" t="s">
        <v>27</v>
      </c>
      <c r="C49" s="15" t="s">
        <v>20</v>
      </c>
      <c r="D49" s="25"/>
      <c r="E49" s="25"/>
      <c r="F49" s="25"/>
      <c r="G49" s="47" t="s">
        <v>86</v>
      </c>
      <c r="H49" s="16"/>
      <c r="I49" s="27"/>
      <c r="J49" s="27" t="s">
        <v>67</v>
      </c>
      <c r="K49" s="27">
        <v>51</v>
      </c>
      <c r="L49" s="27"/>
      <c r="M49" s="27"/>
      <c r="N49" s="25">
        <v>2013</v>
      </c>
      <c r="O49" s="25"/>
      <c r="P49" s="25"/>
      <c r="Q49" s="46" t="s">
        <v>87</v>
      </c>
    </row>
    <row r="50" spans="1:17" ht="25.5">
      <c r="A50" s="14" t="s">
        <v>18</v>
      </c>
      <c r="B50" s="15" t="s">
        <v>27</v>
      </c>
      <c r="C50" s="15" t="s">
        <v>20</v>
      </c>
      <c r="D50" s="25"/>
      <c r="E50" s="25"/>
      <c r="F50" s="25"/>
      <c r="G50" s="47" t="s">
        <v>88</v>
      </c>
      <c r="H50" s="16"/>
      <c r="I50" s="27"/>
      <c r="J50" s="27" t="s">
        <v>67</v>
      </c>
      <c r="K50" s="27">
        <v>51</v>
      </c>
      <c r="L50" s="27"/>
      <c r="M50" s="27"/>
      <c r="N50" s="25">
        <v>2014</v>
      </c>
      <c r="O50" s="25"/>
      <c r="P50" s="25"/>
      <c r="Q50" s="45" t="s">
        <v>89</v>
      </c>
    </row>
    <row r="51" spans="1:17" ht="25.5">
      <c r="A51" s="14" t="s">
        <v>18</v>
      </c>
      <c r="B51" s="15" t="s">
        <v>27</v>
      </c>
      <c r="C51" s="15" t="s">
        <v>20</v>
      </c>
      <c r="D51" s="25"/>
      <c r="E51" s="25"/>
      <c r="F51" s="25"/>
      <c r="G51" s="40" t="s">
        <v>90</v>
      </c>
      <c r="H51" s="16"/>
      <c r="I51" s="27"/>
      <c r="J51" s="27" t="s">
        <v>67</v>
      </c>
      <c r="K51" s="27">
        <v>51</v>
      </c>
      <c r="L51" s="27"/>
      <c r="M51" s="27"/>
      <c r="N51" s="25">
        <v>2014</v>
      </c>
      <c r="O51" s="25"/>
      <c r="P51" s="25"/>
      <c r="Q51" s="46" t="s">
        <v>91</v>
      </c>
    </row>
    <row r="52" spans="1:17" ht="12.75">
      <c r="A52" s="24"/>
      <c r="B52" s="25"/>
      <c r="C52" s="25"/>
      <c r="D52" s="25"/>
      <c r="E52" s="25"/>
      <c r="F52" s="25"/>
      <c r="G52" s="49" t="s">
        <v>92</v>
      </c>
      <c r="H52" s="16"/>
      <c r="I52" s="27"/>
      <c r="J52" s="27"/>
      <c r="K52" s="61">
        <f>SUM(K37:K51)</f>
        <v>441</v>
      </c>
      <c r="L52" s="27"/>
      <c r="M52" s="27"/>
      <c r="N52" s="25"/>
      <c r="O52" s="25"/>
      <c r="P52" s="25"/>
      <c r="Q52" s="9"/>
    </row>
    <row r="53" spans="1:17" ht="12.75">
      <c r="A53" s="24"/>
      <c r="B53" s="25"/>
      <c r="C53" s="25"/>
      <c r="D53" s="25"/>
      <c r="E53" s="25"/>
      <c r="F53" s="25"/>
      <c r="G53" s="26"/>
      <c r="H53" s="16"/>
      <c r="I53" s="27"/>
      <c r="J53" s="27"/>
      <c r="K53" s="27"/>
      <c r="L53" s="27"/>
      <c r="M53" s="27"/>
      <c r="N53" s="25"/>
      <c r="O53" s="25"/>
      <c r="P53" s="25"/>
      <c r="Q53" s="9"/>
    </row>
    <row r="54" spans="1:17" ht="12.75">
      <c r="A54" s="62"/>
      <c r="B54" s="63"/>
      <c r="C54" s="63"/>
      <c r="D54" s="63"/>
      <c r="E54" s="63"/>
      <c r="F54" s="63"/>
      <c r="G54" s="64" t="s">
        <v>93</v>
      </c>
      <c r="H54" s="65"/>
      <c r="I54" s="66"/>
      <c r="J54" s="66"/>
      <c r="K54" s="66"/>
      <c r="L54" s="66"/>
      <c r="M54" s="66"/>
      <c r="N54" s="63"/>
      <c r="O54" s="63"/>
      <c r="P54" s="63"/>
      <c r="Q54" s="67"/>
    </row>
    <row r="55" spans="1:17" ht="63.75">
      <c r="A55" s="14" t="s">
        <v>18</v>
      </c>
      <c r="B55" s="15" t="s">
        <v>19</v>
      </c>
      <c r="C55" s="15" t="s">
        <v>20</v>
      </c>
      <c r="D55" s="25"/>
      <c r="E55" s="25"/>
      <c r="F55" s="25"/>
      <c r="G55" s="40" t="s">
        <v>94</v>
      </c>
      <c r="H55" s="16"/>
      <c r="I55" s="27"/>
      <c r="J55" s="27" t="s">
        <v>95</v>
      </c>
      <c r="K55" s="27">
        <v>50</v>
      </c>
      <c r="L55" s="27"/>
      <c r="M55" s="27"/>
      <c r="N55" s="25"/>
      <c r="O55" s="25"/>
      <c r="P55" s="25"/>
      <c r="Q55" s="42" t="s">
        <v>96</v>
      </c>
    </row>
    <row r="56" spans="1:17" ht="12.75">
      <c r="A56" s="24"/>
      <c r="B56" s="25"/>
      <c r="C56" s="25"/>
      <c r="D56" s="25"/>
      <c r="E56" s="25"/>
      <c r="F56" s="25"/>
      <c r="G56" s="22"/>
      <c r="H56" s="16"/>
      <c r="I56" s="27"/>
      <c r="J56" s="27"/>
      <c r="K56" s="27"/>
      <c r="L56" s="27"/>
      <c r="M56" s="27"/>
      <c r="N56" s="25"/>
      <c r="O56" s="25"/>
      <c r="P56" s="25"/>
      <c r="Q56" s="9"/>
    </row>
    <row r="57" spans="1:17" ht="12.75">
      <c r="A57" s="14" t="s">
        <v>18</v>
      </c>
      <c r="B57" s="15" t="s">
        <v>19</v>
      </c>
      <c r="C57" s="15" t="s">
        <v>20</v>
      </c>
      <c r="D57" s="25"/>
      <c r="E57" s="25"/>
      <c r="F57" s="25"/>
      <c r="G57" s="47" t="s">
        <v>97</v>
      </c>
      <c r="H57" s="16"/>
      <c r="I57" s="27"/>
      <c r="J57" s="27" t="s">
        <v>95</v>
      </c>
      <c r="K57" s="27">
        <v>100</v>
      </c>
      <c r="L57" s="27"/>
      <c r="M57" s="27"/>
      <c r="N57" s="25"/>
      <c r="O57" s="25"/>
      <c r="P57" s="25"/>
      <c r="Q57" s="9" t="s">
        <v>98</v>
      </c>
    </row>
    <row r="58" spans="1:17" ht="12.75">
      <c r="A58" s="14" t="s">
        <v>18</v>
      </c>
      <c r="B58" s="15" t="s">
        <v>19</v>
      </c>
      <c r="C58" s="15" t="s">
        <v>20</v>
      </c>
      <c r="D58" s="25"/>
      <c r="E58" s="25"/>
      <c r="F58" s="25"/>
      <c r="G58" s="68" t="s">
        <v>99</v>
      </c>
      <c r="H58" s="16"/>
      <c r="I58" s="27"/>
      <c r="J58" s="27" t="s">
        <v>95</v>
      </c>
      <c r="K58" s="27">
        <v>100</v>
      </c>
      <c r="L58" s="27"/>
      <c r="M58" s="27"/>
      <c r="N58" s="25"/>
      <c r="O58" s="25"/>
      <c r="P58" s="25"/>
      <c r="Q58" s="9" t="s">
        <v>98</v>
      </c>
    </row>
    <row r="59" spans="1:17" ht="12.75">
      <c r="A59" s="24"/>
      <c r="B59" s="25"/>
      <c r="C59" s="25"/>
      <c r="D59" s="25"/>
      <c r="E59" s="25"/>
      <c r="F59" s="25"/>
      <c r="G59" s="68" t="s">
        <v>99</v>
      </c>
      <c r="H59" s="16"/>
      <c r="I59" s="27"/>
      <c r="J59" s="27"/>
      <c r="K59" s="27">
        <v>110</v>
      </c>
      <c r="L59" s="27"/>
      <c r="M59" s="27"/>
      <c r="N59" s="25"/>
      <c r="O59" s="25"/>
      <c r="P59" s="25"/>
      <c r="Q59" s="9" t="s">
        <v>98</v>
      </c>
    </row>
    <row r="60" spans="1:17" ht="12.75">
      <c r="A60" s="24"/>
      <c r="B60" s="25"/>
      <c r="C60" s="25"/>
      <c r="D60" s="25"/>
      <c r="E60" s="25"/>
      <c r="F60" s="25"/>
      <c r="G60" s="49" t="s">
        <v>100</v>
      </c>
      <c r="H60" s="16"/>
      <c r="I60" s="27"/>
      <c r="J60" s="27"/>
      <c r="K60" s="27">
        <f>SUM(K55:K59)</f>
        <v>360</v>
      </c>
      <c r="L60" s="27"/>
      <c r="M60" s="27"/>
      <c r="N60" s="25"/>
      <c r="O60" s="25"/>
      <c r="P60" s="25"/>
      <c r="Q60" s="9"/>
    </row>
    <row r="61" spans="1:17" ht="12.75">
      <c r="A61" s="24"/>
      <c r="B61" s="25"/>
      <c r="C61" s="25"/>
      <c r="D61" s="25"/>
      <c r="E61" s="25"/>
      <c r="F61" s="25"/>
      <c r="G61" s="26"/>
      <c r="H61" s="16"/>
      <c r="I61" s="27"/>
      <c r="J61" s="27"/>
      <c r="K61" s="27"/>
      <c r="L61" s="27"/>
      <c r="M61" s="27"/>
      <c r="N61" s="25"/>
      <c r="O61" s="25"/>
      <c r="P61" s="25"/>
      <c r="Q61" s="9"/>
    </row>
    <row r="62" spans="1:17" ht="13.5" thickBot="1">
      <c r="A62" s="69"/>
      <c r="B62" s="70"/>
      <c r="C62" s="70"/>
      <c r="D62" s="70"/>
      <c r="E62" s="70"/>
      <c r="F62" s="70"/>
      <c r="G62" s="70"/>
      <c r="H62" s="71"/>
      <c r="I62" s="71"/>
      <c r="J62" s="71"/>
      <c r="K62" s="71"/>
      <c r="L62" s="71"/>
      <c r="M62" s="71"/>
      <c r="N62" s="70"/>
      <c r="O62" s="70"/>
      <c r="P62" s="70"/>
      <c r="Q62" s="72"/>
    </row>
    <row r="63" spans="1:17" ht="13.5" thickBot="1">
      <c r="A63" s="73"/>
      <c r="B63" s="73"/>
      <c r="C63" s="73"/>
      <c r="D63" s="73"/>
      <c r="E63" s="73"/>
      <c r="F63" s="73"/>
      <c r="G63" s="73"/>
      <c r="H63" s="23"/>
      <c r="I63" s="23"/>
      <c r="J63" s="23"/>
      <c r="K63" s="23"/>
      <c r="L63" s="23"/>
      <c r="M63" s="23"/>
      <c r="N63" s="73"/>
      <c r="O63" s="73"/>
      <c r="P63" s="73"/>
      <c r="Q63" s="74"/>
    </row>
    <row r="64" spans="1:17" ht="12.75">
      <c r="A64" s="73"/>
      <c r="B64" s="73"/>
      <c r="C64" s="73"/>
      <c r="D64" s="73"/>
      <c r="E64" s="73"/>
      <c r="F64" s="73"/>
      <c r="G64" s="75"/>
      <c r="H64" s="76"/>
      <c r="I64" s="77"/>
      <c r="J64" s="78"/>
      <c r="K64" s="79" t="s">
        <v>101</v>
      </c>
      <c r="L64" s="23"/>
      <c r="M64" s="23"/>
      <c r="N64" s="73"/>
      <c r="O64" s="73"/>
      <c r="P64" s="73"/>
      <c r="Q64" s="74"/>
    </row>
    <row r="65" spans="2:11" ht="12.75">
      <c r="B65" s="2"/>
      <c r="C65" s="2"/>
      <c r="G65" s="80"/>
      <c r="H65" s="81" t="s">
        <v>44</v>
      </c>
      <c r="I65" s="82" t="s">
        <v>67</v>
      </c>
      <c r="J65" s="83" t="s">
        <v>95</v>
      </c>
      <c r="K65" s="84" t="s">
        <v>102</v>
      </c>
    </row>
    <row r="66" spans="7:11" ht="38.25">
      <c r="G66" s="40" t="s">
        <v>103</v>
      </c>
      <c r="H66" s="85">
        <v>1684.19</v>
      </c>
      <c r="I66" s="85">
        <v>495.35</v>
      </c>
      <c r="J66" s="85">
        <v>360</v>
      </c>
      <c r="K66" s="85">
        <f>SUM(H66:J66)</f>
        <v>2539.54</v>
      </c>
    </row>
    <row r="67" spans="7:11" ht="25.5">
      <c r="G67" s="40" t="s">
        <v>104</v>
      </c>
      <c r="H67" s="85">
        <f>'RE Projects'!F12</f>
        <v>53.099999999999994</v>
      </c>
      <c r="I67" s="85">
        <v>53</v>
      </c>
      <c r="J67" s="85">
        <v>0</v>
      </c>
      <c r="K67" s="85">
        <f>SUM(H67:J67)</f>
        <v>106.1</v>
      </c>
    </row>
    <row r="68" spans="7:11" ht="25.5">
      <c r="G68" s="40" t="s">
        <v>105</v>
      </c>
      <c r="H68" s="85">
        <v>1120</v>
      </c>
      <c r="I68" s="85">
        <v>237</v>
      </c>
      <c r="J68" s="85">
        <v>50</v>
      </c>
      <c r="K68" s="85">
        <f>SUM(H68:J68)</f>
        <v>1407</v>
      </c>
    </row>
    <row r="69" spans="1:11" ht="25.5">
      <c r="A69" s="2"/>
      <c r="B69" s="2"/>
      <c r="C69" s="2"/>
      <c r="G69" s="40" t="s">
        <v>106</v>
      </c>
      <c r="H69" s="85">
        <f>'RE Projects'!F14</f>
        <v>510.9</v>
      </c>
      <c r="I69" s="85">
        <v>205</v>
      </c>
      <c r="J69" s="85">
        <v>310</v>
      </c>
      <c r="K69" s="85">
        <f>SUM(H69:J69)</f>
        <v>1025.9</v>
      </c>
    </row>
    <row r="70" spans="7:11" ht="12.75">
      <c r="G70" s="40" t="s">
        <v>107</v>
      </c>
      <c r="H70" s="85">
        <f>H68+H69</f>
        <v>1630.9</v>
      </c>
      <c r="I70" s="85">
        <f>I68+I69</f>
        <v>442</v>
      </c>
      <c r="J70" s="85">
        <f>J68+J69</f>
        <v>360</v>
      </c>
      <c r="K70" s="85">
        <f>K68+K69</f>
        <v>2432.9</v>
      </c>
    </row>
    <row r="71" spans="1:11" ht="12.75">
      <c r="A71" s="105" t="s">
        <v>536</v>
      </c>
      <c r="G71" s="40" t="s">
        <v>108</v>
      </c>
      <c r="H71" s="85">
        <f>SUM(H67:H69)</f>
        <v>1684</v>
      </c>
      <c r="I71" s="85">
        <f>SUM(I67:I69)</f>
        <v>495</v>
      </c>
      <c r="J71" s="85">
        <f>SUM(J67:J69)</f>
        <v>360</v>
      </c>
      <c r="K71" s="85"/>
    </row>
    <row r="72" spans="1:3" ht="13.5" thickBot="1">
      <c r="A72" s="105" t="s">
        <v>537</v>
      </c>
      <c r="B72" s="2"/>
      <c r="C72" s="2"/>
    </row>
    <row r="73" spans="1:13" ht="12.75">
      <c r="A73" s="2"/>
      <c r="B73" s="2"/>
      <c r="C73" s="2"/>
      <c r="F73" s="183" t="s">
        <v>109</v>
      </c>
      <c r="G73" s="184"/>
      <c r="H73" s="184"/>
      <c r="I73" s="185"/>
      <c r="J73" s="183" t="s">
        <v>110</v>
      </c>
      <c r="K73" s="184"/>
      <c r="L73" s="184"/>
      <c r="M73" s="186"/>
    </row>
    <row r="74" spans="1:13" ht="12.75">
      <c r="A74" s="105" t="s">
        <v>538</v>
      </c>
      <c r="B74" s="191" t="s">
        <v>115</v>
      </c>
      <c r="C74" s="191" t="s">
        <v>539</v>
      </c>
      <c r="F74" s="14"/>
      <c r="G74" s="15"/>
      <c r="H74" s="15"/>
      <c r="I74" s="86"/>
      <c r="J74" s="87"/>
      <c r="K74" s="16"/>
      <c r="L74" s="16"/>
      <c r="M74" s="88"/>
    </row>
    <row r="75" spans="6:13" ht="12.75">
      <c r="F75" s="89" t="s">
        <v>111</v>
      </c>
      <c r="G75" s="15"/>
      <c r="H75" s="15"/>
      <c r="I75" s="86"/>
      <c r="J75" s="187" t="s">
        <v>111</v>
      </c>
      <c r="K75" s="188"/>
      <c r="L75" s="16"/>
      <c r="M75" s="88"/>
    </row>
    <row r="76" spans="1:13" ht="12.75">
      <c r="A76" s="2" t="s">
        <v>540</v>
      </c>
      <c r="B76" s="192">
        <f>SUM('NevadaResourcesExisting-2008'!L92:L95)+SUM('NevadaIncrGen (2008-2015)'!K23:K33)</f>
        <v>1684.1</v>
      </c>
      <c r="C76" s="192">
        <f>(B76*0.25*8760)/1000</f>
        <v>3688.179</v>
      </c>
      <c r="F76" s="14" t="s">
        <v>112</v>
      </c>
      <c r="G76" s="15"/>
      <c r="H76" s="15"/>
      <c r="I76" s="90">
        <f>'[2]Summary Load 2015'!$B$91</f>
        <v>9271.641638709913</v>
      </c>
      <c r="J76" s="189" t="s">
        <v>112</v>
      </c>
      <c r="K76" s="190"/>
      <c r="L76" s="16"/>
      <c r="M76" s="91">
        <f>'[1]Delta 2008-2015'!$C$13+'[1]Delta 2008-2015'!$C$31</f>
        <v>6735</v>
      </c>
    </row>
    <row r="77" spans="1:13" ht="12.75">
      <c r="A77" s="2" t="s">
        <v>541</v>
      </c>
      <c r="B77" s="192">
        <f>'NevadaResourcesExisting-2008'!L96</f>
        <v>23</v>
      </c>
      <c r="C77" s="192">
        <f>(B77*0.85*8760)/1000</f>
        <v>171.258</v>
      </c>
      <c r="F77" s="14" t="s">
        <v>113</v>
      </c>
      <c r="G77" s="15"/>
      <c r="H77" s="15"/>
      <c r="I77" s="92">
        <f>'[2]Summary Load 2015'!$C$91</f>
        <v>40982.174834719655</v>
      </c>
      <c r="J77" s="14" t="s">
        <v>113</v>
      </c>
      <c r="K77" s="15"/>
      <c r="L77" s="16"/>
      <c r="M77" s="91">
        <f>('[1]Delta 2008-2015'!$B$13+'[1]Delta 2008-2015'!$B$31)/1000</f>
        <v>31214.85108</v>
      </c>
    </row>
    <row r="78" spans="1:13" ht="13.5" thickBot="1">
      <c r="A78" s="2" t="s">
        <v>545</v>
      </c>
      <c r="B78" s="192">
        <f>SUM('NevadaResourcesExisting-2008'!L90:L91)+SUM('NevadaIncrGen (2008-2015)'!K37:K51)</f>
        <v>471.2</v>
      </c>
      <c r="C78" s="192">
        <f>(B78*0.85*8760)/1000</f>
        <v>3508.5552</v>
      </c>
      <c r="F78" s="24"/>
      <c r="G78" s="25"/>
      <c r="H78" s="25"/>
      <c r="I78" s="93"/>
      <c r="J78" s="94"/>
      <c r="K78" s="27"/>
      <c r="L78" s="27"/>
      <c r="M78" s="95"/>
    </row>
    <row r="79" spans="1:13" ht="12.75">
      <c r="A79" s="2" t="s">
        <v>542</v>
      </c>
      <c r="B79" s="192">
        <f>SUM(K55:K59)</f>
        <v>360</v>
      </c>
      <c r="C79" s="192">
        <f>(B79*0.26*8760)/1000</f>
        <v>819.9360000000001</v>
      </c>
      <c r="F79" s="96" t="s">
        <v>114</v>
      </c>
      <c r="G79" s="97"/>
      <c r="H79" s="97"/>
      <c r="I79" s="98"/>
      <c r="J79" s="96" t="s">
        <v>114</v>
      </c>
      <c r="K79" s="97"/>
      <c r="L79" s="12"/>
      <c r="M79" s="99"/>
    </row>
    <row r="80" spans="1:13" ht="12.75">
      <c r="A80" s="2"/>
      <c r="B80" s="2"/>
      <c r="C80" s="2"/>
      <c r="F80" s="14" t="s">
        <v>115</v>
      </c>
      <c r="G80" s="15"/>
      <c r="H80" s="15"/>
      <c r="I80" s="100">
        <f>K18+M80+0.2*H70+I70+J70</f>
        <v>13208.7</v>
      </c>
      <c r="J80" s="14" t="s">
        <v>115</v>
      </c>
      <c r="K80" s="15"/>
      <c r="L80" s="16"/>
      <c r="M80" s="91">
        <f>'NevadaResourcesExisting-2008'!L98</f>
        <v>9417.52</v>
      </c>
    </row>
    <row r="81" spans="1:13" ht="12.75">
      <c r="A81" s="105" t="s">
        <v>543</v>
      </c>
      <c r="B81" s="2"/>
      <c r="C81" s="192">
        <f>SUM(C76:C80)</f>
        <v>8187.9282</v>
      </c>
      <c r="F81" s="14" t="s">
        <v>116</v>
      </c>
      <c r="G81" s="15"/>
      <c r="H81" s="15"/>
      <c r="I81" s="101">
        <f>(I80-I76)/I76</f>
        <v>0.4246344406639409</v>
      </c>
      <c r="J81" s="14" t="s">
        <v>116</v>
      </c>
      <c r="K81" s="15"/>
      <c r="L81" s="16"/>
      <c r="M81" s="101">
        <f>(M80-M76)/M76</f>
        <v>0.3982954714179659</v>
      </c>
    </row>
    <row r="82" spans="1:13" ht="13.5" thickBot="1">
      <c r="A82" s="105" t="s">
        <v>544</v>
      </c>
      <c r="B82" s="2"/>
      <c r="C82" s="193">
        <f>(C81/I77)</f>
        <v>0.19979242763522828</v>
      </c>
      <c r="F82" s="69" t="s">
        <v>117</v>
      </c>
      <c r="G82" s="70"/>
      <c r="H82" s="70"/>
      <c r="I82" s="102">
        <f>I77/(I80*8760/1000)</f>
        <v>0.3541855338212266</v>
      </c>
      <c r="J82" s="69" t="s">
        <v>117</v>
      </c>
      <c r="K82" s="70"/>
      <c r="L82" s="71"/>
      <c r="M82" s="102">
        <f>M77/(M80*8760/1000)</f>
        <v>0.37837341087500337</v>
      </c>
    </row>
    <row r="84" ht="12.75">
      <c r="A84" t="s">
        <v>546</v>
      </c>
    </row>
  </sheetData>
  <mergeCells count="20">
    <mergeCell ref="F73:I73"/>
    <mergeCell ref="J73:M73"/>
    <mergeCell ref="J75:K75"/>
    <mergeCell ref="J76:K76"/>
    <mergeCell ref="N3:N4"/>
    <mergeCell ref="O3:O4"/>
    <mergeCell ref="P3:P4"/>
    <mergeCell ref="Q3:Q4"/>
    <mergeCell ref="J3:J4"/>
    <mergeCell ref="K3:K4"/>
    <mergeCell ref="L3:L4"/>
    <mergeCell ref="M3:M4"/>
    <mergeCell ref="E3:E4"/>
    <mergeCell ref="F3:F4"/>
    <mergeCell ref="G3:G4"/>
    <mergeCell ref="H3:I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landscape" paperSize="5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workbookViewId="0" topLeftCell="C1">
      <selection activeCell="F7" sqref="F7"/>
    </sheetView>
  </sheetViews>
  <sheetFormatPr defaultColWidth="9.140625" defaultRowHeight="12.75"/>
  <cols>
    <col min="2" max="2" width="29.00390625" style="0" bestFit="1" customWidth="1"/>
  </cols>
  <sheetData>
    <row r="1" ht="12.75">
      <c r="B1" s="103" t="s">
        <v>438</v>
      </c>
    </row>
    <row r="2" ht="12.75">
      <c r="B2" s="103" t="s">
        <v>439</v>
      </c>
    </row>
    <row r="3" ht="12.75">
      <c r="B3" s="103"/>
    </row>
    <row r="4" spans="1:2" ht="12.75">
      <c r="A4" t="s">
        <v>19</v>
      </c>
      <c r="B4" t="s">
        <v>440</v>
      </c>
    </row>
    <row r="5" ht="12.75">
      <c r="B5" t="s">
        <v>441</v>
      </c>
    </row>
    <row r="6" spans="2:9" ht="12.75">
      <c r="B6" t="s">
        <v>442</v>
      </c>
      <c r="C6" s="109" t="s">
        <v>67</v>
      </c>
      <c r="D6" s="2">
        <v>0.45</v>
      </c>
      <c r="E6" s="110" t="s">
        <v>95</v>
      </c>
      <c r="F6" s="111">
        <v>0.1</v>
      </c>
      <c r="G6" s="112" t="s">
        <v>44</v>
      </c>
      <c r="H6" s="113">
        <v>0.45</v>
      </c>
      <c r="I6" s="2"/>
    </row>
    <row r="7" spans="2:10" ht="12.75">
      <c r="B7" s="114" t="s">
        <v>443</v>
      </c>
      <c r="C7" s="109" t="s">
        <v>444</v>
      </c>
      <c r="D7" s="2">
        <v>0.85</v>
      </c>
      <c r="E7" s="110" t="s">
        <v>445</v>
      </c>
      <c r="F7" s="115">
        <f>'[3]Generic Profile Solar'!H1</f>
        <v>0.2597222222222222</v>
      </c>
      <c r="G7" s="112" t="s">
        <v>446</v>
      </c>
      <c r="H7" s="113">
        <v>0.25</v>
      </c>
      <c r="I7" s="2"/>
      <c r="J7" s="113"/>
    </row>
    <row r="8" ht="12.75">
      <c r="B8" s="116"/>
    </row>
    <row r="9" ht="12.75">
      <c r="C9">
        <v>2015</v>
      </c>
    </row>
    <row r="11" spans="2:3" ht="12.75">
      <c r="B11" t="s">
        <v>447</v>
      </c>
      <c r="C11" s="117">
        <v>40982</v>
      </c>
    </row>
    <row r="12" spans="2:3" ht="12.75">
      <c r="B12" t="s">
        <v>448</v>
      </c>
      <c r="C12" s="117">
        <f>C11*0.2</f>
        <v>8196.4</v>
      </c>
    </row>
    <row r="13" ht="12.75">
      <c r="C13" s="117"/>
    </row>
    <row r="14" spans="2:3" ht="12.75">
      <c r="B14" t="s">
        <v>449</v>
      </c>
      <c r="C14" s="117">
        <f>$D$6*C12</f>
        <v>3688.38</v>
      </c>
    </row>
    <row r="15" spans="2:3" ht="12.75">
      <c r="B15" t="s">
        <v>450</v>
      </c>
      <c r="C15" s="117">
        <f>C14/8.76</f>
        <v>421.0479452054795</v>
      </c>
    </row>
    <row r="16" spans="2:3" ht="12.75">
      <c r="B16" t="s">
        <v>451</v>
      </c>
      <c r="C16" s="118">
        <f>C15/$D$7</f>
        <v>495.3505237711524</v>
      </c>
    </row>
    <row r="17" ht="12.75">
      <c r="C17" s="118"/>
    </row>
    <row r="18" spans="2:3" ht="12.75">
      <c r="B18" t="s">
        <v>452</v>
      </c>
      <c r="C18" s="117">
        <f>$F$6*C12</f>
        <v>819.64</v>
      </c>
    </row>
    <row r="19" spans="2:3" ht="12.75">
      <c r="B19" t="s">
        <v>453</v>
      </c>
      <c r="C19" s="117">
        <f>C18/8.76</f>
        <v>93.5662100456621</v>
      </c>
    </row>
    <row r="20" spans="2:3" ht="12.75">
      <c r="B20" t="s">
        <v>454</v>
      </c>
      <c r="C20" s="118">
        <f>C19/$F$7</f>
        <v>360.25492637901993</v>
      </c>
    </row>
    <row r="21" ht="12.75">
      <c r="C21" s="118"/>
    </row>
    <row r="22" spans="2:3" ht="12.75">
      <c r="B22" t="s">
        <v>455</v>
      </c>
      <c r="C22" s="117">
        <f>+C12*$H$6</f>
        <v>3688.38</v>
      </c>
    </row>
    <row r="23" spans="2:3" ht="12.75">
      <c r="B23" t="s">
        <v>456</v>
      </c>
      <c r="C23" s="117">
        <f>+C22/8.76</f>
        <v>421.0479452054795</v>
      </c>
    </row>
    <row r="24" spans="2:3" ht="12.75">
      <c r="B24" t="s">
        <v>457</v>
      </c>
      <c r="C24" s="118">
        <f>+C23/$H$7</f>
        <v>1684.191780821918</v>
      </c>
    </row>
    <row r="25" ht="12.75">
      <c r="C25" s="117"/>
    </row>
    <row r="26" spans="2:3" ht="12.75">
      <c r="B26" t="s">
        <v>458</v>
      </c>
      <c r="C26" s="117">
        <f>C14+C18+C22</f>
        <v>8196.400000000001</v>
      </c>
    </row>
    <row r="27" spans="2:3" ht="12.75">
      <c r="B27" t="s">
        <v>459</v>
      </c>
      <c r="C27" s="117">
        <f>C15+C19+C23</f>
        <v>935.6621004566211</v>
      </c>
    </row>
    <row r="28" spans="2:3" ht="12.75">
      <c r="B28" t="s">
        <v>460</v>
      </c>
      <c r="C28" s="118">
        <f>C16+C20+C24</f>
        <v>2539.7972309720903</v>
      </c>
    </row>
    <row r="31" ht="12.75">
      <c r="C31" s="117"/>
    </row>
    <row r="32" ht="12.75">
      <c r="C32" s="117"/>
    </row>
    <row r="33" ht="12.75">
      <c r="C33" s="118"/>
    </row>
  </sheetData>
  <printOptions/>
  <pageMargins left="0.75" right="0.75" top="1" bottom="1" header="0.5" footer="0.5"/>
  <pageSetup fitToHeight="1" fitToWidth="1" horizontalDpi="600" verticalDpi="600" orientation="portrait" scale="9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7"/>
  <sheetViews>
    <sheetView zoomScale="75" zoomScaleNormal="75" workbookViewId="0" topLeftCell="A37">
      <selection activeCell="F32" sqref="F32"/>
    </sheetView>
  </sheetViews>
  <sheetFormatPr defaultColWidth="9.140625" defaultRowHeight="12.75"/>
  <cols>
    <col min="1" max="1" width="3.7109375" style="0" customWidth="1"/>
    <col min="2" max="2" width="15.7109375" style="0" customWidth="1"/>
    <col min="3" max="3" width="12.7109375" style="0" customWidth="1"/>
    <col min="4" max="5" width="10.7109375" style="0" customWidth="1"/>
    <col min="6" max="6" width="7.7109375" style="0" customWidth="1"/>
    <col min="7" max="7" width="15.7109375" style="0" customWidth="1"/>
    <col min="8" max="8" width="10.7109375" style="0" customWidth="1"/>
    <col min="9" max="9" width="6.7109375" style="0" customWidth="1"/>
    <col min="10" max="10" width="35.7109375" style="0" customWidth="1"/>
  </cols>
  <sheetData>
    <row r="1" ht="15.75">
      <c r="B1" s="119" t="s">
        <v>461</v>
      </c>
    </row>
    <row r="2" spans="1:50" ht="16.5" thickBot="1">
      <c r="A2" s="73"/>
      <c r="B2" s="120" t="s">
        <v>19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</row>
    <row r="3" spans="1:50" s="126" customFormat="1" ht="24.75" customHeight="1">
      <c r="A3" s="121"/>
      <c r="B3" s="122" t="s">
        <v>462</v>
      </c>
      <c r="C3" s="122" t="s">
        <v>463</v>
      </c>
      <c r="D3" s="122" t="s">
        <v>464</v>
      </c>
      <c r="E3" s="122" t="s">
        <v>7</v>
      </c>
      <c r="F3" s="122" t="s">
        <v>115</v>
      </c>
      <c r="G3" s="122" t="s">
        <v>465</v>
      </c>
      <c r="H3" s="122" t="s">
        <v>466</v>
      </c>
      <c r="I3" s="123" t="s">
        <v>467</v>
      </c>
      <c r="J3" s="124" t="s">
        <v>468</v>
      </c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</row>
    <row r="4" spans="1:50" s="126" customFormat="1" ht="24.75" customHeight="1">
      <c r="A4" s="127"/>
      <c r="B4" s="36" t="s">
        <v>44</v>
      </c>
      <c r="C4" s="36"/>
      <c r="D4" s="36"/>
      <c r="E4" s="36"/>
      <c r="F4" s="36"/>
      <c r="G4" s="36"/>
      <c r="H4" s="36"/>
      <c r="I4" s="36"/>
      <c r="J4" s="128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</row>
    <row r="5" spans="1:50" s="126" customFormat="1" ht="24.75" customHeight="1">
      <c r="A5" s="129">
        <v>1</v>
      </c>
      <c r="B5" s="40" t="s">
        <v>43</v>
      </c>
      <c r="C5" s="40" t="s">
        <v>469</v>
      </c>
      <c r="D5" s="40" t="s">
        <v>44</v>
      </c>
      <c r="E5" s="40" t="s">
        <v>44</v>
      </c>
      <c r="F5" s="41">
        <v>50</v>
      </c>
      <c r="G5" s="40" t="s">
        <v>470</v>
      </c>
      <c r="H5" s="130">
        <v>38717</v>
      </c>
      <c r="I5" s="131">
        <v>3</v>
      </c>
      <c r="J5" s="42" t="s">
        <v>471</v>
      </c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</row>
    <row r="6" spans="1:50" s="126" customFormat="1" ht="24.75" customHeight="1">
      <c r="A6" s="129">
        <v>2</v>
      </c>
      <c r="B6" s="43" t="s">
        <v>46</v>
      </c>
      <c r="C6" s="43" t="s">
        <v>472</v>
      </c>
      <c r="D6" s="43" t="s">
        <v>44</v>
      </c>
      <c r="E6" s="43" t="s">
        <v>44</v>
      </c>
      <c r="F6" s="44">
        <v>80</v>
      </c>
      <c r="G6" s="43" t="s">
        <v>473</v>
      </c>
      <c r="H6" s="132">
        <v>38717</v>
      </c>
      <c r="I6" s="133">
        <v>4</v>
      </c>
      <c r="J6" s="45" t="s">
        <v>474</v>
      </c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</row>
    <row r="7" spans="1:50" s="126" customFormat="1" ht="24.75" customHeight="1">
      <c r="A7" s="129">
        <v>3</v>
      </c>
      <c r="B7" s="43" t="s">
        <v>48</v>
      </c>
      <c r="C7" s="43" t="s">
        <v>475</v>
      </c>
      <c r="D7" s="43" t="s">
        <v>44</v>
      </c>
      <c r="E7" s="43" t="s">
        <v>44</v>
      </c>
      <c r="F7" s="44">
        <v>500</v>
      </c>
      <c r="G7" s="43" t="s">
        <v>476</v>
      </c>
      <c r="H7" s="132">
        <v>38717</v>
      </c>
      <c r="I7" s="133">
        <v>5</v>
      </c>
      <c r="J7" s="45" t="s">
        <v>477</v>
      </c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</row>
    <row r="8" spans="1:50" s="126" customFormat="1" ht="24.75" customHeight="1">
      <c r="A8" s="129">
        <v>4</v>
      </c>
      <c r="B8" s="40" t="s">
        <v>50</v>
      </c>
      <c r="C8" s="40" t="s">
        <v>478</v>
      </c>
      <c r="D8" s="40" t="s">
        <v>44</v>
      </c>
      <c r="E8" s="40" t="s">
        <v>44</v>
      </c>
      <c r="F8" s="41">
        <v>150</v>
      </c>
      <c r="G8" s="40" t="s">
        <v>479</v>
      </c>
      <c r="H8" s="130">
        <v>39083</v>
      </c>
      <c r="I8" s="131">
        <v>4</v>
      </c>
      <c r="J8" s="46" t="s">
        <v>480</v>
      </c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</row>
    <row r="9" spans="1:50" s="126" customFormat="1" ht="24.75" customHeight="1">
      <c r="A9" s="129">
        <v>5</v>
      </c>
      <c r="B9" s="40" t="s">
        <v>52</v>
      </c>
      <c r="C9" s="40" t="s">
        <v>478</v>
      </c>
      <c r="D9" s="40" t="s">
        <v>44</v>
      </c>
      <c r="E9" s="40" t="s">
        <v>44</v>
      </c>
      <c r="F9" s="41">
        <v>80</v>
      </c>
      <c r="G9" s="40" t="s">
        <v>481</v>
      </c>
      <c r="H9" s="130">
        <v>40544</v>
      </c>
      <c r="I9" s="131">
        <v>6</v>
      </c>
      <c r="J9" s="46" t="s">
        <v>482</v>
      </c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</row>
    <row r="10" spans="1:50" s="126" customFormat="1" ht="24.75" customHeight="1">
      <c r="A10" s="129">
        <v>6</v>
      </c>
      <c r="B10" s="40" t="s">
        <v>54</v>
      </c>
      <c r="C10" s="40" t="s">
        <v>483</v>
      </c>
      <c r="D10" s="40" t="s">
        <v>44</v>
      </c>
      <c r="E10" s="40" t="s">
        <v>44</v>
      </c>
      <c r="F10" s="41">
        <v>260</v>
      </c>
      <c r="G10" s="40" t="s">
        <v>484</v>
      </c>
      <c r="H10" s="130">
        <v>40544</v>
      </c>
      <c r="I10" s="131">
        <v>6</v>
      </c>
      <c r="J10" s="46" t="s">
        <v>485</v>
      </c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</row>
    <row r="11" spans="1:50" s="126" customFormat="1" ht="24.75" customHeight="1">
      <c r="A11" s="129"/>
      <c r="B11" s="134" t="s">
        <v>486</v>
      </c>
      <c r="C11" s="47"/>
      <c r="D11" s="47"/>
      <c r="E11" s="47"/>
      <c r="F11" s="48">
        <f>SUM(F5:F10)</f>
        <v>1120</v>
      </c>
      <c r="G11" s="47"/>
      <c r="H11" s="135"/>
      <c r="I11" s="136"/>
      <c r="J11" s="137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</row>
    <row r="12" spans="1:50" s="126" customFormat="1" ht="24.75" customHeight="1">
      <c r="A12" s="129"/>
      <c r="B12" s="134" t="s">
        <v>487</v>
      </c>
      <c r="C12" s="47"/>
      <c r="D12" s="47"/>
      <c r="E12" s="47"/>
      <c r="F12" s="48">
        <f>SUM('NevadaResourcesExisting-2008'!L92:L95)</f>
        <v>53.099999999999994</v>
      </c>
      <c r="G12" s="47"/>
      <c r="H12" s="135"/>
      <c r="I12" s="136"/>
      <c r="J12" s="137" t="s">
        <v>534</v>
      </c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</row>
    <row r="13" spans="1:50" s="126" customFormat="1" ht="24.75" customHeight="1">
      <c r="A13" s="129"/>
      <c r="B13" s="134" t="s">
        <v>488</v>
      </c>
      <c r="C13" s="47"/>
      <c r="D13" s="47"/>
      <c r="E13" s="47"/>
      <c r="F13" s="48">
        <v>1684</v>
      </c>
      <c r="G13" s="47"/>
      <c r="H13" s="135"/>
      <c r="I13" s="136"/>
      <c r="J13" s="137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</row>
    <row r="14" spans="1:50" s="126" customFormat="1" ht="24.75" customHeight="1">
      <c r="A14" s="129"/>
      <c r="B14" s="134" t="s">
        <v>489</v>
      </c>
      <c r="C14" s="47"/>
      <c r="D14" s="47"/>
      <c r="E14" s="47"/>
      <c r="F14" s="48">
        <f>F13-F11-F12</f>
        <v>510.9</v>
      </c>
      <c r="G14" s="47"/>
      <c r="H14" s="135"/>
      <c r="I14" s="136"/>
      <c r="J14" s="137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</row>
    <row r="15" spans="1:50" s="126" customFormat="1" ht="24.75" customHeight="1">
      <c r="A15" s="129"/>
      <c r="B15" s="47" t="s">
        <v>490</v>
      </c>
      <c r="C15" s="40" t="s">
        <v>478</v>
      </c>
      <c r="D15" s="47"/>
      <c r="E15" s="47"/>
      <c r="F15" s="48">
        <v>200</v>
      </c>
      <c r="G15" s="47"/>
      <c r="H15" s="135"/>
      <c r="I15" s="136"/>
      <c r="J15" s="137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</row>
    <row r="16" spans="1:50" s="126" customFormat="1" ht="24.75" customHeight="1">
      <c r="A16" s="129"/>
      <c r="B16" s="47" t="s">
        <v>491</v>
      </c>
      <c r="C16" s="40" t="s">
        <v>469</v>
      </c>
      <c r="D16" s="47"/>
      <c r="E16" s="47"/>
      <c r="F16" s="48">
        <v>100</v>
      </c>
      <c r="G16" s="47"/>
      <c r="H16" s="135"/>
      <c r="I16" s="136"/>
      <c r="J16" s="137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</row>
    <row r="17" spans="1:50" s="126" customFormat="1" ht="24.75" customHeight="1">
      <c r="A17" s="129"/>
      <c r="B17" s="47" t="s">
        <v>492</v>
      </c>
      <c r="C17" s="43" t="s">
        <v>493</v>
      </c>
      <c r="D17" s="47"/>
      <c r="E17" s="47"/>
      <c r="F17" s="48">
        <v>100</v>
      </c>
      <c r="G17" s="47"/>
      <c r="H17" s="135"/>
      <c r="I17" s="136"/>
      <c r="J17" s="137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</row>
    <row r="18" spans="1:50" s="126" customFormat="1" ht="24.75" customHeight="1">
      <c r="A18" s="129"/>
      <c r="B18" s="47" t="s">
        <v>494</v>
      </c>
      <c r="C18" s="43" t="s">
        <v>493</v>
      </c>
      <c r="D18" s="47"/>
      <c r="E18" s="47"/>
      <c r="F18" s="48">
        <v>153</v>
      </c>
      <c r="G18" s="47"/>
      <c r="H18" s="135"/>
      <c r="I18" s="136"/>
      <c r="J18" s="137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</row>
    <row r="19" spans="1:50" s="126" customFormat="1" ht="24.75" customHeight="1">
      <c r="A19" s="129"/>
      <c r="B19" s="47"/>
      <c r="C19" s="47"/>
      <c r="D19" s="47"/>
      <c r="E19" s="47"/>
      <c r="F19" s="48"/>
      <c r="G19" s="47"/>
      <c r="H19" s="135"/>
      <c r="I19" s="136"/>
      <c r="J19" s="137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</row>
    <row r="20" spans="1:50" s="126" customFormat="1" ht="24.75" customHeight="1">
      <c r="A20" s="138"/>
      <c r="B20" s="139" t="s">
        <v>495</v>
      </c>
      <c r="C20" s="139"/>
      <c r="D20" s="139"/>
      <c r="E20" s="139"/>
      <c r="F20" s="140"/>
      <c r="G20" s="139"/>
      <c r="H20" s="141"/>
      <c r="I20" s="142"/>
      <c r="J20" s="143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</row>
    <row r="21" spans="1:50" s="148" customFormat="1" ht="25.5">
      <c r="A21" s="144">
        <v>1</v>
      </c>
      <c r="B21" s="57" t="s">
        <v>66</v>
      </c>
      <c r="C21" s="57" t="s">
        <v>496</v>
      </c>
      <c r="D21" s="57" t="s">
        <v>495</v>
      </c>
      <c r="E21" s="57" t="s">
        <v>495</v>
      </c>
      <c r="F21" s="58">
        <v>25</v>
      </c>
      <c r="G21" s="57" t="s">
        <v>497</v>
      </c>
      <c r="H21" s="145">
        <v>38717</v>
      </c>
      <c r="I21" s="146">
        <v>3</v>
      </c>
      <c r="J21" s="59" t="s">
        <v>498</v>
      </c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</row>
    <row r="22" spans="1:50" s="150" customFormat="1" ht="51">
      <c r="A22" s="144">
        <v>2</v>
      </c>
      <c r="B22" s="43" t="s">
        <v>69</v>
      </c>
      <c r="C22" s="43" t="s">
        <v>493</v>
      </c>
      <c r="D22" s="43" t="s">
        <v>495</v>
      </c>
      <c r="E22" s="43" t="s">
        <v>495</v>
      </c>
      <c r="F22" s="44">
        <v>20</v>
      </c>
      <c r="G22" s="43" t="s">
        <v>499</v>
      </c>
      <c r="H22" s="132">
        <v>38777</v>
      </c>
      <c r="I22" s="133">
        <v>3</v>
      </c>
      <c r="J22" s="45" t="s">
        <v>500</v>
      </c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</row>
    <row r="23" spans="1:10" s="149" customFormat="1" ht="24.75" customHeight="1">
      <c r="A23" s="144">
        <v>3</v>
      </c>
      <c r="B23" s="43" t="s">
        <v>71</v>
      </c>
      <c r="C23" s="43" t="s">
        <v>493</v>
      </c>
      <c r="D23" s="43" t="s">
        <v>495</v>
      </c>
      <c r="E23" s="43" t="s">
        <v>495</v>
      </c>
      <c r="F23" s="44">
        <v>13</v>
      </c>
      <c r="G23" s="43" t="s">
        <v>501</v>
      </c>
      <c r="H23" s="132">
        <v>38930</v>
      </c>
      <c r="I23" s="133"/>
      <c r="J23" s="45"/>
    </row>
    <row r="24" spans="1:50" s="152" customFormat="1" ht="25.5">
      <c r="A24" s="144">
        <v>4</v>
      </c>
      <c r="B24" s="40" t="s">
        <v>73</v>
      </c>
      <c r="C24" s="40" t="s">
        <v>502</v>
      </c>
      <c r="D24" s="40" t="s">
        <v>495</v>
      </c>
      <c r="E24" s="40" t="s">
        <v>495</v>
      </c>
      <c r="F24" s="41">
        <v>30</v>
      </c>
      <c r="G24" s="40" t="s">
        <v>503</v>
      </c>
      <c r="H24" s="130">
        <v>38869</v>
      </c>
      <c r="I24" s="131">
        <v>3</v>
      </c>
      <c r="J24" s="151" t="s">
        <v>504</v>
      </c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</row>
    <row r="25" spans="1:50" s="148" customFormat="1" ht="25.5">
      <c r="A25" s="144">
        <v>5</v>
      </c>
      <c r="B25" s="40" t="s">
        <v>75</v>
      </c>
      <c r="C25" s="40" t="s">
        <v>505</v>
      </c>
      <c r="D25" s="40" t="s">
        <v>495</v>
      </c>
      <c r="E25" s="40" t="s">
        <v>495</v>
      </c>
      <c r="F25" s="41">
        <v>25</v>
      </c>
      <c r="G25" s="40" t="s">
        <v>501</v>
      </c>
      <c r="H25" s="130">
        <v>39082</v>
      </c>
      <c r="I25" s="131">
        <v>1</v>
      </c>
      <c r="J25" s="151" t="s">
        <v>506</v>
      </c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</row>
    <row r="26" spans="1:50" s="148" customFormat="1" ht="25.5">
      <c r="A26" s="144">
        <v>6</v>
      </c>
      <c r="B26" s="40" t="s">
        <v>77</v>
      </c>
      <c r="C26" s="40" t="s">
        <v>505</v>
      </c>
      <c r="D26" s="40" t="s">
        <v>495</v>
      </c>
      <c r="E26" s="40" t="s">
        <v>495</v>
      </c>
      <c r="F26" s="41">
        <v>10</v>
      </c>
      <c r="G26" s="40" t="s">
        <v>501</v>
      </c>
      <c r="H26" s="130">
        <v>39447</v>
      </c>
      <c r="I26" s="131">
        <v>3</v>
      </c>
      <c r="J26" s="151" t="s">
        <v>507</v>
      </c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</row>
    <row r="27" spans="1:50" s="148" customFormat="1" ht="25.5">
      <c r="A27" s="144">
        <v>7</v>
      </c>
      <c r="B27" s="40" t="s">
        <v>78</v>
      </c>
      <c r="C27" s="40" t="s">
        <v>508</v>
      </c>
      <c r="D27" s="40" t="s">
        <v>495</v>
      </c>
      <c r="E27" s="40" t="s">
        <v>495</v>
      </c>
      <c r="F27" s="41">
        <v>12</v>
      </c>
      <c r="G27" s="40" t="s">
        <v>509</v>
      </c>
      <c r="H27" s="130">
        <v>40544</v>
      </c>
      <c r="I27" s="131">
        <v>1</v>
      </c>
      <c r="J27" s="46" t="s">
        <v>510</v>
      </c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</row>
    <row r="28" spans="1:50" ht="25.5">
      <c r="A28" s="144">
        <v>8</v>
      </c>
      <c r="B28" s="40" t="s">
        <v>80</v>
      </c>
      <c r="C28" s="40" t="s">
        <v>493</v>
      </c>
      <c r="D28" s="40" t="s">
        <v>495</v>
      </c>
      <c r="E28" s="40" t="s">
        <v>495</v>
      </c>
      <c r="F28" s="41">
        <v>62</v>
      </c>
      <c r="G28" s="40" t="s">
        <v>511</v>
      </c>
      <c r="H28" s="130">
        <v>40544</v>
      </c>
      <c r="I28" s="131">
        <v>6</v>
      </c>
      <c r="J28" s="46" t="s">
        <v>507</v>
      </c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</row>
    <row r="29" spans="1:50" ht="25.5">
      <c r="A29" s="144">
        <v>9</v>
      </c>
      <c r="B29" s="40" t="s">
        <v>81</v>
      </c>
      <c r="C29" s="40" t="s">
        <v>493</v>
      </c>
      <c r="D29" s="40" t="s">
        <v>495</v>
      </c>
      <c r="E29" s="40" t="s">
        <v>495</v>
      </c>
      <c r="F29" s="41">
        <v>30</v>
      </c>
      <c r="G29" s="40" t="s">
        <v>512</v>
      </c>
      <c r="H29" s="130">
        <v>40544</v>
      </c>
      <c r="I29" s="131">
        <v>6</v>
      </c>
      <c r="J29" s="46" t="s">
        <v>485</v>
      </c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</row>
    <row r="30" spans="1:50" ht="24.75" customHeight="1">
      <c r="A30" s="144">
        <v>10</v>
      </c>
      <c r="B30" s="40" t="s">
        <v>83</v>
      </c>
      <c r="C30" s="40" t="s">
        <v>505</v>
      </c>
      <c r="D30" s="40" t="s">
        <v>495</v>
      </c>
      <c r="E30" s="40" t="s">
        <v>495</v>
      </c>
      <c r="F30" s="60">
        <v>10</v>
      </c>
      <c r="G30" s="40" t="s">
        <v>513</v>
      </c>
      <c r="H30" s="130" t="s">
        <v>514</v>
      </c>
      <c r="I30" s="131"/>
      <c r="J30" s="46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</row>
    <row r="31" spans="1:50" ht="24.75" customHeight="1">
      <c r="A31" s="144"/>
      <c r="B31" s="153" t="s">
        <v>515</v>
      </c>
      <c r="C31" s="40"/>
      <c r="D31" s="40"/>
      <c r="E31" s="40"/>
      <c r="F31" s="48">
        <f>SUM(F21:F30)</f>
        <v>237</v>
      </c>
      <c r="G31" s="40"/>
      <c r="H31" s="130"/>
      <c r="I31" s="131"/>
      <c r="J31" s="46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</row>
    <row r="32" spans="1:50" ht="24.75" customHeight="1">
      <c r="A32" s="144"/>
      <c r="B32" s="139" t="s">
        <v>516</v>
      </c>
      <c r="C32" s="40"/>
      <c r="D32" s="40"/>
      <c r="E32" s="40"/>
      <c r="F32" s="48">
        <f>'NevadaResourcesExisting-2008'!L90+'NevadaResourcesExisting-2008'!L91+'NevadaResourcesExisting-2008'!L96</f>
        <v>53.2</v>
      </c>
      <c r="G32" s="40"/>
      <c r="H32" s="130"/>
      <c r="I32" s="131"/>
      <c r="J32" s="46" t="s">
        <v>535</v>
      </c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</row>
    <row r="33" spans="1:50" ht="24.75" customHeight="1">
      <c r="A33" s="144"/>
      <c r="B33" s="139" t="s">
        <v>517</v>
      </c>
      <c r="C33" s="40"/>
      <c r="D33" s="40"/>
      <c r="E33" s="40"/>
      <c r="F33" s="48">
        <v>495</v>
      </c>
      <c r="G33" s="40"/>
      <c r="H33" s="130"/>
      <c r="I33" s="131"/>
      <c r="J33" s="46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</row>
    <row r="34" spans="1:50" ht="24.75" customHeight="1">
      <c r="A34" s="144"/>
      <c r="B34" s="139" t="s">
        <v>518</v>
      </c>
      <c r="C34" s="40"/>
      <c r="D34" s="40"/>
      <c r="E34" s="40"/>
      <c r="F34" s="48">
        <f>F33-F31-F32</f>
        <v>204.8</v>
      </c>
      <c r="G34" s="40"/>
      <c r="H34" s="130"/>
      <c r="I34" s="131"/>
      <c r="J34" s="46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</row>
    <row r="35" spans="1:50" ht="24.75" customHeight="1">
      <c r="A35" s="144"/>
      <c r="B35" s="47" t="s">
        <v>519</v>
      </c>
      <c r="C35" s="43" t="s">
        <v>493</v>
      </c>
      <c r="D35" s="40"/>
      <c r="E35" s="40"/>
      <c r="F35" s="48">
        <f>$F$34/4</f>
        <v>51.2</v>
      </c>
      <c r="G35" s="40"/>
      <c r="H35" s="130"/>
      <c r="I35" s="131"/>
      <c r="J35" s="46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</row>
    <row r="36" spans="1:50" ht="24.75" customHeight="1">
      <c r="A36" s="144"/>
      <c r="B36" s="47" t="s">
        <v>520</v>
      </c>
      <c r="C36" s="40" t="s">
        <v>505</v>
      </c>
      <c r="D36" s="40"/>
      <c r="E36" s="40"/>
      <c r="F36" s="48">
        <f>$F$34/4</f>
        <v>51.2</v>
      </c>
      <c r="G36" s="40"/>
      <c r="H36" s="130"/>
      <c r="I36" s="131"/>
      <c r="J36" s="46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</row>
    <row r="37" spans="1:50" ht="24.75" customHeight="1">
      <c r="A37" s="144"/>
      <c r="B37" s="47" t="s">
        <v>521</v>
      </c>
      <c r="C37" s="43" t="s">
        <v>493</v>
      </c>
      <c r="D37" s="40"/>
      <c r="E37" s="40"/>
      <c r="F37" s="48">
        <f>$F$34/4</f>
        <v>51.2</v>
      </c>
      <c r="G37" s="40"/>
      <c r="H37" s="130"/>
      <c r="I37" s="131"/>
      <c r="J37" s="46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</row>
    <row r="38" spans="1:50" ht="24.75" customHeight="1">
      <c r="A38" s="144"/>
      <c r="B38" s="40" t="s">
        <v>522</v>
      </c>
      <c r="C38" s="40" t="s">
        <v>502</v>
      </c>
      <c r="D38" s="40"/>
      <c r="E38" s="40"/>
      <c r="F38" s="48">
        <f>$F$34/4</f>
        <v>51.2</v>
      </c>
      <c r="G38" s="40"/>
      <c r="H38" s="130"/>
      <c r="I38" s="131"/>
      <c r="J38" s="46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</row>
    <row r="39" spans="1:50" ht="24.75" customHeight="1">
      <c r="A39" s="154"/>
      <c r="B39" s="155" t="s">
        <v>95</v>
      </c>
      <c r="C39" s="155"/>
      <c r="D39" s="155"/>
      <c r="E39" s="155"/>
      <c r="F39" s="156"/>
      <c r="G39" s="155"/>
      <c r="H39" s="157"/>
      <c r="I39" s="158"/>
      <c r="J39" s="159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</row>
    <row r="40" spans="1:50" ht="51">
      <c r="A40" s="144">
        <v>1</v>
      </c>
      <c r="B40" s="40" t="s">
        <v>523</v>
      </c>
      <c r="C40" s="40" t="s">
        <v>478</v>
      </c>
      <c r="D40" s="40" t="s">
        <v>95</v>
      </c>
      <c r="E40" s="40" t="s">
        <v>524</v>
      </c>
      <c r="F40" s="41">
        <v>50</v>
      </c>
      <c r="G40" s="40" t="s">
        <v>525</v>
      </c>
      <c r="H40" s="130">
        <v>38961</v>
      </c>
      <c r="I40" s="131">
        <v>3</v>
      </c>
      <c r="J40" s="42" t="s">
        <v>526</v>
      </c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</row>
    <row r="41" spans="1:50" ht="24.75" customHeight="1">
      <c r="A41" s="144"/>
      <c r="B41" s="155" t="s">
        <v>527</v>
      </c>
      <c r="C41" s="40"/>
      <c r="D41" s="40"/>
      <c r="E41" s="40"/>
      <c r="F41" s="48">
        <f>SUM(F40)</f>
        <v>50</v>
      </c>
      <c r="G41" s="40"/>
      <c r="H41" s="130"/>
      <c r="I41" s="131"/>
      <c r="J41" s="42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</row>
    <row r="42" spans="1:50" ht="24.75" customHeight="1">
      <c r="A42" s="144"/>
      <c r="B42" s="160" t="s">
        <v>528</v>
      </c>
      <c r="C42" s="40"/>
      <c r="D42" s="40"/>
      <c r="E42" s="40"/>
      <c r="F42" s="48">
        <v>0</v>
      </c>
      <c r="G42" s="40"/>
      <c r="H42" s="130"/>
      <c r="I42" s="131"/>
      <c r="J42" s="42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</row>
    <row r="43" spans="1:50" ht="24.75" customHeight="1">
      <c r="A43" s="144"/>
      <c r="B43" s="160" t="s">
        <v>529</v>
      </c>
      <c r="C43" s="40"/>
      <c r="D43" s="40"/>
      <c r="E43" s="40"/>
      <c r="F43" s="48">
        <v>360</v>
      </c>
      <c r="G43" s="40"/>
      <c r="H43" s="130"/>
      <c r="I43" s="131"/>
      <c r="J43" s="42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</row>
    <row r="44" spans="1:50" ht="24.75" customHeight="1">
      <c r="A44" s="144"/>
      <c r="B44" s="160" t="s">
        <v>530</v>
      </c>
      <c r="C44" s="40"/>
      <c r="D44" s="40"/>
      <c r="E44" s="40"/>
      <c r="F44" s="48">
        <f>F43-F41</f>
        <v>310</v>
      </c>
      <c r="G44" s="40"/>
      <c r="H44" s="130"/>
      <c r="I44" s="131"/>
      <c r="J44" s="42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</row>
    <row r="45" spans="1:50" ht="24.75" customHeight="1">
      <c r="A45" s="144"/>
      <c r="B45" s="47" t="s">
        <v>531</v>
      </c>
      <c r="C45" s="40"/>
      <c r="D45" s="40"/>
      <c r="E45" s="40"/>
      <c r="F45" s="48">
        <v>100</v>
      </c>
      <c r="G45" s="40"/>
      <c r="H45" s="130"/>
      <c r="I45" s="131"/>
      <c r="J45" s="42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</row>
    <row r="46" spans="1:50" ht="24.75" customHeight="1">
      <c r="A46" s="144"/>
      <c r="B46" s="47" t="s">
        <v>532</v>
      </c>
      <c r="C46" s="40"/>
      <c r="D46" s="40"/>
      <c r="E46" s="40"/>
      <c r="F46" s="48">
        <v>210</v>
      </c>
      <c r="G46" s="40"/>
      <c r="H46" s="130"/>
      <c r="I46" s="131"/>
      <c r="J46" s="42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</row>
    <row r="47" spans="1:50" ht="24.75" customHeight="1">
      <c r="A47" s="144"/>
      <c r="B47" s="47"/>
      <c r="C47" s="40"/>
      <c r="D47" s="40"/>
      <c r="E47" s="40"/>
      <c r="F47" s="48"/>
      <c r="G47" s="40"/>
      <c r="H47" s="130"/>
      <c r="I47" s="131"/>
      <c r="J47" s="42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</row>
    <row r="48" spans="1:50" ht="24.75" customHeight="1">
      <c r="A48" s="144"/>
      <c r="B48" s="47"/>
      <c r="C48" s="40"/>
      <c r="D48" s="40"/>
      <c r="E48" s="40"/>
      <c r="F48" s="48"/>
      <c r="G48" s="40"/>
      <c r="H48" s="130"/>
      <c r="I48" s="131"/>
      <c r="J48" s="42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</row>
    <row r="49" spans="1:10" ht="24.75" customHeight="1">
      <c r="A49" s="161"/>
      <c r="B49" s="162" t="s">
        <v>533</v>
      </c>
      <c r="C49" s="163"/>
      <c r="D49" s="163"/>
      <c r="E49" s="163"/>
      <c r="F49" s="164">
        <f>F11+F31+F41</f>
        <v>1407</v>
      </c>
      <c r="G49" s="165"/>
      <c r="H49" s="166"/>
      <c r="I49" s="167"/>
      <c r="J49" s="168"/>
    </row>
    <row r="50" spans="7:10" ht="12.75">
      <c r="G50" s="73"/>
      <c r="H50" s="73"/>
      <c r="I50" s="73"/>
      <c r="J50" s="73"/>
    </row>
    <row r="51" spans="2:10" ht="12.75">
      <c r="B51" s="149"/>
      <c r="C51" s="169"/>
      <c r="D51" s="169"/>
      <c r="E51" s="169"/>
      <c r="F51" s="169"/>
      <c r="G51" s="73"/>
      <c r="H51" s="73"/>
      <c r="I51" s="73"/>
      <c r="J51" s="73"/>
    </row>
    <row r="52" spans="2:10" ht="12.75">
      <c r="B52" s="149"/>
      <c r="C52" s="169"/>
      <c r="D52" s="169"/>
      <c r="E52" s="170"/>
      <c r="F52" s="171"/>
      <c r="G52" s="73"/>
      <c r="H52" s="73"/>
      <c r="I52" s="73"/>
      <c r="J52" s="73"/>
    </row>
    <row r="53" spans="2:10" ht="12.75">
      <c r="B53" s="73"/>
      <c r="C53" s="73"/>
      <c r="D53" s="73"/>
      <c r="E53" s="73"/>
      <c r="F53" s="73"/>
      <c r="G53" s="73"/>
      <c r="H53" s="73"/>
      <c r="I53" s="73"/>
      <c r="J53" s="73"/>
    </row>
    <row r="54" spans="2:10" ht="12.75">
      <c r="B54" s="73"/>
      <c r="C54" s="73"/>
      <c r="D54" s="73"/>
      <c r="E54" s="73"/>
      <c r="F54" s="73"/>
      <c r="G54" s="73"/>
      <c r="H54" s="73"/>
      <c r="I54" s="73"/>
      <c r="J54" s="73"/>
    </row>
    <row r="55" spans="2:10" ht="12.75">
      <c r="B55" s="73"/>
      <c r="C55" s="73"/>
      <c r="D55" s="73"/>
      <c r="E55" s="73"/>
      <c r="F55" s="73"/>
      <c r="G55" s="73"/>
      <c r="H55" s="73"/>
      <c r="I55" s="73"/>
      <c r="J55" s="73"/>
    </row>
    <row r="56" spans="2:10" ht="12.75">
      <c r="B56" s="73"/>
      <c r="C56" s="73"/>
      <c r="D56" s="73"/>
      <c r="E56" s="73"/>
      <c r="F56" s="73"/>
      <c r="G56" s="73"/>
      <c r="H56" s="73"/>
      <c r="I56" s="73"/>
      <c r="J56" s="73"/>
    </row>
    <row r="57" spans="2:10" ht="12.75">
      <c r="B57" s="73"/>
      <c r="C57" s="73"/>
      <c r="D57" s="73"/>
      <c r="E57" s="73"/>
      <c r="F57" s="73"/>
      <c r="G57" s="73"/>
      <c r="H57" s="73"/>
      <c r="I57" s="73"/>
      <c r="J57" s="73"/>
    </row>
  </sheetData>
  <hyperlinks>
    <hyperlink ref="J25" r:id="rId1" display="http://puc.state.nv.us/ELECTRIC/propgen.pdf "/>
    <hyperlink ref="J24" r:id="rId2" display="http://puc.state.nv.us/ELECTRIC/propgen.pdf  "/>
    <hyperlink ref="J26" r:id="rId3" display="http://puc.state.nv.us/ELECTRIC/propgen.pdf"/>
  </hyperlinks>
  <printOptions/>
  <pageMargins left="0.75" right="0.75" top="1" bottom="1" header="0.5" footer="0.5"/>
  <pageSetup fitToHeight="1" fitToWidth="1" horizontalDpi="1200" verticalDpi="1200" orientation="portrait" scale="52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Johannis</dc:creator>
  <cp:keywords/>
  <dc:description/>
  <cp:lastModifiedBy>Mary Johannis</cp:lastModifiedBy>
  <cp:lastPrinted>2005-11-07T22:04:59Z</cp:lastPrinted>
  <dcterms:created xsi:type="dcterms:W3CDTF">2005-10-11T22:58:15Z</dcterms:created>
  <dcterms:modified xsi:type="dcterms:W3CDTF">2005-11-07T22:05:04Z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