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9320" windowHeight="2760" activeTab="3"/>
  </bookViews>
  <sheets>
    <sheet name="Load Summary" sheetId="1" r:id="rId1"/>
    <sheet name="Manual Samples" sheetId="2" r:id="rId2"/>
    <sheet name="Autosampler Samples" sheetId="3" r:id="rId3"/>
    <sheet name="Daily Avg Flow &amp; Stage" sheetId="4" r:id="rId4"/>
    <sheet name="Code Key" sheetId="5" r:id="rId5"/>
  </sheets>
  <definedNames>
    <definedName name="_xlnm.Print_Titles" localSheetId="2">'Autosampler Samples'!$A:$B,'Autosampler Samples'!$1:$6</definedName>
    <definedName name="_xlnm.Print_Titles" localSheetId="3">'Daily Avg Flow &amp; Stage'!$1:$9</definedName>
    <definedName name="_xlnm.Print_Titles" localSheetId="0">'Load Summary'!$1:$9</definedName>
    <definedName name="_xlnm.Print_Titles" localSheetId="1">'Manual Samples'!$A:$B,'Manual Samples'!$1:$6</definedName>
  </definedNames>
  <calcPr fullCalcOnLoad="1"/>
</workbook>
</file>

<file path=xl/comments3.xml><?xml version="1.0" encoding="utf-8"?>
<comments xmlns="http://schemas.openxmlformats.org/spreadsheetml/2006/main">
  <authors>
    <author>Corin Moenter</author>
  </authors>
  <commentList>
    <comment ref="A164" authorId="0">
      <text>
        <r>
          <rPr>
            <b/>
            <sz val="8"/>
            <rFont val="Tahoma"/>
            <family val="2"/>
          </rPr>
          <t>Corin Moenter:</t>
        </r>
        <r>
          <rPr>
            <sz val="8"/>
            <rFont val="Tahoma"/>
            <family val="2"/>
          </rPr>
          <t xml:space="preserve">
Incorrect tracking number on ASR &amp; possibly the bottle.  Tracking number should be 3630-A-081307</t>
        </r>
      </text>
    </comment>
    <comment ref="A118" authorId="0">
      <text>
        <r>
          <rPr>
            <b/>
            <sz val="8"/>
            <rFont val="Tahoma"/>
            <family val="2"/>
          </rPr>
          <t>Corin Moenter:</t>
        </r>
        <r>
          <rPr>
            <sz val="8"/>
            <rFont val="Tahoma"/>
            <family val="2"/>
          </rPr>
          <t xml:space="preserve">
Incorrect tracking number on ASR &amp; possibly the bottle.  Tracking number should be 3630-A-081307</t>
        </r>
      </text>
    </comment>
  </commentList>
</comments>
</file>

<file path=xl/sharedStrings.xml><?xml version="1.0" encoding="utf-8"?>
<sst xmlns="http://schemas.openxmlformats.org/spreadsheetml/2006/main" count="2838" uniqueCount="658">
  <si>
    <t>3630-A-080805</t>
  </si>
  <si>
    <t>00501639</t>
  </si>
  <si>
    <t>3630-M-081605</t>
  </si>
  <si>
    <t>00501638</t>
  </si>
  <si>
    <t>3630-A-092105</t>
  </si>
  <si>
    <t>9/21/05-0059*9/25/05-2114</t>
  </si>
  <si>
    <t>00501870</t>
  </si>
  <si>
    <t>3630-A-092705</t>
  </si>
  <si>
    <t>9/27/05-1000*10/1/05-2100</t>
  </si>
  <si>
    <t>00501946</t>
  </si>
  <si>
    <t>3630-A-091505</t>
  </si>
  <si>
    <t>9/15/05-1114*9/20/05-0914</t>
  </si>
  <si>
    <t>00501872</t>
  </si>
  <si>
    <t>3630-M-092005</t>
  </si>
  <si>
    <t>00501871</t>
  </si>
  <si>
    <t>3630-A-081605</t>
  </si>
  <si>
    <t>8/16/05-1529*8/24/05-0759</t>
  </si>
  <si>
    <t>00501672</t>
  </si>
  <si>
    <t>3630-M-082405</t>
  </si>
  <si>
    <t>00501673</t>
  </si>
  <si>
    <t>3630-A-082405</t>
  </si>
  <si>
    <t>00501719</t>
  </si>
  <si>
    <t>3630-M-083105</t>
  </si>
  <si>
    <t>00501720</t>
  </si>
  <si>
    <t>3630-A-083105</t>
  </si>
  <si>
    <t>8/31/05-1400*9/6/05-1315</t>
  </si>
  <si>
    <t>00501769</t>
  </si>
  <si>
    <t>3630-M-090605</t>
  </si>
  <si>
    <t>00501770</t>
  </si>
  <si>
    <t>3630-A-090605</t>
  </si>
  <si>
    <t>9/6/05-1559*9/13/05-1014</t>
  </si>
  <si>
    <t>00501793</t>
  </si>
  <si>
    <t>M</t>
  </si>
  <si>
    <t>A</t>
  </si>
  <si>
    <t>YES</t>
  </si>
  <si>
    <t>---</t>
  </si>
  <si>
    <t>NO</t>
  </si>
  <si>
    <t>Q</t>
  </si>
  <si>
    <t>U</t>
  </si>
  <si>
    <t>I</t>
  </si>
  <si>
    <t>V</t>
  </si>
  <si>
    <t>Date Collected</t>
  </si>
  <si>
    <t>Time Collected</t>
  </si>
  <si>
    <t>Sample Type</t>
  </si>
  <si>
    <t>Date Shipped</t>
  </si>
  <si>
    <t>Date Rcvd by Lab</t>
  </si>
  <si>
    <t>pH (std units)</t>
  </si>
  <si>
    <t>Stream Width (ft)</t>
  </si>
  <si>
    <r>
      <t>Water Temp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</t>
    </r>
  </si>
  <si>
    <t>TSS (mg/L)</t>
  </si>
  <si>
    <t>TSS Lab Qualifier</t>
  </si>
  <si>
    <t>TSS MDL</t>
  </si>
  <si>
    <t>TKN (mg/L as N)</t>
  </si>
  <si>
    <t>TKN Lab Qualifier</t>
  </si>
  <si>
    <t>TKN MDL</t>
  </si>
  <si>
    <t>Total P (mg/L)</t>
  </si>
  <si>
    <t>TP Lab Qualifier</t>
  </si>
  <si>
    <t>TP MDL</t>
  </si>
  <si>
    <t>Diss P (mg/L)</t>
  </si>
  <si>
    <t>DP Lab Qualifier</t>
  </si>
  <si>
    <t>DP MDL</t>
  </si>
  <si>
    <t>TP&gt;DP?</t>
  </si>
  <si>
    <t>If no, % greater</t>
  </si>
  <si>
    <r>
      <t>TP &gt;       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?</t>
    </r>
  </si>
  <si>
    <r>
      <t>DP &gt;      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?</t>
    </r>
  </si>
  <si>
    <r>
      <t>TKN &gt;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?</t>
    </r>
  </si>
  <si>
    <t>NR</t>
  </si>
  <si>
    <t>DO Saturation(%)</t>
  </si>
  <si>
    <t>Dissolved Oxygen/DO (mg/L)</t>
  </si>
  <si>
    <t>Specific Conductance (uS/cm)</t>
  </si>
  <si>
    <t>NOTES:</t>
  </si>
  <si>
    <t>Laboratories Used:</t>
  </si>
  <si>
    <t>12/8/03 - 7/16/04</t>
  </si>
  <si>
    <t>USGS Ocala Water Quality and Research Laboratory, Ocala, FL</t>
  </si>
  <si>
    <t>Severn Trent Laboratory, Tallahassee, FL</t>
  </si>
  <si>
    <r>
      <t>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MDL</t>
    </r>
  </si>
  <si>
    <r>
      <t>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Lab Qualifier</t>
    </r>
  </si>
  <si>
    <r>
      <t>Diss Ortho-PO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(mg/L as P)</t>
    </r>
  </si>
  <si>
    <r>
      <t>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 xml:space="preserve"> Lab Qualifier</t>
    </r>
  </si>
  <si>
    <r>
      <t>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 xml:space="preserve"> MDL</t>
    </r>
  </si>
  <si>
    <r>
      <t>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+ NO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(mg/L as N)</t>
    </r>
  </si>
  <si>
    <r>
      <t>Diss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MDL</t>
    </r>
  </si>
  <si>
    <r>
      <t>Diss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(mg/L as N)</t>
    </r>
  </si>
  <si>
    <r>
      <t>Diss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Lab Qualifier</t>
    </r>
  </si>
  <si>
    <t>Data collected under the Lake Okeechobee Watershed Project, Comprehensive Everglades Restoration Plan</t>
  </si>
  <si>
    <t>Date Retrieved</t>
  </si>
  <si>
    <t>Not Reported</t>
  </si>
  <si>
    <t>Manual "Equal-Width-Increment" Sample, collected manually from multiple verticals in stream and composited</t>
  </si>
  <si>
    <r>
      <t>a</t>
    </r>
    <r>
      <rPr>
        <sz val="10"/>
        <rFont val="Arial"/>
        <family val="0"/>
      </rPr>
      <t xml:space="preserve"> Start date/time correspond to the first time the autosampler is triggered in a given week.  The end date/time correspond to the last trigger of the week for the sample.</t>
    </r>
  </si>
  <si>
    <t>USGS Station ID</t>
  </si>
  <si>
    <t>USGS Sample ID</t>
  </si>
  <si>
    <t>USGS Station Name</t>
  </si>
  <si>
    <t>Starting Index Velocity (ft/s)</t>
  </si>
  <si>
    <t>Ending Index Velocity (ft/s)</t>
  </si>
  <si>
    <t>General:</t>
  </si>
  <si>
    <t>The reported value is between the laboratory method detection limit and the laboratory practical quantitation limit.</t>
  </si>
  <si>
    <t xml:space="preserve">Sample held beyond the acceptable holding time.  </t>
  </si>
  <si>
    <t xml:space="preserve">Indicates that the compound was analyzed for, but not detected.  </t>
  </si>
  <si>
    <t xml:space="preserve">Indicates that the analyte was detected in both the sample and the associated method blank.  </t>
  </si>
  <si>
    <t xml:space="preserve">Code Key </t>
  </si>
  <si>
    <t>Lab Qualifiers (reference: CERP Quality Assurance Systems Requirements Manual, August 2004):</t>
  </si>
  <si>
    <t>TSS</t>
  </si>
  <si>
    <t>Total Suspended Solids</t>
  </si>
  <si>
    <t>TKN</t>
  </si>
  <si>
    <t xml:space="preserve">Total Kjeldahl Nitrogen </t>
  </si>
  <si>
    <t>Nitrate + Nitrite Nitrogen</t>
  </si>
  <si>
    <t>TP</t>
  </si>
  <si>
    <t>Total Phosphorus</t>
  </si>
  <si>
    <t>DP</t>
  </si>
  <si>
    <t>Dissolved Phosphorus</t>
  </si>
  <si>
    <t>Dissolved Ortho-Phosphate</t>
  </si>
  <si>
    <r>
      <t>o-PO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</si>
  <si>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x</t>
    </r>
  </si>
  <si>
    <t>MDL</t>
  </si>
  <si>
    <t>Method Detection Limit</t>
  </si>
  <si>
    <t>Date</t>
  </si>
  <si>
    <t>NA</t>
  </si>
  <si>
    <t>TIME SERIES RECORD</t>
  </si>
  <si>
    <t>Year</t>
  </si>
  <si>
    <t>Month</t>
  </si>
  <si>
    <t>Day</t>
  </si>
  <si>
    <t>Not Available</t>
  </si>
  <si>
    <t>J</t>
  </si>
  <si>
    <t>Flow-Weighted-Composite Sample, collected using an ISCO autosampler - PRIMARY SOURCE OF DATA FOR TKN, NOx, AND TP CONCENTRATIONS AND LOADS</t>
  </si>
  <si>
    <t>Starting Water Level (ft above datum)</t>
  </si>
  <si>
    <t>Ending Water Level (ft above datum)</t>
  </si>
  <si>
    <t>USGS began the collection of manual samples (network-wide) on 12/8/03.</t>
  </si>
  <si>
    <t xml:space="preserve">Estimated value; value may not be accurate. Code shall be used in the following instances: </t>
  </si>
  <si>
    <t>4.  The sample matrix interfered with the ability to make any accurate determination, or</t>
  </si>
  <si>
    <t>"J" values are accompanied by justification for their use.</t>
  </si>
  <si>
    <t>1.  Surrogate recovery limits have been exceeded;</t>
  </si>
  <si>
    <t>2.  No known quality control criteria exist for the component;</t>
  </si>
  <si>
    <t>3.  The reported value failed to meet the established quality control criteria for either precision or accuracy;</t>
  </si>
  <si>
    <t>5.  The data are questionable because of improper laboratory or field protocols.</t>
  </si>
  <si>
    <r>
      <t>a</t>
    </r>
    <r>
      <rPr>
        <sz val="10"/>
        <rFont val="Arial"/>
        <family val="2"/>
      </rPr>
      <t xml:space="preserve"> Inter-parameter checks:  "% greater" is highlighted in red if greater than 120% (CERP QASR suggests that these samples be flagged).</t>
    </r>
  </si>
  <si>
    <t>USGS began the retrieval of autosampler samples (network-wide) on 6/7/04.</t>
  </si>
  <si>
    <r>
      <t>Inter-parameter Checks</t>
    </r>
    <r>
      <rPr>
        <b/>
        <vertAlign val="superscript"/>
        <sz val="11"/>
        <rFont val="Arial"/>
        <family val="2"/>
      </rPr>
      <t>a</t>
    </r>
  </si>
  <si>
    <t>NWIS Record Number</t>
  </si>
  <si>
    <r>
      <t>Start Date/Time and                 End Date/Time</t>
    </r>
    <r>
      <rPr>
        <b/>
        <vertAlign val="superscript"/>
        <sz val="11"/>
        <rFont val="Arial"/>
        <family val="2"/>
      </rPr>
      <t>a</t>
    </r>
  </si>
  <si>
    <t>--</t>
  </si>
  <si>
    <t>USGS Station # 02273630:  Popash Slough near Okeechobee, FL</t>
  </si>
  <si>
    <t>02273630</t>
  </si>
  <si>
    <t>Popash Slough nr Okeechobee</t>
  </si>
  <si>
    <t>00400084</t>
  </si>
  <si>
    <t>00400105</t>
  </si>
  <si>
    <t>00400111</t>
  </si>
  <si>
    <t>3630-M-122903</t>
  </si>
  <si>
    <t>00400100</t>
  </si>
  <si>
    <t>3630-M-012704</t>
  </si>
  <si>
    <t>00400215</t>
  </si>
  <si>
    <t>3630-M-020304</t>
  </si>
  <si>
    <t>00400216</t>
  </si>
  <si>
    <t>3630-M-030104</t>
  </si>
  <si>
    <t>00400315</t>
  </si>
  <si>
    <t>3630-M-072104</t>
  </si>
  <si>
    <t>00400652</t>
  </si>
  <si>
    <t>3630-M-080304</t>
  </si>
  <si>
    <t>00400750</t>
  </si>
  <si>
    <t>3630-M-081804</t>
  </si>
  <si>
    <t>00400819</t>
  </si>
  <si>
    <t>3630-M-082404</t>
  </si>
  <si>
    <t>00400845</t>
  </si>
  <si>
    <t>3630-M-083104</t>
  </si>
  <si>
    <t>00400898</t>
  </si>
  <si>
    <t>00400935</t>
  </si>
  <si>
    <t>3630-M-091304</t>
  </si>
  <si>
    <t>00400970</t>
  </si>
  <si>
    <t>3630-M-092004</t>
  </si>
  <si>
    <t>00400994</t>
  </si>
  <si>
    <t>3630-M-092904</t>
  </si>
  <si>
    <t>00401039</t>
  </si>
  <si>
    <t>3630-M-100404</t>
  </si>
  <si>
    <t>00500014</t>
  </si>
  <si>
    <t>3630-M-101204</t>
  </si>
  <si>
    <t>00500026</t>
  </si>
  <si>
    <t>3630-M-101904</t>
  </si>
  <si>
    <t>00500053</t>
  </si>
  <si>
    <t>3630-M-102504</t>
  </si>
  <si>
    <t>00500100</t>
  </si>
  <si>
    <t>3630-M-110204</t>
  </si>
  <si>
    <t>00500154</t>
  </si>
  <si>
    <t>3630-M-110804</t>
  </si>
  <si>
    <t>00500174</t>
  </si>
  <si>
    <t>3630-M-111504</t>
  </si>
  <si>
    <t>00500197</t>
  </si>
  <si>
    <t>3630-M-112204</t>
  </si>
  <si>
    <t>00500233</t>
  </si>
  <si>
    <t>3630-M-112904</t>
  </si>
  <si>
    <t>00500260</t>
  </si>
  <si>
    <t>3630-A-071704</t>
  </si>
  <si>
    <t>7/17/04-0113*7/20/04-2214</t>
  </si>
  <si>
    <t>00400666</t>
  </si>
  <si>
    <t>3630-A-072104</t>
  </si>
  <si>
    <t>00400692</t>
  </si>
  <si>
    <t>3630-A-072704</t>
  </si>
  <si>
    <t>7/27/04-0659*8/02/04-0014</t>
  </si>
  <si>
    <t>00400727</t>
  </si>
  <si>
    <t>3630-A-080404</t>
  </si>
  <si>
    <t>8/4/04-0559*8/10/04-0114</t>
  </si>
  <si>
    <t>00400776</t>
  </si>
  <si>
    <t>3630-A-081004</t>
  </si>
  <si>
    <t>8/10/04-1044*8/15/2004-0159</t>
  </si>
  <si>
    <t>00400818</t>
  </si>
  <si>
    <t>3630-A-081804</t>
  </si>
  <si>
    <t>8/18/04-0716*8/23/04-0116</t>
  </si>
  <si>
    <t>00400867</t>
  </si>
  <si>
    <t>3630-A-082404</t>
  </si>
  <si>
    <t>8/24/04-1201*8/29/04-646</t>
  </si>
  <si>
    <t>00400896</t>
  </si>
  <si>
    <t>3630-A-083104</t>
  </si>
  <si>
    <t>8/31/04-0631*9/6/04-0601</t>
  </si>
  <si>
    <t>00400936</t>
  </si>
  <si>
    <t>3630-A-090704</t>
  </si>
  <si>
    <t>9/7/04-1531*9/9/04-1631</t>
  </si>
  <si>
    <t>00400971</t>
  </si>
  <si>
    <t>3630-A-091304</t>
  </si>
  <si>
    <t>00401018</t>
  </si>
  <si>
    <t>3630-A-092004</t>
  </si>
  <si>
    <t>9/20/04-1430*9/24/04-645</t>
  </si>
  <si>
    <t>00401038</t>
  </si>
  <si>
    <t>3630-A-092904</t>
  </si>
  <si>
    <t>00401074</t>
  </si>
  <si>
    <t>3630-A-100404</t>
  </si>
  <si>
    <t>10/4/04-1244*10/10/04-159</t>
  </si>
  <si>
    <t>00500029</t>
  </si>
  <si>
    <t>3630-A-101204</t>
  </si>
  <si>
    <t>10/12/04-1559*10/19/04-1144</t>
  </si>
  <si>
    <t>00500052</t>
  </si>
  <si>
    <t>3630-A-101904</t>
  </si>
  <si>
    <t>10/19/04-1614*10/25/04-1044</t>
  </si>
  <si>
    <t>00500101</t>
  </si>
  <si>
    <t>3630-A-102504</t>
  </si>
  <si>
    <t>10/25/04-1859*11/2/04-1344</t>
  </si>
  <si>
    <t>00500140</t>
  </si>
  <si>
    <t>3630-A-110204</t>
  </si>
  <si>
    <t>11/2/04-1437*11/8/04-1345</t>
  </si>
  <si>
    <t>00500175</t>
  </si>
  <si>
    <t>3630-A-110804</t>
  </si>
  <si>
    <t>11/8/04-2115*11/15/04-0945</t>
  </si>
  <si>
    <t>00500219</t>
  </si>
  <si>
    <t>3630-A-111504</t>
  </si>
  <si>
    <t>11/15/04-1945*11/21/04-2200</t>
  </si>
  <si>
    <t>00500234</t>
  </si>
  <si>
    <t>3630-A-112204</t>
  </si>
  <si>
    <t>00500259</t>
  </si>
  <si>
    <t>3630-A-113004</t>
  </si>
  <si>
    <t>11/30/04-0344*12/06/04-0959</t>
  </si>
  <si>
    <t>00500298</t>
  </si>
  <si>
    <t>3630-A-120604</t>
  </si>
  <si>
    <t>12/6/04-2344*12/11/04-1015</t>
  </si>
  <si>
    <t>00500330</t>
  </si>
  <si>
    <t>3630-A-121304</t>
  </si>
  <si>
    <t>12/13/04-2158*12/20/04-1829</t>
  </si>
  <si>
    <t>00500080</t>
  </si>
  <si>
    <t>3630-A-122104</t>
  </si>
  <si>
    <t>12/21/04-0515*01/04/05-2345</t>
  </si>
  <si>
    <t>00500410</t>
  </si>
  <si>
    <t>7/21/04-1829*7/24/04-1759</t>
  </si>
  <si>
    <t>9/13/04-1301*9/15/04-1829</t>
  </si>
  <si>
    <t>9/29/04-1345*10/2/04-1159</t>
  </si>
  <si>
    <t>3630-M-090704</t>
  </si>
  <si>
    <t>3630-M-120903</t>
  </si>
  <si>
    <t>3630-M-121703</t>
  </si>
  <si>
    <t>3630-M-122203</t>
  </si>
  <si>
    <t>11/22/04-1814*11/29/04-1214</t>
  </si>
  <si>
    <t>LOAD SUMMARY</t>
  </si>
  <si>
    <t>Primary Loads (metric tons)</t>
  </si>
  <si>
    <t>Secondary Loads (metric tons)</t>
  </si>
  <si>
    <t>Date of Site Visit/Sample</t>
  </si>
  <si>
    <t>Total P</t>
  </si>
  <si>
    <t>Diss P</t>
  </si>
  <si>
    <t>NS</t>
  </si>
  <si>
    <t>Load data calculated from Flow-Weighted Composite Samples</t>
  </si>
  <si>
    <t>Load data calculated from Manual Samples</t>
  </si>
  <si>
    <t>Manual samples are not collected if there is no flow at time of site visit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</si>
  <si>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NO</t>
    </r>
    <r>
      <rPr>
        <b/>
        <vertAlign val="subscript"/>
        <sz val="10"/>
        <rFont val="Arial"/>
        <family val="2"/>
      </rPr>
      <t>3</t>
    </r>
  </si>
  <si>
    <r>
      <t>Diss o-PO</t>
    </r>
    <r>
      <rPr>
        <b/>
        <vertAlign val="subscript"/>
        <sz val="10"/>
        <rFont val="Arial"/>
        <family val="2"/>
      </rPr>
      <t>4</t>
    </r>
  </si>
  <si>
    <r>
      <t>NH</t>
    </r>
    <r>
      <rPr>
        <b/>
        <vertAlign val="subscript"/>
        <sz val="10"/>
        <rFont val="Arial"/>
        <family val="2"/>
      </rPr>
      <t>3</t>
    </r>
  </si>
  <si>
    <t>No Sample Collected (Due to Insufficient Flow or Other Reason)</t>
  </si>
  <si>
    <t>Ammonia Nitrogen</t>
  </si>
  <si>
    <r>
      <t>NH</t>
    </r>
    <r>
      <rPr>
        <vertAlign val="subscript"/>
        <sz val="10"/>
        <rFont val="Arial"/>
        <family val="2"/>
      </rPr>
      <t>3</t>
    </r>
  </si>
  <si>
    <t>Weekly Loads (metric tons)</t>
  </si>
  <si>
    <r>
      <t>Weekly Representative Flow Volume (L)</t>
    </r>
    <r>
      <rPr>
        <b/>
        <vertAlign val="superscript"/>
        <sz val="11"/>
        <rFont val="Arial"/>
        <family val="2"/>
      </rPr>
      <t>b</t>
    </r>
  </si>
  <si>
    <r>
      <t>Diss NH</t>
    </r>
    <r>
      <rPr>
        <b/>
        <vertAlign val="subscript"/>
        <sz val="11"/>
        <rFont val="Arial"/>
        <family val="2"/>
      </rPr>
      <t>3</t>
    </r>
  </si>
  <si>
    <r>
      <t>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+ NO</t>
    </r>
    <r>
      <rPr>
        <b/>
        <vertAlign val="subscript"/>
        <sz val="11"/>
        <rFont val="Arial"/>
        <family val="2"/>
      </rPr>
      <t>3</t>
    </r>
  </si>
  <si>
    <r>
      <t>Diss Ortho-PO</t>
    </r>
    <r>
      <rPr>
        <b/>
        <vertAlign val="subscript"/>
        <sz val="11"/>
        <rFont val="Arial"/>
        <family val="2"/>
      </rPr>
      <t>4</t>
    </r>
  </si>
  <si>
    <r>
      <t>b</t>
    </r>
    <r>
      <rPr>
        <sz val="10"/>
        <rFont val="Arial"/>
        <family val="2"/>
      </rPr>
      <t xml:space="preserve"> "Representative flow volume" is the total (net) volume of streamflow, in liters, that has passed the site in the week that the sample was collected.</t>
    </r>
  </si>
  <si>
    <t>ISCO Reset Date</t>
  </si>
  <si>
    <t>Weekly Load (metric tons)</t>
  </si>
  <si>
    <t>Days since last sample</t>
  </si>
  <si>
    <r>
      <t>Representative Flow Volume (L)</t>
    </r>
    <r>
      <rPr>
        <b/>
        <vertAlign val="superscript"/>
        <sz val="11"/>
        <rFont val="Arial"/>
        <family val="2"/>
      </rPr>
      <t>b</t>
    </r>
  </si>
  <si>
    <t>U,F99</t>
  </si>
  <si>
    <t>F99</t>
  </si>
  <si>
    <t>Sample was analyzed at a a 10x dilution and either exhibited non-detects or was assigned an "I" qualifier, but sample was not reanalyzed at a 1x dilution.</t>
  </si>
  <si>
    <t>Samples are not collected if there is no flow at time of visit (hence gaps in data from March - July 2004).</t>
  </si>
  <si>
    <t>Period of Record:  10/11/2003 to present</t>
  </si>
  <si>
    <t>3630-M-013105</t>
  </si>
  <si>
    <t>3630-M-030105</t>
  </si>
  <si>
    <t>3630-M-031405</t>
  </si>
  <si>
    <t>3630-M-032205</t>
  </si>
  <si>
    <t>3630-M-032905</t>
  </si>
  <si>
    <t>3630-M-040505</t>
  </si>
  <si>
    <t>3630-M-060205</t>
  </si>
  <si>
    <t>3630-M-060605</t>
  </si>
  <si>
    <t>3630-M-061505</t>
  </si>
  <si>
    <t>3630-M-062105</t>
  </si>
  <si>
    <t>3630-M-062905</t>
  </si>
  <si>
    <t>3630-M-070705</t>
  </si>
  <si>
    <t>3630-M-071305</t>
  </si>
  <si>
    <t>3630-M-072005</t>
  </si>
  <si>
    <t>3630-M-080305</t>
  </si>
  <si>
    <t>3630-M-080805</t>
  </si>
  <si>
    <t>00500533</t>
  </si>
  <si>
    <t>00500699</t>
  </si>
  <si>
    <t>00500909</t>
  </si>
  <si>
    <t>00500919</t>
  </si>
  <si>
    <t>00500940</t>
  </si>
  <si>
    <t>00500977</t>
  </si>
  <si>
    <t>~54</t>
  </si>
  <si>
    <t>00501191</t>
  </si>
  <si>
    <t>00501216</t>
  </si>
  <si>
    <t>00501250</t>
  </si>
  <si>
    <t>00501324</t>
  </si>
  <si>
    <t>00501340</t>
  </si>
  <si>
    <t>00501401</t>
  </si>
  <si>
    <t>00501359</t>
  </si>
  <si>
    <t>00501450</t>
  </si>
  <si>
    <t>00501558</t>
  </si>
  <si>
    <t>00501602</t>
  </si>
  <si>
    <t>V Q</t>
  </si>
  <si>
    <t>3630-A-010705</t>
  </si>
  <si>
    <t>1/07/05-0215*1/12/05-0330</t>
  </si>
  <si>
    <t>3630-A-011405</t>
  </si>
  <si>
    <t>3630-A-012105</t>
  </si>
  <si>
    <t>1/21/05-0200*01/30/05-0600</t>
  </si>
  <si>
    <t>3630-A-020105</t>
  </si>
  <si>
    <t>2/01/05-1101*2/07/05-1516</t>
  </si>
  <si>
    <t>3630-A-022305</t>
  </si>
  <si>
    <t>2/23/05-2401*3/1/05-1331</t>
  </si>
  <si>
    <t>3630-A-030105</t>
  </si>
  <si>
    <t>3/1/05-1616*3/8/05-0731</t>
  </si>
  <si>
    <t>3630-A-030805</t>
  </si>
  <si>
    <t>3/08/05-2116*03/12/05-2046</t>
  </si>
  <si>
    <t>3630-A-031405</t>
  </si>
  <si>
    <t>03/14/05-1616*03/18/05-1531</t>
  </si>
  <si>
    <t>3630-A-032205</t>
  </si>
  <si>
    <t>03/22/05-1516*03/24/05-2131</t>
  </si>
  <si>
    <t>3630-A-032905</t>
  </si>
  <si>
    <t>03/29/05-1516*04/01/05-2301</t>
  </si>
  <si>
    <t>3630-A-040505</t>
  </si>
  <si>
    <t>4/5/05-1502*4/14/05-0847</t>
  </si>
  <si>
    <t>3630-A-041405</t>
  </si>
  <si>
    <t>4/14/05-1902*4/21/05-0032</t>
  </si>
  <si>
    <t>3630-A-042705</t>
  </si>
  <si>
    <t>4/27/05-0159*5/4/05-0614</t>
  </si>
  <si>
    <t>3630-A-050405</t>
  </si>
  <si>
    <t>5/4/05-0718*5/7/05-0733</t>
  </si>
  <si>
    <t>3630-A-051105</t>
  </si>
  <si>
    <t>5/11/05-1347*5/17/05-1148</t>
  </si>
  <si>
    <t>3630-A-051705</t>
  </si>
  <si>
    <t>5/17/05-1717*5/23/05-1147</t>
  </si>
  <si>
    <t>3630-A-052405</t>
  </si>
  <si>
    <t>5/24/05-1531*6/2/05-0802</t>
  </si>
  <si>
    <t>3630-A-060205</t>
  </si>
  <si>
    <t>3630-A-060605</t>
  </si>
  <si>
    <t>6/6/05-1502*6/8/05-0217</t>
  </si>
  <si>
    <t>3630-A-061505</t>
  </si>
  <si>
    <t>6/15/05-0834*6/21/05-1304</t>
  </si>
  <si>
    <t>3630-A-062105</t>
  </si>
  <si>
    <t>6/21/05-1534*6/29/05-1349</t>
  </si>
  <si>
    <t>3630-A-062905</t>
  </si>
  <si>
    <t>6/29/05-1459*7/2/05-2344</t>
  </si>
  <si>
    <t>3630-A-070705</t>
  </si>
  <si>
    <t>7/7/05-1014*7/9/05-0214</t>
  </si>
  <si>
    <t>3630-A-071305</t>
  </si>
  <si>
    <t>7/13/05-1044*7/15/05-0014</t>
  </si>
  <si>
    <t>3630-A-072005</t>
  </si>
  <si>
    <t>7/20/05-1044*7/22/05-0029</t>
  </si>
  <si>
    <t>3630-A-072605</t>
  </si>
  <si>
    <t>7/26/05-1314*7/28/05-0314</t>
  </si>
  <si>
    <t>3630-A-080305</t>
  </si>
  <si>
    <t>00500436</t>
  </si>
  <si>
    <t>00500454</t>
  </si>
  <si>
    <t>00500532</t>
  </si>
  <si>
    <t>00500587</t>
  </si>
  <si>
    <t>00500701</t>
  </si>
  <si>
    <t>00500858</t>
  </si>
  <si>
    <t>00500910</t>
  </si>
  <si>
    <t>00500920</t>
  </si>
  <si>
    <t>00500939</t>
  </si>
  <si>
    <t>00500976</t>
  </si>
  <si>
    <t>00501114</t>
  </si>
  <si>
    <t>00501025</t>
  </si>
  <si>
    <t>00501065</t>
  </si>
  <si>
    <t>00501099</t>
  </si>
  <si>
    <t>00500961</t>
  </si>
  <si>
    <t>00501117</t>
  </si>
  <si>
    <t>00501190</t>
  </si>
  <si>
    <t>00501217</t>
  </si>
  <si>
    <t>00501249</t>
  </si>
  <si>
    <t>00501325</t>
  </si>
  <si>
    <t>00501339</t>
  </si>
  <si>
    <t>00501400</t>
  </si>
  <si>
    <t>00501358</t>
  </si>
  <si>
    <t>00501449</t>
  </si>
  <si>
    <t>00501552</t>
  </si>
  <si>
    <t>00501557</t>
  </si>
  <si>
    <t>00501603</t>
  </si>
  <si>
    <t>~2.2</t>
  </si>
  <si>
    <t>1/14/05-1630*1/17/05-0145</t>
  </si>
  <si>
    <t>6/02/05-1247*6/03/05-2332</t>
  </si>
  <si>
    <t>8/03/05-1044*8/07/05-0259</t>
  </si>
  <si>
    <t>8/08/05-1429*8/16/05-0459</t>
  </si>
  <si>
    <t>8/24/05-1300*8/31/05-1045</t>
  </si>
  <si>
    <t>7/24/05 - Present</t>
  </si>
  <si>
    <t>Severn Trent Laboratory, Denver, CO</t>
  </si>
  <si>
    <t>7/19/04 - 7/23/05</t>
  </si>
  <si>
    <t>Mean Daily Streamflow (cfs)</t>
  </si>
  <si>
    <r>
      <t>Mean Daily Stage (ft above datum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)</t>
    </r>
  </si>
  <si>
    <t>ND</t>
  </si>
  <si>
    <t>U.S. Geological Survey, Orlando, FL, Contact:  Molly Wood, Hydrologist, (407) 803-5575</t>
  </si>
  <si>
    <r>
      <t>a</t>
    </r>
    <r>
      <rPr>
        <sz val="10"/>
        <rFont val="Arial"/>
        <family val="0"/>
      </rPr>
      <t xml:space="preserve"> Datum is mean sea level, NAVD 1988</t>
    </r>
  </si>
  <si>
    <t>Statistics:</t>
  </si>
  <si>
    <t>Mean Daily Flow</t>
  </si>
  <si>
    <t>Mean Daily Stage</t>
  </si>
  <si>
    <t>Maximum</t>
  </si>
  <si>
    <t>Minimum</t>
  </si>
  <si>
    <t>Median</t>
  </si>
  <si>
    <t>Std. Deviation</t>
  </si>
  <si>
    <t>USGS Station # 02273630:  Popash Slough near Okeechobee, FL (Map No. 14)</t>
  </si>
  <si>
    <t>00601152</t>
  </si>
  <si>
    <t>3630-A-092606</t>
  </si>
  <si>
    <t>00601115</t>
  </si>
  <si>
    <t>3630-A-092006</t>
  </si>
  <si>
    <t>00601086</t>
  </si>
  <si>
    <t>3630-A-091106</t>
  </si>
  <si>
    <t>00601073</t>
  </si>
  <si>
    <t>3630-A-090606</t>
  </si>
  <si>
    <t>00601060</t>
  </si>
  <si>
    <t>3630-A-082806</t>
  </si>
  <si>
    <t>00601033</t>
  </si>
  <si>
    <t>3630-A-082106</t>
  </si>
  <si>
    <t>00601012</t>
  </si>
  <si>
    <t>3630-A-081506</t>
  </si>
  <si>
    <t>00600982</t>
  </si>
  <si>
    <t>3630-A-080706</t>
  </si>
  <si>
    <t>00600974</t>
  </si>
  <si>
    <t>3630-A-080206</t>
  </si>
  <si>
    <t>00600920</t>
  </si>
  <si>
    <t>3630-A-072806</t>
  </si>
  <si>
    <t>00600802</t>
  </si>
  <si>
    <t>3630-A-071206</t>
  </si>
  <si>
    <t>00600796</t>
  </si>
  <si>
    <t>3630-A-070706</t>
  </si>
  <si>
    <t>00600777</t>
  </si>
  <si>
    <t>3630-A-062606</t>
  </si>
  <si>
    <t>00600749</t>
  </si>
  <si>
    <t>3630-A-061206</t>
  </si>
  <si>
    <t>00600729</t>
  </si>
  <si>
    <t>3630-A-060106</t>
  </si>
  <si>
    <t>00600595</t>
  </si>
  <si>
    <t>3630-A-041906</t>
  </si>
  <si>
    <t>00600478</t>
  </si>
  <si>
    <t>3/7/06-1046*3/13/06-1801</t>
  </si>
  <si>
    <t>3630-A-030706</t>
  </si>
  <si>
    <t>00600423</t>
  </si>
  <si>
    <t>3630-A-022106</t>
  </si>
  <si>
    <t>00600403</t>
  </si>
  <si>
    <t>3630-A-020606</t>
  </si>
  <si>
    <t>00600323</t>
  </si>
  <si>
    <t>1/23/06-1845-1/31/06-1116</t>
  </si>
  <si>
    <t>3630-A-012306</t>
  </si>
  <si>
    <t>00600290</t>
  </si>
  <si>
    <t>1/9/06-1914*1/16/06-2014</t>
  </si>
  <si>
    <t>3630-A-010906</t>
  </si>
  <si>
    <t>00600223</t>
  </si>
  <si>
    <t>12/28/05-1914*1/3/06-1329</t>
  </si>
  <si>
    <t>3630-A-122805</t>
  </si>
  <si>
    <t>00600201</t>
  </si>
  <si>
    <t>12/12/05-1659*12/19/05-1059</t>
  </si>
  <si>
    <t>3630-A-121205</t>
  </si>
  <si>
    <t>00600182</t>
  </si>
  <si>
    <t>12/6/05-1544*12/12/05-1359</t>
  </si>
  <si>
    <t>3630-A-120605</t>
  </si>
  <si>
    <t>00600133</t>
  </si>
  <si>
    <t>11/21/05-1531*11/27/05-1016</t>
  </si>
  <si>
    <t>3630-A-112105</t>
  </si>
  <si>
    <t>00600104</t>
  </si>
  <si>
    <t>11/08/05-1246*11/10/05-0146</t>
  </si>
  <si>
    <t>3630-A-110805</t>
  </si>
  <si>
    <t>00600074</t>
  </si>
  <si>
    <t>10/31/05-1701*11/02/05-0616</t>
  </si>
  <si>
    <t>3630-A-103105</t>
  </si>
  <si>
    <t>00600052</t>
  </si>
  <si>
    <t>10/27/05-0924*10/28/05-1800</t>
  </si>
  <si>
    <t>3630-A-102705</t>
  </si>
  <si>
    <t>00600046</t>
  </si>
  <si>
    <t>10/12/05-1045*10/20/05-0745</t>
  </si>
  <si>
    <t>3630-A-101205</t>
  </si>
  <si>
    <t>3630-M-100405</t>
  </si>
  <si>
    <t>00600010</t>
  </si>
  <si>
    <t>3630-M-102005</t>
  </si>
  <si>
    <t>00600047</t>
  </si>
  <si>
    <t>3630-M-010306</t>
  </si>
  <si>
    <t>00600222</t>
  </si>
  <si>
    <t>2/06/06-1345*2/09/06-1815</t>
  </si>
  <si>
    <t>4/19/06-2344*4/23/06-1629</t>
  </si>
  <si>
    <t>6/01/06-0015*6/05/06-1245</t>
  </si>
  <si>
    <t>6/12/06-1359*6/19/06-1032</t>
  </si>
  <si>
    <t>6/26/06-1329*6/27/06-1029</t>
  </si>
  <si>
    <t>7/07/06-0729*7/08/06-0114</t>
  </si>
  <si>
    <t>7/12/06-1644*7/16/06-1829</t>
  </si>
  <si>
    <t>7/28/06-1535*7/31/06-1250</t>
  </si>
  <si>
    <t>8/02/06-0420*8/06/06-0150</t>
  </si>
  <si>
    <t>8/07/06-1729*8/14/06-0514</t>
  </si>
  <si>
    <t>8/15/06-0015*8/21/06-0630</t>
  </si>
  <si>
    <t>8/21/06-2345*8/28/06-1100</t>
  </si>
  <si>
    <t>8/28/06-1415*9/04/06-1630</t>
  </si>
  <si>
    <t>9/06/06-1315*9/09/06-2130</t>
  </si>
  <si>
    <t>9/11/06-1130*9/14/06-1415</t>
  </si>
  <si>
    <t>9/20/06-1100*9/26/06-1015</t>
  </si>
  <si>
    <t>9/26/06-1330*10/02/06-1030</t>
  </si>
  <si>
    <t>FINAL DATA - PRIOR TO 10/1/05; PROVISIONAL DATA - AFTER 10/1/05</t>
  </si>
  <si>
    <t>Date revised: 3/1/07</t>
  </si>
  <si>
    <r>
      <t>Due to changes in monitoring program, secondary parameters (Diss P, Diss o-PO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>, NH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>, TSS) were not analyzed in samples after 10/19/05</t>
    </r>
  </si>
  <si>
    <t>2/21/06-0954*2/27/06-0016</t>
  </si>
  <si>
    <t>Not Detected</t>
  </si>
  <si>
    <t>Total Measured Load (metric tons)</t>
  </si>
  <si>
    <t>No. Weeks Sampled</t>
  </si>
  <si>
    <t>Average Weekly Load (metric tons)</t>
  </si>
  <si>
    <t>Average Annual Load (metric tons)</t>
  </si>
  <si>
    <t>3630-A-100206</t>
  </si>
  <si>
    <t>3630-A-101106</t>
  </si>
  <si>
    <t>3630-A-101706</t>
  </si>
  <si>
    <t>3630-A-102606</t>
  </si>
  <si>
    <t>3630-A-103106</t>
  </si>
  <si>
    <t>3630-A-110606</t>
  </si>
  <si>
    <t>3630-A-112806</t>
  </si>
  <si>
    <t>3630-A-121406</t>
  </si>
  <si>
    <t>3630-A-011107</t>
  </si>
  <si>
    <t>3630-A-012307</t>
  </si>
  <si>
    <t>3630-A-020707</t>
  </si>
  <si>
    <t>3630-A-022107</t>
  </si>
  <si>
    <t>3630-A-031907</t>
  </si>
  <si>
    <t>3630-A-040207</t>
  </si>
  <si>
    <t>3630-A-041707</t>
  </si>
  <si>
    <t>3630-A-051407</t>
  </si>
  <si>
    <t>3630-A-053007</t>
  </si>
  <si>
    <t>3630-A-061207</t>
  </si>
  <si>
    <t>3630-A-062607</t>
  </si>
  <si>
    <t>3630-A-071007</t>
  </si>
  <si>
    <t>3630-A-072307</t>
  </si>
  <si>
    <t>3630-A-073107</t>
  </si>
  <si>
    <t>3630-A-080807</t>
  </si>
  <si>
    <t>3630-A-081307</t>
  </si>
  <si>
    <t>3630-A-082007</t>
  </si>
  <si>
    <t>3630-A-082907</t>
  </si>
  <si>
    <t>3630-A-090707</t>
  </si>
  <si>
    <t>3630-A-091207</t>
  </si>
  <si>
    <t>3630-A-092507</t>
  </si>
  <si>
    <t>3630-A-101007</t>
  </si>
  <si>
    <t>3630-A-101607</t>
  </si>
  <si>
    <t>3630-A-102307</t>
  </si>
  <si>
    <t>3630-A-103107</t>
  </si>
  <si>
    <t>3630-A-111307</t>
  </si>
  <si>
    <t>3630-A-112607</t>
  </si>
  <si>
    <t>3630-A-121207</t>
  </si>
  <si>
    <t>3630-A-122707</t>
  </si>
  <si>
    <t>3630-A-010708</t>
  </si>
  <si>
    <t>3630-A-012208</t>
  </si>
  <si>
    <t>3630-A-021908</t>
  </si>
  <si>
    <t>3630-A-030608</t>
  </si>
  <si>
    <t>10/02/06-1345*10/10/06-0600</t>
  </si>
  <si>
    <t>10/11/06-1700*10/16/06-0730</t>
  </si>
  <si>
    <t>10/17/06-0844*10/25/06-1000</t>
  </si>
  <si>
    <t>10/26/06-0414*10/28/06-2229</t>
  </si>
  <si>
    <t>10/31/06-2229*11/06/06-0929</t>
  </si>
  <si>
    <t>11/06/06-1500*11/12/06-0330</t>
  </si>
  <si>
    <t>11/28/06-0529*12/04/06-0729</t>
  </si>
  <si>
    <t>12/14/06-2145*12/18/06-0830</t>
  </si>
  <si>
    <t>01/11/07-1845*01/15/07-0430</t>
  </si>
  <si>
    <t>01/23/07-2315*01/25/07-0845</t>
  </si>
  <si>
    <t>02/07/07-0415*02/11/07-1501</t>
  </si>
  <si>
    <t>02/21/07-1130*02/27/07-0130</t>
  </si>
  <si>
    <t>03/19/07-1630*03/27/07-0730</t>
  </si>
  <si>
    <t>04/02/07-1559*04/10/07-0915</t>
  </si>
  <si>
    <t>04/17/07-2301*04/24/07-0501</t>
  </si>
  <si>
    <t>05/14/07-1430*05/22/07-0200</t>
  </si>
  <si>
    <t>05/30/07-1615*06/04/07-0445</t>
  </si>
  <si>
    <t>06/12/07-1746*06/20/07-0716</t>
  </si>
  <si>
    <t>06/26/07-1145*07/03/07-0900</t>
  </si>
  <si>
    <t>07/10/07-1044*07/11/07-2129</t>
  </si>
  <si>
    <t>07/23/07-1458*07/30/07-0944</t>
  </si>
  <si>
    <t>07/31/07-1528*08/06/07-0359</t>
  </si>
  <si>
    <t>08/08/07-1943*08/13/07-1313</t>
  </si>
  <si>
    <t>08/13/07-2015*08/20/07-1345</t>
  </si>
  <si>
    <t>08/20/07-1700*08/28/07-0515</t>
  </si>
  <si>
    <t>08/29/07-1744*09/04/07-0044</t>
  </si>
  <si>
    <t>09/07/07-0130*09/12/07-0630</t>
  </si>
  <si>
    <t>09/12/07-1500*09/19/07-1030</t>
  </si>
  <si>
    <t>09/25/07-0844*09/30/07-0459</t>
  </si>
  <si>
    <t>10/10/07-0744*10/11/07-1759</t>
  </si>
  <si>
    <t>10/16/07-1114*10/19/07-1859</t>
  </si>
  <si>
    <t>10/23/07-0959*10/26/07-0729</t>
  </si>
  <si>
    <t>10/31/07-0659*11/03/07-0429</t>
  </si>
  <si>
    <t>11/13/07-1529*11/20/07-1530</t>
  </si>
  <si>
    <t>11/26/07-1715*12/04/07-1430</t>
  </si>
  <si>
    <t>12/12/07-1214*12/17/07-1414</t>
  </si>
  <si>
    <t>12/27/07-1759*01/02/08-1344</t>
  </si>
  <si>
    <t>01/07/08-1514*01/14/08-2114</t>
  </si>
  <si>
    <t>01/22/08-1644*02/29/08-0029</t>
  </si>
  <si>
    <t>02/19/08-1344*02/26/08-0830</t>
  </si>
  <si>
    <t>03/06/08-0015*03/11/08-0345</t>
  </si>
  <si>
    <t>00700011</t>
  </si>
  <si>
    <t>00700024</t>
  </si>
  <si>
    <t>00700043</t>
  </si>
  <si>
    <t>00700073</t>
  </si>
  <si>
    <t>00700096</t>
  </si>
  <si>
    <t>00700088</t>
  </si>
  <si>
    <t>00701707</t>
  </si>
  <si>
    <t>00701708</t>
  </si>
  <si>
    <t>00701710</t>
  </si>
  <si>
    <t>00701711</t>
  </si>
  <si>
    <t>00701712</t>
  </si>
  <si>
    <t>00700323</t>
  </si>
  <si>
    <t>00701714</t>
  </si>
  <si>
    <t>00701716</t>
  </si>
  <si>
    <t>00701717</t>
  </si>
  <si>
    <t>00701718</t>
  </si>
  <si>
    <t>00702077</t>
  </si>
  <si>
    <t>00702428</t>
  </si>
  <si>
    <t>00702658</t>
  </si>
  <si>
    <t>00703650</t>
  </si>
  <si>
    <t>00703922</t>
  </si>
  <si>
    <t>00703915</t>
  </si>
  <si>
    <t>00703663</t>
  </si>
  <si>
    <t>00703929</t>
  </si>
  <si>
    <t>00703693</t>
  </si>
  <si>
    <t>00703874</t>
  </si>
  <si>
    <t>00703904</t>
  </si>
  <si>
    <t>00704307</t>
  </si>
  <si>
    <t>00704319</t>
  </si>
  <si>
    <t>00800324</t>
  </si>
  <si>
    <t>00800293</t>
  </si>
  <si>
    <t>00800418</t>
  </si>
  <si>
    <t>00801609</t>
  </si>
  <si>
    <t>00800693</t>
  </si>
  <si>
    <t>00800811</t>
  </si>
  <si>
    <t>00800949</t>
  </si>
  <si>
    <t>00801322</t>
  </si>
  <si>
    <t>00801344</t>
  </si>
  <si>
    <t>00801545</t>
  </si>
  <si>
    <t>00801890</t>
  </si>
  <si>
    <t>00802183</t>
  </si>
  <si>
    <t>FINAL DATA - PRIOR TO 10/1/07; PROVISIONAL DATA - AFTER 10/1/07</t>
  </si>
  <si>
    <t>U.S. Geological Survey, Orlando, FL, Contact:  Michael Byrne, Hydrologist, (407) 803-5575</t>
  </si>
  <si>
    <t>Date revised: 5/9/07</t>
  </si>
  <si>
    <t>Date revised: 5/15/2008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</si>
</sst>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0.0"/>
    <numFmt numFmtId="167" formatCode="0.0000"/>
    <numFmt numFmtId="168" formatCode="0.00000"/>
    <numFmt numFmtId="169" formatCode="[$-409]h:mm:ss\ AM/PM"/>
    <numFmt numFmtId="170" formatCode="h:mm;@"/>
    <numFmt numFmtId="171" formatCode="0.000E+00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E+00"/>
    <numFmt numFmtId="178" formatCode="#,##0.0"/>
    <numFmt numFmtId="179" formatCode="m/d/yy;@"/>
    <numFmt numFmtId="180" formatCode="_(* #,##0.0_);_(* \(#,##0.0\);_(* &quot;-&quot;?_);_(@_)"/>
    <numFmt numFmtId="181" formatCode="_(* #,##0.0000_);_(* \(#,##0.0000\);_(* &quot;-&quot;????_);_(@_)"/>
    <numFmt numFmtId="182" formatCode="m/d/yy\ h:mm;@"/>
    <numFmt numFmtId="183" formatCode="m/d/yyyy;@"/>
  </numFmts>
  <fonts count="45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i/>
      <sz val="18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i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14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 quotePrefix="1">
      <alignment horizontal="center"/>
    </xf>
    <xf numFmtId="0" fontId="13" fillId="0" borderId="11" xfId="0" applyFont="1" applyBorder="1" applyAlignment="1" quotePrefix="1">
      <alignment horizontal="center"/>
    </xf>
    <xf numFmtId="0" fontId="12" fillId="0" borderId="11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2" fillId="20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0" fontId="12" fillId="0" borderId="12" xfId="0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0" fontId="12" fillId="20" borderId="12" xfId="0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164" fontId="12" fillId="20" borderId="12" xfId="0" applyNumberFormat="1" applyFont="1" applyFill="1" applyBorder="1" applyAlignment="1">
      <alignment horizontal="center"/>
    </xf>
    <xf numFmtId="166" fontId="12" fillId="20" borderId="12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6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 quotePrefix="1">
      <alignment horizontal="center"/>
    </xf>
    <xf numFmtId="0" fontId="14" fillId="0" borderId="13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11" fontId="0" fillId="7" borderId="11" xfId="0" applyNumberFormat="1" applyFill="1" applyBorder="1" applyAlignment="1">
      <alignment/>
    </xf>
    <xf numFmtId="11" fontId="0" fillId="7" borderId="18" xfId="0" applyNumberFormat="1" applyFill="1" applyBorder="1" applyAlignment="1">
      <alignment/>
    </xf>
    <xf numFmtId="11" fontId="0" fillId="7" borderId="12" xfId="0" applyNumberFormat="1" applyFill="1" applyBorder="1" applyAlignment="1">
      <alignment/>
    </xf>
    <xf numFmtId="11" fontId="0" fillId="7" borderId="19" xfId="0" applyNumberFormat="1" applyFill="1" applyBorder="1" applyAlignment="1">
      <alignment/>
    </xf>
    <xf numFmtId="11" fontId="20" fillId="7" borderId="12" xfId="0" applyNumberFormat="1" applyFont="1" applyFill="1" applyBorder="1" applyAlignment="1">
      <alignment horizontal="right"/>
    </xf>
    <xf numFmtId="11" fontId="20" fillId="7" borderId="19" xfId="0" applyNumberFormat="1" applyFont="1" applyFill="1" applyBorder="1" applyAlignment="1">
      <alignment horizontal="right"/>
    </xf>
    <xf numFmtId="11" fontId="0" fillId="24" borderId="12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2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11" fontId="12" fillId="0" borderId="11" xfId="0" applyNumberFormat="1" applyFont="1" applyBorder="1" applyAlignment="1">
      <alignment/>
    </xf>
    <xf numFmtId="11" fontId="12" fillId="0" borderId="18" xfId="0" applyNumberFormat="1" applyFont="1" applyBorder="1" applyAlignment="1">
      <alignment/>
    </xf>
    <xf numFmtId="11" fontId="12" fillId="0" borderId="12" xfId="0" applyNumberFormat="1" applyFont="1" applyBorder="1" applyAlignment="1">
      <alignment/>
    </xf>
    <xf numFmtId="11" fontId="12" fillId="0" borderId="19" xfId="0" applyNumberFormat="1" applyFont="1" applyBorder="1" applyAlignment="1">
      <alignment/>
    </xf>
    <xf numFmtId="1" fontId="12" fillId="0" borderId="14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 quotePrefix="1">
      <alignment horizontal="center"/>
    </xf>
    <xf numFmtId="0" fontId="13" fillId="0" borderId="25" xfId="0" applyFont="1" applyBorder="1" applyAlignment="1" quotePrefix="1">
      <alignment horizontal="center"/>
    </xf>
    <xf numFmtId="1" fontId="1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166" fontId="12" fillId="0" borderId="25" xfId="0" applyNumberFormat="1" applyFont="1" applyBorder="1" applyAlignment="1">
      <alignment horizontal="center"/>
    </xf>
    <xf numFmtId="14" fontId="12" fillId="0" borderId="27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3" fontId="12" fillId="0" borderId="13" xfId="42" applyNumberFormat="1" applyFont="1" applyBorder="1" applyAlignment="1">
      <alignment horizontal="right"/>
    </xf>
    <xf numFmtId="3" fontId="12" fillId="0" borderId="14" xfId="42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11" fontId="12" fillId="0" borderId="27" xfId="0" applyNumberFormat="1" applyFont="1" applyBorder="1" applyAlignment="1">
      <alignment/>
    </xf>
    <xf numFmtId="11" fontId="12" fillId="0" borderId="28" xfId="0" applyNumberFormat="1" applyFont="1" applyBorder="1" applyAlignment="1">
      <alignment/>
    </xf>
    <xf numFmtId="3" fontId="12" fillId="0" borderId="11" xfId="42" applyNumberFormat="1" applyFont="1" applyBorder="1" applyAlignment="1">
      <alignment horizontal="right"/>
    </xf>
    <xf numFmtId="3" fontId="12" fillId="0" borderId="12" xfId="42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 quotePrefix="1">
      <alignment horizontal="center"/>
    </xf>
    <xf numFmtId="0" fontId="13" fillId="0" borderId="27" xfId="0" applyFont="1" applyBorder="1" applyAlignment="1" quotePrefix="1">
      <alignment horizontal="center"/>
    </xf>
    <xf numFmtId="2" fontId="12" fillId="0" borderId="27" xfId="0" applyNumberFormat="1" applyFon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2" fillId="20" borderId="27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3" fontId="12" fillId="0" borderId="29" xfId="0" applyNumberFormat="1" applyFont="1" applyBorder="1" applyAlignment="1">
      <alignment horizontal="right"/>
    </xf>
    <xf numFmtId="166" fontId="1" fillId="20" borderId="10" xfId="0" applyNumberFormat="1" applyFont="1" applyFill="1" applyBorder="1" applyAlignment="1">
      <alignment horizontal="center" wrapText="1"/>
    </xf>
    <xf numFmtId="166" fontId="12" fillId="20" borderId="27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1" fillId="20" borderId="1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1" fillId="0" borderId="10" xfId="0" applyNumberFormat="1" applyFont="1" applyBorder="1" applyAlignment="1">
      <alignment horizontal="center" wrapText="1"/>
    </xf>
    <xf numFmtId="168" fontId="12" fillId="0" borderId="11" xfId="0" applyNumberFormat="1" applyFont="1" applyBorder="1" applyAlignment="1">
      <alignment horizontal="center"/>
    </xf>
    <xf numFmtId="168" fontId="12" fillId="0" borderId="12" xfId="0" applyNumberFormat="1" applyFont="1" applyBorder="1" applyAlignment="1">
      <alignment horizontal="center"/>
    </xf>
    <xf numFmtId="168" fontId="12" fillId="0" borderId="27" xfId="0" applyNumberFormat="1" applyFont="1" applyBorder="1" applyAlignment="1">
      <alignment horizontal="center"/>
    </xf>
    <xf numFmtId="168" fontId="12" fillId="0" borderId="25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wrapText="1"/>
    </xf>
    <xf numFmtId="167" fontId="12" fillId="0" borderId="11" xfId="0" applyNumberFormat="1" applyFont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167" fontId="12" fillId="0" borderId="27" xfId="0" applyNumberFormat="1" applyFont="1" applyBorder="1" applyAlignment="1">
      <alignment horizontal="center"/>
    </xf>
    <xf numFmtId="167" fontId="12" fillId="0" borderId="2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20" borderId="10" xfId="0" applyNumberFormat="1" applyFont="1" applyFill="1" applyBorder="1" applyAlignment="1">
      <alignment horizontal="center" wrapText="1"/>
    </xf>
    <xf numFmtId="164" fontId="1" fillId="20" borderId="10" xfId="0" applyNumberFormat="1" applyFont="1" applyFill="1" applyBorder="1" applyAlignment="1">
      <alignment horizontal="center" wrapText="1"/>
    </xf>
    <xf numFmtId="164" fontId="12" fillId="20" borderId="11" xfId="0" applyNumberFormat="1" applyFont="1" applyFill="1" applyBorder="1" applyAlignment="1">
      <alignment horizontal="center"/>
    </xf>
    <xf numFmtId="164" fontId="12" fillId="20" borderId="27" xfId="0" applyNumberFormat="1" applyFont="1" applyFill="1" applyBorder="1" applyAlignment="1">
      <alignment horizontal="center"/>
    </xf>
    <xf numFmtId="164" fontId="12" fillId="20" borderId="25" xfId="0" applyNumberFormat="1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2" fillId="0" borderId="28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right"/>
    </xf>
    <xf numFmtId="3" fontId="12" fillId="0" borderId="12" xfId="42" applyNumberFormat="1" applyFont="1" applyFill="1" applyBorder="1" applyAlignment="1">
      <alignment horizontal="right"/>
    </xf>
    <xf numFmtId="14" fontId="0" fillId="0" borderId="13" xfId="0" applyNumberFormat="1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14" fontId="22" fillId="0" borderId="14" xfId="0" applyNumberFormat="1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2" fillId="20" borderId="12" xfId="0" applyNumberFormat="1" applyFont="1" applyFill="1" applyBorder="1" applyAlignment="1">
      <alignment horizontal="center"/>
    </xf>
    <xf numFmtId="1" fontId="12" fillId="20" borderId="27" xfId="0" applyNumberFormat="1" applyFont="1" applyFill="1" applyBorder="1" applyAlignment="1">
      <alignment horizontal="center"/>
    </xf>
    <xf numFmtId="1" fontId="12" fillId="20" borderId="25" xfId="0" applyNumberFormat="1" applyFont="1" applyFill="1" applyBorder="1" applyAlignment="1">
      <alignment horizontal="center"/>
    </xf>
    <xf numFmtId="11" fontId="12" fillId="0" borderId="11" xfId="0" applyNumberFormat="1" applyFont="1" applyBorder="1" applyAlignment="1">
      <alignment horizontal="right"/>
    </xf>
    <xf numFmtId="11" fontId="12" fillId="0" borderId="12" xfId="0" applyNumberFormat="1" applyFont="1" applyBorder="1" applyAlignment="1">
      <alignment horizontal="right"/>
    </xf>
    <xf numFmtId="11" fontId="12" fillId="0" borderId="27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1" fontId="0" fillId="7" borderId="19" xfId="0" applyNumberFormat="1" applyFill="1" applyBorder="1" applyAlignment="1">
      <alignment horizontal="right"/>
    </xf>
    <xf numFmtId="11" fontId="0" fillId="24" borderId="12" xfId="0" applyNumberFormat="1" applyFill="1" applyBorder="1" applyAlignment="1">
      <alignment horizontal="right"/>
    </xf>
    <xf numFmtId="11" fontId="20" fillId="24" borderId="12" xfId="0" applyNumberFormat="1" applyFont="1" applyFill="1" applyBorder="1" applyAlignment="1">
      <alignment horizontal="right"/>
    </xf>
    <xf numFmtId="14" fontId="12" fillId="0" borderId="12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6" fillId="0" borderId="35" xfId="0" applyFont="1" applyBorder="1" applyAlignment="1">
      <alignment/>
    </xf>
    <xf numFmtId="166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2" fillId="20" borderId="12" xfId="0" applyFont="1" applyFill="1" applyBorder="1" applyAlignment="1" quotePrefix="1">
      <alignment horizontal="center"/>
    </xf>
    <xf numFmtId="3" fontId="12" fillId="0" borderId="12" xfId="0" applyNumberFormat="1" applyFont="1" applyBorder="1" applyAlignment="1">
      <alignment horizontal="center"/>
    </xf>
    <xf numFmtId="11" fontId="12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25" xfId="0" applyBorder="1" applyAlignment="1">
      <alignment/>
    </xf>
    <xf numFmtId="0" fontId="12" fillId="0" borderId="31" xfId="0" applyFont="1" applyBorder="1" applyAlignment="1">
      <alignment horizontal="center"/>
    </xf>
    <xf numFmtId="14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 quotePrefix="1">
      <alignment horizontal="center"/>
    </xf>
    <xf numFmtId="0" fontId="13" fillId="0" borderId="31" xfId="0" applyFont="1" applyBorder="1" applyAlignment="1" quotePrefix="1">
      <alignment horizontal="center"/>
    </xf>
    <xf numFmtId="2" fontId="12" fillId="0" borderId="31" xfId="0" applyNumberFormat="1" applyFont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/>
    </xf>
    <xf numFmtId="1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 quotePrefix="1">
      <alignment horizontal="center"/>
    </xf>
    <xf numFmtId="166" fontId="12" fillId="0" borderId="31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8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67" fontId="12" fillId="0" borderId="31" xfId="0" applyNumberFormat="1" applyFont="1" applyFill="1" applyBorder="1" applyAlignment="1">
      <alignment horizontal="center"/>
    </xf>
    <xf numFmtId="167" fontId="12" fillId="0" borderId="31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right"/>
    </xf>
    <xf numFmtId="11" fontId="12" fillId="0" borderId="31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173" fontId="12" fillId="0" borderId="12" xfId="42" applyNumberFormat="1" applyFont="1" applyBorder="1" applyAlignment="1">
      <alignment/>
    </xf>
    <xf numFmtId="11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 quotePrefix="1">
      <alignment horizontal="center"/>
    </xf>
    <xf numFmtId="173" fontId="12" fillId="0" borderId="14" xfId="42" applyNumberFormat="1" applyFont="1" applyBorder="1" applyAlignment="1">
      <alignment/>
    </xf>
    <xf numFmtId="173" fontId="12" fillId="0" borderId="15" xfId="42" applyNumberFormat="1" applyFont="1" applyBorder="1" applyAlignment="1">
      <alignment/>
    </xf>
    <xf numFmtId="14" fontId="0" fillId="0" borderId="38" xfId="0" applyNumberFormat="1" applyFill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166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14" fontId="12" fillId="0" borderId="12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66" fontId="12" fillId="20" borderId="11" xfId="0" applyNumberFormat="1" applyFont="1" applyFill="1" applyBorder="1" applyAlignment="1">
      <alignment horizontal="center"/>
    </xf>
    <xf numFmtId="173" fontId="12" fillId="0" borderId="12" xfId="42" applyNumberFormat="1" applyFont="1" applyFill="1" applyBorder="1" applyAlignment="1">
      <alignment/>
    </xf>
    <xf numFmtId="11" fontId="12" fillId="0" borderId="12" xfId="0" applyNumberFormat="1" applyFont="1" applyFill="1" applyBorder="1" applyAlignment="1">
      <alignment/>
    </xf>
    <xf numFmtId="11" fontId="12" fillId="0" borderId="19" xfId="0" applyNumberFormat="1" applyFont="1" applyFill="1" applyBorder="1" applyAlignment="1">
      <alignment/>
    </xf>
    <xf numFmtId="11" fontId="12" fillId="0" borderId="12" xfId="0" applyNumberFormat="1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center" wrapText="1"/>
    </xf>
    <xf numFmtId="43" fontId="0" fillId="0" borderId="11" xfId="42" applyFill="1" applyBorder="1" applyAlignment="1">
      <alignment/>
    </xf>
    <xf numFmtId="43" fontId="0" fillId="0" borderId="18" xfId="42" applyFill="1" applyBorder="1" applyAlignment="1">
      <alignment/>
    </xf>
    <xf numFmtId="14" fontId="12" fillId="0" borderId="14" xfId="0" applyNumberFormat="1" applyFont="1" applyFill="1" applyBorder="1" applyAlignment="1">
      <alignment horizontal="center" wrapText="1"/>
    </xf>
    <xf numFmtId="173" fontId="0" fillId="0" borderId="12" xfId="42" applyNumberFormat="1" applyFill="1" applyBorder="1" applyAlignment="1">
      <alignment/>
    </xf>
    <xf numFmtId="173" fontId="0" fillId="0" borderId="19" xfId="42" applyNumberFormat="1" applyFill="1" applyBorder="1" applyAlignment="1">
      <alignment/>
    </xf>
    <xf numFmtId="14" fontId="1" fillId="0" borderId="14" xfId="0" applyNumberFormat="1" applyFont="1" applyFill="1" applyBorder="1" applyAlignment="1">
      <alignment horizontal="center" wrapText="1"/>
    </xf>
    <xf numFmtId="43" fontId="0" fillId="0" borderId="12" xfId="42" applyFill="1" applyBorder="1" applyAlignment="1">
      <alignment/>
    </xf>
    <xf numFmtId="43" fontId="0" fillId="0" borderId="19" xfId="42" applyFill="1" applyBorder="1" applyAlignment="1">
      <alignment/>
    </xf>
    <xf numFmtId="14" fontId="1" fillId="0" borderId="15" xfId="0" applyNumberFormat="1" applyFont="1" applyFill="1" applyBorder="1" applyAlignment="1">
      <alignment horizontal="center" wrapText="1"/>
    </xf>
    <xf numFmtId="43" fontId="0" fillId="0" borderId="16" xfId="42" applyFill="1" applyBorder="1" applyAlignment="1">
      <alignment/>
    </xf>
    <xf numFmtId="43" fontId="0" fillId="0" borderId="20" xfId="42" applyFill="1" applyBorder="1" applyAlignment="1">
      <alignment/>
    </xf>
    <xf numFmtId="0" fontId="12" fillId="25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25" borderId="0" xfId="0" applyNumberFormat="1" applyFont="1" applyFill="1" applyBorder="1" applyAlignment="1">
      <alignment horizontal="center"/>
    </xf>
    <xf numFmtId="14" fontId="12" fillId="25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73" fontId="0" fillId="0" borderId="12" xfId="42" applyNumberFormat="1" applyFont="1" applyBorder="1" applyAlignment="1">
      <alignment/>
    </xf>
    <xf numFmtId="49" fontId="12" fillId="0" borderId="0" xfId="0" applyNumberFormat="1" applyFont="1" applyBorder="1" applyAlignment="1" quotePrefix="1">
      <alignment horizontal="center"/>
    </xf>
    <xf numFmtId="49" fontId="12" fillId="25" borderId="0" xfId="0" applyNumberFormat="1" applyFont="1" applyFill="1" applyBorder="1" applyAlignment="1" quotePrefix="1">
      <alignment horizontal="center"/>
    </xf>
    <xf numFmtId="11" fontId="0" fillId="0" borderId="11" xfId="42" applyNumberFormat="1" applyFill="1" applyBorder="1" applyAlignment="1">
      <alignment/>
    </xf>
    <xf numFmtId="18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color indexed="10"/>
      </font>
    </dxf>
    <dxf>
      <fill>
        <patternFill>
          <bgColor indexed="1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45">
      <selection activeCell="E183" sqref="E183"/>
    </sheetView>
  </sheetViews>
  <sheetFormatPr defaultColWidth="9.140625" defaultRowHeight="12.75"/>
  <cols>
    <col min="1" max="1" width="21.00390625" style="0" customWidth="1"/>
    <col min="2" max="8" width="12.7109375" style="0" customWidth="1"/>
    <col min="9" max="9" width="16.140625" style="0" customWidth="1"/>
  </cols>
  <sheetData>
    <row r="1" ht="23.25">
      <c r="A1" s="8" t="s">
        <v>654</v>
      </c>
    </row>
    <row r="2" ht="15">
      <c r="A2" s="13" t="s">
        <v>655</v>
      </c>
    </row>
    <row r="3" ht="15">
      <c r="A3" s="13" t="s">
        <v>84</v>
      </c>
    </row>
    <row r="4" spans="1:3" ht="15">
      <c r="A4" s="13" t="s">
        <v>656</v>
      </c>
      <c r="C4" s="13"/>
    </row>
    <row r="5" ht="18.75">
      <c r="A5" s="31" t="s">
        <v>429</v>
      </c>
    </row>
    <row r="6" ht="15.75">
      <c r="A6" s="82" t="s">
        <v>265</v>
      </c>
    </row>
    <row r="7" ht="9" customHeight="1" thickBot="1"/>
    <row r="8" spans="2:8" ht="22.5" customHeight="1" thickBot="1">
      <c r="B8" s="276" t="s">
        <v>266</v>
      </c>
      <c r="C8" s="276"/>
      <c r="D8" s="276"/>
      <c r="E8" s="277" t="s">
        <v>267</v>
      </c>
      <c r="F8" s="277"/>
      <c r="G8" s="277"/>
      <c r="H8" s="277"/>
    </row>
    <row r="9" spans="1:8" ht="34.5" customHeight="1" thickBot="1">
      <c r="A9" s="83" t="s">
        <v>268</v>
      </c>
      <c r="B9" s="84" t="s">
        <v>103</v>
      </c>
      <c r="C9" s="84" t="s">
        <v>275</v>
      </c>
      <c r="D9" s="84" t="s">
        <v>269</v>
      </c>
      <c r="E9" s="84" t="s">
        <v>270</v>
      </c>
      <c r="F9" s="84" t="s">
        <v>276</v>
      </c>
      <c r="G9" s="84" t="s">
        <v>277</v>
      </c>
      <c r="H9" s="84" t="s">
        <v>101</v>
      </c>
    </row>
    <row r="10" spans="1:8" ht="12.75">
      <c r="A10" s="175">
        <v>37964</v>
      </c>
      <c r="B10" s="85">
        <f>VLOOKUP($A10,'Manual Samples'!$B$7:$BD$31,51,FALSE)</f>
        <v>0.06350116301033236</v>
      </c>
      <c r="C10" s="85">
        <f>VLOOKUP($A10,'Manual Samples'!$B$7:$BD$31,52,FALSE)</f>
        <v>0.0038100697806199425</v>
      </c>
      <c r="D10" s="85">
        <f>VLOOKUP($A10,'Manual Samples'!$B$7:$BD$31,53,FALSE)</f>
        <v>0.010250902028810795</v>
      </c>
      <c r="E10" s="85">
        <f>VLOOKUP($A10,'Manual Samples'!$B$7:$BD$31,54,FALSE)</f>
        <v>0.009933396213759134</v>
      </c>
      <c r="F10" s="85">
        <f>VLOOKUP($A10,'Manual Samples'!$B$7:$BD$31,55,FALSE)</f>
        <v>0.008073719297027972</v>
      </c>
      <c r="G10" s="85">
        <f>VLOOKUP($A10,'Manual Samples'!$B$7:$BD$31,50,FALSE)</f>
        <v>0.003991501674935177</v>
      </c>
      <c r="H10" s="86">
        <f>VLOOKUP($A10,'Manual Samples'!$B$7:$BD$31,49,FALSE)</f>
        <v>0.04535797357880883</v>
      </c>
    </row>
    <row r="11" spans="1:8" ht="12.75">
      <c r="A11" s="176">
        <v>37972</v>
      </c>
      <c r="B11" s="87">
        <f>VLOOKUP($A11,'Manual Samples'!$B$7:$BD$31,51,FALSE)</f>
        <v>0.22063407797599147</v>
      </c>
      <c r="C11" s="87">
        <f>VLOOKUP($A11,'Manual Samples'!$B$7:$BD$31,52,FALSE)</f>
        <v>0.0164740111555407</v>
      </c>
      <c r="D11" s="87">
        <f>VLOOKUP($A11,'Manual Samples'!$B$7:$BD$31,53,FALSE)</f>
        <v>0.07030872618168262</v>
      </c>
      <c r="E11" s="87">
        <f>VLOOKUP($A11,'Manual Samples'!$B$7:$BD$31,54,FALSE)</f>
        <v>0.06824947478724003</v>
      </c>
      <c r="F11" s="87">
        <f>VLOOKUP($A11,'Manual Samples'!$B$7:$BD$31,55,FALSE)</f>
        <v>0.057806128429709766</v>
      </c>
      <c r="G11" s="87">
        <f>VLOOKUP($A11,'Manual Samples'!$B$7:$BD$31,50,FALSE)</f>
        <v>0.018680351935300613</v>
      </c>
      <c r="H11" s="88">
        <f>VLOOKUP($A11,'Manual Samples'!$B$7:$BD$31,49,FALSE)</f>
        <v>0.5883575412693106</v>
      </c>
    </row>
    <row r="12" spans="1:8" ht="12.75">
      <c r="A12" s="176">
        <v>37977</v>
      </c>
      <c r="B12" s="87">
        <f>VLOOKUP($A12,'Manual Samples'!$B$7:$BD$31,51,FALSE)</f>
        <v>0.17968901055279043</v>
      </c>
      <c r="C12" s="87">
        <f>VLOOKUP($A12,'Manual Samples'!$B$7:$BD$31,52,FALSE)</f>
        <v>0.0065458139558516515</v>
      </c>
      <c r="D12" s="87">
        <f>VLOOKUP($A12,'Manual Samples'!$B$7:$BD$31,53,FALSE)</f>
        <v>0.025669858650398638</v>
      </c>
      <c r="E12" s="87">
        <f>VLOOKUP($A12,'Manual Samples'!$B$7:$BD$31,54,FALSE)</f>
        <v>0.024386365717878705</v>
      </c>
      <c r="F12" s="87">
        <f>VLOOKUP($A12,'Manual Samples'!$B$7:$BD$31,55,FALSE)</f>
        <v>0.022461126319098804</v>
      </c>
      <c r="G12" s="87">
        <f>VLOOKUP($A12,'Manual Samples'!$B$7:$BD$31,50,FALSE)</f>
        <v>0.004620574557071754</v>
      </c>
      <c r="H12" s="190" t="str">
        <f>VLOOKUP($A12,'Manual Samples'!$B$7:$BD$31,49,FALSE)</f>
        <v>ND</v>
      </c>
    </row>
    <row r="13" spans="1:8" ht="12.75">
      <c r="A13" s="176">
        <v>37984</v>
      </c>
      <c r="B13" s="87">
        <f>VLOOKUP($A13,'Manual Samples'!$B$7:$BD$31,51,FALSE)</f>
        <v>0.14744005028483842</v>
      </c>
      <c r="C13" s="87">
        <f>VLOOKUP($A13,'Manual Samples'!$B$7:$BD$31,52,FALSE)</f>
        <v>0.0035559070951049266</v>
      </c>
      <c r="D13" s="87">
        <f>VLOOKUP($A13,'Manual Samples'!$B$7:$BD$31,53,FALSE)</f>
        <v>0.026886126816647007</v>
      </c>
      <c r="E13" s="87">
        <f>VLOOKUP($A13,'Manual Samples'!$B$7:$BD$31,54,FALSE)</f>
        <v>0.024284243576326327</v>
      </c>
      <c r="F13" s="87">
        <f>VLOOKUP($A13,'Manual Samples'!$B$7:$BD$31,55,FALSE)</f>
        <v>0.023677137486918173</v>
      </c>
      <c r="G13" s="87">
        <f>VLOOKUP($A13,'Manual Samples'!$B$7:$BD$31,50,FALSE)</f>
        <v>0.027406503464711143</v>
      </c>
      <c r="H13" s="88">
        <f>VLOOKUP($A13,'Manual Samples'!$B$7:$BD$31,49,FALSE)</f>
        <v>0.43364720672011303</v>
      </c>
    </row>
    <row r="14" spans="1:8" ht="12.75">
      <c r="A14" s="176">
        <f>A13+7</f>
        <v>37991</v>
      </c>
      <c r="B14" s="89" t="s">
        <v>271</v>
      </c>
      <c r="C14" s="89" t="s">
        <v>271</v>
      </c>
      <c r="D14" s="89" t="s">
        <v>271</v>
      </c>
      <c r="E14" s="89" t="s">
        <v>271</v>
      </c>
      <c r="F14" s="89" t="s">
        <v>271</v>
      </c>
      <c r="G14" s="89" t="s">
        <v>271</v>
      </c>
      <c r="H14" s="90" t="s">
        <v>271</v>
      </c>
    </row>
    <row r="15" spans="1:8" ht="12.75">
      <c r="A15" s="176">
        <f>A14+7</f>
        <v>37998</v>
      </c>
      <c r="B15" s="89" t="s">
        <v>271</v>
      </c>
      <c r="C15" s="89" t="s">
        <v>271</v>
      </c>
      <c r="D15" s="89" t="s">
        <v>271</v>
      </c>
      <c r="E15" s="89" t="s">
        <v>271</v>
      </c>
      <c r="F15" s="89" t="s">
        <v>271</v>
      </c>
      <c r="G15" s="89" t="s">
        <v>271</v>
      </c>
      <c r="H15" s="90" t="s">
        <v>271</v>
      </c>
    </row>
    <row r="16" spans="1:8" ht="12.75">
      <c r="A16" s="176">
        <f>A15+7</f>
        <v>38005</v>
      </c>
      <c r="B16" s="89" t="s">
        <v>271</v>
      </c>
      <c r="C16" s="89" t="s">
        <v>271</v>
      </c>
      <c r="D16" s="89" t="s">
        <v>271</v>
      </c>
      <c r="E16" s="89" t="s">
        <v>271</v>
      </c>
      <c r="F16" s="89" t="s">
        <v>271</v>
      </c>
      <c r="G16" s="89" t="s">
        <v>271</v>
      </c>
      <c r="H16" s="90" t="s">
        <v>271</v>
      </c>
    </row>
    <row r="17" spans="1:8" ht="12.75">
      <c r="A17" s="176">
        <v>38013</v>
      </c>
      <c r="B17" s="87">
        <f>VLOOKUP($A17,'Manual Samples'!$B$7:$BD$31,51,FALSE)</f>
        <v>0.26501283890744004</v>
      </c>
      <c r="C17" s="87">
        <f>VLOOKUP($A17,'Manual Samples'!$B$7:$BD$31,52,FALSE)</f>
        <v>0.0027163815988012602</v>
      </c>
      <c r="D17" s="87">
        <f>VLOOKUP($A17,'Manual Samples'!$B$7:$BD$31,53,FALSE)</f>
        <v>0.0351142011552358</v>
      </c>
      <c r="E17" s="87">
        <f>VLOOKUP($A17,'Manual Samples'!$B$7:$BD$31,54,FALSE)</f>
        <v>0.021201027112595205</v>
      </c>
      <c r="F17" s="87">
        <f>VLOOKUP($A17,'Manual Samples'!$B$7:$BD$31,55,FALSE)</f>
        <v>0.021598546370956366</v>
      </c>
      <c r="G17" s="87">
        <f>VLOOKUP($A17,'Manual Samples'!$B$7:$BD$31,50,FALSE)</f>
        <v>0.008016638376950061</v>
      </c>
      <c r="H17" s="88">
        <f>VLOOKUP($A17,'Manual Samples'!$B$7:$BD$31,49,FALSE)</f>
        <v>4.107699003065321</v>
      </c>
    </row>
    <row r="18" spans="1:8" ht="12.75">
      <c r="A18" s="176">
        <v>38020</v>
      </c>
      <c r="B18" s="87">
        <f>VLOOKUP($A18,'Manual Samples'!$B$7:$BD$31,51,FALSE)</f>
        <v>0.26488692907332295</v>
      </c>
      <c r="C18" s="87">
        <f>VLOOKUP($A18,'Manual Samples'!$B$7:$BD$31,52,FALSE)</f>
        <v>0.005137201048694749</v>
      </c>
      <c r="D18" s="87">
        <f>VLOOKUP($A18,'Manual Samples'!$B$7:$BD$31,53,FALSE)</f>
        <v>0.04495050917607906</v>
      </c>
      <c r="E18" s="87">
        <f>VLOOKUP($A18,'Manual Samples'!$B$7:$BD$31,54,FALSE)</f>
        <v>0.03451556954591785</v>
      </c>
      <c r="F18" s="87">
        <f>VLOOKUP($A18,'Manual Samples'!$B$7:$BD$31,55,FALSE)</f>
        <v>0.032027237787956325</v>
      </c>
      <c r="G18" s="87">
        <f>VLOOKUP($A18,'Manual Samples'!$B$7:$BD$31,50,FALSE)</f>
        <v>0.00634123254448258</v>
      </c>
      <c r="H18" s="88">
        <f>VLOOKUP($A18,'Manual Samples'!$B$7:$BD$31,49,FALSE)</f>
        <v>4.976663515923037</v>
      </c>
    </row>
    <row r="19" spans="1:8" ht="12.75">
      <c r="A19" s="176">
        <f>A18+7</f>
        <v>38027</v>
      </c>
      <c r="B19" s="89" t="s">
        <v>271</v>
      </c>
      <c r="C19" s="89" t="s">
        <v>271</v>
      </c>
      <c r="D19" s="89" t="s">
        <v>271</v>
      </c>
      <c r="E19" s="89" t="s">
        <v>271</v>
      </c>
      <c r="F19" s="89" t="s">
        <v>271</v>
      </c>
      <c r="G19" s="89" t="s">
        <v>271</v>
      </c>
      <c r="H19" s="90" t="s">
        <v>271</v>
      </c>
    </row>
    <row r="20" spans="1:8" ht="12.75">
      <c r="A20" s="176">
        <f>A19+7</f>
        <v>38034</v>
      </c>
      <c r="B20" s="89" t="s">
        <v>271</v>
      </c>
      <c r="C20" s="89" t="s">
        <v>271</v>
      </c>
      <c r="D20" s="89" t="s">
        <v>271</v>
      </c>
      <c r="E20" s="89" t="s">
        <v>271</v>
      </c>
      <c r="F20" s="89" t="s">
        <v>271</v>
      </c>
      <c r="G20" s="89" t="s">
        <v>271</v>
      </c>
      <c r="H20" s="90" t="s">
        <v>271</v>
      </c>
    </row>
    <row r="21" spans="1:8" ht="12.75">
      <c r="A21" s="176">
        <f>A20+7</f>
        <v>38041</v>
      </c>
      <c r="B21" s="89" t="s">
        <v>271</v>
      </c>
      <c r="C21" s="89" t="s">
        <v>271</v>
      </c>
      <c r="D21" s="89" t="s">
        <v>271</v>
      </c>
      <c r="E21" s="89" t="s">
        <v>271</v>
      </c>
      <c r="F21" s="89" t="s">
        <v>271</v>
      </c>
      <c r="G21" s="89" t="s">
        <v>271</v>
      </c>
      <c r="H21" s="90" t="s">
        <v>271</v>
      </c>
    </row>
    <row r="22" spans="1:8" ht="12.75">
      <c r="A22" s="176">
        <v>38047</v>
      </c>
      <c r="B22" s="87">
        <f>VLOOKUP($A22,'Manual Samples'!$B$7:$BD$31,51,FALSE)</f>
        <v>0.36541000319412276</v>
      </c>
      <c r="C22" s="87">
        <f>VLOOKUP($A22,'Manual Samples'!$B$7:$BD$31,52,FALSE)</f>
        <v>0.0032480889172810906</v>
      </c>
      <c r="D22" s="87">
        <f>VLOOKUP($A22,'Manual Samples'!$B$7:$BD$31,53,FALSE)</f>
        <v>0.09541261194513202</v>
      </c>
      <c r="E22" s="87">
        <f>VLOOKUP($A22,'Manual Samples'!$B$7:$BD$31,54,FALSE)</f>
        <v>0.08729238965192931</v>
      </c>
      <c r="F22" s="87">
        <f>VLOOKUP($A22,'Manual Samples'!$B$7:$BD$31,55,FALSE)</f>
        <v>0.08343528406265802</v>
      </c>
      <c r="G22" s="87">
        <f>VLOOKUP($A22,'Manual Samples'!$B$7:$BD$31,50,FALSE)</f>
        <v>0.005684155605241909</v>
      </c>
      <c r="H22" s="88">
        <f>VLOOKUP($A22,'Manual Samples'!$B$7:$BD$31,49,FALSE)</f>
        <v>3.0450833599510228</v>
      </c>
    </row>
    <row r="23" spans="1:8" ht="12.75">
      <c r="A23" s="176">
        <f>A22+7</f>
        <v>38054</v>
      </c>
      <c r="B23" s="89" t="s">
        <v>271</v>
      </c>
      <c r="C23" s="89" t="s">
        <v>271</v>
      </c>
      <c r="D23" s="89" t="s">
        <v>271</v>
      </c>
      <c r="E23" s="89" t="s">
        <v>271</v>
      </c>
      <c r="F23" s="89" t="s">
        <v>271</v>
      </c>
      <c r="G23" s="89" t="s">
        <v>271</v>
      </c>
      <c r="H23" s="90" t="s">
        <v>271</v>
      </c>
    </row>
    <row r="24" spans="1:8" ht="12.75">
      <c r="A24" s="176">
        <f aca="true" t="shared" si="0" ref="A24:A41">A23+7</f>
        <v>38061</v>
      </c>
      <c r="B24" s="89" t="s">
        <v>271</v>
      </c>
      <c r="C24" s="89" t="s">
        <v>271</v>
      </c>
      <c r="D24" s="89" t="s">
        <v>271</v>
      </c>
      <c r="E24" s="89" t="s">
        <v>271</v>
      </c>
      <c r="F24" s="89" t="s">
        <v>271</v>
      </c>
      <c r="G24" s="89" t="s">
        <v>271</v>
      </c>
      <c r="H24" s="90" t="s">
        <v>271</v>
      </c>
    </row>
    <row r="25" spans="1:8" ht="12.75">
      <c r="A25" s="176">
        <f t="shared" si="0"/>
        <v>38068</v>
      </c>
      <c r="B25" s="89" t="s">
        <v>271</v>
      </c>
      <c r="C25" s="89" t="s">
        <v>271</v>
      </c>
      <c r="D25" s="89" t="s">
        <v>271</v>
      </c>
      <c r="E25" s="89" t="s">
        <v>271</v>
      </c>
      <c r="F25" s="89" t="s">
        <v>271</v>
      </c>
      <c r="G25" s="89" t="s">
        <v>271</v>
      </c>
      <c r="H25" s="90" t="s">
        <v>271</v>
      </c>
    </row>
    <row r="26" spans="1:8" ht="12.75">
      <c r="A26" s="176">
        <f t="shared" si="0"/>
        <v>38075</v>
      </c>
      <c r="B26" s="89" t="s">
        <v>271</v>
      </c>
      <c r="C26" s="89" t="s">
        <v>271</v>
      </c>
      <c r="D26" s="89" t="s">
        <v>271</v>
      </c>
      <c r="E26" s="89" t="s">
        <v>271</v>
      </c>
      <c r="F26" s="89" t="s">
        <v>271</v>
      </c>
      <c r="G26" s="89" t="s">
        <v>271</v>
      </c>
      <c r="H26" s="90" t="s">
        <v>271</v>
      </c>
    </row>
    <row r="27" spans="1:8" ht="12.75">
      <c r="A27" s="176">
        <f t="shared" si="0"/>
        <v>38082</v>
      </c>
      <c r="B27" s="89" t="s">
        <v>271</v>
      </c>
      <c r="C27" s="89" t="s">
        <v>271</v>
      </c>
      <c r="D27" s="89" t="s">
        <v>271</v>
      </c>
      <c r="E27" s="89" t="s">
        <v>271</v>
      </c>
      <c r="F27" s="89" t="s">
        <v>271</v>
      </c>
      <c r="G27" s="89" t="s">
        <v>271</v>
      </c>
      <c r="H27" s="90" t="s">
        <v>271</v>
      </c>
    </row>
    <row r="28" spans="1:8" ht="12.75">
      <c r="A28" s="176">
        <f t="shared" si="0"/>
        <v>38089</v>
      </c>
      <c r="B28" s="89" t="s">
        <v>271</v>
      </c>
      <c r="C28" s="89" t="s">
        <v>271</v>
      </c>
      <c r="D28" s="89" t="s">
        <v>271</v>
      </c>
      <c r="E28" s="89" t="s">
        <v>271</v>
      </c>
      <c r="F28" s="89" t="s">
        <v>271</v>
      </c>
      <c r="G28" s="89" t="s">
        <v>271</v>
      </c>
      <c r="H28" s="90" t="s">
        <v>271</v>
      </c>
    </row>
    <row r="29" spans="1:8" ht="12.75">
      <c r="A29" s="176">
        <f t="shared" si="0"/>
        <v>38096</v>
      </c>
      <c r="B29" s="89" t="s">
        <v>271</v>
      </c>
      <c r="C29" s="89" t="s">
        <v>271</v>
      </c>
      <c r="D29" s="89" t="s">
        <v>271</v>
      </c>
      <c r="E29" s="89" t="s">
        <v>271</v>
      </c>
      <c r="F29" s="89" t="s">
        <v>271</v>
      </c>
      <c r="G29" s="89" t="s">
        <v>271</v>
      </c>
      <c r="H29" s="90" t="s">
        <v>271</v>
      </c>
    </row>
    <row r="30" spans="1:8" ht="12.75">
      <c r="A30" s="176">
        <f t="shared" si="0"/>
        <v>38103</v>
      </c>
      <c r="B30" s="89" t="s">
        <v>271</v>
      </c>
      <c r="C30" s="89" t="s">
        <v>271</v>
      </c>
      <c r="D30" s="89" t="s">
        <v>271</v>
      </c>
      <c r="E30" s="89" t="s">
        <v>271</v>
      </c>
      <c r="F30" s="89" t="s">
        <v>271</v>
      </c>
      <c r="G30" s="89" t="s">
        <v>271</v>
      </c>
      <c r="H30" s="90" t="s">
        <v>271</v>
      </c>
    </row>
    <row r="31" spans="1:8" ht="12.75">
      <c r="A31" s="176">
        <f t="shared" si="0"/>
        <v>38110</v>
      </c>
      <c r="B31" s="89" t="s">
        <v>271</v>
      </c>
      <c r="C31" s="89" t="s">
        <v>271</v>
      </c>
      <c r="D31" s="89" t="s">
        <v>271</v>
      </c>
      <c r="E31" s="89" t="s">
        <v>271</v>
      </c>
      <c r="F31" s="89" t="s">
        <v>271</v>
      </c>
      <c r="G31" s="89" t="s">
        <v>271</v>
      </c>
      <c r="H31" s="90" t="s">
        <v>271</v>
      </c>
    </row>
    <row r="32" spans="1:8" ht="12.75">
      <c r="A32" s="176">
        <f t="shared" si="0"/>
        <v>38117</v>
      </c>
      <c r="B32" s="89" t="s">
        <v>271</v>
      </c>
      <c r="C32" s="89" t="s">
        <v>271</v>
      </c>
      <c r="D32" s="89" t="s">
        <v>271</v>
      </c>
      <c r="E32" s="89" t="s">
        <v>271</v>
      </c>
      <c r="F32" s="89" t="s">
        <v>271</v>
      </c>
      <c r="G32" s="89" t="s">
        <v>271</v>
      </c>
      <c r="H32" s="90" t="s">
        <v>271</v>
      </c>
    </row>
    <row r="33" spans="1:8" ht="12.75">
      <c r="A33" s="176">
        <f t="shared" si="0"/>
        <v>38124</v>
      </c>
      <c r="B33" s="89" t="s">
        <v>271</v>
      </c>
      <c r="C33" s="89" t="s">
        <v>271</v>
      </c>
      <c r="D33" s="89" t="s">
        <v>271</v>
      </c>
      <c r="E33" s="89" t="s">
        <v>271</v>
      </c>
      <c r="F33" s="89" t="s">
        <v>271</v>
      </c>
      <c r="G33" s="89" t="s">
        <v>271</v>
      </c>
      <c r="H33" s="90" t="s">
        <v>271</v>
      </c>
    </row>
    <row r="34" spans="1:8" ht="12.75">
      <c r="A34" s="176">
        <f t="shared" si="0"/>
        <v>38131</v>
      </c>
      <c r="B34" s="89" t="s">
        <v>271</v>
      </c>
      <c r="C34" s="89" t="s">
        <v>271</v>
      </c>
      <c r="D34" s="89" t="s">
        <v>271</v>
      </c>
      <c r="E34" s="89" t="s">
        <v>271</v>
      </c>
      <c r="F34" s="89" t="s">
        <v>271</v>
      </c>
      <c r="G34" s="89" t="s">
        <v>271</v>
      </c>
      <c r="H34" s="90" t="s">
        <v>271</v>
      </c>
    </row>
    <row r="35" spans="1:8" ht="12.75">
      <c r="A35" s="176">
        <f t="shared" si="0"/>
        <v>38138</v>
      </c>
      <c r="B35" s="89" t="s">
        <v>271</v>
      </c>
      <c r="C35" s="89" t="s">
        <v>271</v>
      </c>
      <c r="D35" s="89" t="s">
        <v>271</v>
      </c>
      <c r="E35" s="89" t="s">
        <v>271</v>
      </c>
      <c r="F35" s="89" t="s">
        <v>271</v>
      </c>
      <c r="G35" s="89" t="s">
        <v>271</v>
      </c>
      <c r="H35" s="90" t="s">
        <v>271</v>
      </c>
    </row>
    <row r="36" spans="1:8" ht="12.75">
      <c r="A36" s="176">
        <f t="shared" si="0"/>
        <v>38145</v>
      </c>
      <c r="B36" s="89" t="s">
        <v>271</v>
      </c>
      <c r="C36" s="89" t="s">
        <v>271</v>
      </c>
      <c r="D36" s="89" t="s">
        <v>271</v>
      </c>
      <c r="E36" s="89" t="s">
        <v>271</v>
      </c>
      <c r="F36" s="89" t="s">
        <v>271</v>
      </c>
      <c r="G36" s="89" t="s">
        <v>271</v>
      </c>
      <c r="H36" s="90" t="s">
        <v>271</v>
      </c>
    </row>
    <row r="37" spans="1:8" ht="12.75">
      <c r="A37" s="176">
        <f t="shared" si="0"/>
        <v>38152</v>
      </c>
      <c r="B37" s="89" t="s">
        <v>271</v>
      </c>
      <c r="C37" s="89" t="s">
        <v>271</v>
      </c>
      <c r="D37" s="89" t="s">
        <v>271</v>
      </c>
      <c r="E37" s="89" t="s">
        <v>271</v>
      </c>
      <c r="F37" s="89" t="s">
        <v>271</v>
      </c>
      <c r="G37" s="89" t="s">
        <v>271</v>
      </c>
      <c r="H37" s="90" t="s">
        <v>271</v>
      </c>
    </row>
    <row r="38" spans="1:8" ht="12.75">
      <c r="A38" s="176">
        <f t="shared" si="0"/>
        <v>38159</v>
      </c>
      <c r="B38" s="89" t="s">
        <v>271</v>
      </c>
      <c r="C38" s="89" t="s">
        <v>271</v>
      </c>
      <c r="D38" s="89" t="s">
        <v>271</v>
      </c>
      <c r="E38" s="89" t="s">
        <v>271</v>
      </c>
      <c r="F38" s="89" t="s">
        <v>271</v>
      </c>
      <c r="G38" s="89" t="s">
        <v>271</v>
      </c>
      <c r="H38" s="90" t="s">
        <v>271</v>
      </c>
    </row>
    <row r="39" spans="1:8" ht="12.75">
      <c r="A39" s="176">
        <f t="shared" si="0"/>
        <v>38166</v>
      </c>
      <c r="B39" s="89" t="s">
        <v>271</v>
      </c>
      <c r="C39" s="89" t="s">
        <v>271</v>
      </c>
      <c r="D39" s="89" t="s">
        <v>271</v>
      </c>
      <c r="E39" s="89" t="s">
        <v>271</v>
      </c>
      <c r="F39" s="89" t="s">
        <v>271</v>
      </c>
      <c r="G39" s="89" t="s">
        <v>271</v>
      </c>
      <c r="H39" s="90" t="s">
        <v>271</v>
      </c>
    </row>
    <row r="40" spans="1:8" ht="12.75">
      <c r="A40" s="176">
        <f t="shared" si="0"/>
        <v>38173</v>
      </c>
      <c r="B40" s="89" t="s">
        <v>271</v>
      </c>
      <c r="C40" s="89" t="s">
        <v>271</v>
      </c>
      <c r="D40" s="89" t="s">
        <v>271</v>
      </c>
      <c r="E40" s="89" t="s">
        <v>271</v>
      </c>
      <c r="F40" s="89" t="s">
        <v>271</v>
      </c>
      <c r="G40" s="89" t="s">
        <v>271</v>
      </c>
      <c r="H40" s="90" t="s">
        <v>271</v>
      </c>
    </row>
    <row r="41" spans="1:8" ht="12.75">
      <c r="A41" s="176">
        <f t="shared" si="0"/>
        <v>38180</v>
      </c>
      <c r="B41" s="91">
        <f>VLOOKUP($A41,'Autosampler Samples'!$D$7:$X$30,19,FALSE)</f>
        <v>0</v>
      </c>
      <c r="C41" s="91">
        <f>VLOOKUP($A41,'Autosampler Samples'!$D$7:$X$30,20,FALSE)</f>
        <v>0</v>
      </c>
      <c r="D41" s="91">
        <f>VLOOKUP($A41,'Autosampler Samples'!$D$7:$X$30,21,FALSE)</f>
        <v>0</v>
      </c>
      <c r="E41" s="89" t="s">
        <v>271</v>
      </c>
      <c r="F41" s="89" t="s">
        <v>271</v>
      </c>
      <c r="G41" s="89" t="s">
        <v>271</v>
      </c>
      <c r="H41" s="90" t="s">
        <v>271</v>
      </c>
    </row>
    <row r="42" spans="1:8" ht="12.75">
      <c r="A42" s="177">
        <v>38189</v>
      </c>
      <c r="B42" s="91">
        <f>VLOOKUP($A42,'Autosampler Samples'!$D$7:$X$30,19,FALSE)</f>
        <v>0</v>
      </c>
      <c r="C42" s="91">
        <f>VLOOKUP($A42,'Autosampler Samples'!$D$7:$X$30,20,FALSE)</f>
        <v>0</v>
      </c>
      <c r="D42" s="91">
        <f>VLOOKUP($A42,'Autosampler Samples'!$D$7:$X$30,21,FALSE)</f>
        <v>0</v>
      </c>
      <c r="E42" s="87">
        <f>VLOOKUP($A42,'Manual Samples'!$B$7:$BD$31,54,FALSE)</f>
        <v>0</v>
      </c>
      <c r="F42" s="87">
        <f>VLOOKUP($A42,'Manual Samples'!$B$7:$BD$31,55,FALSE)</f>
        <v>0</v>
      </c>
      <c r="G42" s="87">
        <f>VLOOKUP($A42,'Manual Samples'!$B$7:$BD$31,50,FALSE)</f>
        <v>0</v>
      </c>
      <c r="H42" s="88">
        <f>VLOOKUP($A42,'Manual Samples'!$B$7:$BD$31,49,FALSE)</f>
        <v>0</v>
      </c>
    </row>
    <row r="43" spans="1:8" ht="12.75">
      <c r="A43" s="177">
        <v>38195</v>
      </c>
      <c r="B43" s="91">
        <f>VLOOKUP($A43,'Autosampler Samples'!$D$7:$X$30,19,FALSE)</f>
        <v>0.006336987231216923</v>
      </c>
      <c r="C43" s="91">
        <f>VLOOKUP($A43,'Autosampler Samples'!$D$7:$X$30,20,FALSE)</f>
        <v>5.8231774557128477E-05</v>
      </c>
      <c r="D43" s="91">
        <f>VLOOKUP($A43,'Autosampler Samples'!$D$7:$X$30,21,FALSE)</f>
        <v>0.0017126992516802492</v>
      </c>
      <c r="E43" s="89" t="s">
        <v>271</v>
      </c>
      <c r="F43" s="89" t="s">
        <v>271</v>
      </c>
      <c r="G43" s="89" t="s">
        <v>271</v>
      </c>
      <c r="H43" s="90" t="s">
        <v>271</v>
      </c>
    </row>
    <row r="44" spans="1:8" ht="12.75">
      <c r="A44" s="176">
        <v>38202</v>
      </c>
      <c r="B44" s="91">
        <f>VLOOKUP($A44,'Autosampler Samples'!$D$7:$X$30,19,FALSE)</f>
        <v>0.1292899956563322</v>
      </c>
      <c r="C44" s="91">
        <f>VLOOKUP($A44,'Autosampler Samples'!$D$7:$X$30,20,FALSE)</f>
        <v>0.001939349934844983</v>
      </c>
      <c r="D44" s="91">
        <f>VLOOKUP($A44,'Autosampler Samples'!$D$7:$X$30,21,FALSE)</f>
        <v>0.007541916413286047</v>
      </c>
      <c r="E44" s="87">
        <f>VLOOKUP($A44,'Manual Samples'!$B$7:$BD$31,54,FALSE)</f>
        <v>0.05925791467581894</v>
      </c>
      <c r="F44" s="87">
        <f>VLOOKUP($A44,'Manual Samples'!$B$7:$BD$31,55,FALSE)</f>
        <v>0.033938623859787215</v>
      </c>
      <c r="G44" s="87">
        <f>VLOOKUP($A44,'Manual Samples'!$B$7:$BD$31,50,FALSE)</f>
        <v>0.023164457555092857</v>
      </c>
      <c r="H44" s="88">
        <f>VLOOKUP($A44,'Manual Samples'!$B$7:$BD$31,49,FALSE)</f>
        <v>10.235457989459636</v>
      </c>
    </row>
    <row r="45" spans="1:8" ht="12.75">
      <c r="A45" s="176">
        <f>A44+7</f>
        <v>38209</v>
      </c>
      <c r="B45" s="91">
        <f>VLOOKUP($A45,'Autosampler Samples'!$D$7:$X$30,19,FALSE)</f>
        <v>0.48564104236886996</v>
      </c>
      <c r="C45" s="191" t="str">
        <f>VLOOKUP($A45,'Autosampler Samples'!$D$7:$X$30,20,FALSE)</f>
        <v>ND</v>
      </c>
      <c r="D45" s="91">
        <f>VLOOKUP($A45,'Autosampler Samples'!$D$7:$X$30,21,FALSE)</f>
        <v>0.08453751478272921</v>
      </c>
      <c r="E45" s="89" t="s">
        <v>271</v>
      </c>
      <c r="F45" s="89" t="s">
        <v>271</v>
      </c>
      <c r="G45" s="89" t="s">
        <v>271</v>
      </c>
      <c r="H45" s="90" t="s">
        <v>271</v>
      </c>
    </row>
    <row r="46" spans="1:8" ht="12.75">
      <c r="A46" s="176">
        <v>38217</v>
      </c>
      <c r="B46" s="91">
        <f>VLOOKUP($A46,'Autosampler Samples'!$D$7:$X$30,19,FALSE)</f>
        <v>0.49564818254616366</v>
      </c>
      <c r="C46" s="191">
        <f>VLOOKUP($A46,'Autosampler Samples'!$D$7:$X$30,20,FALSE)</f>
        <v>0.0004531640526136354</v>
      </c>
      <c r="D46" s="91">
        <f>VLOOKUP($A46,'Autosampler Samples'!$D$7:$X$30,21,FALSE)</f>
        <v>0.11612328848224404</v>
      </c>
      <c r="E46" s="87">
        <f>VLOOKUP($A46,'Manual Samples'!$B$7:$BD$31,54,FALSE)</f>
        <v>0.12320397680433211</v>
      </c>
      <c r="F46" s="87">
        <f>VLOOKUP($A46,'Manual Samples'!$B$7:$BD$31,55,FALSE)</f>
        <v>0.21242064966264157</v>
      </c>
      <c r="G46" s="87">
        <f>VLOOKUP($A46,'Manual Samples'!$B$7:$BD$31,50,FALSE)</f>
        <v>0.015577514308593714</v>
      </c>
      <c r="H46" s="88">
        <f>VLOOKUP($A46,'Manual Samples'!$B$7:$BD$31,49,FALSE)</f>
        <v>1.3453307811967299</v>
      </c>
    </row>
    <row r="47" spans="1:8" ht="12.75">
      <c r="A47" s="176">
        <v>38223</v>
      </c>
      <c r="B47" s="91">
        <f>VLOOKUP($A47,'Autosampler Samples'!$D$7:$X$30,19,FALSE)</f>
        <v>0.8043548629545993</v>
      </c>
      <c r="C47" s="191">
        <f>VLOOKUP($A47,'Autosampler Samples'!$D$7:$X$30,20,FALSE)</f>
        <v>0.00017062072850552103</v>
      </c>
      <c r="D47" s="91">
        <f>VLOOKUP($A47,'Autosampler Samples'!$D$7:$X$30,21,FALSE)</f>
        <v>0.43873901615705413</v>
      </c>
      <c r="E47" s="87">
        <f>VLOOKUP($A47,'Manual Samples'!$B$7:$BD$31,54,FALSE)</f>
        <v>0.3168670672245391</v>
      </c>
      <c r="F47" s="87">
        <f>VLOOKUP($A47,'Manual Samples'!$B$7:$BD$31,55,FALSE)</f>
        <v>0.3412414570110421</v>
      </c>
      <c r="G47" s="87">
        <f>VLOOKUP($A47,'Manual Samples'!$B$7:$BD$31,50,FALSE)</f>
        <v>0.015843353361226956</v>
      </c>
      <c r="H47" s="88">
        <f>VLOOKUP($A47,'Manual Samples'!$B$7:$BD$31,49,FALSE)</f>
        <v>2.9249267743803613</v>
      </c>
    </row>
    <row r="48" spans="1:8" ht="12.75">
      <c r="A48" s="176">
        <v>38230</v>
      </c>
      <c r="B48" s="91">
        <f>VLOOKUP($A48,'Autosampler Samples'!$D$7:$X$30,19,FALSE)</f>
        <v>6.609944712254659</v>
      </c>
      <c r="C48" s="191">
        <f>VLOOKUP($A48,'Autosampler Samples'!$D$7:$X$30,20,FALSE)</f>
        <v>0.027351495361053767</v>
      </c>
      <c r="D48" s="91">
        <f>VLOOKUP($A48,'Autosampler Samples'!$D$7:$X$30,21,FALSE)</f>
        <v>2.165326716083423</v>
      </c>
      <c r="E48" s="87">
        <f>VLOOKUP($A48,'Manual Samples'!$B$7:$BD$31,54,FALSE)</f>
        <v>1.2536102040482977</v>
      </c>
      <c r="F48" s="87">
        <f>VLOOKUP($A48,'Manual Samples'!$B$7:$BD$31,55,FALSE)</f>
        <v>2.142533803282545</v>
      </c>
      <c r="G48" s="87">
        <f>VLOOKUP($A48,'Manual Samples'!$B$7:$BD$31,50,FALSE)</f>
        <v>0.15955038960614698</v>
      </c>
      <c r="H48" s="88">
        <f>VLOOKUP($A48,'Manual Samples'!$B$7:$BD$31,49,FALSE)</f>
        <v>12.536102040482977</v>
      </c>
    </row>
    <row r="49" spans="1:8" ht="12.75">
      <c r="A49" s="176">
        <v>38237</v>
      </c>
      <c r="B49" s="91">
        <f>VLOOKUP($A49,'Autosampler Samples'!$D$7:$X$30,19,FALSE)</f>
        <v>8.691515547243824</v>
      </c>
      <c r="C49" s="191" t="str">
        <f>VLOOKUP($A49,'Autosampler Samples'!$D$7:$X$30,20,FALSE)</f>
        <v>ND</v>
      </c>
      <c r="D49" s="91">
        <f>VLOOKUP($A49,'Autosampler Samples'!$D$7:$X$30,21,FALSE)</f>
        <v>3.1742926346455707</v>
      </c>
      <c r="E49" s="87">
        <f>VLOOKUP($A49,'Manual Samples'!$B$7:$BD$31,54,FALSE)</f>
        <v>0.04912595744094336</v>
      </c>
      <c r="F49" s="87">
        <f>VLOOKUP($A49,'Manual Samples'!$B$7:$BD$31,55,FALSE)</f>
        <v>2.305141079921188</v>
      </c>
      <c r="G49" s="87">
        <f>VLOOKUP($A49,'Manual Samples'!$B$7:$BD$31,50,FALSE)</f>
        <v>0.24185086740156733</v>
      </c>
      <c r="H49" s="88">
        <f>VLOOKUP($A49,'Manual Samples'!$B$7:$BD$31,49,FALSE)</f>
        <v>11.336759409448467</v>
      </c>
    </row>
    <row r="50" spans="1:8" ht="12.75">
      <c r="A50" s="176">
        <v>38243</v>
      </c>
      <c r="B50" s="91">
        <f>VLOOKUP($A50,'Autosampler Samples'!$D$7:$X$30,19,FALSE)</f>
        <v>5.679771163875291</v>
      </c>
      <c r="C50" s="191">
        <f>VLOOKUP($A50,'Autosampler Samples'!$D$7:$X$30,20,FALSE)</f>
        <v>0.009229628141297347</v>
      </c>
      <c r="D50" s="91">
        <f>VLOOKUP($A50,'Autosampler Samples'!$D$7:$X$30,21,FALSE)</f>
        <v>2.6032284501095084</v>
      </c>
      <c r="E50" s="87">
        <f>VLOOKUP($A50,'Manual Samples'!$B$7:$BD$31,54,FALSE)</f>
        <v>1.6802656359797734</v>
      </c>
      <c r="F50" s="87">
        <f>VLOOKUP($A50,'Manual Samples'!$B$7:$BD$31,55,FALSE)</f>
        <v>1.632934209614146</v>
      </c>
      <c r="G50" s="87">
        <f>VLOOKUP($A50,'Manual Samples'!$B$7:$BD$31,50,FALSE)</f>
        <v>0.04733142636562742</v>
      </c>
      <c r="H50" s="190" t="str">
        <f>VLOOKUP($A50,'Manual Samples'!$B$7:$BD$31,49,FALSE)</f>
        <v>ND</v>
      </c>
    </row>
    <row r="51" spans="1:8" ht="12.75">
      <c r="A51" s="176">
        <v>38250</v>
      </c>
      <c r="B51" s="91">
        <f>VLOOKUP($A51,'Autosampler Samples'!$D$7:$X$30,19,FALSE)</f>
        <v>18.37128872457471</v>
      </c>
      <c r="C51" s="191">
        <f>VLOOKUP($A51,'Autosampler Samples'!$D$7:$X$30,20,FALSE)</f>
        <v>0.020876464459743987</v>
      </c>
      <c r="D51" s="91">
        <f>VLOOKUP($A51,'Autosampler Samples'!$D$7:$X$30,21,FALSE)</f>
        <v>6.012421764406269</v>
      </c>
      <c r="E51" s="87">
        <f>VLOOKUP($A51,'Manual Samples'!$B$7:$BD$31,54,FALSE)</f>
        <v>7.682538921185786</v>
      </c>
      <c r="F51" s="87">
        <f>VLOOKUP($A51,'Manual Samples'!$B$7:$BD$31,55,FALSE)</f>
        <v>5.76190419088934</v>
      </c>
      <c r="G51" s="87">
        <f>VLOOKUP($A51,'Manual Samples'!$B$7:$BD$31,50,FALSE)</f>
        <v>1.670117156779519</v>
      </c>
      <c r="H51" s="190">
        <f>VLOOKUP($A51,'Manual Samples'!$B$7:$BD$31,49,FALSE)</f>
        <v>375.7763602753917</v>
      </c>
    </row>
    <row r="52" spans="1:8" ht="12.75">
      <c r="A52" s="176">
        <v>38259</v>
      </c>
      <c r="B52" s="91">
        <f>VLOOKUP($A52,'Autosampler Samples'!$D$7:$X$30,19,FALSE)</f>
        <v>8.404990770437799</v>
      </c>
      <c r="C52" s="191">
        <f>VLOOKUP($A52,'Autosampler Samples'!$D$7:$X$30,20,FALSE)</f>
        <v>0.04802851868821599</v>
      </c>
      <c r="D52" s="91">
        <f>VLOOKUP($A52,'Autosampler Samples'!$D$7:$X$30,21,FALSE)</f>
        <v>0.40023765573513326</v>
      </c>
      <c r="E52" s="87">
        <f>VLOOKUP($A52,'Manual Samples'!$B$7:$BD$31,54,FALSE)</f>
        <v>3.0017824180134993</v>
      </c>
      <c r="F52" s="87">
        <f>VLOOKUP($A52,'Manual Samples'!$B$7:$BD$31,55,FALSE)</f>
        <v>2.7216160589989067</v>
      </c>
      <c r="G52" s="87">
        <f>VLOOKUP($A52,'Manual Samples'!$B$7:$BD$31,50,FALSE)</f>
        <v>0.030017824180134996</v>
      </c>
      <c r="H52" s="190">
        <f>VLOOKUP($A52,'Manual Samples'!$B$7:$BD$31,49,FALSE)</f>
        <v>32.019012458810664</v>
      </c>
    </row>
    <row r="53" spans="1:8" ht="12.75">
      <c r="A53" s="176">
        <v>38264</v>
      </c>
      <c r="B53" s="91">
        <f>VLOOKUP($A53,'Autosampler Samples'!$D$7:$X$30,19,FALSE)</f>
        <v>5.875608255956807</v>
      </c>
      <c r="C53" s="191">
        <f>VLOOKUP($A53,'Autosampler Samples'!$D$7:$X$30,20,FALSE)</f>
        <v>0.005341462050869824</v>
      </c>
      <c r="D53" s="91">
        <f>VLOOKUP($A53,'Autosampler Samples'!$D$7:$X$30,21,FALSE)</f>
        <v>1.5490239947522488</v>
      </c>
      <c r="E53" s="87">
        <f>VLOOKUP($A53,'Manual Samples'!$B$7:$BD$31,54,FALSE)</f>
        <v>0.26707310254349115</v>
      </c>
      <c r="F53" s="87">
        <f>VLOOKUP($A53,'Manual Samples'!$B$7:$BD$31,55,FALSE)</f>
        <v>0.2510487163908817</v>
      </c>
      <c r="G53" s="87">
        <f>VLOOKUP($A53,'Manual Samples'!$B$7:$BD$31,50,FALSE)</f>
        <v>0.002670731025434912</v>
      </c>
      <c r="H53" s="190">
        <f>VLOOKUP($A53,'Manual Samples'!$B$7:$BD$31,49,FALSE)</f>
        <v>32.04877230521894</v>
      </c>
    </row>
    <row r="54" spans="1:8" ht="12.75">
      <c r="A54" s="176">
        <v>38272</v>
      </c>
      <c r="B54" s="91">
        <f>VLOOKUP($A54,'Autosampler Samples'!$D$7:$X$30,19,FALSE)</f>
        <v>2.765707111956958</v>
      </c>
      <c r="C54" s="191" t="str">
        <f>VLOOKUP($A54,'Autosampler Samples'!$D$7:$X$30,20,FALSE)</f>
        <v>ND</v>
      </c>
      <c r="D54" s="91">
        <f>VLOOKUP($A54,'Autosampler Samples'!$D$7:$X$30,21,FALSE)</f>
        <v>1.4892269064383616</v>
      </c>
      <c r="E54" s="87">
        <f>VLOOKUP($A54,'Manual Samples'!$B$7:$BD$31,54,FALSE)</f>
        <v>0.9360854840469702</v>
      </c>
      <c r="F54" s="87">
        <f>VLOOKUP($A54,'Manual Samples'!$B$7:$BD$31,55,FALSE)</f>
        <v>1.0424588345068533</v>
      </c>
      <c r="G54" s="87">
        <f>VLOOKUP($A54,'Manual Samples'!$B$7:$BD$31,50,FALSE)</f>
        <v>0.04893174121154618</v>
      </c>
      <c r="H54" s="190">
        <f>VLOOKUP($A54,'Manual Samples'!$B$7:$BD$31,49,FALSE)</f>
        <v>4.2549340183953195</v>
      </c>
    </row>
    <row r="55" spans="1:8" ht="12.75">
      <c r="A55" s="176">
        <v>38279</v>
      </c>
      <c r="B55" s="91">
        <f>VLOOKUP($A55,'Autosampler Samples'!$D$7:$X$30,19,FALSE)</f>
        <v>1.2490760720197027</v>
      </c>
      <c r="C55" s="91">
        <f>VLOOKUP($A55,'Autosampler Samples'!$D$7:$X$30,20,FALSE)</f>
        <v>0.0007286277086781598</v>
      </c>
      <c r="D55" s="91">
        <f>VLOOKUP($A55,'Autosampler Samples'!$D$7:$X$30,21,FALSE)</f>
        <v>0.6765828723440056</v>
      </c>
      <c r="E55" s="87">
        <f>VLOOKUP($A55,'Manual Samples'!$B$7:$BD$31,54,FALSE)</f>
        <v>0.6765828723440056</v>
      </c>
      <c r="F55" s="87">
        <f>VLOOKUP($A55,'Manual Samples'!$B$7:$BD$31,55,FALSE)</f>
        <v>0.44238110884031134</v>
      </c>
      <c r="G55" s="87">
        <f>VLOOKUP($A55,'Manual Samples'!$B$7:$BD$31,50,FALSE)</f>
        <v>0.04996304288078811</v>
      </c>
      <c r="H55" s="190">
        <f>VLOOKUP($A55,'Manual Samples'!$B$7:$BD$31,49,FALSE)</f>
        <v>3.6431385433907995</v>
      </c>
    </row>
    <row r="56" spans="1:8" ht="12.75">
      <c r="A56" s="176">
        <v>38285</v>
      </c>
      <c r="B56" s="91">
        <f>VLOOKUP($A56,'Autosampler Samples'!$D$7:$X$30,19,FALSE)</f>
        <v>1.0476907022429252</v>
      </c>
      <c r="C56" s="91">
        <f>VLOOKUP($A56,'Autosampler Samples'!$D$7:$X$30,20,FALSE)</f>
        <v>0.0020205463543256415</v>
      </c>
      <c r="D56" s="91">
        <f>VLOOKUP($A56,'Autosampler Samples'!$D$7:$X$30,21,FALSE)</f>
        <v>0.4864278260413581</v>
      </c>
      <c r="E56" s="87">
        <f>VLOOKUP($A56,'Manual Samples'!$B$7:$BD$31,54,FALSE)</f>
        <v>0.636097926361776</v>
      </c>
      <c r="F56" s="87">
        <f>VLOOKUP($A56,'Manual Samples'!$B$7:$BD$31,55,FALSE)</f>
        <v>0.3330159732129298</v>
      </c>
      <c r="G56" s="87">
        <f>VLOOKUP($A56,'Manual Samples'!$B$7:$BD$31,50,FALSE)</f>
        <v>0.0351724735752982</v>
      </c>
      <c r="H56" s="190">
        <f>VLOOKUP($A56,'Manual Samples'!$B$7:$BD$31,49,FALSE)</f>
        <v>1.3096133778036565</v>
      </c>
    </row>
    <row r="57" spans="1:8" ht="12.75">
      <c r="A57" s="176">
        <v>38293</v>
      </c>
      <c r="B57" s="91">
        <f>VLOOKUP($A57,'Autosampler Samples'!$D$7:$X$30,19,FALSE)</f>
        <v>0.5146222031811705</v>
      </c>
      <c r="C57" s="91">
        <f>VLOOKUP($A57,'Autosampler Samples'!$D$7:$X$30,20,FALSE)</f>
        <v>0.004020485962352894</v>
      </c>
      <c r="D57" s="91">
        <f>VLOOKUP($A57,'Autosampler Samples'!$D$7:$X$30,21,FALSE)</f>
        <v>0.1302637451802338</v>
      </c>
      <c r="E57" s="87">
        <f>VLOOKUP($A57,'Manual Samples'!$B$7:$BD$31,54,FALSE)</f>
        <v>0.17690138234352734</v>
      </c>
      <c r="F57" s="87">
        <f>VLOOKUP($A57,'Manual Samples'!$B$7:$BD$31,55,FALSE)</f>
        <v>0.13187193956517493</v>
      </c>
      <c r="G57" s="87">
        <f>VLOOKUP($A57,'Manual Samples'!$B$7:$BD$31,50,FALSE)</f>
        <v>0.030555693313882</v>
      </c>
      <c r="H57" s="190">
        <f>VLOOKUP($A57,'Manual Samples'!$B$7:$BD$31,49,FALSE)</f>
        <v>0.804097192470579</v>
      </c>
    </row>
    <row r="58" spans="1:8" ht="12.75">
      <c r="A58" s="176">
        <v>38299</v>
      </c>
      <c r="B58" s="91">
        <f>VLOOKUP($A58,'Autosampler Samples'!$D$7:$X$30,19,FALSE)</f>
        <v>0.3826248550338991</v>
      </c>
      <c r="C58" s="91">
        <f>VLOOKUP($A58,'Autosampler Samples'!$D$7:$X$30,20,FALSE)</f>
        <v>0.0018514105888737052</v>
      </c>
      <c r="D58" s="91">
        <f>VLOOKUP($A58,'Autosampler Samples'!$D$7:$X$30,21,FALSE)</f>
        <v>0.08886770826593784</v>
      </c>
      <c r="E58" s="87">
        <f>VLOOKUP($A58,'Manual Samples'!$B$7:$BD$31,54,FALSE)</f>
        <v>0.08516488708819044</v>
      </c>
      <c r="F58" s="87">
        <f>VLOOKUP($A58,'Manual Samples'!$B$7:$BD$31,55,FALSE)</f>
        <v>0.08763343454002205</v>
      </c>
      <c r="G58" s="87">
        <f>VLOOKUP($A58,'Manual Samples'!$B$7:$BD$31,50,FALSE)</f>
        <v>0.03949675922930572</v>
      </c>
      <c r="H58" s="190" t="str">
        <f>VLOOKUP($A58,'Manual Samples'!$B$7:$BD$31,49,FALSE)</f>
        <v>ND</v>
      </c>
    </row>
    <row r="59" spans="1:8" ht="12.75">
      <c r="A59" s="176">
        <v>38306</v>
      </c>
      <c r="B59" s="91">
        <f>VLOOKUP($A59,'Autosampler Samples'!$D$7:$X$30,19,FALSE)</f>
        <v>0.2852952954493158</v>
      </c>
      <c r="C59" s="91">
        <f>VLOOKUP($A59,'Autosampler Samples'!$D$7:$X$30,20,FALSE)</f>
        <v>0.0389039039249067</v>
      </c>
      <c r="D59" s="91">
        <f>VLOOKUP($A59,'Autosampler Samples'!$D$7:$X$30,21,FALSE)</f>
        <v>0.051871871899875605</v>
      </c>
      <c r="E59" s="87">
        <f>VLOOKUP($A59,'Manual Samples'!$B$7:$BD$31,54,FALSE)</f>
        <v>0.058788121486525693</v>
      </c>
      <c r="F59" s="87">
        <f>VLOOKUP($A59,'Manual Samples'!$B$7:$BD$31,55,FALSE)</f>
        <v>0.01901968636328772</v>
      </c>
      <c r="G59" s="87">
        <f>VLOOKUP($A59,'Manual Samples'!$B$7:$BD$31,50,FALSE)</f>
        <v>0.06311077747818199</v>
      </c>
      <c r="H59" s="88">
        <f>VLOOKUP($A59,'Manual Samples'!$B$7:$BD$31,49,FALSE)</f>
        <v>0.34581247933250403</v>
      </c>
    </row>
    <row r="60" spans="1:8" ht="12.75">
      <c r="A60" s="176">
        <v>38313</v>
      </c>
      <c r="B60" s="91">
        <f>VLOOKUP($A60,'Autosampler Samples'!$D$7:$X$30,19,FALSE)</f>
        <v>0.17578921248339996</v>
      </c>
      <c r="C60" s="91">
        <f>VLOOKUP($A60,'Autosampler Samples'!$D$7:$X$30,20,FALSE)</f>
        <v>0.003704129834471642</v>
      </c>
      <c r="D60" s="91">
        <f>VLOOKUP($A60,'Autosampler Samples'!$D$7:$X$30,21,FALSE)</f>
        <v>0.04645857758489856</v>
      </c>
      <c r="E60" s="87">
        <f>VLOOKUP($A60,'Manual Samples'!$B$7:$BD$31,54,FALSE)</f>
        <v>0.03704129834471642</v>
      </c>
      <c r="F60" s="87">
        <f>VLOOKUP($A60,'Manual Samples'!$B$7:$BD$31,55,FALSE)</f>
        <v>0.08789460624169998</v>
      </c>
      <c r="G60" s="87">
        <f>VLOOKUP($A60,'Manual Samples'!$B$7:$BD$31,50,FALSE)</f>
        <v>0.03453002388066785</v>
      </c>
      <c r="H60" s="88">
        <f>VLOOKUP($A60,'Manual Samples'!$B$7:$BD$31,49,FALSE)</f>
        <v>0.6278186160121427</v>
      </c>
    </row>
    <row r="61" spans="1:8" ht="12.75">
      <c r="A61" s="176">
        <v>38320</v>
      </c>
      <c r="B61" s="91">
        <f>VLOOKUP($A61,'Autosampler Samples'!$D$7:$X$30,19,FALSE)</f>
        <v>0.13248982248340582</v>
      </c>
      <c r="C61" s="91">
        <f>VLOOKUP($A61,'Autosampler Samples'!$D$7:$X$30,20,FALSE)</f>
        <v>0.006114914883849499</v>
      </c>
      <c r="D61" s="91">
        <f>VLOOKUP($A61,'Autosampler Samples'!$D$7:$X$30,21,FALSE)</f>
        <v>0.026497964496681164</v>
      </c>
      <c r="E61" s="87">
        <f>VLOOKUP($A61,'Manual Samples'!$B$7:$BD$31,54,FALSE)</f>
        <v>0.033632031861172244</v>
      </c>
      <c r="F61" s="87">
        <f>VLOOKUP($A61,'Manual Samples'!$B$7:$BD$31,55,FALSE)</f>
        <v>0.035160760582134624</v>
      </c>
      <c r="G61" s="87">
        <f>VLOOKUP($A61,'Manual Samples'!$B$7:$BD$31,50,FALSE)</f>
        <v>0.01579686344994454</v>
      </c>
      <c r="H61" s="88">
        <f>VLOOKUP($A61,'Manual Samples'!$B$7:$BD$31,49,FALSE)</f>
        <v>1.0701101046736625</v>
      </c>
    </row>
    <row r="62" spans="1:8" ht="12.75">
      <c r="A62" s="176">
        <f>A61+7</f>
        <v>38327</v>
      </c>
      <c r="B62" s="91">
        <f>VLOOKUP($A62,'Autosampler Samples'!$D$7:$X$30,19,FALSE)</f>
        <v>0.10054827312403646</v>
      </c>
      <c r="C62" s="91">
        <f>VLOOKUP($A62,'Autosampler Samples'!$D$7:$X$30,20,FALSE)</f>
        <v>0.003596534384821304</v>
      </c>
      <c r="D62" s="91">
        <f>VLOOKUP($A62,'Autosampler Samples'!$D$7:$X$30,21,FALSE)</f>
        <v>0.021656551134407852</v>
      </c>
      <c r="E62" s="89" t="s">
        <v>271</v>
      </c>
      <c r="F62" s="89" t="s">
        <v>271</v>
      </c>
      <c r="G62" s="89" t="s">
        <v>271</v>
      </c>
      <c r="H62" s="90" t="s">
        <v>271</v>
      </c>
    </row>
    <row r="63" spans="1:8" ht="12.75">
      <c r="A63" s="176">
        <f>A62+7</f>
        <v>38334</v>
      </c>
      <c r="B63" s="91">
        <f>VLOOKUP($A63,'Autosampler Samples'!$D$7:$X$30,19,FALSE)</f>
        <v>0.06741807021791968</v>
      </c>
      <c r="C63" s="91">
        <f>VLOOKUP($A63,'Autosampler Samples'!$D$7:$X$30,20,FALSE)</f>
        <v>0.002760930494638615</v>
      </c>
      <c r="D63" s="91">
        <f>VLOOKUP($A63,'Autosampler Samples'!$D$7:$X$30,21,FALSE)</f>
        <v>0.025683074368731303</v>
      </c>
      <c r="E63" s="89" t="s">
        <v>271</v>
      </c>
      <c r="F63" s="89" t="s">
        <v>271</v>
      </c>
      <c r="G63" s="89" t="s">
        <v>271</v>
      </c>
      <c r="H63" s="90" t="s">
        <v>271</v>
      </c>
    </row>
    <row r="64" spans="1:8" ht="12.75">
      <c r="A64" s="176">
        <f>A63+7</f>
        <v>38341</v>
      </c>
      <c r="B64" s="91">
        <f>VLOOKUP($A64,'Autosampler Samples'!$D$7:$X$30,19,FALSE)/2</f>
        <v>0.11623399036905735</v>
      </c>
      <c r="C64" s="91">
        <f>VLOOKUP($A64,'Autosampler Samples'!$D$7:$X$30,20,FALSE)/2</f>
        <v>0.007952851972619716</v>
      </c>
      <c r="D64" s="91">
        <f>VLOOKUP($A64,'Autosampler Samples'!$D$7:$X$30,21,FALSE)/2</f>
        <v>0.012846914725001077</v>
      </c>
      <c r="E64" s="89" t="s">
        <v>271</v>
      </c>
      <c r="F64" s="89" t="s">
        <v>271</v>
      </c>
      <c r="G64" s="89" t="s">
        <v>271</v>
      </c>
      <c r="H64" s="90" t="s">
        <v>271</v>
      </c>
    </row>
    <row r="65" spans="1:8" ht="12.75">
      <c r="A65" s="176">
        <f>A64+7</f>
        <v>38348</v>
      </c>
      <c r="B65" s="91">
        <f>B64</f>
        <v>0.11623399036905735</v>
      </c>
      <c r="C65" s="91">
        <f>C64</f>
        <v>0.007952851972619716</v>
      </c>
      <c r="D65" s="91">
        <f>D64</f>
        <v>0.012846914725001077</v>
      </c>
      <c r="E65" s="89" t="s">
        <v>271</v>
      </c>
      <c r="F65" s="89" t="s">
        <v>271</v>
      </c>
      <c r="G65" s="89" t="s">
        <v>271</v>
      </c>
      <c r="H65" s="90" t="s">
        <v>271</v>
      </c>
    </row>
    <row r="66" spans="1:8" ht="12.75">
      <c r="A66" s="178">
        <v>38356</v>
      </c>
      <c r="B66" s="91">
        <f>VLOOKUP($A66,'Autosampler Samples'!$D$7:$X$65,19,FALSE)</f>
        <v>0.12348491047305256</v>
      </c>
      <c r="C66" s="91">
        <f>VLOOKUP($A66,'Autosampler Samples'!$D$7:$X$65,20,FALSE)</f>
        <v>7.409094628383153E-05</v>
      </c>
      <c r="D66" s="91">
        <f>VLOOKUP($A66,'Autosampler Samples'!$D$7:$X$65,21,FALSE)</f>
        <v>0.03581062403718524</v>
      </c>
      <c r="E66" s="89" t="s">
        <v>271</v>
      </c>
      <c r="F66" s="89" t="s">
        <v>271</v>
      </c>
      <c r="G66" s="89" t="s">
        <v>271</v>
      </c>
      <c r="H66" s="90" t="s">
        <v>271</v>
      </c>
    </row>
    <row r="67" spans="1:8" ht="12.75">
      <c r="A67" s="178">
        <v>38364</v>
      </c>
      <c r="B67" s="91">
        <f>VLOOKUP($A67,'Autosampler Samples'!$D$7:$X$65,19,FALSE)</f>
        <v>0.08676070032599521</v>
      </c>
      <c r="C67" s="91">
        <f>VLOOKUP($A67,'Autosampler Samples'!$D$7:$X$65,20,FALSE)</f>
        <v>0.00508996108579172</v>
      </c>
      <c r="D67" s="91">
        <f>VLOOKUP($A67,'Autosampler Samples'!$D$7:$X$65,21,FALSE)</f>
        <v>0.034704280130398085</v>
      </c>
      <c r="E67" s="89" t="s">
        <v>271</v>
      </c>
      <c r="F67" s="89" t="s">
        <v>271</v>
      </c>
      <c r="G67" s="89" t="s">
        <v>271</v>
      </c>
      <c r="H67" s="90" t="s">
        <v>271</v>
      </c>
    </row>
    <row r="68" spans="1:8" ht="12.75">
      <c r="A68" s="178">
        <v>38370</v>
      </c>
      <c r="B68" s="91">
        <f>VLOOKUP($A68,'Autosampler Samples'!$D$7:$X$65,19,FALSE)</f>
        <v>0.08461019105090771</v>
      </c>
      <c r="C68" s="91">
        <f>VLOOKUP($A68,'Autosampler Samples'!$D$7:$X$65,20,FALSE)</f>
        <v>0.0025947125255611696</v>
      </c>
      <c r="D68" s="91">
        <f>VLOOKUP($A68,'Autosampler Samples'!$D$7:$X$65,21,FALSE)</f>
        <v>0.020870513792557235</v>
      </c>
      <c r="E68" s="89" t="s">
        <v>271</v>
      </c>
      <c r="F68" s="89" t="s">
        <v>271</v>
      </c>
      <c r="G68" s="89" t="s">
        <v>271</v>
      </c>
      <c r="H68" s="90" t="s">
        <v>271</v>
      </c>
    </row>
    <row r="69" spans="1:8" ht="12.75">
      <c r="A69" s="178">
        <v>38377</v>
      </c>
      <c r="B69" s="192" t="s">
        <v>271</v>
      </c>
      <c r="C69" s="192" t="s">
        <v>271</v>
      </c>
      <c r="D69" s="192" t="s">
        <v>271</v>
      </c>
      <c r="E69" s="89" t="s">
        <v>271</v>
      </c>
      <c r="F69" s="89" t="s">
        <v>271</v>
      </c>
      <c r="G69" s="89" t="s">
        <v>271</v>
      </c>
      <c r="H69" s="90" t="s">
        <v>271</v>
      </c>
    </row>
    <row r="70" spans="1:8" ht="12.75">
      <c r="A70" s="178">
        <v>38383</v>
      </c>
      <c r="B70" s="91">
        <f>VLOOKUP($A70,'Autosampler Samples'!$D$7:$X$65,19,FALSE)</f>
        <v>0.07281171194086321</v>
      </c>
      <c r="C70" s="91">
        <f>VLOOKUP($A70,'Autosampler Samples'!$D$7:$X$65,20,FALSE)</f>
        <v>0.0010921756791129483</v>
      </c>
      <c r="D70" s="91">
        <f>VLOOKUP($A70,'Autosampler Samples'!$D$7:$X$65,21,FALSE)</f>
        <v>0.020803346268818062</v>
      </c>
      <c r="E70" s="87">
        <f>VLOOKUP($A70,'Manual Samples'!$B$7:$BD$52,54,FALSE)</f>
        <v>0.022363597238979415</v>
      </c>
      <c r="F70" s="87">
        <f>VLOOKUP($A70,'Manual Samples'!$B$7:$BD$52,55,FALSE)</f>
        <v>0.01976317895537716</v>
      </c>
      <c r="G70" s="87">
        <f>VLOOKUP($A70,'Manual Samples'!$B$7:$BD$52,50,FALSE)</f>
        <v>0.0011961924104570382</v>
      </c>
      <c r="H70" s="88">
        <f>VLOOKUP($A70,'Manual Samples'!$B$7:$BD$52,49,FALSE)</f>
        <v>0.26004182836022577</v>
      </c>
    </row>
    <row r="71" spans="1:8" ht="12.75">
      <c r="A71" s="178">
        <v>38391</v>
      </c>
      <c r="B71" s="192" t="s">
        <v>271</v>
      </c>
      <c r="C71" s="192" t="s">
        <v>271</v>
      </c>
      <c r="D71" s="192" t="s">
        <v>271</v>
      </c>
      <c r="E71" s="89" t="s">
        <v>271</v>
      </c>
      <c r="F71" s="89" t="s">
        <v>271</v>
      </c>
      <c r="G71" s="89" t="s">
        <v>271</v>
      </c>
      <c r="H71" s="90" t="s">
        <v>271</v>
      </c>
    </row>
    <row r="72" spans="1:8" ht="12.75">
      <c r="A72" s="178">
        <v>38398</v>
      </c>
      <c r="B72" s="192" t="s">
        <v>271</v>
      </c>
      <c r="C72" s="192" t="s">
        <v>271</v>
      </c>
      <c r="D72" s="192" t="s">
        <v>271</v>
      </c>
      <c r="E72" s="89" t="s">
        <v>271</v>
      </c>
      <c r="F72" s="89" t="s">
        <v>271</v>
      </c>
      <c r="G72" s="89" t="s">
        <v>271</v>
      </c>
      <c r="H72" s="90" t="s">
        <v>271</v>
      </c>
    </row>
    <row r="73" spans="1:8" ht="12.75">
      <c r="A73" s="178">
        <v>38406</v>
      </c>
      <c r="B73" s="91">
        <f>VLOOKUP($A73,'Autosampler Samples'!$D$7:$X$65,19,FALSE)</f>
        <v>0.25694512266176606</v>
      </c>
      <c r="C73" s="91">
        <f>VLOOKUP($A73,'Autosampler Samples'!$D$7:$X$65,20,FALSE)</f>
        <v>0.004150651981459298</v>
      </c>
      <c r="D73" s="91">
        <f>VLOOKUP($A73,'Autosampler Samples'!$D$7:$X$65,21,FALSE)</f>
        <v>0.06818928255254561</v>
      </c>
      <c r="E73" s="89" t="s">
        <v>271</v>
      </c>
      <c r="F73" s="89" t="s">
        <v>271</v>
      </c>
      <c r="G73" s="89" t="s">
        <v>271</v>
      </c>
      <c r="H73" s="90" t="s">
        <v>271</v>
      </c>
    </row>
    <row r="74" spans="1:8" ht="12.75">
      <c r="A74" s="178">
        <v>38412</v>
      </c>
      <c r="B74" s="91">
        <f>VLOOKUP($A74,'Autosampler Samples'!$D$7:$X$65,19,FALSE)</f>
        <v>0.2582417761614105</v>
      </c>
      <c r="C74" s="91">
        <f>VLOOKUP($A74,'Autosampler Samples'!$D$7:$X$65,20,FALSE)</f>
        <v>0.002582417761614105</v>
      </c>
      <c r="D74" s="91">
        <f>VLOOKUP($A74,'Autosampler Samples'!$D$7:$X$65,21,FALSE)</f>
        <v>0.06671245884169771</v>
      </c>
      <c r="E74" s="87">
        <f>VLOOKUP($A74,'Manual Samples'!$B$7:$BD$52,54,FALSE)</f>
        <v>0.0860805920538035</v>
      </c>
      <c r="F74" s="87">
        <f>VLOOKUP($A74,'Manual Samples'!$B$7:$BD$52,55,FALSE)</f>
        <v>0.08285256985178586</v>
      </c>
      <c r="G74" s="87">
        <f>VLOOKUP($A74,'Manual Samples'!$B$7:$BD$52,50,FALSE)</f>
        <v>0.008500458465313094</v>
      </c>
      <c r="H74" s="88">
        <f>VLOOKUP($A74,'Manual Samples'!$B$7:$BD$52,49,FALSE)</f>
        <v>0.7532051804707806</v>
      </c>
    </row>
    <row r="75" spans="1:8" ht="12.75">
      <c r="A75" s="178">
        <v>38419</v>
      </c>
      <c r="B75" s="91">
        <f>VLOOKUP($A75,'Autosampler Samples'!$D$7:$X$65,19,FALSE)</f>
        <v>0.2946872222991608</v>
      </c>
      <c r="C75" s="91">
        <f>VLOOKUP($A75,'Autosampler Samples'!$D$7:$X$65,20,FALSE)</f>
        <v>0.00025048413895428664</v>
      </c>
      <c r="D75" s="91">
        <f>VLOOKUP($A75,'Autosampler Samples'!$D$7:$X$65,21,FALSE)</f>
        <v>0.04862339167936153</v>
      </c>
      <c r="E75" s="89" t="s">
        <v>271</v>
      </c>
      <c r="F75" s="89" t="s">
        <v>271</v>
      </c>
      <c r="G75" s="89" t="s">
        <v>271</v>
      </c>
      <c r="H75" s="90" t="s">
        <v>271</v>
      </c>
    </row>
    <row r="76" spans="1:8" ht="12.75">
      <c r="A76" s="178">
        <v>38425</v>
      </c>
      <c r="B76" s="91">
        <f>VLOOKUP($A76,'Autosampler Samples'!$D$7:$X$65,19,FALSE)</f>
        <v>0.8426655378229869</v>
      </c>
      <c r="C76" s="91">
        <f>VLOOKUP($A76,'Autosampler Samples'!$D$7:$X$65,20,FALSE)</f>
        <v>0.08005322609318376</v>
      </c>
      <c r="D76" s="91">
        <f>VLOOKUP($A76,'Autosampler Samples'!$D$7:$X$65,21,FALSE)</f>
        <v>0.16010645218636751</v>
      </c>
      <c r="E76" s="87">
        <f>VLOOKUP($A76,'Manual Samples'!$B$7:$BD$52,54,FALSE)</f>
        <v>0.18959974601017207</v>
      </c>
      <c r="F76" s="87">
        <f>VLOOKUP($A76,'Manual Samples'!$B$7:$BD$52,55,FALSE)</f>
        <v>0.16853310756459738</v>
      </c>
      <c r="G76" s="87">
        <f>VLOOKUP($A76,'Manual Samples'!$B$7:$BD$52,50,FALSE)</f>
        <v>0.029914626592716036</v>
      </c>
      <c r="H76" s="88">
        <f>VLOOKUP($A76,'Manual Samples'!$B$7:$BD$52,49,FALSE)</f>
        <v>2.1066638445574672</v>
      </c>
    </row>
    <row r="77" spans="1:8" ht="12.75">
      <c r="A77" s="178">
        <v>38433</v>
      </c>
      <c r="B77" s="91">
        <f>VLOOKUP($A77,'Autosampler Samples'!$D$7:$X$65,19,FALSE)</f>
        <v>0.5944790320894427</v>
      </c>
      <c r="C77" s="91">
        <f>VLOOKUP($A77,'Autosampler Samples'!$D$7:$X$65,20,FALSE)</f>
        <v>0.003360098877027285</v>
      </c>
      <c r="D77" s="91">
        <f>VLOOKUP($A77,'Autosampler Samples'!$D$7:$X$65,21,FALSE)</f>
        <v>0.14474272085655998</v>
      </c>
      <c r="E77" s="87">
        <f>VLOOKUP($A77,'Manual Samples'!$B$7:$BD$52,54,FALSE)</f>
        <v>0.1473274123004271</v>
      </c>
      <c r="F77" s="87">
        <f>VLOOKUP($A77,'Manual Samples'!$B$7:$BD$52,55,FALSE)</f>
        <v>0.1395733379688257</v>
      </c>
      <c r="G77" s="87">
        <f>VLOOKUP($A77,'Manual Samples'!$B$7:$BD$52,50,FALSE)</f>
        <v>0.024813037861124567</v>
      </c>
      <c r="H77" s="88" t="str">
        <f>VLOOKUP($A77,'Manual Samples'!$B$7:$BD$52,49,FALSE)</f>
        <v>ND</v>
      </c>
    </row>
    <row r="78" spans="1:8" ht="12.75">
      <c r="A78" s="178">
        <v>38440</v>
      </c>
      <c r="B78" s="91">
        <f>VLOOKUP($A78,'Autosampler Samples'!$D$7:$X$65,19,FALSE)</f>
        <v>0.47342109368778085</v>
      </c>
      <c r="C78" s="91">
        <f>VLOOKUP($A78,'Autosampler Samples'!$D$7:$X$65,20,FALSE)</f>
        <v>0.0027052633925016053</v>
      </c>
      <c r="D78" s="91">
        <f>VLOOKUP($A78,'Autosampler Samples'!$D$7:$X$65,21,FALSE)</f>
        <v>0.14033553848602076</v>
      </c>
      <c r="E78" s="87">
        <f>VLOOKUP($A78,'Manual Samples'!$B$7:$BD$52,54,FALSE)</f>
        <v>0.15555264506884228</v>
      </c>
      <c r="F78" s="87">
        <f>VLOOKUP($A78,'Manual Samples'!$B$7:$BD$52,55,FALSE)</f>
        <v>0.14371711772664775</v>
      </c>
      <c r="G78" s="87">
        <f>VLOOKUP($A78,'Manual Samples'!$B$7:$BD$52,50,FALSE)</f>
        <v>0.02028947544376204</v>
      </c>
      <c r="H78" s="88">
        <f>VLOOKUP($A78,'Manual Samples'!$B$7:$BD$52,49,FALSE)</f>
        <v>0.6763158481254014</v>
      </c>
    </row>
    <row r="79" spans="1:8" ht="12.75">
      <c r="A79" s="178">
        <v>38447</v>
      </c>
      <c r="B79" s="91">
        <f>VLOOKUP($A79,'Autosampler Samples'!$D$7:$X$65,19,FALSE)</f>
        <v>0.2748506963511852</v>
      </c>
      <c r="C79" s="91">
        <f>VLOOKUP($A79,'Autosampler Samples'!$D$7:$X$65,20,FALSE)</f>
        <v>0.002977549210471173</v>
      </c>
      <c r="D79" s="91">
        <f>VLOOKUP($A79,'Autosampler Samples'!$D$7:$X$65,21,FALSE)</f>
        <v>0.10192379989689783</v>
      </c>
      <c r="E79" s="87">
        <f>VLOOKUP($A79,'Manual Samples'!$B$7:$BD$52,54,FALSE)</f>
        <v>0.09963337742730463</v>
      </c>
      <c r="F79" s="87">
        <f>VLOOKUP($A79,'Manual Samples'!$B$7:$BD$52,55,FALSE)</f>
        <v>0.06413182914860988</v>
      </c>
      <c r="G79" s="87">
        <f>VLOOKUP($A79,'Manual Samples'!$B$7:$BD$52,50,FALSE)</f>
        <v>0.010535943360128766</v>
      </c>
      <c r="H79" s="88" t="str">
        <f>VLOOKUP($A79,'Manual Samples'!$B$7:$BD$52,49,FALSE)</f>
        <v>ND</v>
      </c>
    </row>
    <row r="80" spans="1:8" ht="12.75">
      <c r="A80" s="178">
        <v>38456</v>
      </c>
      <c r="B80" s="91">
        <f>VLOOKUP($A80,'Autosampler Samples'!$D$7:$X$65,19,FALSE)</f>
        <v>0.11473775892766336</v>
      </c>
      <c r="C80" s="91">
        <f>VLOOKUP($A80,'Autosampler Samples'!$D$7:$X$65,20,FALSE)</f>
        <v>0.0014227482107030255</v>
      </c>
      <c r="D80" s="91">
        <f>VLOOKUP($A80,'Autosampler Samples'!$D$7:$X$65,21,FALSE)</f>
        <v>0.026160209035507243</v>
      </c>
      <c r="E80" s="89" t="s">
        <v>271</v>
      </c>
      <c r="F80" s="89" t="s">
        <v>271</v>
      </c>
      <c r="G80" s="89" t="s">
        <v>271</v>
      </c>
      <c r="H80" s="90" t="s">
        <v>271</v>
      </c>
    </row>
    <row r="81" spans="1:8" ht="12.75">
      <c r="A81" s="178">
        <v>38463</v>
      </c>
      <c r="B81" s="192" t="s">
        <v>271</v>
      </c>
      <c r="C81" s="192" t="s">
        <v>271</v>
      </c>
      <c r="D81" s="192" t="s">
        <v>271</v>
      </c>
      <c r="E81" s="89" t="s">
        <v>271</v>
      </c>
      <c r="F81" s="89" t="s">
        <v>271</v>
      </c>
      <c r="G81" s="89" t="s">
        <v>271</v>
      </c>
      <c r="H81" s="90" t="s">
        <v>271</v>
      </c>
    </row>
    <row r="82" spans="1:8" ht="12.75">
      <c r="A82" s="178">
        <v>38468</v>
      </c>
      <c r="B82" s="91">
        <f>VLOOKUP($A82,'Autosampler Samples'!$D$7:$X$65,19,FALSE)</f>
        <v>0.10181027394525348</v>
      </c>
      <c r="C82" s="91">
        <f>VLOOKUP($A82,'Autosampler Samples'!$D$7:$X$65,20,FALSE)</f>
        <v>0.001323533561288295</v>
      </c>
      <c r="D82" s="91">
        <f>VLOOKUP($A82,'Autosampler Samples'!$D$7:$X$65,21,FALSE)</f>
        <v>0.014762489722061753</v>
      </c>
      <c r="E82" s="89" t="s">
        <v>271</v>
      </c>
      <c r="F82" s="89" t="s">
        <v>271</v>
      </c>
      <c r="G82" s="89" t="s">
        <v>271</v>
      </c>
      <c r="H82" s="90" t="s">
        <v>271</v>
      </c>
    </row>
    <row r="83" spans="1:8" ht="12.75">
      <c r="A83" s="178">
        <v>38476</v>
      </c>
      <c r="B83" s="91">
        <f>VLOOKUP($A83,'Autosampler Samples'!$D$7:$X$65,19,FALSE)</f>
        <v>0.2539999149357075</v>
      </c>
      <c r="C83" s="91">
        <f>VLOOKUP($A83,'Autosampler Samples'!$D$7:$X$65,20,FALSE)</f>
        <v>0.001587499468348172</v>
      </c>
      <c r="D83" s="91">
        <f>VLOOKUP($A83,'Autosampler Samples'!$D$7:$X$65,21,FALSE)</f>
        <v>0.060324979797230525</v>
      </c>
      <c r="E83" s="89" t="s">
        <v>271</v>
      </c>
      <c r="F83" s="89" t="s">
        <v>271</v>
      </c>
      <c r="G83" s="89" t="s">
        <v>271</v>
      </c>
      <c r="H83" s="90" t="s">
        <v>271</v>
      </c>
    </row>
    <row r="84" spans="1:8" ht="12.75">
      <c r="A84" s="178">
        <v>38483</v>
      </c>
      <c r="B84" s="91">
        <f>VLOOKUP($A84,'Autosampler Samples'!$D$7:$X$65,19,FALSE)</f>
        <v>0.06625352980693608</v>
      </c>
      <c r="C84" s="191" t="str">
        <f>VLOOKUP($A84,'Autosampler Samples'!$D$7:$X$65,20,FALSE)</f>
        <v>ND</v>
      </c>
      <c r="D84" s="91">
        <f>VLOOKUP($A84,'Autosampler Samples'!$D$7:$X$65,21,FALSE)</f>
        <v>0.015459156954951751</v>
      </c>
      <c r="E84" s="89" t="s">
        <v>271</v>
      </c>
      <c r="F84" s="89" t="s">
        <v>271</v>
      </c>
      <c r="G84" s="89" t="s">
        <v>271</v>
      </c>
      <c r="H84" s="90" t="s">
        <v>271</v>
      </c>
    </row>
    <row r="85" spans="1:8" ht="12.75">
      <c r="A85" s="178">
        <v>38489</v>
      </c>
      <c r="B85" s="91">
        <f>VLOOKUP($A85,'Autosampler Samples'!$D$7:$X$65,19,FALSE)</f>
        <v>0.017794355130683604</v>
      </c>
      <c r="C85" s="191">
        <f>VLOOKUP($A85,'Autosampler Samples'!$D$7:$X$65,20,FALSE)</f>
        <v>0.00011862903420455734</v>
      </c>
      <c r="D85" s="91">
        <f>VLOOKUP($A85,'Autosampler Samples'!$D$7:$X$65,21,FALSE)</f>
        <v>0.0033894009772730675</v>
      </c>
      <c r="E85" s="89" t="s">
        <v>271</v>
      </c>
      <c r="F85" s="89" t="s">
        <v>271</v>
      </c>
      <c r="G85" s="89" t="s">
        <v>271</v>
      </c>
      <c r="H85" s="90" t="s">
        <v>271</v>
      </c>
    </row>
    <row r="86" spans="1:8" ht="12.75">
      <c r="A86" s="178">
        <v>38496</v>
      </c>
      <c r="B86" s="91">
        <f>VLOOKUP($A86,'Autosampler Samples'!$D$7:$X$65,19,FALSE)</f>
        <v>0.2942548555708334</v>
      </c>
      <c r="C86" s="191" t="str">
        <f>VLOOKUP($A86,'Autosampler Samples'!$D$7:$X$65,20,FALSE)</f>
        <v>ND</v>
      </c>
      <c r="D86" s="91">
        <f>VLOOKUP($A86,'Autosampler Samples'!$D$7:$X$65,21,FALSE)</f>
        <v>0.0277907363594676</v>
      </c>
      <c r="E86" s="89" t="s">
        <v>271</v>
      </c>
      <c r="F86" s="89" t="s">
        <v>271</v>
      </c>
      <c r="G86" s="89" t="s">
        <v>271</v>
      </c>
      <c r="H86" s="90" t="s">
        <v>271</v>
      </c>
    </row>
    <row r="87" spans="1:8" ht="12.75">
      <c r="A87" s="178">
        <v>38505</v>
      </c>
      <c r="B87" s="91">
        <f>VLOOKUP($A87,'Autosampler Samples'!$D$7:$X$65,19,FALSE)</f>
        <v>2.709887732400019</v>
      </c>
      <c r="C87" s="91">
        <f>VLOOKUP($A87,'Autosampler Samples'!$D$7:$X$65,20,FALSE)</f>
        <v>0.016078667212240112</v>
      </c>
      <c r="D87" s="91">
        <f>VLOOKUP($A87,'Autosampler Samples'!$D$7:$X$65,21,FALSE)</f>
        <v>1.0839550929600077</v>
      </c>
      <c r="E87" s="87">
        <f>VLOOKUP($A87,'Manual Samples'!$B$7:$BD$52,54,FALSE)</f>
        <v>0.48777979183200343</v>
      </c>
      <c r="F87" s="87">
        <f>VLOOKUP($A87,'Manual Samples'!$B$7:$BD$52,55,FALSE)</f>
        <v>0.48777979183200343</v>
      </c>
      <c r="G87" s="87">
        <f>VLOOKUP($A87,'Manual Samples'!$B$7:$BD$52,50,FALSE)</f>
        <v>0.15898008030080113</v>
      </c>
      <c r="H87" s="88">
        <f>VLOOKUP($A87,'Manual Samples'!$B$7:$BD$52,49,FALSE)</f>
        <v>10.839550929600076</v>
      </c>
    </row>
    <row r="88" spans="1:8" ht="12.75">
      <c r="A88" s="178">
        <v>38509</v>
      </c>
      <c r="B88" s="91">
        <f>VLOOKUP($A88,'Autosampler Samples'!$D$7:$X$65,19,FALSE)</f>
        <v>8.148593459121345</v>
      </c>
      <c r="C88" s="91">
        <f>VLOOKUP($A88,'Autosampler Samples'!$D$7:$X$65,20,FALSE)</f>
        <v>0.04717606739491305</v>
      </c>
      <c r="D88" s="91">
        <f>VLOOKUP($A88,'Autosampler Samples'!$D$7:$X$65,21,FALSE)</f>
        <v>3.0021133796762847</v>
      </c>
      <c r="E88" s="87">
        <f>VLOOKUP($A88,'Manual Samples'!$B$7:$BD$52,54,FALSE)</f>
        <v>2.530352705727154</v>
      </c>
      <c r="F88" s="87">
        <f>VLOOKUP($A88,'Manual Samples'!$B$7:$BD$52,55,FALSE)</f>
        <v>2.3588033697456527</v>
      </c>
      <c r="G88" s="87">
        <f>VLOOKUP($A88,'Manual Samples'!$B$7:$BD$52,50,FALSE)</f>
        <v>0.295922604568091</v>
      </c>
      <c r="H88" s="88">
        <f>VLOOKUP($A88,'Manual Samples'!$B$7:$BD$52,49,FALSE)</f>
        <v>25.732400397225298</v>
      </c>
    </row>
    <row r="89" spans="1:8" ht="12.75">
      <c r="A89" s="178">
        <v>38518</v>
      </c>
      <c r="B89" s="91">
        <f>VLOOKUP($A89,'Autosampler Samples'!$D$7:$X$65,19,FALSE)</f>
        <v>3.281921484132226</v>
      </c>
      <c r="C89" s="91">
        <f>VLOOKUP($A89,'Autosampler Samples'!$D$7:$X$65,20,FALSE)</f>
        <v>0.02344229631523018</v>
      </c>
      <c r="D89" s="91">
        <f>VLOOKUP($A89,'Autosampler Samples'!$D$7:$X$65,21,FALSE)</f>
        <v>1.2346276059354564</v>
      </c>
      <c r="E89" s="87">
        <f>VLOOKUP($A89,'Manual Samples'!$B$7:$BD$52,54,FALSE)</f>
        <v>1.3752813838268376</v>
      </c>
      <c r="F89" s="87">
        <f>VLOOKUP($A89,'Manual Samples'!$B$7:$BD$52,55,FALSE)</f>
        <v>1.2971403961094037</v>
      </c>
      <c r="G89" s="87">
        <f>VLOOKUP($A89,'Manual Samples'!$B$7:$BD$52,50,FALSE)</f>
        <v>0.07970380747178263</v>
      </c>
      <c r="H89" s="88">
        <f>VLOOKUP($A89,'Manual Samples'!$B$7:$BD$52,49,FALSE)</f>
        <v>40.63331361306566</v>
      </c>
    </row>
    <row r="90" spans="1:8" ht="12.75">
      <c r="A90" s="178">
        <v>38524</v>
      </c>
      <c r="B90" s="91">
        <f>VLOOKUP($A90,'Autosampler Samples'!$D$7:$X$65,19,FALSE)</f>
        <v>3.6943258790469904</v>
      </c>
      <c r="C90" s="91">
        <f>VLOOKUP($A90,'Autosampler Samples'!$D$7:$X$65,20,FALSE)</f>
        <v>0.015393024496029127</v>
      </c>
      <c r="D90" s="91">
        <f>VLOOKUP($A90,'Autosampler Samples'!$D$7:$X$65,21,FALSE)</f>
        <v>0.9081884452657185</v>
      </c>
      <c r="E90" s="87">
        <f>VLOOKUP($A90,'Manual Samples'!$B$7:$BD$52,54,FALSE)</f>
        <v>1.0467256657299806</v>
      </c>
      <c r="F90" s="87">
        <f>VLOOKUP($A90,'Manual Samples'!$B$7:$BD$52,55,FALSE)</f>
        <v>1.2160489351863009</v>
      </c>
      <c r="G90" s="87">
        <f>VLOOKUP($A90,'Manual Samples'!$B$7:$BD$52,50,FALSE)</f>
        <v>0.006772930778252815</v>
      </c>
      <c r="H90" s="88">
        <f>VLOOKUP($A90,'Manual Samples'!$B$7:$BD$52,49,FALSE)</f>
        <v>10.775117147220389</v>
      </c>
    </row>
    <row r="91" spans="1:8" ht="12.75">
      <c r="A91" s="178">
        <v>38532</v>
      </c>
      <c r="B91" s="91">
        <f>VLOOKUP($A91,'Autosampler Samples'!$D$7:$X$65,19,FALSE)</f>
        <v>7.005206027880217</v>
      </c>
      <c r="C91" s="91">
        <f>VLOOKUP($A91,'Autosampler Samples'!$D$7:$X$65,20,FALSE)</f>
        <v>0.02963741011795476</v>
      </c>
      <c r="D91" s="91">
        <f>VLOOKUP($A91,'Autosampler Samples'!$D$7:$X$65,21,FALSE)</f>
        <v>1.8051877071845173</v>
      </c>
      <c r="E91" s="87">
        <f>VLOOKUP($A91,'Manual Samples'!$B$7:$BD$52,54,FALSE)</f>
        <v>1.616586006433896</v>
      </c>
      <c r="F91" s="87">
        <f>VLOOKUP($A91,'Manual Samples'!$B$7:$BD$52,55,FALSE)</f>
        <v>1.7513015069700542</v>
      </c>
      <c r="G91" s="87">
        <f>VLOOKUP($A91,'Manual Samples'!$B$7:$BD$52,50,FALSE)</f>
        <v>0.08082930032169482</v>
      </c>
      <c r="H91" s="88">
        <f>VLOOKUP($A91,'Manual Samples'!$B$7:$BD$52,49,FALSE)</f>
        <v>18.860170075062122</v>
      </c>
    </row>
    <row r="92" spans="1:8" ht="12.75">
      <c r="A92" s="178">
        <v>38540</v>
      </c>
      <c r="B92" s="91">
        <f>VLOOKUP($A92,'Autosampler Samples'!$D$7:$X$65,19,FALSE)</f>
        <v>4.1991025277650795</v>
      </c>
      <c r="C92" s="91">
        <f>VLOOKUP($A92,'Autosampler Samples'!$D$7:$X$65,20,FALSE)</f>
        <v>0.012274299696544078</v>
      </c>
      <c r="D92" s="91">
        <f>VLOOKUP($A92,'Autosampler Samples'!$D$7:$X$65,21,FALSE)</f>
        <v>1.4050843073675456</v>
      </c>
      <c r="E92" s="87">
        <f>VLOOKUP($A92,'Manual Samples'!$B$7:$BD$52,54,FALSE)</f>
        <v>1.5665882507431252</v>
      </c>
      <c r="F92" s="87">
        <f>VLOOKUP($A92,'Manual Samples'!$B$7:$BD$52,55,FALSE)</f>
        <v>1.1143772092915014</v>
      </c>
      <c r="G92" s="87">
        <f>VLOOKUP($A92,'Manual Samples'!$B$7:$BD$52,50,FALSE)</f>
        <v>0.08075197168778998</v>
      </c>
      <c r="H92" s="88">
        <f>VLOOKUP($A92,'Manual Samples'!$B$7:$BD$52,49,FALSE)</f>
        <v>19.380473205069595</v>
      </c>
    </row>
    <row r="93" spans="1:8" ht="12.75">
      <c r="A93" s="178">
        <v>38546</v>
      </c>
      <c r="B93" s="91">
        <f>VLOOKUP($A93,'Autosampler Samples'!$D$7:$X$65,19,FALSE)</f>
        <v>3.13947851673064</v>
      </c>
      <c r="C93" s="91">
        <f>VLOOKUP($A93,'Autosampler Samples'!$D$7:$X$65,20,FALSE)</f>
        <v>0.01270061763586486</v>
      </c>
      <c r="D93" s="91">
        <f>VLOOKUP($A93,'Autosampler Samples'!$D$7:$X$65,21,FALSE)</f>
        <v>0.9989249825961125</v>
      </c>
      <c r="E93" s="87">
        <f>VLOOKUP($A93,'Manual Samples'!$B$7:$BD$52,54,FALSE)</f>
        <v>1.2415210497980256</v>
      </c>
      <c r="F93" s="87">
        <f>VLOOKUP($A93,'Manual Samples'!$B$7:$BD$52,55,FALSE)</f>
        <v>1.0988174808557238</v>
      </c>
      <c r="G93" s="87">
        <f>VLOOKUP($A93,'Manual Samples'!$B$7:$BD$52,50,FALSE)</f>
        <v>0.11273581946441842</v>
      </c>
      <c r="H93" s="88">
        <f>VLOOKUP($A93,'Manual Samples'!$B$7:$BD$52,49,FALSE)</f>
        <v>142.70356894230179</v>
      </c>
    </row>
    <row r="94" spans="1:8" ht="12.75">
      <c r="A94" s="178">
        <v>38553</v>
      </c>
      <c r="B94" s="91">
        <f>VLOOKUP($A94,'Autosampler Samples'!$D$7:$X$65,19,FALSE)</f>
        <v>1.7040800343275178</v>
      </c>
      <c r="C94" s="91">
        <f>VLOOKUP($A94,'Autosampler Samples'!$D$7:$X$65,20,FALSE)</f>
        <v>0.0057749378941099215</v>
      </c>
      <c r="D94" s="91">
        <f>VLOOKUP($A94,'Autosampler Samples'!$D$7:$X$65,21,FALSE)</f>
        <v>0.42602000858187944</v>
      </c>
      <c r="E94" s="87">
        <f>VLOOKUP($A94,'Manual Samples'!$B$7:$BD$52,54,FALSE)</f>
        <v>0.6058951233164508</v>
      </c>
      <c r="F94" s="87">
        <f>VLOOKUP($A94,'Manual Samples'!$B$7:$BD$52,55,FALSE)</f>
        <v>0.5964280120146311</v>
      </c>
      <c r="G94" s="87">
        <f>VLOOKUP($A94,'Manual Samples'!$B$7:$BD$52,50,FALSE)</f>
        <v>0.09467111301819543</v>
      </c>
      <c r="H94" s="88">
        <f>VLOOKUP($A94,'Manual Samples'!$B$7:$BD$52,49,FALSE)</f>
        <v>4.733555650909771</v>
      </c>
    </row>
    <row r="95" spans="1:8" ht="12.75">
      <c r="A95" s="178">
        <v>38559</v>
      </c>
      <c r="B95" s="91">
        <f>VLOOKUP($A95,'Autosampler Samples'!$D$7:$X$65,19,FALSE)</f>
        <v>0.8962553569857592</v>
      </c>
      <c r="C95" s="91">
        <f>VLOOKUP($A95,'Autosampler Samples'!$D$7:$X$65,20,FALSE)</f>
        <v>0.004182524999266877</v>
      </c>
      <c r="D95" s="91">
        <f>VLOOKUP($A95,'Autosampler Samples'!$D$7:$X$65,21,FALSE)</f>
        <v>0.2509514999560126</v>
      </c>
      <c r="E95" s="89" t="s">
        <v>271</v>
      </c>
      <c r="F95" s="89" t="s">
        <v>271</v>
      </c>
      <c r="G95" s="89" t="s">
        <v>271</v>
      </c>
      <c r="H95" s="90" t="s">
        <v>271</v>
      </c>
    </row>
    <row r="96" spans="1:8" ht="12.75">
      <c r="A96" s="178">
        <v>38567</v>
      </c>
      <c r="B96" s="91">
        <f>VLOOKUP($A96,'Autosampler Samples'!$D$7:$X$65,19,FALSE)</f>
        <v>0.4629081411469785</v>
      </c>
      <c r="C96" s="91">
        <f>VLOOKUP($A96,'Autosampler Samples'!$D$7:$X$65,20,FALSE)</f>
        <v>0.013372901855357156</v>
      </c>
      <c r="D96" s="91">
        <f>VLOOKUP($A96,'Autosampler Samples'!$D$7:$X$65,21,FALSE)</f>
        <v>0.033432254638392896</v>
      </c>
      <c r="E96" s="87">
        <f>VLOOKUP($A96,'Manual Samples'!$B$7:$BD$52,54,FALSE)</f>
        <v>0.04886252600995884</v>
      </c>
      <c r="F96" s="87">
        <f>VLOOKUP($A96,'Manual Samples'!$B$7:$BD$52,55,FALSE)</f>
        <v>0.006943622117204677</v>
      </c>
      <c r="G96" s="87">
        <f>VLOOKUP($A96,'Manual Samples'!$B$7:$BD$52,50,FALSE)</f>
        <v>0.030860542743131898</v>
      </c>
      <c r="H96" s="88">
        <f>VLOOKUP($A96,'Manual Samples'!$B$7:$BD$52,49,FALSE)</f>
        <v>0.925816282293957</v>
      </c>
    </row>
    <row r="97" spans="1:8" ht="12.75">
      <c r="A97" s="178">
        <v>38572</v>
      </c>
      <c r="B97" s="91">
        <f>VLOOKUP($A97,'Autosampler Samples'!$D$7:$X$65,19,FALSE)</f>
        <v>0.4541704939721417</v>
      </c>
      <c r="C97" s="91">
        <f>VLOOKUP($A97,'Autosampler Samples'!$D$7:$X$65,20,FALSE)</f>
        <v>0.0038928899483326425</v>
      </c>
      <c r="D97" s="91">
        <f>VLOOKUP($A97,'Autosampler Samples'!$D$7:$X$65,21,FALSE)</f>
        <v>0.0519051993111019</v>
      </c>
      <c r="E97" s="87">
        <f>VLOOKUP($A97,'Manual Samples'!$B$7:$BD$52,54,FALSE)</f>
        <v>0.0627187825009148</v>
      </c>
      <c r="F97" s="87">
        <f>VLOOKUP($A97,'Manual Samples'!$B$7:$BD$52,55,FALSE)</f>
        <v>0.041091616121289004</v>
      </c>
      <c r="G97" s="87">
        <f>VLOOKUP($A97,'Manual Samples'!$B$7:$BD$52,50,FALSE)</f>
        <v>0.023789883017588373</v>
      </c>
      <c r="H97" s="88">
        <f>VLOOKUP($A97,'Manual Samples'!$B$7:$BD$52,49,FALSE)</f>
        <v>0.519051993111019</v>
      </c>
    </row>
    <row r="98" spans="1:8" ht="12.75">
      <c r="A98" s="178">
        <v>38580</v>
      </c>
      <c r="B98" s="91">
        <f>VLOOKUP($A98,'Autosampler Samples'!$D$7:$X$65,19,FALSE)</f>
        <v>0.28344061433507994</v>
      </c>
      <c r="C98" s="91">
        <f>VLOOKUP($A98,'Autosampler Samples'!$D$7:$X$65,20,FALSE)</f>
        <v>0.005123734182211061</v>
      </c>
      <c r="D98" s="91">
        <f>VLOOKUP($A98,'Autosampler Samples'!$D$7:$X$65,21,FALSE)</f>
        <v>0.023983436597583688</v>
      </c>
      <c r="E98" s="87">
        <f>VLOOKUP($A98,'Manual Samples'!$B$7:$BD$52,54,FALSE)</f>
        <v>0.019622811761659382</v>
      </c>
      <c r="F98" s="87">
        <f>VLOOKUP($A98,'Manual Samples'!$B$7:$BD$52,55,FALSE)</f>
        <v>0.01744249934369723</v>
      </c>
      <c r="G98" s="87">
        <f>VLOOKUP($A98,'Manual Samples'!$B$7:$BD$52,50,FALSE)</f>
        <v>0.010574515227116445</v>
      </c>
      <c r="H98" s="88">
        <f>VLOOKUP($A98,'Manual Samples'!$B$7:$BD$52,49,FALSE)</f>
        <v>1.0901562089810768</v>
      </c>
    </row>
    <row r="99" spans="1:8" ht="12.75">
      <c r="A99" s="178">
        <v>38588</v>
      </c>
      <c r="B99" s="91">
        <f>VLOOKUP($A99,'Autosampler Samples'!$D$7:$X$65,19,FALSE)</f>
        <v>0.17339381227191394</v>
      </c>
      <c r="C99" s="91">
        <f>VLOOKUP($A99,'Autosampler Samples'!$D$7:$X$65,20,FALSE)</f>
        <v>0.00501929456576593</v>
      </c>
      <c r="D99" s="91">
        <f>VLOOKUP($A99,'Autosampler Samples'!$D$7:$X$65,21,FALSE)</f>
        <v>0.018251980239148837</v>
      </c>
      <c r="E99" s="87">
        <f>VLOOKUP($A99,'Manual Samples'!$B$7:$BD$52,54,FALSE)</f>
        <v>0.01460158419131907</v>
      </c>
      <c r="F99" s="87">
        <f>VLOOKUP($A99,'Manual Samples'!$B$7:$BD$52,55,FALSE)</f>
        <v>0.013688985179361629</v>
      </c>
      <c r="G99" s="87">
        <f>VLOOKUP($A99,'Manual Samples'!$B$7:$BD$52,50,FALSE)</f>
        <v>0.016426782215233953</v>
      </c>
      <c r="H99" s="88">
        <f>VLOOKUP($A99,'Manual Samples'!$B$7:$BD$52,49,FALSE)</f>
        <v>2.3727574310893487</v>
      </c>
    </row>
    <row r="100" spans="1:8" ht="12.75">
      <c r="A100" s="178">
        <v>38595</v>
      </c>
      <c r="B100" s="91">
        <f>VLOOKUP($A100,'Autosampler Samples'!$D$7:$X$65,19,FALSE)</f>
        <v>0.20730442284132305</v>
      </c>
      <c r="C100" s="91">
        <f>VLOOKUP($A100,'Autosampler Samples'!$D$7:$X$65,20,FALSE)</f>
        <v>0.00670690779780751</v>
      </c>
      <c r="D100" s="91">
        <f>VLOOKUP($A100,'Autosampler Samples'!$D$7:$X$65,21,FALSE)</f>
        <v>0.030485944535488686</v>
      </c>
      <c r="E100" s="87">
        <f>VLOOKUP($A100,'Manual Samples'!$B$7:$BD$52,54,FALSE)</f>
        <v>0.020730442284132306</v>
      </c>
      <c r="F100" s="87">
        <f>VLOOKUP($A100,'Manual Samples'!$B$7:$BD$52,55,FALSE)</f>
        <v>0.020730442284132306</v>
      </c>
      <c r="G100" s="87">
        <f>VLOOKUP($A100,'Manual Samples'!$B$7:$BD$52,50,FALSE)</f>
        <v>0.012194377814195476</v>
      </c>
      <c r="H100" s="88" t="str">
        <f>VLOOKUP($A100,'Manual Samples'!$B$7:$BD$52,49,FALSE)</f>
        <v>ND</v>
      </c>
    </row>
    <row r="101" spans="1:8" ht="12.75">
      <c r="A101" s="178">
        <v>38601</v>
      </c>
      <c r="B101" s="91">
        <f>VLOOKUP($A101,'Autosampler Samples'!$D$7:$X$65,19,FALSE)</f>
        <v>0.14478484920939644</v>
      </c>
      <c r="C101" s="91">
        <f>VLOOKUP($A101,'Autosampler Samples'!$D$7:$X$65,20,FALSE)</f>
        <v>0.0029680894087926266</v>
      </c>
      <c r="D101" s="91">
        <f>VLOOKUP($A101,'Autosampler Samples'!$D$7:$X$65,21,FALSE)</f>
        <v>0.016650257659080587</v>
      </c>
      <c r="E101" s="87">
        <f>VLOOKUP($A101,'Manual Samples'!$B$7:$BD$52,54,FALSE)</f>
        <v>0.01737418190512757</v>
      </c>
      <c r="F101" s="87">
        <f>VLOOKUP($A101,'Manual Samples'!$B$7:$BD$52,55,FALSE)</f>
        <v>0.014478484920939644</v>
      </c>
      <c r="G101" s="87">
        <f>VLOOKUP($A101,'Manual Samples'!$B$7:$BD$52,50,FALSE)</f>
        <v>0.007963166706516802</v>
      </c>
      <c r="H101" s="88">
        <f>VLOOKUP($A101,'Manual Samples'!$B$7:$BD$52,49,FALSE)</f>
        <v>1.665025765908059</v>
      </c>
    </row>
    <row r="102" spans="1:8" ht="12.75">
      <c r="A102" s="178">
        <v>38609</v>
      </c>
      <c r="B102" s="91">
        <f>VLOOKUP($A102,'Autosampler Samples'!$D$7:$X$65,19,FALSE)</f>
        <v>0.04058757654965038</v>
      </c>
      <c r="C102" s="91">
        <f>VLOOKUP($A102,'Autosampler Samples'!$D$7:$X$65,20,FALSE)</f>
        <v>0.0003457460224599847</v>
      </c>
      <c r="D102" s="91">
        <f>VLOOKUP($A102,'Autosampler Samples'!$D$7:$X$65,21,FALSE)</f>
        <v>0.004058757654965038</v>
      </c>
      <c r="E102" s="89" t="s">
        <v>271</v>
      </c>
      <c r="F102" s="89" t="s">
        <v>271</v>
      </c>
      <c r="G102" s="89" t="s">
        <v>271</v>
      </c>
      <c r="H102" s="90" t="s">
        <v>271</v>
      </c>
    </row>
    <row r="103" spans="1:8" ht="12.75">
      <c r="A103" s="178">
        <v>38615</v>
      </c>
      <c r="B103" s="91">
        <f>VLOOKUP($A103,'Autosampler Samples'!$D$7:$X$65,19,FALSE)</f>
        <v>0.037104421738722415</v>
      </c>
      <c r="C103" s="91">
        <f>VLOOKUP($A103,'Autosampler Samples'!$D$7:$X$65,20,FALSE)</f>
        <v>0.0002679763792241063</v>
      </c>
      <c r="D103" s="91">
        <f>VLOOKUP($A103,'Autosampler Samples'!$D$7:$X$65,21,FALSE)</f>
        <v>0.005153391908155891</v>
      </c>
      <c r="E103" s="87">
        <f>VLOOKUP($A103,'Manual Samples'!$B$7:$BD$52,54,FALSE)</f>
        <v>0.0028858994685672986</v>
      </c>
      <c r="F103" s="87">
        <f>VLOOKUP($A103,'Manual Samples'!$B$7:$BD$52,55,FALSE)</f>
        <v>0.002020129627997109</v>
      </c>
      <c r="G103" s="87">
        <f>VLOOKUP($A103,'Manual Samples'!$B$7:$BD$52,50,FALSE)</f>
        <v>0.0010100648139985545</v>
      </c>
      <c r="H103" s="88">
        <f>VLOOKUP($A103,'Manual Samples'!$B$7:$BD$52,49,FALSE)</f>
        <v>0.19789024927318616</v>
      </c>
    </row>
    <row r="104" spans="1:8" ht="12.75">
      <c r="A104" s="178">
        <v>38621</v>
      </c>
      <c r="B104" s="91">
        <f>VLOOKUP($A104,'Autosampler Samples'!$D$7:$X$65,19,FALSE)</f>
        <v>0.05355026796502539</v>
      </c>
      <c r="C104" s="91">
        <f>VLOOKUP($A104,'Autosampler Samples'!$D$7:$X$65,20,FALSE)</f>
        <v>0.001338756699125635</v>
      </c>
      <c r="D104" s="91">
        <f>VLOOKUP($A104,'Autosampler Samples'!$D$7:$X$65,21,FALSE)</f>
        <v>0.014535072733364037</v>
      </c>
      <c r="E104" s="89" t="s">
        <v>271</v>
      </c>
      <c r="F104" s="89" t="s">
        <v>271</v>
      </c>
      <c r="G104" s="89" t="s">
        <v>271</v>
      </c>
      <c r="H104" s="90" t="s">
        <v>271</v>
      </c>
    </row>
    <row r="105" spans="1:8" ht="12.75">
      <c r="A105" s="235">
        <v>38629</v>
      </c>
      <c r="B105" s="87">
        <f>VLOOKUP($A105,'Manual Samples'!$B$7:$BD$55,51,FALSE)</f>
        <v>0.4184576065232703</v>
      </c>
      <c r="C105" s="87">
        <f>VLOOKUP($A105,'Manual Samples'!$B$7:$BD$55,52,FALSE)</f>
        <v>0.009996487266944791</v>
      </c>
      <c r="D105" s="87">
        <f>VLOOKUP($A105,'Manual Samples'!$B$7:$BD$55,53,FALSE)</f>
        <v>0.11391345955355693</v>
      </c>
      <c r="E105" s="87">
        <f>VLOOKUP($A105,'Manual Samples'!$B$7:$BD$55,54,FALSE)</f>
        <v>0.0999648726694479</v>
      </c>
      <c r="F105" s="87">
        <f>VLOOKUP($A105,'Manual Samples'!$B$7:$BD$55,55,FALSE)</f>
        <v>0.0674181699398602</v>
      </c>
      <c r="G105" s="87">
        <f>VLOOKUP($A105,'Manual Samples'!$B$7:$BD$55,50,FALSE)</f>
        <v>0.030221938248902857</v>
      </c>
      <c r="H105" s="88">
        <f>VLOOKUP($A105,'Manual Samples'!$B$7:$BD$55,49,FALSE)</f>
        <v>2.5572409287533184</v>
      </c>
    </row>
    <row r="106" spans="1:8" ht="12.75">
      <c r="A106" s="236">
        <v>38637</v>
      </c>
      <c r="B106" s="191">
        <f>VLOOKUP($A106,'Autosampler Samples'!$D$7:$X$94,19,FALSE)</f>
        <v>0.32217363396774956</v>
      </c>
      <c r="C106" s="191">
        <f>VLOOKUP($A106,'Autosampler Samples'!$D$7:$X$94,20,FALSE)</f>
        <v>0.0030606495226936205</v>
      </c>
      <c r="D106" s="191">
        <f>VLOOKUP($A106,'Autosampler Samples'!$D$7:$X$94,21,FALSE)</f>
        <v>0.08376514483161489</v>
      </c>
      <c r="E106" s="89" t="s">
        <v>271</v>
      </c>
      <c r="F106" s="89" t="s">
        <v>271</v>
      </c>
      <c r="G106" s="89" t="s">
        <v>271</v>
      </c>
      <c r="H106" s="90" t="s">
        <v>271</v>
      </c>
    </row>
    <row r="107" spans="1:8" ht="12.75">
      <c r="A107" s="236">
        <v>38645</v>
      </c>
      <c r="B107" s="87">
        <f>VLOOKUP($A107,'Manual Samples'!$B$7:$BD$55,51,FALSE)</f>
        <v>2.306617889664048</v>
      </c>
      <c r="C107" s="87">
        <f>VLOOKUP($A107,'Manual Samples'!$B$7:$BD$55,52,FALSE)</f>
        <v>0.045129480449948765</v>
      </c>
      <c r="D107" s="87">
        <f>VLOOKUP($A107,'Manual Samples'!$B$7:$BD$55,53,FALSE)</f>
        <v>0.6518702731659267</v>
      </c>
      <c r="E107" s="87">
        <f>VLOOKUP($A107,'Manual Samples'!$B$7:$BD$55,54,FALSE)</f>
        <v>0.6017264059993168</v>
      </c>
      <c r="F107" s="87">
        <f>VLOOKUP($A107,'Manual Samples'!$B$7:$BD$55,55,FALSE)</f>
        <v>0.4914098982327754</v>
      </c>
      <c r="G107" s="87">
        <f>VLOOKUP($A107,'Manual Samples'!$B$7:$BD$55,50,FALSE)</f>
        <v>0.10028773433321948</v>
      </c>
      <c r="H107" s="88">
        <f>VLOOKUP($A107,'Manual Samples'!$B$7:$BD$55,49,FALSE)</f>
        <v>50.143867166609745</v>
      </c>
    </row>
    <row r="108" spans="1:8" ht="12.75">
      <c r="A108" s="236">
        <v>38650</v>
      </c>
      <c r="B108" s="191">
        <f>VLOOKUP($A108,'Autosampler Samples'!$D$7:$X$94,19,FALSE)</f>
        <v>2.98338072618385</v>
      </c>
      <c r="C108" s="191">
        <f>VLOOKUP($A108,'Autosampler Samples'!$D$7:$X$94,20,FALSE)</f>
        <v>0.008196100896109478</v>
      </c>
      <c r="D108" s="191">
        <f>VLOOKUP($A108,'Autosampler Samples'!$D$7:$X$94,21,FALSE)</f>
        <v>2.19655504015734</v>
      </c>
      <c r="E108" s="89" t="s">
        <v>271</v>
      </c>
      <c r="F108" s="89" t="s">
        <v>271</v>
      </c>
      <c r="G108" s="89" t="s">
        <v>271</v>
      </c>
      <c r="H108" s="90" t="s">
        <v>271</v>
      </c>
    </row>
    <row r="109" spans="1:8" ht="12.75">
      <c r="A109" s="236">
        <v>38656</v>
      </c>
      <c r="B109" s="191" t="str">
        <f>VLOOKUP($A109,'Autosampler Samples'!$D$7:$X$94,19,FALSE)</f>
        <v>NR</v>
      </c>
      <c r="C109" s="191">
        <f>VLOOKUP($A109,'Autosampler Samples'!$D$7:$X$94,20,FALSE)</f>
        <v>0.009153037416771533</v>
      </c>
      <c r="D109" s="191">
        <f>VLOOKUP($A109,'Autosampler Samples'!$D$7:$X$94,21,FALSE)</f>
        <v>1.1250608491448344</v>
      </c>
      <c r="E109" s="89" t="s">
        <v>271</v>
      </c>
      <c r="F109" s="89" t="s">
        <v>271</v>
      </c>
      <c r="G109" s="89" t="s">
        <v>271</v>
      </c>
      <c r="H109" s="90" t="s">
        <v>271</v>
      </c>
    </row>
    <row r="110" spans="1:8" ht="12.75">
      <c r="A110" s="236">
        <v>38664</v>
      </c>
      <c r="B110" s="191">
        <f>VLOOKUP($A110,'Autosampler Samples'!$D$7:$X$94,19,FALSE)</f>
        <v>0.876705517629169</v>
      </c>
      <c r="C110" s="191">
        <f>VLOOKUP($A110,'Autosampler Samples'!$D$7:$X$94,20,FALSE)</f>
        <v>0.002958881121998445</v>
      </c>
      <c r="D110" s="191">
        <f>VLOOKUP($A110,'Autosampler Samples'!$D$7:$X$94,21,FALSE)</f>
        <v>0.29588811219984457</v>
      </c>
      <c r="E110" s="89" t="s">
        <v>271</v>
      </c>
      <c r="F110" s="89" t="s">
        <v>271</v>
      </c>
      <c r="G110" s="89" t="s">
        <v>271</v>
      </c>
      <c r="H110" s="90" t="s">
        <v>271</v>
      </c>
    </row>
    <row r="111" spans="1:8" ht="12.75">
      <c r="A111" s="236">
        <v>38677</v>
      </c>
      <c r="B111" s="191">
        <f>VLOOKUP($A111,'Autosampler Samples'!$D$7:$X$94,19,FALSE)</f>
        <v>0.36435763837756163</v>
      </c>
      <c r="C111" s="191">
        <f>VLOOKUP($A111,'Autosampler Samples'!$D$7:$X$94,20,FALSE)</f>
        <v>0.0025719362709004353</v>
      </c>
      <c r="D111" s="191">
        <f>VLOOKUP($A111,'Autosampler Samples'!$D$7:$X$94,21,FALSE)</f>
        <v>0.07715808812701305</v>
      </c>
      <c r="E111" s="89" t="s">
        <v>271</v>
      </c>
      <c r="F111" s="89" t="s">
        <v>271</v>
      </c>
      <c r="G111" s="89" t="s">
        <v>271</v>
      </c>
      <c r="H111" s="90" t="s">
        <v>271</v>
      </c>
    </row>
    <row r="112" spans="1:8" ht="12.75">
      <c r="A112" s="236">
        <v>38692</v>
      </c>
      <c r="B112" s="191">
        <f>VLOOKUP($A112,'Autosampler Samples'!$D$7:$X$94,19,FALSE)</f>
        <v>0.24488850317229327</v>
      </c>
      <c r="C112" s="191">
        <f>VLOOKUP($A112,'Autosampler Samples'!$D$7:$X$94,20,FALSE)</f>
        <v>0.004639992691685557</v>
      </c>
      <c r="D112" s="191">
        <f>VLOOKUP($A112,'Autosampler Samples'!$D$7:$X$94,21,FALSE)</f>
        <v>0.0502665874932602</v>
      </c>
      <c r="E112" s="89" t="s">
        <v>271</v>
      </c>
      <c r="F112" s="89" t="s">
        <v>271</v>
      </c>
      <c r="G112" s="89" t="s">
        <v>271</v>
      </c>
      <c r="H112" s="90" t="s">
        <v>271</v>
      </c>
    </row>
    <row r="113" spans="1:8" ht="12.75">
      <c r="A113" s="236">
        <v>38698</v>
      </c>
      <c r="B113" s="191">
        <f>VLOOKUP($A113,'Autosampler Samples'!$D$7:$X$94,19,FALSE)</f>
        <v>0.17109696748225378</v>
      </c>
      <c r="C113" s="191">
        <f>VLOOKUP($A113,'Autosampler Samples'!$D$7:$X$94,20,FALSE)</f>
        <v>0.003849681768350709</v>
      </c>
      <c r="D113" s="191">
        <f>VLOOKUP($A113,'Autosampler Samples'!$D$7:$X$94,21,FALSE)</f>
        <v>0.02673390116910215</v>
      </c>
      <c r="E113" s="89" t="s">
        <v>271</v>
      </c>
      <c r="F113" s="89" t="s">
        <v>271</v>
      </c>
      <c r="G113" s="89" t="s">
        <v>271</v>
      </c>
      <c r="H113" s="90" t="s">
        <v>271</v>
      </c>
    </row>
    <row r="114" spans="1:8" ht="12.75">
      <c r="A114" s="236">
        <v>38714</v>
      </c>
      <c r="B114" s="191">
        <f>VLOOKUP($A114,'Autosampler Samples'!$D$7:$X$94,19,FALSE)</f>
        <v>0.07915565738732508</v>
      </c>
      <c r="C114" s="191">
        <f>VLOOKUP($A114,'Autosampler Samples'!$D$7:$X$94,20,FALSE)</f>
        <v>0.00246779402442837</v>
      </c>
      <c r="D114" s="191">
        <f>VLOOKUP($A114,'Autosampler Samples'!$D$7:$X$94,21,FALSE)</f>
        <v>0.010243673308947952</v>
      </c>
      <c r="E114" s="89" t="s">
        <v>271</v>
      </c>
      <c r="F114" s="89" t="s">
        <v>271</v>
      </c>
      <c r="G114" s="89" t="s">
        <v>271</v>
      </c>
      <c r="H114" s="90" t="s">
        <v>271</v>
      </c>
    </row>
    <row r="115" spans="1:8" ht="12.75">
      <c r="A115" s="236">
        <v>38720</v>
      </c>
      <c r="B115" s="87">
        <f>VLOOKUP($A115,'Manual Samples'!$B$7:$BD$55,51,FALSE)</f>
        <v>0.05546186899572779</v>
      </c>
      <c r="C115" s="87">
        <f>VLOOKUP($A115,'Manual Samples'!$B$7:$BD$55,52,FALSE)</f>
        <v>0.0024611204366854203</v>
      </c>
      <c r="D115" s="87">
        <f>VLOOKUP($A115,'Manual Samples'!$B$7:$BD$55,53,FALSE)</f>
        <v>0.01039910043669896</v>
      </c>
      <c r="E115" s="89" t="s">
        <v>271</v>
      </c>
      <c r="F115" s="89" t="s">
        <v>271</v>
      </c>
      <c r="G115" s="89" t="s">
        <v>271</v>
      </c>
      <c r="H115" s="90" t="s">
        <v>271</v>
      </c>
    </row>
    <row r="116" spans="1:8" ht="12.75">
      <c r="A116" s="236">
        <v>38726</v>
      </c>
      <c r="B116" s="191">
        <f>VLOOKUP($A116,'Autosampler Samples'!$D$7:$X$94,19,FALSE)</f>
        <v>0.043646632951784815</v>
      </c>
      <c r="C116" s="191">
        <f>VLOOKUP($A116,'Autosampler Samples'!$D$7:$X$94,20,FALSE)</f>
        <v>0.0019952746492244485</v>
      </c>
      <c r="D116" s="191">
        <f>VLOOKUP($A116,'Autosampler Samples'!$D$7:$X$94,21,FALSE)</f>
        <v>0.0056117099509437616</v>
      </c>
      <c r="E116" s="89" t="s">
        <v>271</v>
      </c>
      <c r="F116" s="89" t="s">
        <v>271</v>
      </c>
      <c r="G116" s="89" t="s">
        <v>271</v>
      </c>
      <c r="H116" s="90" t="s">
        <v>271</v>
      </c>
    </row>
    <row r="117" spans="1:8" ht="12.75">
      <c r="A117" s="236">
        <v>38740</v>
      </c>
      <c r="B117" s="191">
        <f>VLOOKUP($A117,'Autosampler Samples'!$D$7:$X$94,19,FALSE)</f>
        <v>0.02160645226572081</v>
      </c>
      <c r="C117" s="191">
        <f>VLOOKUP($A117,'Autosampler Samples'!$D$7:$X$94,20,FALSE)</f>
        <v>0.0008642580906288324</v>
      </c>
      <c r="D117" s="191">
        <f>VLOOKUP($A117,'Autosampler Samples'!$D$7:$X$94,21,FALSE)</f>
        <v>0.004012626849348151</v>
      </c>
      <c r="E117" s="89" t="s">
        <v>271</v>
      </c>
      <c r="F117" s="89" t="s">
        <v>271</v>
      </c>
      <c r="G117" s="89" t="s">
        <v>271</v>
      </c>
      <c r="H117" s="90" t="s">
        <v>271</v>
      </c>
    </row>
    <row r="118" spans="1:8" ht="12.75">
      <c r="A118" s="236">
        <v>38754</v>
      </c>
      <c r="B118" s="191">
        <f>VLOOKUP($A118,'Autosampler Samples'!$D$7:$X$94,19,FALSE)</f>
        <v>0.4128320369490279</v>
      </c>
      <c r="C118" s="191">
        <f>VLOOKUP($A118,'Autosampler Samples'!$D$7:$X$94,20,FALSE)</f>
        <v>0.005897600527843256</v>
      </c>
      <c r="D118" s="191">
        <f>VLOOKUP($A118,'Autosampler Samples'!$D$7:$X$94,21,FALSE)</f>
        <v>0.32436802903137907</v>
      </c>
      <c r="E118" s="89" t="s">
        <v>271</v>
      </c>
      <c r="F118" s="89" t="s">
        <v>271</v>
      </c>
      <c r="G118" s="89" t="s">
        <v>271</v>
      </c>
      <c r="H118" s="90" t="s">
        <v>271</v>
      </c>
    </row>
    <row r="119" spans="1:8" ht="12.75">
      <c r="A119" s="236">
        <v>38769</v>
      </c>
      <c r="B119" s="191">
        <f>VLOOKUP($A119,'Autosampler Samples'!$D$7:$X$94,19,FALSE)</f>
        <v>0.1524495149666393</v>
      </c>
      <c r="C119" s="191">
        <f>VLOOKUP($A119,'Autosampler Samples'!$D$7:$X$94,20,FALSE)</f>
        <v>0.001778577674610792</v>
      </c>
      <c r="D119" s="191">
        <f>VLOOKUP($A119,'Autosampler Samples'!$D$7:$X$94,21,FALSE)</f>
        <v>0.062250218611377715</v>
      </c>
      <c r="E119" s="89" t="s">
        <v>271</v>
      </c>
      <c r="F119" s="89" t="s">
        <v>271</v>
      </c>
      <c r="G119" s="89" t="s">
        <v>271</v>
      </c>
      <c r="H119" s="90" t="s">
        <v>271</v>
      </c>
    </row>
    <row r="120" spans="1:8" ht="12.75">
      <c r="A120" s="236">
        <v>38782</v>
      </c>
      <c r="B120" s="191">
        <f>VLOOKUP($A120,'Autosampler Samples'!$D$7:$X$94,19,FALSE)</f>
        <v>0.03497304769133566</v>
      </c>
      <c r="C120" s="191">
        <f>VLOOKUP($A120,'Autosampler Samples'!$D$7:$X$94,20,FALSE)</f>
        <v>0.00032474972856240256</v>
      </c>
      <c r="D120" s="191">
        <f>VLOOKUP($A120,'Autosampler Samples'!$D$7:$X$94,21,FALSE)</f>
        <v>0.008368550697569607</v>
      </c>
      <c r="E120" s="89" t="s">
        <v>271</v>
      </c>
      <c r="F120" s="89" t="s">
        <v>271</v>
      </c>
      <c r="G120" s="89" t="s">
        <v>271</v>
      </c>
      <c r="H120" s="90" t="s">
        <v>271</v>
      </c>
    </row>
    <row r="121" spans="1:8" ht="12.75">
      <c r="A121" s="236">
        <v>38825</v>
      </c>
      <c r="B121" s="191">
        <f>VLOOKUP($A121,'Autosampler Samples'!$D$7:$X$94,19,FALSE)</f>
        <v>0</v>
      </c>
      <c r="C121" s="191">
        <f>VLOOKUP($A121,'Autosampler Samples'!$D$7:$X$94,20,FALSE)</f>
        <v>0</v>
      </c>
      <c r="D121" s="191">
        <f>VLOOKUP($A121,'Autosampler Samples'!$D$7:$X$94,21,FALSE)</f>
        <v>0</v>
      </c>
      <c r="E121" s="89" t="s">
        <v>271</v>
      </c>
      <c r="F121" s="89" t="s">
        <v>271</v>
      </c>
      <c r="G121" s="89" t="s">
        <v>271</v>
      </c>
      <c r="H121" s="90" t="s">
        <v>271</v>
      </c>
    </row>
    <row r="122" spans="1:8" ht="12.75">
      <c r="A122" s="236">
        <v>38867</v>
      </c>
      <c r="B122" s="191" t="str">
        <f>VLOOKUP($A122,'Autosampler Samples'!$D$7:$X$94,19,FALSE)</f>
        <v>ND</v>
      </c>
      <c r="C122" s="191">
        <f>VLOOKUP($A122,'Autosampler Samples'!$D$7:$X$94,20,FALSE)</f>
        <v>0</v>
      </c>
      <c r="D122" s="191">
        <f>VLOOKUP($A122,'Autosampler Samples'!$D$7:$X$94,21,FALSE)</f>
        <v>0</v>
      </c>
      <c r="E122" s="89" t="s">
        <v>271</v>
      </c>
      <c r="F122" s="89" t="s">
        <v>271</v>
      </c>
      <c r="G122" s="89" t="s">
        <v>271</v>
      </c>
      <c r="H122" s="90" t="s">
        <v>271</v>
      </c>
    </row>
    <row r="123" spans="1:8" ht="12.75">
      <c r="A123" s="236">
        <v>38880</v>
      </c>
      <c r="B123" s="191">
        <f>VLOOKUP($A123,'Autosampler Samples'!$D$7:$X$94,19,FALSE)</f>
        <v>0</v>
      </c>
      <c r="C123" s="191">
        <f>VLOOKUP($A123,'Autosampler Samples'!$D$7:$X$94,20,FALSE)</f>
        <v>0</v>
      </c>
      <c r="D123" s="191">
        <f>VLOOKUP($A123,'Autosampler Samples'!$D$7:$X$94,21,FALSE)</f>
        <v>0</v>
      </c>
      <c r="E123" s="89" t="s">
        <v>271</v>
      </c>
      <c r="F123" s="89" t="s">
        <v>271</v>
      </c>
      <c r="G123" s="89" t="s">
        <v>271</v>
      </c>
      <c r="H123" s="90" t="s">
        <v>271</v>
      </c>
    </row>
    <row r="124" spans="1:8" ht="12.75">
      <c r="A124" s="236">
        <v>38894</v>
      </c>
      <c r="B124" s="191">
        <f>VLOOKUP($A124,'Autosampler Samples'!$D$7:$X$94,19,FALSE)</f>
        <v>0</v>
      </c>
      <c r="C124" s="191" t="str">
        <f>VLOOKUP($A124,'Autosampler Samples'!$D$7:$X$94,20,FALSE)</f>
        <v>ND</v>
      </c>
      <c r="D124" s="191">
        <f>VLOOKUP($A124,'Autosampler Samples'!$D$7:$X$94,21,FALSE)</f>
        <v>0</v>
      </c>
      <c r="E124" s="89" t="s">
        <v>271</v>
      </c>
      <c r="F124" s="89" t="s">
        <v>271</v>
      </c>
      <c r="G124" s="89" t="s">
        <v>271</v>
      </c>
      <c r="H124" s="90" t="s">
        <v>271</v>
      </c>
    </row>
    <row r="125" spans="1:8" ht="12.75">
      <c r="A125" s="236">
        <v>38905</v>
      </c>
      <c r="B125" s="191">
        <f>VLOOKUP($A125,'Autosampler Samples'!$D$7:$X$94,19,FALSE)</f>
        <v>0.0003822868569689777</v>
      </c>
      <c r="C125" s="191" t="str">
        <f>VLOOKUP($A125,'Autosampler Samples'!$D$7:$X$94,20,FALSE)</f>
        <v>ND</v>
      </c>
      <c r="D125" s="191">
        <f>VLOOKUP($A125,'Autosampler Samples'!$D$7:$X$94,21,FALSE)</f>
        <v>1.529147427875911E-05</v>
      </c>
      <c r="E125" s="89" t="s">
        <v>271</v>
      </c>
      <c r="F125" s="89" t="s">
        <v>271</v>
      </c>
      <c r="G125" s="89" t="s">
        <v>271</v>
      </c>
      <c r="H125" s="90" t="s">
        <v>271</v>
      </c>
    </row>
    <row r="126" spans="1:8" ht="12.75">
      <c r="A126" s="236">
        <v>38910</v>
      </c>
      <c r="B126" s="191">
        <f>VLOOKUP($A126,'Autosampler Samples'!$D$7:$X$94,19,FALSE)</f>
        <v>0.014526214724994138</v>
      </c>
      <c r="C126" s="191" t="str">
        <f>VLOOKUP($A126,'Autosampler Samples'!$D$7:$X$94,20,FALSE)</f>
        <v>ND</v>
      </c>
      <c r="D126" s="191">
        <f>VLOOKUP($A126,'Autosampler Samples'!$D$7:$X$94,21,FALSE)</f>
        <v>0.0010828632794995631</v>
      </c>
      <c r="E126" s="89" t="s">
        <v>271</v>
      </c>
      <c r="F126" s="89" t="s">
        <v>271</v>
      </c>
      <c r="G126" s="89" t="s">
        <v>271</v>
      </c>
      <c r="H126" s="90" t="s">
        <v>271</v>
      </c>
    </row>
    <row r="127" spans="1:8" ht="12.75">
      <c r="A127" s="236">
        <v>38923</v>
      </c>
      <c r="B127" s="191">
        <f>VLOOKUP($A127,'Autosampler Samples'!$D$7:$X$94,19,FALSE)</f>
        <v>0</v>
      </c>
      <c r="C127" s="191">
        <f>VLOOKUP($A127,'Autosampler Samples'!$D$7:$X$94,20,FALSE)</f>
        <v>0</v>
      </c>
      <c r="D127" s="191">
        <f>VLOOKUP($A127,'Autosampler Samples'!$D$7:$X$94,21,FALSE)</f>
        <v>0</v>
      </c>
      <c r="E127" s="89" t="s">
        <v>271</v>
      </c>
      <c r="F127" s="89" t="s">
        <v>271</v>
      </c>
      <c r="G127" s="89" t="s">
        <v>271</v>
      </c>
      <c r="H127" s="90" t="s">
        <v>271</v>
      </c>
    </row>
    <row r="128" spans="1:8" ht="12.75">
      <c r="A128" s="236">
        <v>38929</v>
      </c>
      <c r="B128" s="191">
        <f>VLOOKUP($A128,'Autosampler Samples'!$D$7:$X$94,19,FALSE)</f>
        <v>0</v>
      </c>
      <c r="C128" s="191">
        <f>VLOOKUP($A128,'Autosampler Samples'!$D$7:$X$94,20,FALSE)</f>
        <v>0</v>
      </c>
      <c r="D128" s="191">
        <f>VLOOKUP($A128,'Autosampler Samples'!$D$7:$X$94,21,FALSE)</f>
        <v>0</v>
      </c>
      <c r="E128" s="89" t="s">
        <v>271</v>
      </c>
      <c r="F128" s="89" t="s">
        <v>271</v>
      </c>
      <c r="G128" s="89" t="s">
        <v>271</v>
      </c>
      <c r="H128" s="90" t="s">
        <v>271</v>
      </c>
    </row>
    <row r="129" spans="1:8" ht="12.75">
      <c r="A129" s="236">
        <v>38936</v>
      </c>
      <c r="B129" s="191">
        <f>VLOOKUP($A129,'Autosampler Samples'!$D$7:$X$94,19,FALSE)</f>
        <v>0</v>
      </c>
      <c r="C129" s="191">
        <f>VLOOKUP($A129,'Autosampler Samples'!$D$7:$X$94,20,FALSE)</f>
        <v>0</v>
      </c>
      <c r="D129" s="191">
        <f>VLOOKUP($A129,'Autosampler Samples'!$D$7:$X$94,21,FALSE)</f>
        <v>0</v>
      </c>
      <c r="E129" s="89" t="s">
        <v>271</v>
      </c>
      <c r="F129" s="89" t="s">
        <v>271</v>
      </c>
      <c r="G129" s="89" t="s">
        <v>271</v>
      </c>
      <c r="H129" s="90" t="s">
        <v>271</v>
      </c>
    </row>
    <row r="130" spans="1:8" ht="12.75">
      <c r="A130" s="236">
        <v>38943</v>
      </c>
      <c r="B130" s="191">
        <f>VLOOKUP($A130,'Autosampler Samples'!$D$7:$X$94,19,FALSE)</f>
        <v>0</v>
      </c>
      <c r="C130" s="191">
        <f>VLOOKUP($A130,'Autosampler Samples'!$D$7:$X$94,20,FALSE)</f>
        <v>0</v>
      </c>
      <c r="D130" s="191">
        <f>VLOOKUP($A130,'Autosampler Samples'!$D$7:$X$94,21,FALSE)</f>
        <v>0</v>
      </c>
      <c r="E130" s="89" t="s">
        <v>271</v>
      </c>
      <c r="F130" s="89" t="s">
        <v>271</v>
      </c>
      <c r="G130" s="89" t="s">
        <v>271</v>
      </c>
      <c r="H130" s="90" t="s">
        <v>271</v>
      </c>
    </row>
    <row r="131" spans="1:8" ht="12.75">
      <c r="A131" s="236">
        <v>38950</v>
      </c>
      <c r="B131" s="191">
        <f>VLOOKUP($A131,'Autosampler Samples'!$D$7:$X$94,19,FALSE)</f>
        <v>0.0012258690371413218</v>
      </c>
      <c r="C131" s="191">
        <f>VLOOKUP($A131,'Autosampler Samples'!$D$7:$X$94,20,FALSE)</f>
        <v>1.2630165837213615E-05</v>
      </c>
      <c r="D131" s="191">
        <f>VLOOKUP($A131,'Autosampler Samples'!$D$7:$X$94,21,FALSE)</f>
        <v>7.800984781808411E-05</v>
      </c>
      <c r="E131" s="89" t="s">
        <v>271</v>
      </c>
      <c r="F131" s="89" t="s">
        <v>271</v>
      </c>
      <c r="G131" s="89" t="s">
        <v>271</v>
      </c>
      <c r="H131" s="90" t="s">
        <v>271</v>
      </c>
    </row>
    <row r="132" spans="1:8" ht="12.75">
      <c r="A132" s="236">
        <v>38957</v>
      </c>
      <c r="B132" s="191">
        <f>VLOOKUP($A132,'Autosampler Samples'!$D$7:$X$94,19,FALSE)</f>
        <v>0.047661619385437955</v>
      </c>
      <c r="C132" s="191">
        <f>VLOOKUP($A132,'Autosampler Samples'!$D$7:$X$94,20,FALSE)</f>
        <v>0.0004130673680071288</v>
      </c>
      <c r="D132" s="191">
        <f>VLOOKUP($A132,'Autosampler Samples'!$D$7:$X$94,21,FALSE)</f>
        <v>0.0031774412923625296</v>
      </c>
      <c r="E132" s="89" t="s">
        <v>271</v>
      </c>
      <c r="F132" s="89" t="s">
        <v>271</v>
      </c>
      <c r="G132" s="89" t="s">
        <v>271</v>
      </c>
      <c r="H132" s="90" t="s">
        <v>271</v>
      </c>
    </row>
    <row r="133" spans="1:8" ht="12.75">
      <c r="A133" s="236">
        <v>38966</v>
      </c>
      <c r="B133" s="191">
        <f>VLOOKUP($A133,'Autosampler Samples'!$D$7:$X$94,19,FALSE)</f>
        <v>0.11328268034719605</v>
      </c>
      <c r="C133" s="191">
        <f>VLOOKUP($A133,'Autosampler Samples'!$D$7:$X$94,20,FALSE)</f>
        <v>0.0004854972014879831</v>
      </c>
      <c r="D133" s="191">
        <f>VLOOKUP($A133,'Autosampler Samples'!$D$7:$X$94,21,FALSE)</f>
        <v>0.015374078047119466</v>
      </c>
      <c r="E133" s="89" t="s">
        <v>271</v>
      </c>
      <c r="F133" s="89" t="s">
        <v>271</v>
      </c>
      <c r="G133" s="89" t="s">
        <v>271</v>
      </c>
      <c r="H133" s="90" t="s">
        <v>271</v>
      </c>
    </row>
    <row r="134" spans="1:8" ht="12.75">
      <c r="A134" s="236">
        <v>38971</v>
      </c>
      <c r="B134" s="191" t="str">
        <f>VLOOKUP($A134,'Autosampler Samples'!$D$7:$X$94,19,FALSE)</f>
        <v>NR</v>
      </c>
      <c r="C134" s="191">
        <f>VLOOKUP($A134,'Autosampler Samples'!$D$7:$X$94,20,FALSE)</f>
        <v>0.0008222261193444937</v>
      </c>
      <c r="D134" s="191">
        <f>VLOOKUP($A134,'Autosampler Samples'!$D$7:$X$94,21,FALSE)</f>
        <v>0.02261121828197358</v>
      </c>
      <c r="E134" s="89" t="s">
        <v>271</v>
      </c>
      <c r="F134" s="89" t="s">
        <v>271</v>
      </c>
      <c r="G134" s="89" t="s">
        <v>271</v>
      </c>
      <c r="H134" s="90" t="s">
        <v>271</v>
      </c>
    </row>
    <row r="135" spans="1:8" ht="12.75">
      <c r="A135" s="236">
        <v>38980</v>
      </c>
      <c r="B135" s="191">
        <f>VLOOKUP($A135,'Autosampler Samples'!$D$7:$X$94,19,FALSE)</f>
        <v>0.04270651120630515</v>
      </c>
      <c r="C135" s="191">
        <f>VLOOKUP($A135,'Autosampler Samples'!$D$7:$X$94,20,FALSE)</f>
        <v>0.00014093148698080695</v>
      </c>
      <c r="D135" s="191">
        <f>VLOOKUP($A135,'Autosampler Samples'!$D$7:$X$94,21,FALSE)</f>
        <v>0.011246047950993689</v>
      </c>
      <c r="E135" s="89" t="s">
        <v>271</v>
      </c>
      <c r="F135" s="89" t="s">
        <v>271</v>
      </c>
      <c r="G135" s="89" t="s">
        <v>271</v>
      </c>
      <c r="H135" s="90" t="s">
        <v>271</v>
      </c>
    </row>
    <row r="136" spans="1:8" ht="12.75">
      <c r="A136" s="236">
        <v>38986</v>
      </c>
      <c r="B136" s="191">
        <f>VLOOKUP($A136,'Autosampler Samples'!$D$7:$X$159,19,FALSE)</f>
        <v>0.005783438969299921</v>
      </c>
      <c r="C136" s="191">
        <f>VLOOKUP($A136,'Autosampler Samples'!$D$7:$X$159,20,FALSE)</f>
        <v>3.5590393657230284E-05</v>
      </c>
      <c r="D136" s="191">
        <f>VLOOKUP($A136,'Autosampler Samples'!$D$7:$X$159,21,FALSE)</f>
        <v>0.0011789317898957532</v>
      </c>
      <c r="E136" s="89" t="s">
        <v>271</v>
      </c>
      <c r="F136" s="89" t="s">
        <v>271</v>
      </c>
      <c r="G136" s="89" t="s">
        <v>271</v>
      </c>
      <c r="H136" s="90" t="s">
        <v>271</v>
      </c>
    </row>
    <row r="137" spans="1:8" ht="14.25">
      <c r="A137" s="26">
        <v>38992</v>
      </c>
      <c r="B137" s="191">
        <f>VLOOKUP($A137,'Autosampler Samples'!$D$7:$X$159,19,FALSE)</f>
        <v>0</v>
      </c>
      <c r="C137" s="191">
        <f>VLOOKUP($A137,'Autosampler Samples'!$D$7:$X$159,20,FALSE)</f>
        <v>0</v>
      </c>
      <c r="D137" s="191">
        <f>VLOOKUP($A137,'Autosampler Samples'!$D$7:$X$159,21,FALSE)</f>
        <v>0</v>
      </c>
      <c r="E137" s="89" t="s">
        <v>271</v>
      </c>
      <c r="F137" s="89" t="s">
        <v>271</v>
      </c>
      <c r="G137" s="89" t="s">
        <v>271</v>
      </c>
      <c r="H137" s="90" t="s">
        <v>271</v>
      </c>
    </row>
    <row r="138" spans="1:8" ht="14.25">
      <c r="A138" s="26">
        <v>39001</v>
      </c>
      <c r="B138" s="191">
        <f>VLOOKUP($A138,'Autosampler Samples'!$D$7:$X$159,19,FALSE)</f>
        <v>0</v>
      </c>
      <c r="C138" s="191">
        <f>VLOOKUP($A138,'Autosampler Samples'!$D$7:$X$159,20,FALSE)</f>
        <v>0</v>
      </c>
      <c r="D138" s="191">
        <f>VLOOKUP($A138,'Autosampler Samples'!$D$7:$X$159,21,FALSE)</f>
        <v>0</v>
      </c>
      <c r="E138" s="89" t="s">
        <v>271</v>
      </c>
      <c r="F138" s="89" t="s">
        <v>271</v>
      </c>
      <c r="G138" s="89" t="s">
        <v>271</v>
      </c>
      <c r="H138" s="90" t="s">
        <v>271</v>
      </c>
    </row>
    <row r="139" spans="1:8" ht="14.25">
      <c r="A139" s="26">
        <v>39007</v>
      </c>
      <c r="B139" s="191">
        <f>VLOOKUP($A139,'Autosampler Samples'!$D$7:$X$159,19,FALSE)</f>
        <v>0</v>
      </c>
      <c r="C139" s="191">
        <f>VLOOKUP($A139,'Autosampler Samples'!$D$7:$X$159,20,FALSE)</f>
        <v>0</v>
      </c>
      <c r="D139" s="191">
        <f>VLOOKUP($A139,'Autosampler Samples'!$D$7:$X$159,21,FALSE)</f>
        <v>0</v>
      </c>
      <c r="E139" s="89" t="s">
        <v>271</v>
      </c>
      <c r="F139" s="89" t="s">
        <v>271</v>
      </c>
      <c r="G139" s="89" t="s">
        <v>271</v>
      </c>
      <c r="H139" s="90" t="s">
        <v>271</v>
      </c>
    </row>
    <row r="140" spans="1:8" ht="14.25">
      <c r="A140" s="26">
        <v>39016</v>
      </c>
      <c r="B140" s="191">
        <f>VLOOKUP($A140,'Autosampler Samples'!$D$7:$X$159,19,FALSE)</f>
        <v>0</v>
      </c>
      <c r="C140" s="191">
        <f>VLOOKUP($A140,'Autosampler Samples'!$D$7:$X$159,20,FALSE)</f>
        <v>0</v>
      </c>
      <c r="D140" s="191">
        <f>VLOOKUP($A140,'Autosampler Samples'!$D$7:$X$159,21,FALSE)</f>
        <v>0</v>
      </c>
      <c r="E140" s="89" t="s">
        <v>271</v>
      </c>
      <c r="F140" s="89" t="s">
        <v>271</v>
      </c>
      <c r="G140" s="89" t="s">
        <v>271</v>
      </c>
      <c r="H140" s="90" t="s">
        <v>271</v>
      </c>
    </row>
    <row r="141" spans="1:8" ht="14.25">
      <c r="A141" s="26">
        <v>39021</v>
      </c>
      <c r="B141" s="191">
        <f>VLOOKUP($A141,'Autosampler Samples'!$D$7:$X$159,19,FALSE)</f>
        <v>0.007821343200118337</v>
      </c>
      <c r="C141" s="191">
        <f>VLOOKUP($A141,'Autosampler Samples'!$D$7:$X$159,20,FALSE)</f>
        <v>7.21970141549385E-05</v>
      </c>
      <c r="D141" s="191">
        <f>VLOOKUP($A141,'Autosampler Samples'!$D$7:$X$159,21,FALSE)</f>
        <v>0.0005294447704695488</v>
      </c>
      <c r="E141" s="89" t="s">
        <v>271</v>
      </c>
      <c r="F141" s="89" t="s">
        <v>271</v>
      </c>
      <c r="G141" s="89" t="s">
        <v>271</v>
      </c>
      <c r="H141" s="90" t="s">
        <v>271</v>
      </c>
    </row>
    <row r="142" spans="1:8" ht="14.25">
      <c r="A142" s="26">
        <v>39027</v>
      </c>
      <c r="B142" s="191">
        <f>VLOOKUP($A142,'Autosampler Samples'!$D$7:$X$159,19,FALSE)</f>
        <v>0</v>
      </c>
      <c r="C142" s="191">
        <f>VLOOKUP($A142,'Autosampler Samples'!$D$7:$X$159,20,FALSE)</f>
        <v>0</v>
      </c>
      <c r="D142" s="191">
        <f>VLOOKUP($A142,'Autosampler Samples'!$D$7:$X$159,21,FALSE)</f>
        <v>0</v>
      </c>
      <c r="E142" s="89" t="s">
        <v>271</v>
      </c>
      <c r="F142" s="89" t="s">
        <v>271</v>
      </c>
      <c r="G142" s="89" t="s">
        <v>271</v>
      </c>
      <c r="H142" s="90" t="s">
        <v>271</v>
      </c>
    </row>
    <row r="143" spans="1:8" ht="14.25">
      <c r="A143" s="26">
        <v>39049</v>
      </c>
      <c r="B143" s="191">
        <f>VLOOKUP($A143,'Autosampler Samples'!$D$7:$X$159,19,FALSE)</f>
        <v>3.710730646366379E-05</v>
      </c>
      <c r="C143" s="191">
        <f>VLOOKUP($A143,'Autosampler Samples'!$D$7:$X$159,20,FALSE)</f>
        <v>2.854408189512599E-07</v>
      </c>
      <c r="D143" s="191">
        <f>VLOOKUP($A143,'Autosampler Samples'!$D$7:$X$159,21,FALSE)</f>
        <v>5.708816379025198E-07</v>
      </c>
      <c r="E143" s="89" t="s">
        <v>271</v>
      </c>
      <c r="F143" s="89" t="s">
        <v>271</v>
      </c>
      <c r="G143" s="89" t="s">
        <v>271</v>
      </c>
      <c r="H143" s="90" t="s">
        <v>271</v>
      </c>
    </row>
    <row r="144" spans="1:8" ht="14.25">
      <c r="A144" s="26">
        <v>39065</v>
      </c>
      <c r="B144" s="191">
        <f>VLOOKUP($A144,'Autosampler Samples'!$D$7:$X$159,19,FALSE)</f>
        <v>0.01134056115830411</v>
      </c>
      <c r="C144" s="191">
        <f>VLOOKUP($A144,'Autosampler Samples'!$D$7:$X$159,20,FALSE)</f>
        <v>0.000401644874356604</v>
      </c>
      <c r="D144" s="191">
        <f>VLOOKUP($A144,'Autosampler Samples'!$D$7:$X$159,21,FALSE)</f>
        <v>0.0011813084539900114</v>
      </c>
      <c r="E144" s="89" t="s">
        <v>271</v>
      </c>
      <c r="F144" s="89" t="s">
        <v>271</v>
      </c>
      <c r="G144" s="89" t="s">
        <v>271</v>
      </c>
      <c r="H144" s="90" t="s">
        <v>271</v>
      </c>
    </row>
    <row r="145" spans="1:8" ht="14.25">
      <c r="A145" s="26">
        <v>39093</v>
      </c>
      <c r="B145" s="191">
        <f>VLOOKUP($A145,'Autosampler Samples'!$D$7:$X$159,19,FALSE)</f>
        <v>0</v>
      </c>
      <c r="C145" s="191">
        <f>VLOOKUP($A145,'Autosampler Samples'!$D$7:$X$159,20,FALSE)</f>
        <v>0</v>
      </c>
      <c r="D145" s="191">
        <f>VLOOKUP($A145,'Autosampler Samples'!$D$7:$X$159,21,FALSE)</f>
        <v>0</v>
      </c>
      <c r="E145" s="89" t="s">
        <v>271</v>
      </c>
      <c r="F145" s="89" t="s">
        <v>271</v>
      </c>
      <c r="G145" s="89" t="s">
        <v>271</v>
      </c>
      <c r="H145" s="90" t="s">
        <v>271</v>
      </c>
    </row>
    <row r="146" spans="1:8" ht="14.25">
      <c r="A146" s="26">
        <v>39105</v>
      </c>
      <c r="B146" s="191">
        <f>VLOOKUP($A146,'Autosampler Samples'!$D$7:$X$159,19,FALSE)</f>
        <v>0</v>
      </c>
      <c r="C146" s="191">
        <f>VLOOKUP($A146,'Autosampler Samples'!$D$7:$X$159,20,FALSE)</f>
        <v>0</v>
      </c>
      <c r="D146" s="191">
        <f>VLOOKUP($A146,'Autosampler Samples'!$D$7:$X$159,21,FALSE)</f>
        <v>0</v>
      </c>
      <c r="E146" s="89" t="s">
        <v>271</v>
      </c>
      <c r="F146" s="89" t="s">
        <v>271</v>
      </c>
      <c r="G146" s="89" t="s">
        <v>271</v>
      </c>
      <c r="H146" s="90" t="s">
        <v>271</v>
      </c>
    </row>
    <row r="147" spans="1:8" ht="14.25">
      <c r="A147" s="26">
        <v>39120</v>
      </c>
      <c r="B147" s="191">
        <f>VLOOKUP($A147,'Autosampler Samples'!$D$7:$X$159,19,FALSE)</f>
        <v>0</v>
      </c>
      <c r="C147" s="191">
        <f>VLOOKUP($A147,'Autosampler Samples'!$D$7:$X$159,20,FALSE)</f>
        <v>0</v>
      </c>
      <c r="D147" s="191">
        <f>VLOOKUP($A147,'Autosampler Samples'!$D$7:$X$159,21,FALSE)</f>
        <v>0</v>
      </c>
      <c r="E147" s="89" t="s">
        <v>271</v>
      </c>
      <c r="F147" s="89" t="s">
        <v>271</v>
      </c>
      <c r="G147" s="89" t="s">
        <v>271</v>
      </c>
      <c r="H147" s="90" t="s">
        <v>271</v>
      </c>
    </row>
    <row r="148" spans="1:8" ht="14.25">
      <c r="A148" s="26">
        <v>39134</v>
      </c>
      <c r="B148" s="191">
        <f>VLOOKUP($A148,'Autosampler Samples'!$D$7:$X$159,19,FALSE)</f>
        <v>0.0033670457595245456</v>
      </c>
      <c r="C148" s="191">
        <f>VLOOKUP($A148,'Autosampler Samples'!$D$7:$X$159,20,FALSE)</f>
        <v>8.536172348090397E-05</v>
      </c>
      <c r="D148" s="191">
        <f>VLOOKUP($A148,'Autosampler Samples'!$D$7:$X$159,21,FALSE)</f>
        <v>0.0003556738478370999</v>
      </c>
      <c r="E148" s="89" t="s">
        <v>271</v>
      </c>
      <c r="F148" s="89" t="s">
        <v>271</v>
      </c>
      <c r="G148" s="89" t="s">
        <v>271</v>
      </c>
      <c r="H148" s="90" t="s">
        <v>271</v>
      </c>
    </row>
    <row r="149" spans="1:8" ht="14.25">
      <c r="A149" s="26">
        <v>39160</v>
      </c>
      <c r="B149" s="191">
        <f>VLOOKUP($A149,'Autosampler Samples'!$D$7:$X$159,19,FALSE)</f>
        <v>0</v>
      </c>
      <c r="C149" s="191">
        <f>VLOOKUP($A149,'Autosampler Samples'!$D$7:$X$159,20,FALSE)</f>
        <v>0</v>
      </c>
      <c r="D149" s="191">
        <f>VLOOKUP($A149,'Autosampler Samples'!$D$7:$X$159,21,FALSE)</f>
        <v>0</v>
      </c>
      <c r="E149" s="89" t="s">
        <v>271</v>
      </c>
      <c r="F149" s="89" t="s">
        <v>271</v>
      </c>
      <c r="G149" s="89" t="s">
        <v>271</v>
      </c>
      <c r="H149" s="90" t="s">
        <v>271</v>
      </c>
    </row>
    <row r="150" spans="1:8" ht="14.25">
      <c r="A150" s="26">
        <v>39174</v>
      </c>
      <c r="B150" s="191">
        <f>VLOOKUP($A150,'Autosampler Samples'!$D$7:$X$159,19,FALSE)</f>
        <v>0.0037532187985214738</v>
      </c>
      <c r="C150" s="191">
        <f>VLOOKUP($A150,'Autosampler Samples'!$D$7:$X$159,20,FALSE)</f>
        <v>2.35091726940356E-05</v>
      </c>
      <c r="D150" s="191">
        <f>VLOOKUP($A150,'Autosampler Samples'!$D$7:$X$159,21,FALSE)</f>
        <v>0.00017734989927079489</v>
      </c>
      <c r="E150" s="89" t="s">
        <v>271</v>
      </c>
      <c r="F150" s="89" t="s">
        <v>271</v>
      </c>
      <c r="G150" s="89" t="s">
        <v>271</v>
      </c>
      <c r="H150" s="90" t="s">
        <v>271</v>
      </c>
    </row>
    <row r="151" spans="1:8" ht="14.25">
      <c r="A151" s="26">
        <v>39189</v>
      </c>
      <c r="B151" s="191">
        <f>VLOOKUP($A151,'Autosampler Samples'!$D$7:$X$159,19,FALSE)</f>
        <v>0</v>
      </c>
      <c r="C151" s="191">
        <f>VLOOKUP($A151,'Autosampler Samples'!$D$7:$X$159,20,FALSE)</f>
        <v>0</v>
      </c>
      <c r="D151" s="191">
        <f>VLOOKUP($A151,'Autosampler Samples'!$D$7:$X$159,21,FALSE)</f>
        <v>0</v>
      </c>
      <c r="E151" s="89" t="s">
        <v>271</v>
      </c>
      <c r="F151" s="89" t="s">
        <v>271</v>
      </c>
      <c r="G151" s="89" t="s">
        <v>271</v>
      </c>
      <c r="H151" s="90" t="s">
        <v>271</v>
      </c>
    </row>
    <row r="152" spans="1:8" ht="14.25">
      <c r="A152" s="26">
        <v>39216</v>
      </c>
      <c r="B152" s="191">
        <f>VLOOKUP($A152,'Autosampler Samples'!$D$7:$X$159,19,FALSE)</f>
        <v>0</v>
      </c>
      <c r="C152" s="191">
        <f>VLOOKUP($A152,'Autosampler Samples'!$D$7:$X$159,20,FALSE)</f>
        <v>0</v>
      </c>
      <c r="D152" s="191">
        <f>VLOOKUP($A152,'Autosampler Samples'!$D$7:$X$159,21,FALSE)</f>
        <v>0</v>
      </c>
      <c r="E152" s="89" t="s">
        <v>271</v>
      </c>
      <c r="F152" s="89" t="s">
        <v>271</v>
      </c>
      <c r="G152" s="89" t="s">
        <v>271</v>
      </c>
      <c r="H152" s="90" t="s">
        <v>271</v>
      </c>
    </row>
    <row r="153" spans="1:8" ht="14.25">
      <c r="A153" s="26">
        <v>39232</v>
      </c>
      <c r="B153" s="191">
        <f>VLOOKUP($A153,'Autosampler Samples'!$D$7:$X$159,19,FALSE)</f>
        <v>0</v>
      </c>
      <c r="C153" s="191">
        <f>VLOOKUP($A153,'Autosampler Samples'!$D$7:$X$159,20,FALSE)</f>
        <v>0</v>
      </c>
      <c r="D153" s="191">
        <f>VLOOKUP($A153,'Autosampler Samples'!$D$7:$X$159,21,FALSE)</f>
        <v>0</v>
      </c>
      <c r="E153" s="89" t="s">
        <v>271</v>
      </c>
      <c r="F153" s="89" t="s">
        <v>271</v>
      </c>
      <c r="G153" s="89" t="s">
        <v>271</v>
      </c>
      <c r="H153" s="90" t="s">
        <v>271</v>
      </c>
    </row>
    <row r="154" spans="1:8" ht="14.25">
      <c r="A154" s="26">
        <v>39245</v>
      </c>
      <c r="B154" s="191">
        <f>VLOOKUP($A154,'Autosampler Samples'!$D$7:$X$159,19,FALSE)</f>
        <v>2.5664410688400007E-08</v>
      </c>
      <c r="C154" s="191" t="s">
        <v>419</v>
      </c>
      <c r="D154" s="191">
        <f>VLOOKUP($A154,'Autosampler Samples'!$D$7:$X$159,21,FALSE)</f>
        <v>1.7965087481880007E-09</v>
      </c>
      <c r="E154" s="89" t="s">
        <v>271</v>
      </c>
      <c r="F154" s="89" t="s">
        <v>271</v>
      </c>
      <c r="G154" s="89" t="s">
        <v>271</v>
      </c>
      <c r="H154" s="90" t="s">
        <v>271</v>
      </c>
    </row>
    <row r="155" spans="1:10" ht="14.25">
      <c r="A155" s="26">
        <v>39259</v>
      </c>
      <c r="B155" s="191">
        <f>VLOOKUP($A155,'Autosampler Samples'!$D$7:$X$159,19,FALSE)</f>
        <v>0.24350454127101503</v>
      </c>
      <c r="C155" s="191" t="s">
        <v>419</v>
      </c>
      <c r="D155" s="191">
        <f>VLOOKUP($A155,'Autosampler Samples'!$D$7:$X$159,21,FALSE)</f>
        <v>0.022321249616509716</v>
      </c>
      <c r="E155" s="89" t="s">
        <v>271</v>
      </c>
      <c r="F155" s="89" t="s">
        <v>271</v>
      </c>
      <c r="G155" s="89" t="s">
        <v>271</v>
      </c>
      <c r="H155" s="90" t="s">
        <v>271</v>
      </c>
      <c r="J155" s="26"/>
    </row>
    <row r="156" spans="1:10" ht="14.25">
      <c r="A156" s="26">
        <v>39273</v>
      </c>
      <c r="B156" s="191">
        <f>VLOOKUP($A156,'Autosampler Samples'!$D$7:$X$159,19,FALSE)</f>
        <v>0.3782003147728057</v>
      </c>
      <c r="C156" s="191">
        <f>VLOOKUP($A156,'Autosampler Samples'!$D$7:$X$159,20,FALSE)</f>
        <v>0.0012606677159093522</v>
      </c>
      <c r="D156" s="191">
        <f>VLOOKUP($A156,'Autosampler Samples'!$D$7:$X$159,21,FALSE)</f>
        <v>0.171909233987639</v>
      </c>
      <c r="E156" s="89" t="s">
        <v>271</v>
      </c>
      <c r="F156" s="89" t="s">
        <v>271</v>
      </c>
      <c r="G156" s="89" t="s">
        <v>271</v>
      </c>
      <c r="H156" s="90" t="s">
        <v>271</v>
      </c>
      <c r="J156" s="26"/>
    </row>
    <row r="157" spans="1:10" ht="14.25">
      <c r="A157" s="26">
        <v>39286</v>
      </c>
      <c r="B157" s="191">
        <f>VLOOKUP($A157,'Autosampler Samples'!$D$7:$X$159,19,FALSE)</f>
        <v>0.009928582248381014</v>
      </c>
      <c r="C157" s="191">
        <f>VLOOKUP($A157,'Autosampler Samples'!$D$7:$X$159,20,FALSE)</f>
        <v>2.4112271174639607E-05</v>
      </c>
      <c r="D157" s="191">
        <f>VLOOKUP($A157,'Autosampler Samples'!$D$7:$X$159,21,FALSE)</f>
        <v>0.003900514454721113</v>
      </c>
      <c r="E157" s="89" t="s">
        <v>271</v>
      </c>
      <c r="F157" s="89" t="s">
        <v>271</v>
      </c>
      <c r="G157" s="89" t="s">
        <v>271</v>
      </c>
      <c r="H157" s="90" t="s">
        <v>271</v>
      </c>
      <c r="J157" s="26"/>
    </row>
    <row r="158" spans="1:10" ht="14.25">
      <c r="A158" s="26">
        <v>39294</v>
      </c>
      <c r="B158" s="191">
        <f>VLOOKUP($A158,'Autosampler Samples'!$D$7:$X$159,19,FALSE)</f>
        <v>0</v>
      </c>
      <c r="C158" s="191">
        <f>VLOOKUP($A158,'Autosampler Samples'!$D$7:$X$159,20,FALSE)</f>
        <v>0</v>
      </c>
      <c r="D158" s="191">
        <f>VLOOKUP($A158,'Autosampler Samples'!$D$7:$X$159,21,FALSE)</f>
        <v>0</v>
      </c>
      <c r="E158" s="89" t="s">
        <v>271</v>
      </c>
      <c r="F158" s="89" t="s">
        <v>271</v>
      </c>
      <c r="G158" s="89" t="s">
        <v>271</v>
      </c>
      <c r="H158" s="90" t="s">
        <v>271</v>
      </c>
      <c r="J158" s="26"/>
    </row>
    <row r="159" spans="1:10" ht="14.25">
      <c r="A159" s="26">
        <v>39302</v>
      </c>
      <c r="B159" s="191">
        <f>VLOOKUP($A159,'Autosampler Samples'!$D$7:$X$159,19,FALSE)</f>
        <v>0</v>
      </c>
      <c r="C159" s="191">
        <f>VLOOKUP($A159,'Autosampler Samples'!$D$7:$X$159,20,FALSE)</f>
        <v>0</v>
      </c>
      <c r="D159" s="191">
        <f>VLOOKUP($A159,'Autosampler Samples'!$D$7:$X$159,21,FALSE)</f>
        <v>0</v>
      </c>
      <c r="E159" s="89" t="s">
        <v>271</v>
      </c>
      <c r="F159" s="89" t="s">
        <v>271</v>
      </c>
      <c r="G159" s="89" t="s">
        <v>271</v>
      </c>
      <c r="H159" s="90" t="s">
        <v>271</v>
      </c>
      <c r="J159" s="26"/>
    </row>
    <row r="160" spans="1:10" ht="14.25">
      <c r="A160" s="267">
        <v>39307</v>
      </c>
      <c r="B160" s="191">
        <f>VLOOKUP($A160,'Autosampler Samples'!$D$7:$X$159,19,FALSE)</f>
        <v>0.00640511991346722</v>
      </c>
      <c r="C160" s="191">
        <f>VLOOKUP($A160,'Autosampler Samples'!$D$7:$X$159,20,FALSE)</f>
        <v>5.822836284970201E-05</v>
      </c>
      <c r="D160" s="191">
        <f>VLOOKUP($A160,'Autosampler Samples'!$D$7:$X$159,21,FALSE)</f>
        <v>0.0015430516155171034</v>
      </c>
      <c r="E160" s="89" t="s">
        <v>271</v>
      </c>
      <c r="F160" s="89" t="s">
        <v>271</v>
      </c>
      <c r="G160" s="89" t="s">
        <v>271</v>
      </c>
      <c r="H160" s="90" t="s">
        <v>271</v>
      </c>
      <c r="J160" s="26"/>
    </row>
    <row r="161" spans="1:10" ht="14.25">
      <c r="A161" s="26">
        <v>39314</v>
      </c>
      <c r="B161" s="191">
        <f>VLOOKUP($A161,'Autosampler Samples'!$D$7:$X$159,19,FALSE)</f>
        <v>0.001569028069966994</v>
      </c>
      <c r="C161" s="191">
        <f>VLOOKUP($A161,'Autosampler Samples'!$D$7:$X$159,20,FALSE)</f>
        <v>3.681181241076409E-06</v>
      </c>
      <c r="D161" s="191">
        <f>VLOOKUP($A161,'Autosampler Samples'!$D$7:$X$159,21,FALSE)</f>
        <v>0.0003439792307235332</v>
      </c>
      <c r="E161" s="89" t="s">
        <v>271</v>
      </c>
      <c r="F161" s="89" t="s">
        <v>271</v>
      </c>
      <c r="G161" s="89" t="s">
        <v>271</v>
      </c>
      <c r="H161" s="90" t="s">
        <v>271</v>
      </c>
      <c r="J161" s="26"/>
    </row>
    <row r="162" spans="1:10" ht="14.25">
      <c r="A162" s="26">
        <v>39323</v>
      </c>
      <c r="B162" s="191">
        <f>VLOOKUP($A162,'Autosampler Samples'!$D$7:$X$159,19,FALSE)</f>
        <v>0</v>
      </c>
      <c r="C162" s="191">
        <f>VLOOKUP($A162,'Autosampler Samples'!$D$7:$X$159,20,FALSE)</f>
        <v>0</v>
      </c>
      <c r="D162" s="191">
        <f>VLOOKUP($A162,'Autosampler Samples'!$D$7:$X$159,21,FALSE)</f>
        <v>0</v>
      </c>
      <c r="E162" s="89" t="s">
        <v>271</v>
      </c>
      <c r="F162" s="89" t="s">
        <v>271</v>
      </c>
      <c r="G162" s="89" t="s">
        <v>271</v>
      </c>
      <c r="H162" s="90" t="s">
        <v>271</v>
      </c>
      <c r="J162" s="26"/>
    </row>
    <row r="163" spans="1:10" ht="14.25">
      <c r="A163" s="26">
        <v>39332</v>
      </c>
      <c r="B163" s="191">
        <f>VLOOKUP($A163,'Autosampler Samples'!$D$7:$X$159,19,FALSE)</f>
        <v>0</v>
      </c>
      <c r="C163" s="191">
        <f>VLOOKUP($A163,'Autosampler Samples'!$D$7:$X$159,20,FALSE)</f>
        <v>0</v>
      </c>
      <c r="D163" s="191">
        <f>VLOOKUP($A163,'Autosampler Samples'!$D$7:$X$159,21,FALSE)</f>
        <v>0</v>
      </c>
      <c r="E163" s="89" t="s">
        <v>271</v>
      </c>
      <c r="F163" s="89" t="s">
        <v>271</v>
      </c>
      <c r="G163" s="89" t="s">
        <v>271</v>
      </c>
      <c r="H163" s="90" t="s">
        <v>271</v>
      </c>
      <c r="J163" s="26"/>
    </row>
    <row r="164" spans="1:10" ht="14.25">
      <c r="A164" s="26">
        <v>39337</v>
      </c>
      <c r="B164" s="191">
        <f>VLOOKUP($A164,'Autosampler Samples'!$D$7:$X$159,19,FALSE)</f>
        <v>0.02311526889516911</v>
      </c>
      <c r="C164" s="191">
        <f>VLOOKUP($A164,'Autosampler Samples'!$D$7:$X$159,20,FALSE)</f>
        <v>0.00016180688226618374</v>
      </c>
      <c r="D164" s="191">
        <f>VLOOKUP($A164,'Autosampler Samples'!$D$7:$X$159,21,FALSE)</f>
        <v>0.0044129149708959205</v>
      </c>
      <c r="E164" s="89" t="s">
        <v>271</v>
      </c>
      <c r="F164" s="89" t="s">
        <v>271</v>
      </c>
      <c r="G164" s="89" t="s">
        <v>271</v>
      </c>
      <c r="H164" s="90" t="s">
        <v>271</v>
      </c>
      <c r="J164" s="26"/>
    </row>
    <row r="165" spans="1:10" ht="14.25">
      <c r="A165" s="26">
        <v>39350</v>
      </c>
      <c r="B165" s="191">
        <f>VLOOKUP($A165,'Autosampler Samples'!$D$7:$X$159,19,FALSE)</f>
        <v>0.44282513883712815</v>
      </c>
      <c r="C165" s="191">
        <f>VLOOKUP($A165,'Autosampler Samples'!$D$7:$X$159,20,FALSE)</f>
        <v>0.0059685127408482495</v>
      </c>
      <c r="D165" s="191">
        <f>VLOOKUP($A165,'Autosampler Samples'!$D$7:$X$159,21,FALSE)</f>
        <v>0.06546110748027112</v>
      </c>
      <c r="E165" s="89" t="s">
        <v>271</v>
      </c>
      <c r="F165" s="89" t="s">
        <v>271</v>
      </c>
      <c r="G165" s="89" t="s">
        <v>271</v>
      </c>
      <c r="H165" s="90" t="s">
        <v>271</v>
      </c>
      <c r="J165" s="26"/>
    </row>
    <row r="166" spans="1:10" ht="14.25">
      <c r="A166" s="26">
        <v>39365</v>
      </c>
      <c r="B166" s="191">
        <f>VLOOKUP($A166,'Autosampler Samples'!$D$7:$X$159,19,FALSE)</f>
        <v>0.25841752296096304</v>
      </c>
      <c r="C166" s="191">
        <f>VLOOKUP($A166,'Autosampler Samples'!$D$7:$X$159,20,FALSE)</f>
        <v>0.0006342975563587275</v>
      </c>
      <c r="D166" s="191">
        <f>VLOOKUP($A166,'Autosampler Samples'!$D$7:$X$159,21,FALSE)</f>
        <v>0.1018008423785612</v>
      </c>
      <c r="E166" s="89" t="s">
        <v>271</v>
      </c>
      <c r="F166" s="89" t="s">
        <v>271</v>
      </c>
      <c r="G166" s="89" t="s">
        <v>271</v>
      </c>
      <c r="H166" s="90" t="s">
        <v>271</v>
      </c>
      <c r="J166" s="26"/>
    </row>
    <row r="167" spans="1:8" ht="14.25">
      <c r="A167" s="26">
        <v>39371</v>
      </c>
      <c r="B167" s="191">
        <f>VLOOKUP($A167,'Autosampler Samples'!$D$7:$X$159,19,FALSE)</f>
        <v>0.09238763035906757</v>
      </c>
      <c r="C167" s="191">
        <f>VLOOKUP($A167,'Autosampler Samples'!$D$7:$X$159,20,FALSE)</f>
        <v>0.0004260096288779227</v>
      </c>
      <c r="D167" s="191">
        <f>VLOOKUP($A167,'Autosampler Samples'!$D$7:$X$159,21,FALSE)</f>
        <v>0.05029993208438124</v>
      </c>
      <c r="E167" s="89" t="s">
        <v>271</v>
      </c>
      <c r="F167" s="89" t="s">
        <v>271</v>
      </c>
      <c r="G167" s="89" t="s">
        <v>271</v>
      </c>
      <c r="H167" s="90" t="s">
        <v>271</v>
      </c>
    </row>
    <row r="168" spans="1:8" ht="14.25">
      <c r="A168" s="26">
        <v>39378</v>
      </c>
      <c r="B168" s="191">
        <f>VLOOKUP($A168,'Autosampler Samples'!$D$7:$X$159,19,FALSE)</f>
        <v>0.06943373877385146</v>
      </c>
      <c r="C168" s="191">
        <f>VLOOKUP($A168,'Autosampler Samples'!$D$7:$X$159,20,FALSE)</f>
        <v>0.0006457337705968187</v>
      </c>
      <c r="D168" s="191">
        <f>VLOOKUP($A168,'Autosampler Samples'!$D$7:$X$159,21,FALSE)</f>
        <v>0.05138096669265009</v>
      </c>
      <c r="E168" s="89" t="s">
        <v>271</v>
      </c>
      <c r="F168" s="89" t="s">
        <v>271</v>
      </c>
      <c r="G168" s="89" t="s">
        <v>271</v>
      </c>
      <c r="H168" s="90" t="s">
        <v>271</v>
      </c>
    </row>
    <row r="169" spans="1:8" ht="14.25">
      <c r="A169" s="26">
        <v>39386</v>
      </c>
      <c r="B169" s="191">
        <f>VLOOKUP($A169,'Autosampler Samples'!$D$7:$X$159,19,FALSE)</f>
        <v>0.13420856432596592</v>
      </c>
      <c r="C169" s="191">
        <f>VLOOKUP($A169,'Autosampler Samples'!$D$7:$X$159,20,FALSE)</f>
        <v>0.0009226838797410155</v>
      </c>
      <c r="D169" s="191">
        <f>VLOOKUP($A169,'Autosampler Samples'!$D$7:$X$159,21,FALSE)</f>
        <v>0.027680516392230473</v>
      </c>
      <c r="E169" s="89" t="s">
        <v>271</v>
      </c>
      <c r="F169" s="89" t="s">
        <v>271</v>
      </c>
      <c r="G169" s="89" t="s">
        <v>271</v>
      </c>
      <c r="H169" s="90" t="s">
        <v>271</v>
      </c>
    </row>
    <row r="170" spans="1:8" ht="14.25">
      <c r="A170" s="26">
        <v>39399</v>
      </c>
      <c r="B170" s="191">
        <f>VLOOKUP($A170,'Autosampler Samples'!$D$7:$X$159,19,FALSE)</f>
        <v>0.00919000157459885</v>
      </c>
      <c r="C170" s="191">
        <f>VLOOKUP($A170,'Autosampler Samples'!$D$7:$X$159,20,FALSE)</f>
        <v>0.00021443337007397321</v>
      </c>
      <c r="D170" s="191">
        <f>VLOOKUP($A170,'Autosampler Samples'!$D$7:$X$159,21,FALSE)</f>
        <v>0.002021800346411747</v>
      </c>
      <c r="E170" s="89" t="s">
        <v>271</v>
      </c>
      <c r="F170" s="89" t="s">
        <v>271</v>
      </c>
      <c r="G170" s="89" t="s">
        <v>271</v>
      </c>
      <c r="H170" s="90" t="s">
        <v>271</v>
      </c>
    </row>
    <row r="171" spans="1:8" ht="14.25">
      <c r="A171" s="26">
        <v>39412</v>
      </c>
      <c r="B171" s="191">
        <f>VLOOKUP($A171,'Autosampler Samples'!$D$7:$X$159,19,FALSE)</f>
        <v>0</v>
      </c>
      <c r="C171" s="191">
        <f>VLOOKUP($A171,'Autosampler Samples'!$D$7:$X$159,20,FALSE)</f>
        <v>0</v>
      </c>
      <c r="D171" s="191">
        <f>VLOOKUP($A171,'Autosampler Samples'!$D$7:$X$159,21,FALSE)</f>
        <v>0</v>
      </c>
      <c r="E171" s="89" t="s">
        <v>271</v>
      </c>
      <c r="F171" s="89" t="s">
        <v>271</v>
      </c>
      <c r="G171" s="89" t="s">
        <v>271</v>
      </c>
      <c r="H171" s="90" t="s">
        <v>271</v>
      </c>
    </row>
    <row r="172" spans="1:8" ht="14.25">
      <c r="A172" s="26">
        <v>39428</v>
      </c>
      <c r="B172" s="191">
        <f>VLOOKUP($A172,'Autosampler Samples'!$D$7:$X$159,19,FALSE)</f>
        <v>0.006378737017939089</v>
      </c>
      <c r="C172" s="191">
        <f>VLOOKUP($A172,'Autosampler Samples'!$D$7:$X$159,20,FALSE)</f>
        <v>0.00022570915601938314</v>
      </c>
      <c r="D172" s="191">
        <f>VLOOKUP($A172,'Autosampler Samples'!$D$7:$X$159,21,FALSE)</f>
        <v>0.001079478572266615</v>
      </c>
      <c r="E172" s="89" t="s">
        <v>271</v>
      </c>
      <c r="F172" s="89" t="s">
        <v>271</v>
      </c>
      <c r="G172" s="89" t="s">
        <v>271</v>
      </c>
      <c r="H172" s="90" t="s">
        <v>271</v>
      </c>
    </row>
    <row r="173" spans="1:8" ht="14.25">
      <c r="A173" s="26">
        <v>39443</v>
      </c>
      <c r="B173" s="191">
        <f>VLOOKUP($A173,'Autosampler Samples'!$D$7:$X$159,19,FALSE)</f>
        <v>0</v>
      </c>
      <c r="C173" s="191">
        <f>VLOOKUP($A173,'Autosampler Samples'!$D$7:$X$159,20,FALSE)</f>
        <v>0</v>
      </c>
      <c r="D173" s="191">
        <f>VLOOKUP($A173,'Autosampler Samples'!$D$7:$X$159,21,FALSE)</f>
        <v>0</v>
      </c>
      <c r="E173" s="89" t="s">
        <v>271</v>
      </c>
      <c r="F173" s="89" t="s">
        <v>271</v>
      </c>
      <c r="G173" s="89" t="s">
        <v>271</v>
      </c>
      <c r="H173" s="90" t="s">
        <v>271</v>
      </c>
    </row>
    <row r="174" spans="1:8" ht="14.25">
      <c r="A174" s="26">
        <v>39454</v>
      </c>
      <c r="B174" s="191">
        <f>VLOOKUP($A174,'Autosampler Samples'!$D$7:$X$159,19,FALSE)</f>
        <v>0</v>
      </c>
      <c r="C174" s="191">
        <f>VLOOKUP($A174,'Autosampler Samples'!$D$7:$X$159,20,FALSE)</f>
        <v>0</v>
      </c>
      <c r="D174" s="191">
        <f>VLOOKUP($A174,'Autosampler Samples'!$D$7:$X$159,21,FALSE)</f>
        <v>0</v>
      </c>
      <c r="E174" s="89" t="s">
        <v>271</v>
      </c>
      <c r="F174" s="89" t="s">
        <v>271</v>
      </c>
      <c r="G174" s="89" t="s">
        <v>271</v>
      </c>
      <c r="H174" s="90" t="s">
        <v>271</v>
      </c>
    </row>
    <row r="175" spans="1:8" ht="14.25">
      <c r="A175" s="26">
        <v>39469</v>
      </c>
      <c r="B175" s="191">
        <f>VLOOKUP($A175,'Autosampler Samples'!$D$7:$X$159,19,FALSE)</f>
        <v>0</v>
      </c>
      <c r="C175" s="191">
        <f>VLOOKUP($A175,'Autosampler Samples'!$D$7:$X$159,20,FALSE)</f>
        <v>0</v>
      </c>
      <c r="D175" s="191">
        <f>VLOOKUP($A175,'Autosampler Samples'!$D$7:$X$159,21,FALSE)</f>
        <v>0</v>
      </c>
      <c r="E175" s="89" t="s">
        <v>271</v>
      </c>
      <c r="F175" s="89" t="s">
        <v>271</v>
      </c>
      <c r="G175" s="89" t="s">
        <v>271</v>
      </c>
      <c r="H175" s="90" t="s">
        <v>271</v>
      </c>
    </row>
    <row r="176" spans="1:8" ht="14.25">
      <c r="A176" s="26">
        <v>39497</v>
      </c>
      <c r="B176" s="191">
        <f>VLOOKUP($A176,'Autosampler Samples'!$D$7:$X$159,19,FALSE)</f>
        <v>0</v>
      </c>
      <c r="C176" s="191">
        <f>VLOOKUP($A176,'Autosampler Samples'!$D$7:$X$159,20,FALSE)</f>
        <v>0</v>
      </c>
      <c r="D176" s="191">
        <f>VLOOKUP($A176,'Autosampler Samples'!$D$7:$X$159,21,FALSE)</f>
        <v>0</v>
      </c>
      <c r="E176" s="89" t="s">
        <v>271</v>
      </c>
      <c r="F176" s="89" t="s">
        <v>271</v>
      </c>
      <c r="G176" s="89" t="s">
        <v>271</v>
      </c>
      <c r="H176" s="90" t="s">
        <v>271</v>
      </c>
    </row>
    <row r="177" spans="1:8" ht="15" thickBot="1">
      <c r="A177" s="26">
        <v>39513</v>
      </c>
      <c r="B177" s="191">
        <f>VLOOKUP($A177,'Autosampler Samples'!$D$7:$X$159,19,FALSE)</f>
        <v>0.0439550844540191</v>
      </c>
      <c r="C177" s="191">
        <f>VLOOKUP($A177,'Autosampler Samples'!$D$7:$X$159,20,FALSE)</f>
        <v>0.0002014608037475875</v>
      </c>
      <c r="D177" s="191">
        <f>VLOOKUP($A177,'Autosampler Samples'!$D$7:$X$159,21,FALSE)</f>
        <v>0.0038460698897266705</v>
      </c>
      <c r="E177" s="89" t="s">
        <v>271</v>
      </c>
      <c r="F177" s="89" t="s">
        <v>271</v>
      </c>
      <c r="G177" s="89" t="s">
        <v>271</v>
      </c>
      <c r="H177" s="90" t="s">
        <v>271</v>
      </c>
    </row>
    <row r="178" spans="1:8" ht="30">
      <c r="A178" s="251" t="s">
        <v>527</v>
      </c>
      <c r="B178" s="273">
        <f>SUM(B10:B177)</f>
        <v>115.32180910872833</v>
      </c>
      <c r="C178" s="273">
        <f>SUM(C10:C177)</f>
        <v>0.6682086822314005</v>
      </c>
      <c r="D178" s="273">
        <f>SUM(D10:D177)</f>
        <v>37.84670347440826</v>
      </c>
      <c r="E178" s="252">
        <f>SUM(E10:E136)</f>
        <v>29.403656522696455</v>
      </c>
      <c r="F178" s="252">
        <f>SUM(F10:F136)</f>
        <v>29.045786004225597</v>
      </c>
      <c r="G178" s="252">
        <f>SUM(G10:G136)</f>
        <v>3.837368420626084</v>
      </c>
      <c r="H178" s="253">
        <f>SUM(H10:H136)</f>
        <v>840.401237654964</v>
      </c>
    </row>
    <row r="179" spans="1:8" ht="14.25">
      <c r="A179" s="254" t="s">
        <v>528</v>
      </c>
      <c r="B179" s="255">
        <f>177-9-COUNTIF(B10:B177,"NS")</f>
        <v>140</v>
      </c>
      <c r="C179" s="255">
        <f>177-9-COUNTIF(C10:C177,"NS")</f>
        <v>140</v>
      </c>
      <c r="D179" s="255">
        <f>177-9-COUNTIF(D10:D177,"NS")</f>
        <v>140</v>
      </c>
      <c r="E179" s="255">
        <f>136-9-COUNTIF(E10:E136,"NS")</f>
        <v>48</v>
      </c>
      <c r="F179" s="255">
        <f>136-9-COUNTIF(F10:F136,"NS")</f>
        <v>48</v>
      </c>
      <c r="G179" s="255">
        <f>136-9-COUNTIF(G10:G136,"NS")</f>
        <v>48</v>
      </c>
      <c r="H179" s="256">
        <f>136-9-COUNTIF(H10:H136,"NS")</f>
        <v>48</v>
      </c>
    </row>
    <row r="180" spans="1:8" ht="30">
      <c r="A180" s="257" t="s">
        <v>529</v>
      </c>
      <c r="B180" s="258">
        <f>B178/B179</f>
        <v>0.8237272079194881</v>
      </c>
      <c r="C180" s="258">
        <f aca="true" t="shared" si="1" ref="C180:H180">C178/C179</f>
        <v>0.0047729191587957175</v>
      </c>
      <c r="D180" s="258">
        <f t="shared" si="1"/>
        <v>0.2703335962457733</v>
      </c>
      <c r="E180" s="258">
        <f t="shared" si="1"/>
        <v>0.6125761775561761</v>
      </c>
      <c r="F180" s="258">
        <f t="shared" si="1"/>
        <v>0.6051205417547</v>
      </c>
      <c r="G180" s="258">
        <f t="shared" si="1"/>
        <v>0.07994517542971008</v>
      </c>
      <c r="H180" s="259">
        <f t="shared" si="1"/>
        <v>17.50835911781175</v>
      </c>
    </row>
    <row r="181" spans="1:8" ht="30.75" thickBot="1">
      <c r="A181" s="260" t="s">
        <v>530</v>
      </c>
      <c r="B181" s="261">
        <f>B180*52</f>
        <v>42.833814811813376</v>
      </c>
      <c r="C181" s="261">
        <f aca="true" t="shared" si="2" ref="C181:H181">C180*52</f>
        <v>0.2481917962573773</v>
      </c>
      <c r="D181" s="261">
        <f t="shared" si="2"/>
        <v>14.057347004780212</v>
      </c>
      <c r="E181" s="261">
        <f t="shared" si="2"/>
        <v>31.853961232921158</v>
      </c>
      <c r="F181" s="261">
        <f t="shared" si="2"/>
        <v>31.466268171244398</v>
      </c>
      <c r="G181" s="261">
        <f t="shared" si="2"/>
        <v>4.157149122344924</v>
      </c>
      <c r="H181" s="262">
        <f t="shared" si="2"/>
        <v>910.434674126211</v>
      </c>
    </row>
    <row r="183" spans="1:4" ht="12.75">
      <c r="A183" s="92" t="s">
        <v>272</v>
      </c>
      <c r="B183" s="92"/>
      <c r="C183" s="92"/>
      <c r="D183" s="92"/>
    </row>
    <row r="184" spans="1:4" ht="12.75">
      <c r="A184" s="93" t="s">
        <v>273</v>
      </c>
      <c r="B184" s="93"/>
      <c r="C184" s="93"/>
      <c r="D184" s="93"/>
    </row>
    <row r="185" ht="12.75">
      <c r="A185" s="94" t="s">
        <v>274</v>
      </c>
    </row>
    <row r="186" ht="15.75">
      <c r="A186" s="237" t="s">
        <v>524</v>
      </c>
    </row>
  </sheetData>
  <sheetProtection/>
  <mergeCells count="2">
    <mergeCell ref="B8:D8"/>
    <mergeCell ref="E8:H8"/>
  </mergeCells>
  <printOptions/>
  <pageMargins left="0.75" right="0.75" top="1" bottom="1" header="0.5" footer="0.5"/>
  <pageSetup fitToHeight="4" fitToWidth="1" horizontalDpi="600" verticalDpi="600" orientation="portrait" scale="72" r:id="rId1"/>
  <ignoredErrors>
    <ignoredError sqref="B106:D106 B115:D115 D107 B107:C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6.57421875" style="0" customWidth="1"/>
    <col min="3" max="3" width="14.00390625" style="28" customWidth="1"/>
    <col min="4" max="4" width="11.8515625" style="0" customWidth="1"/>
    <col min="5" max="5" width="25.28125" style="1" customWidth="1"/>
    <col min="6" max="6" width="10.421875" style="0" customWidth="1"/>
    <col min="7" max="7" width="13.28125" style="28" customWidth="1"/>
    <col min="8" max="8" width="12.7109375" style="28" customWidth="1"/>
    <col min="9" max="9" width="12.7109375" style="0" customWidth="1"/>
    <col min="11" max="11" width="14.8515625" style="0" customWidth="1"/>
    <col min="12" max="12" width="13.421875" style="0" customWidth="1"/>
    <col min="13" max="13" width="11.140625" style="0" customWidth="1"/>
    <col min="14" max="14" width="11.421875" style="0" customWidth="1"/>
    <col min="20" max="20" width="10.8515625" style="119" customWidth="1"/>
    <col min="21" max="21" width="10.140625" style="0" customWidth="1"/>
    <col min="22" max="22" width="9.140625" style="119" customWidth="1"/>
    <col min="23" max="23" width="10.7109375" style="143" customWidth="1"/>
    <col min="24" max="24" width="11.57421875" style="0" customWidth="1"/>
    <col min="25" max="25" width="9.140625" style="145" customWidth="1"/>
    <col min="26" max="27" width="10.140625" style="0" customWidth="1"/>
    <col min="28" max="28" width="9.140625" style="81" customWidth="1"/>
    <col min="29" max="29" width="11.421875" style="143" customWidth="1"/>
    <col min="30" max="30" width="10.28125" style="0" customWidth="1"/>
    <col min="31" max="31" width="9.140625" style="143" customWidth="1"/>
    <col min="32" max="32" width="10.28125" style="160" customWidth="1"/>
    <col min="33" max="33" width="10.140625" style="0" customWidth="1"/>
    <col min="34" max="34" width="9.140625" style="143" customWidth="1"/>
    <col min="35" max="35" width="10.140625" style="81" customWidth="1"/>
    <col min="36" max="36" width="10.28125" style="0" customWidth="1"/>
    <col min="37" max="37" width="9.140625" style="143" customWidth="1"/>
    <col min="38" max="38" width="11.140625" style="0" customWidth="1"/>
    <col min="39" max="39" width="11.421875" style="0" customWidth="1"/>
    <col min="40" max="40" width="9.140625" style="143" customWidth="1"/>
    <col min="42" max="42" width="9.57421875" style="0" customWidth="1"/>
    <col min="44" max="44" width="9.57421875" style="0" customWidth="1"/>
    <col min="49" max="49" width="19.28125" style="0" customWidth="1"/>
    <col min="50" max="56" width="12.7109375" style="0" customWidth="1"/>
  </cols>
  <sheetData>
    <row r="1" ht="23.25">
      <c r="A1" s="8" t="s">
        <v>522</v>
      </c>
    </row>
    <row r="2" ht="18" customHeight="1">
      <c r="A2" s="13" t="s">
        <v>420</v>
      </c>
    </row>
    <row r="3" ht="15">
      <c r="A3" s="13" t="s">
        <v>84</v>
      </c>
    </row>
    <row r="4" ht="15.75" thickBot="1">
      <c r="A4" s="13" t="s">
        <v>523</v>
      </c>
    </row>
    <row r="5" spans="1:56" ht="21.75" customHeight="1" thickBot="1">
      <c r="A5" s="31" t="s">
        <v>140</v>
      </c>
      <c r="AO5" s="278" t="s">
        <v>136</v>
      </c>
      <c r="AP5" s="279"/>
      <c r="AQ5" s="279"/>
      <c r="AR5" s="279"/>
      <c r="AS5" s="279"/>
      <c r="AT5" s="279"/>
      <c r="AU5" s="279"/>
      <c r="AV5" s="280"/>
      <c r="AW5" s="95"/>
      <c r="AX5" s="281" t="s">
        <v>281</v>
      </c>
      <c r="AY5" s="281"/>
      <c r="AZ5" s="281"/>
      <c r="BA5" s="281"/>
      <c r="BB5" s="281"/>
      <c r="BC5" s="281"/>
      <c r="BD5" s="281"/>
    </row>
    <row r="6" spans="1:56" ht="91.5" thickBot="1">
      <c r="A6" s="3" t="s">
        <v>90</v>
      </c>
      <c r="B6" s="4" t="s">
        <v>41</v>
      </c>
      <c r="C6" s="3" t="s">
        <v>42</v>
      </c>
      <c r="D6" s="3" t="s">
        <v>89</v>
      </c>
      <c r="E6" s="3" t="s">
        <v>91</v>
      </c>
      <c r="F6" s="3" t="s">
        <v>43</v>
      </c>
      <c r="G6" s="32" t="s">
        <v>44</v>
      </c>
      <c r="H6" s="32" t="s">
        <v>45</v>
      </c>
      <c r="I6" s="4" t="s">
        <v>137</v>
      </c>
      <c r="J6" s="3" t="s">
        <v>46</v>
      </c>
      <c r="K6" s="3" t="s">
        <v>69</v>
      </c>
      <c r="L6" s="3" t="s">
        <v>68</v>
      </c>
      <c r="M6" s="3" t="s">
        <v>67</v>
      </c>
      <c r="N6" s="3" t="s">
        <v>47</v>
      </c>
      <c r="O6" s="3" t="s">
        <v>48</v>
      </c>
      <c r="P6" s="5" t="s">
        <v>124</v>
      </c>
      <c r="Q6" s="5" t="s">
        <v>125</v>
      </c>
      <c r="R6" s="3" t="s">
        <v>92</v>
      </c>
      <c r="S6" s="3" t="s">
        <v>93</v>
      </c>
      <c r="T6" s="140" t="s">
        <v>49</v>
      </c>
      <c r="U6" s="6" t="s">
        <v>50</v>
      </c>
      <c r="V6" s="142" t="s">
        <v>51</v>
      </c>
      <c r="W6" s="144" t="s">
        <v>82</v>
      </c>
      <c r="X6" s="3" t="s">
        <v>83</v>
      </c>
      <c r="Y6" s="146" t="s">
        <v>81</v>
      </c>
      <c r="Z6" s="25" t="s">
        <v>52</v>
      </c>
      <c r="AA6" s="3" t="s">
        <v>53</v>
      </c>
      <c r="AB6" s="5" t="s">
        <v>54</v>
      </c>
      <c r="AC6" s="144" t="s">
        <v>80</v>
      </c>
      <c r="AD6" s="3" t="s">
        <v>78</v>
      </c>
      <c r="AE6" s="155" t="s">
        <v>79</v>
      </c>
      <c r="AF6" s="161" t="s">
        <v>55</v>
      </c>
      <c r="AG6" s="3" t="s">
        <v>56</v>
      </c>
      <c r="AH6" s="155" t="s">
        <v>57</v>
      </c>
      <c r="AI6" s="162" t="s">
        <v>58</v>
      </c>
      <c r="AJ6" s="3" t="s">
        <v>59</v>
      </c>
      <c r="AK6" s="155" t="s">
        <v>60</v>
      </c>
      <c r="AL6" s="25" t="s">
        <v>77</v>
      </c>
      <c r="AM6" s="3" t="s">
        <v>76</v>
      </c>
      <c r="AN6" s="155" t="s">
        <v>75</v>
      </c>
      <c r="AO6" s="35" t="s">
        <v>61</v>
      </c>
      <c r="AP6" s="35" t="s">
        <v>62</v>
      </c>
      <c r="AQ6" s="35" t="s">
        <v>63</v>
      </c>
      <c r="AR6" s="35" t="s">
        <v>62</v>
      </c>
      <c r="AS6" s="35" t="s">
        <v>64</v>
      </c>
      <c r="AT6" s="35" t="s">
        <v>62</v>
      </c>
      <c r="AU6" s="35" t="s">
        <v>65</v>
      </c>
      <c r="AV6" s="35" t="s">
        <v>62</v>
      </c>
      <c r="AW6" s="96" t="s">
        <v>282</v>
      </c>
      <c r="AX6" s="97" t="s">
        <v>101</v>
      </c>
      <c r="AY6" s="97" t="s">
        <v>283</v>
      </c>
      <c r="AZ6" s="97" t="s">
        <v>103</v>
      </c>
      <c r="BA6" s="98" t="s">
        <v>284</v>
      </c>
      <c r="BB6" s="97" t="s">
        <v>269</v>
      </c>
      <c r="BC6" s="97" t="s">
        <v>270</v>
      </c>
      <c r="BD6" s="97" t="s">
        <v>285</v>
      </c>
    </row>
    <row r="7" spans="1:56" ht="14.25">
      <c r="A7" s="66" t="s">
        <v>261</v>
      </c>
      <c r="B7" s="41">
        <v>37964</v>
      </c>
      <c r="C7" s="42">
        <v>810</v>
      </c>
      <c r="D7" s="42" t="s">
        <v>141</v>
      </c>
      <c r="E7" s="43" t="s">
        <v>142</v>
      </c>
      <c r="F7" s="44" t="s">
        <v>32</v>
      </c>
      <c r="G7" s="41">
        <v>37964</v>
      </c>
      <c r="H7" s="41">
        <v>37965</v>
      </c>
      <c r="I7" s="42" t="s">
        <v>143</v>
      </c>
      <c r="J7" s="67">
        <v>6.68</v>
      </c>
      <c r="K7" s="44">
        <v>2936</v>
      </c>
      <c r="L7" s="45">
        <v>2.16</v>
      </c>
      <c r="M7" s="46">
        <v>21.1</v>
      </c>
      <c r="N7" s="46">
        <v>55.8</v>
      </c>
      <c r="O7" s="45">
        <v>13.84</v>
      </c>
      <c r="P7" s="67">
        <v>23.17</v>
      </c>
      <c r="Q7" s="67">
        <v>23.17</v>
      </c>
      <c r="R7" s="44">
        <v>0.04</v>
      </c>
      <c r="S7" s="44">
        <v>0.07</v>
      </c>
      <c r="T7" s="246">
        <v>1</v>
      </c>
      <c r="U7" s="42" t="s">
        <v>139</v>
      </c>
      <c r="V7" s="45">
        <v>1</v>
      </c>
      <c r="W7" s="163">
        <v>0.088</v>
      </c>
      <c r="X7" s="42" t="s">
        <v>139</v>
      </c>
      <c r="Y7" s="147">
        <v>0.002</v>
      </c>
      <c r="Z7" s="47">
        <v>1.4</v>
      </c>
      <c r="AA7" s="42" t="s">
        <v>139</v>
      </c>
      <c r="AB7" s="151">
        <v>0.2</v>
      </c>
      <c r="AC7" s="163">
        <v>0.084</v>
      </c>
      <c r="AD7" s="42" t="s">
        <v>139</v>
      </c>
      <c r="AE7" s="156">
        <v>0.002</v>
      </c>
      <c r="AF7" s="163">
        <v>0.226</v>
      </c>
      <c r="AG7" s="42" t="s">
        <v>139</v>
      </c>
      <c r="AH7" s="156">
        <v>0.002</v>
      </c>
      <c r="AI7" s="163">
        <v>0.219</v>
      </c>
      <c r="AJ7" s="42" t="s">
        <v>139</v>
      </c>
      <c r="AK7" s="156">
        <v>0.002</v>
      </c>
      <c r="AL7" s="163">
        <v>0.178</v>
      </c>
      <c r="AM7" s="42" t="s">
        <v>139</v>
      </c>
      <c r="AN7" s="156">
        <v>0.001</v>
      </c>
      <c r="AO7" s="44" t="s">
        <v>34</v>
      </c>
      <c r="AP7" s="44" t="s">
        <v>35</v>
      </c>
      <c r="AQ7" s="44" t="s">
        <v>34</v>
      </c>
      <c r="AR7" s="44" t="s">
        <v>35</v>
      </c>
      <c r="AS7" s="44" t="s">
        <v>34</v>
      </c>
      <c r="AT7" s="46" t="s">
        <v>35</v>
      </c>
      <c r="AU7" s="44" t="s">
        <v>34</v>
      </c>
      <c r="AV7" s="48" t="s">
        <v>35</v>
      </c>
      <c r="AW7" s="120">
        <v>45357973.57880883</v>
      </c>
      <c r="AX7" s="186">
        <f>T7*$AW7/1000/1000000</f>
        <v>0.04535797357880883</v>
      </c>
      <c r="AY7" s="186">
        <f>W7*$AW7/1000/1000000</f>
        <v>0.003991501674935177</v>
      </c>
      <c r="AZ7" s="186">
        <f>Z7*$AW7/1000/1000000</f>
        <v>0.06350116301033236</v>
      </c>
      <c r="BA7" s="186">
        <f>AC7*$AW7/1000/1000000</f>
        <v>0.0038100697806199425</v>
      </c>
      <c r="BB7" s="100">
        <f>AF7*$AW7/1000/1000000</f>
        <v>0.010250902028810795</v>
      </c>
      <c r="BC7" s="100">
        <f>AI7*$AW7/1000/1000000</f>
        <v>0.009933396213759134</v>
      </c>
      <c r="BD7" s="101">
        <f>AL7*$AW7/1000/1000000</f>
        <v>0.008073719297027972</v>
      </c>
    </row>
    <row r="8" spans="1:56" ht="14.25">
      <c r="A8" s="49" t="s">
        <v>262</v>
      </c>
      <c r="B8" s="50">
        <v>37972</v>
      </c>
      <c r="C8" s="51">
        <v>950</v>
      </c>
      <c r="D8" s="51" t="s">
        <v>141</v>
      </c>
      <c r="E8" s="52" t="s">
        <v>142</v>
      </c>
      <c r="F8" s="53" t="s">
        <v>32</v>
      </c>
      <c r="G8" s="50">
        <v>37972</v>
      </c>
      <c r="H8" s="50">
        <v>37973</v>
      </c>
      <c r="I8" s="51" t="s">
        <v>144</v>
      </c>
      <c r="J8" s="65">
        <v>6.59</v>
      </c>
      <c r="K8" s="53">
        <v>1780</v>
      </c>
      <c r="L8" s="54">
        <v>2.95</v>
      </c>
      <c r="M8" s="56">
        <v>31</v>
      </c>
      <c r="N8" s="56">
        <v>60.4</v>
      </c>
      <c r="O8" s="54">
        <v>19.06</v>
      </c>
      <c r="P8" s="65">
        <v>23.538</v>
      </c>
      <c r="Q8" s="65">
        <v>23.548000000000002</v>
      </c>
      <c r="R8" s="53">
        <v>0.09</v>
      </c>
      <c r="S8" s="53">
        <v>0.08</v>
      </c>
      <c r="T8" s="64">
        <v>4</v>
      </c>
      <c r="U8" s="51" t="s">
        <v>139</v>
      </c>
      <c r="V8" s="54">
        <v>1</v>
      </c>
      <c r="W8" s="63">
        <v>0.127</v>
      </c>
      <c r="X8" s="51" t="s">
        <v>139</v>
      </c>
      <c r="Y8" s="148">
        <v>0.002</v>
      </c>
      <c r="Z8" s="55">
        <v>1.5</v>
      </c>
      <c r="AA8" s="51" t="s">
        <v>139</v>
      </c>
      <c r="AB8" s="152">
        <v>0.2</v>
      </c>
      <c r="AC8" s="63">
        <v>0.112</v>
      </c>
      <c r="AD8" s="51" t="s">
        <v>139</v>
      </c>
      <c r="AE8" s="157">
        <v>0.002</v>
      </c>
      <c r="AF8" s="63">
        <v>0.478</v>
      </c>
      <c r="AG8" s="51" t="s">
        <v>139</v>
      </c>
      <c r="AH8" s="157">
        <v>0.002</v>
      </c>
      <c r="AI8" s="63">
        <v>0.464</v>
      </c>
      <c r="AJ8" s="51" t="s">
        <v>139</v>
      </c>
      <c r="AK8" s="157">
        <v>0.002</v>
      </c>
      <c r="AL8" s="63">
        <v>0.393</v>
      </c>
      <c r="AM8" s="51" t="s">
        <v>139</v>
      </c>
      <c r="AN8" s="157">
        <v>0.001</v>
      </c>
      <c r="AO8" s="53" t="s">
        <v>34</v>
      </c>
      <c r="AP8" s="53" t="s">
        <v>35</v>
      </c>
      <c r="AQ8" s="53" t="s">
        <v>34</v>
      </c>
      <c r="AR8" s="53" t="s">
        <v>35</v>
      </c>
      <c r="AS8" s="53" t="s">
        <v>34</v>
      </c>
      <c r="AT8" s="56" t="s">
        <v>35</v>
      </c>
      <c r="AU8" s="53" t="s">
        <v>34</v>
      </c>
      <c r="AV8" s="57" t="s">
        <v>35</v>
      </c>
      <c r="AW8" s="121">
        <v>147089385.31732765</v>
      </c>
      <c r="AX8" s="187">
        <f aca="true" t="shared" si="0" ref="AX8:AX52">T8*$AW8/1000/1000000</f>
        <v>0.5883575412693106</v>
      </c>
      <c r="AY8" s="187">
        <f aca="true" t="shared" si="1" ref="AY8:AY52">W8*$AW8/1000/1000000</f>
        <v>0.018680351935300613</v>
      </c>
      <c r="AZ8" s="187">
        <f aca="true" t="shared" si="2" ref="AZ8:AZ52">Z8*$AW8/1000/1000000</f>
        <v>0.22063407797599147</v>
      </c>
      <c r="BA8" s="187">
        <f aca="true" t="shared" si="3" ref="BA8:BA52">AC8*$AW8/1000/1000000</f>
        <v>0.0164740111555407</v>
      </c>
      <c r="BB8" s="102">
        <f aca="true" t="shared" si="4" ref="BB8:BB52">AF8*$AW8/1000/1000000</f>
        <v>0.07030872618168262</v>
      </c>
      <c r="BC8" s="102">
        <f aca="true" t="shared" si="5" ref="BC8:BC52">AI8*$AW8/1000/1000000</f>
        <v>0.06824947478724003</v>
      </c>
      <c r="BD8" s="103">
        <f aca="true" t="shared" si="6" ref="BD8:BD52">AL8*$AW8/1000/1000000</f>
        <v>0.057806128429709766</v>
      </c>
    </row>
    <row r="9" spans="1:56" s="12" customFormat="1" ht="14.25">
      <c r="A9" s="49" t="s">
        <v>263</v>
      </c>
      <c r="B9" s="50">
        <v>37977</v>
      </c>
      <c r="C9" s="51">
        <v>900</v>
      </c>
      <c r="D9" s="51" t="s">
        <v>141</v>
      </c>
      <c r="E9" s="52" t="s">
        <v>142</v>
      </c>
      <c r="F9" s="53" t="s">
        <v>32</v>
      </c>
      <c r="G9" s="50">
        <v>37977</v>
      </c>
      <c r="H9" s="50">
        <v>37978</v>
      </c>
      <c r="I9" s="51" t="s">
        <v>145</v>
      </c>
      <c r="J9" s="65">
        <v>6.77</v>
      </c>
      <c r="K9" s="53">
        <v>799</v>
      </c>
      <c r="L9" s="54">
        <v>5.26</v>
      </c>
      <c r="M9" s="56">
        <v>48.3</v>
      </c>
      <c r="N9" s="56">
        <v>61.4</v>
      </c>
      <c r="O9" s="54">
        <v>11.46</v>
      </c>
      <c r="P9" s="65">
        <v>23.59</v>
      </c>
      <c r="Q9" s="65">
        <v>23.59</v>
      </c>
      <c r="R9" s="53">
        <v>0.15</v>
      </c>
      <c r="S9" s="53">
        <v>0.12</v>
      </c>
      <c r="T9" s="64" t="s">
        <v>419</v>
      </c>
      <c r="U9" s="53" t="s">
        <v>38</v>
      </c>
      <c r="V9" s="54">
        <v>1</v>
      </c>
      <c r="W9" s="63">
        <v>0.036</v>
      </c>
      <c r="X9" s="51" t="s">
        <v>139</v>
      </c>
      <c r="Y9" s="148">
        <v>0.002</v>
      </c>
      <c r="Z9" s="55">
        <v>1.4</v>
      </c>
      <c r="AA9" s="51" t="s">
        <v>139</v>
      </c>
      <c r="AB9" s="152">
        <v>0.2</v>
      </c>
      <c r="AC9" s="63">
        <v>0.051</v>
      </c>
      <c r="AD9" s="51" t="s">
        <v>139</v>
      </c>
      <c r="AE9" s="157">
        <v>0.002</v>
      </c>
      <c r="AF9" s="63">
        <v>0.2</v>
      </c>
      <c r="AG9" s="51" t="s">
        <v>139</v>
      </c>
      <c r="AH9" s="157">
        <v>0.002</v>
      </c>
      <c r="AI9" s="63">
        <v>0.19</v>
      </c>
      <c r="AJ9" s="51" t="s">
        <v>139</v>
      </c>
      <c r="AK9" s="157">
        <v>0.002</v>
      </c>
      <c r="AL9" s="63">
        <v>0.175</v>
      </c>
      <c r="AM9" s="51" t="s">
        <v>139</v>
      </c>
      <c r="AN9" s="157">
        <v>0.001</v>
      </c>
      <c r="AO9" s="53" t="s">
        <v>34</v>
      </c>
      <c r="AP9" s="53" t="s">
        <v>35</v>
      </c>
      <c r="AQ9" s="53" t="s">
        <v>34</v>
      </c>
      <c r="AR9" s="53" t="s">
        <v>35</v>
      </c>
      <c r="AS9" s="53" t="s">
        <v>34</v>
      </c>
      <c r="AT9" s="56" t="s">
        <v>35</v>
      </c>
      <c r="AU9" s="53" t="s">
        <v>34</v>
      </c>
      <c r="AV9" s="57" t="s">
        <v>35</v>
      </c>
      <c r="AW9" s="121">
        <v>128349293.25199318</v>
      </c>
      <c r="AX9" s="187" t="s">
        <v>419</v>
      </c>
      <c r="AY9" s="187">
        <f t="shared" si="1"/>
        <v>0.004620574557071754</v>
      </c>
      <c r="AZ9" s="187">
        <f t="shared" si="2"/>
        <v>0.17968901055279043</v>
      </c>
      <c r="BA9" s="187">
        <f t="shared" si="3"/>
        <v>0.0065458139558516515</v>
      </c>
      <c r="BB9" s="102">
        <f t="shared" si="4"/>
        <v>0.025669858650398638</v>
      </c>
      <c r="BC9" s="102">
        <f t="shared" si="5"/>
        <v>0.024386365717878705</v>
      </c>
      <c r="BD9" s="103">
        <f t="shared" si="6"/>
        <v>0.022461126319098804</v>
      </c>
    </row>
    <row r="10" spans="1:56" ht="14.25">
      <c r="A10" s="49" t="s">
        <v>146</v>
      </c>
      <c r="B10" s="50">
        <v>37984</v>
      </c>
      <c r="C10" s="51">
        <v>935</v>
      </c>
      <c r="D10" s="51" t="s">
        <v>141</v>
      </c>
      <c r="E10" s="52" t="s">
        <v>142</v>
      </c>
      <c r="F10" s="53" t="s">
        <v>32</v>
      </c>
      <c r="G10" s="50">
        <v>37984</v>
      </c>
      <c r="H10" s="50">
        <v>37985</v>
      </c>
      <c r="I10" s="51" t="s">
        <v>147</v>
      </c>
      <c r="J10" s="65">
        <v>6.46</v>
      </c>
      <c r="K10" s="53">
        <v>1140</v>
      </c>
      <c r="L10" s="54">
        <v>2.41</v>
      </c>
      <c r="M10" s="56">
        <v>24.7</v>
      </c>
      <c r="N10" s="71">
        <v>62</v>
      </c>
      <c r="O10" s="54">
        <v>16.62</v>
      </c>
      <c r="P10" s="65">
        <v>23.46</v>
      </c>
      <c r="Q10" s="65">
        <v>23.46</v>
      </c>
      <c r="R10" s="53">
        <v>0.08</v>
      </c>
      <c r="S10" s="53">
        <v>0.07</v>
      </c>
      <c r="T10" s="64">
        <v>5</v>
      </c>
      <c r="U10" s="51" t="s">
        <v>139</v>
      </c>
      <c r="V10" s="54">
        <v>1</v>
      </c>
      <c r="W10" s="63">
        <v>0.316</v>
      </c>
      <c r="X10" s="51" t="s">
        <v>139</v>
      </c>
      <c r="Y10" s="148">
        <v>0.002</v>
      </c>
      <c r="Z10" s="55">
        <v>1.7</v>
      </c>
      <c r="AA10" s="51" t="s">
        <v>139</v>
      </c>
      <c r="AB10" s="152">
        <v>0.2</v>
      </c>
      <c r="AC10" s="63">
        <v>0.041</v>
      </c>
      <c r="AD10" s="51" t="s">
        <v>139</v>
      </c>
      <c r="AE10" s="157">
        <v>0.002</v>
      </c>
      <c r="AF10" s="63">
        <v>0.31</v>
      </c>
      <c r="AG10" s="51" t="s">
        <v>139</v>
      </c>
      <c r="AH10" s="157">
        <v>0.002</v>
      </c>
      <c r="AI10" s="63">
        <v>0.28</v>
      </c>
      <c r="AJ10" s="51" t="s">
        <v>139</v>
      </c>
      <c r="AK10" s="157">
        <v>0.002</v>
      </c>
      <c r="AL10" s="63">
        <v>0.273</v>
      </c>
      <c r="AM10" s="51" t="s">
        <v>139</v>
      </c>
      <c r="AN10" s="157">
        <v>0.001</v>
      </c>
      <c r="AO10" s="53" t="s">
        <v>34</v>
      </c>
      <c r="AP10" s="53" t="s">
        <v>35</v>
      </c>
      <c r="AQ10" s="53" t="s">
        <v>34</v>
      </c>
      <c r="AR10" s="53" t="s">
        <v>35</v>
      </c>
      <c r="AS10" s="53" t="s">
        <v>34</v>
      </c>
      <c r="AT10" s="56" t="s">
        <v>35</v>
      </c>
      <c r="AU10" s="53" t="s">
        <v>34</v>
      </c>
      <c r="AV10" s="57" t="s">
        <v>35</v>
      </c>
      <c r="AW10" s="121">
        <v>86729441.3440226</v>
      </c>
      <c r="AX10" s="187">
        <f t="shared" si="0"/>
        <v>0.43364720672011303</v>
      </c>
      <c r="AY10" s="187">
        <f t="shared" si="1"/>
        <v>0.027406503464711143</v>
      </c>
      <c r="AZ10" s="187">
        <f t="shared" si="2"/>
        <v>0.14744005028483842</v>
      </c>
      <c r="BA10" s="187">
        <f t="shared" si="3"/>
        <v>0.0035559070951049266</v>
      </c>
      <c r="BB10" s="102">
        <f t="shared" si="4"/>
        <v>0.026886126816647007</v>
      </c>
      <c r="BC10" s="102">
        <f t="shared" si="5"/>
        <v>0.024284243576326327</v>
      </c>
      <c r="BD10" s="103">
        <f t="shared" si="6"/>
        <v>0.023677137486918173</v>
      </c>
    </row>
    <row r="11" spans="1:56" s="12" customFormat="1" ht="14.25">
      <c r="A11" s="49" t="s">
        <v>148</v>
      </c>
      <c r="B11" s="50">
        <v>38013</v>
      </c>
      <c r="C11" s="53">
        <v>757</v>
      </c>
      <c r="D11" s="51" t="s">
        <v>141</v>
      </c>
      <c r="E11" s="52" t="s">
        <v>142</v>
      </c>
      <c r="F11" s="69" t="s">
        <v>32</v>
      </c>
      <c r="G11" s="74">
        <v>38013</v>
      </c>
      <c r="H11" s="74">
        <v>38014</v>
      </c>
      <c r="I11" s="75" t="s">
        <v>149</v>
      </c>
      <c r="J11" s="68">
        <v>6.71</v>
      </c>
      <c r="K11" s="69">
        <v>2144</v>
      </c>
      <c r="L11" s="70">
        <v>1.36</v>
      </c>
      <c r="M11" s="71">
        <v>13.4</v>
      </c>
      <c r="N11" s="71">
        <v>90</v>
      </c>
      <c r="O11" s="70">
        <v>18.35</v>
      </c>
      <c r="P11" s="68">
        <v>23.302999999999997</v>
      </c>
      <c r="Q11" s="68">
        <v>23.302999999999997</v>
      </c>
      <c r="R11" s="69">
        <v>0.02</v>
      </c>
      <c r="S11" s="69">
        <v>0.02</v>
      </c>
      <c r="T11" s="183">
        <v>62</v>
      </c>
      <c r="U11" s="51" t="s">
        <v>139</v>
      </c>
      <c r="V11" s="54">
        <v>1</v>
      </c>
      <c r="W11" s="63">
        <v>0.121</v>
      </c>
      <c r="X11" s="51" t="s">
        <v>139</v>
      </c>
      <c r="Y11" s="148">
        <v>0.002</v>
      </c>
      <c r="Z11" s="64">
        <v>4</v>
      </c>
      <c r="AA11" s="51" t="s">
        <v>139</v>
      </c>
      <c r="AB11" s="152">
        <v>0.2</v>
      </c>
      <c r="AC11" s="63">
        <v>0.041</v>
      </c>
      <c r="AD11" s="51" t="s">
        <v>139</v>
      </c>
      <c r="AE11" s="157">
        <v>0.002</v>
      </c>
      <c r="AF11" s="63">
        <v>0.53</v>
      </c>
      <c r="AG11" s="51" t="s">
        <v>139</v>
      </c>
      <c r="AH11" s="157">
        <v>0.002</v>
      </c>
      <c r="AI11" s="63">
        <v>0.32</v>
      </c>
      <c r="AJ11" s="51" t="s">
        <v>139</v>
      </c>
      <c r="AK11" s="157">
        <v>0.002</v>
      </c>
      <c r="AL11" s="63">
        <v>0.326</v>
      </c>
      <c r="AM11" s="51" t="s">
        <v>139</v>
      </c>
      <c r="AN11" s="157">
        <v>0.001</v>
      </c>
      <c r="AO11" s="53" t="s">
        <v>34</v>
      </c>
      <c r="AP11" s="53" t="s">
        <v>35</v>
      </c>
      <c r="AQ11" s="53" t="s">
        <v>34</v>
      </c>
      <c r="AR11" s="53" t="s">
        <v>35</v>
      </c>
      <c r="AS11" s="53" t="s">
        <v>36</v>
      </c>
      <c r="AT11" s="56">
        <v>101.875</v>
      </c>
      <c r="AU11" s="53" t="s">
        <v>34</v>
      </c>
      <c r="AV11" s="57" t="s">
        <v>35</v>
      </c>
      <c r="AW11" s="121">
        <v>66253209.72686001</v>
      </c>
      <c r="AX11" s="187">
        <f t="shared" si="0"/>
        <v>4.107699003065321</v>
      </c>
      <c r="AY11" s="187">
        <f t="shared" si="1"/>
        <v>0.008016638376950061</v>
      </c>
      <c r="AZ11" s="187">
        <f t="shared" si="2"/>
        <v>0.26501283890744004</v>
      </c>
      <c r="BA11" s="187">
        <f t="shared" si="3"/>
        <v>0.0027163815988012602</v>
      </c>
      <c r="BB11" s="102">
        <f t="shared" si="4"/>
        <v>0.0351142011552358</v>
      </c>
      <c r="BC11" s="102">
        <f t="shared" si="5"/>
        <v>0.021201027112595205</v>
      </c>
      <c r="BD11" s="103">
        <f t="shared" si="6"/>
        <v>0.021598546370956366</v>
      </c>
    </row>
    <row r="12" spans="1:56" s="12" customFormat="1" ht="14.25">
      <c r="A12" s="49" t="s">
        <v>150</v>
      </c>
      <c r="B12" s="50">
        <v>38020</v>
      </c>
      <c r="C12" s="53">
        <v>1200</v>
      </c>
      <c r="D12" s="51" t="s">
        <v>141</v>
      </c>
      <c r="E12" s="52" t="s">
        <v>142</v>
      </c>
      <c r="F12" s="53" t="s">
        <v>32</v>
      </c>
      <c r="G12" s="50">
        <v>38020</v>
      </c>
      <c r="H12" s="50">
        <v>38021</v>
      </c>
      <c r="I12" s="51" t="s">
        <v>151</v>
      </c>
      <c r="J12" s="65">
        <v>6.59</v>
      </c>
      <c r="K12" s="53">
        <v>2827</v>
      </c>
      <c r="L12" s="54">
        <v>1.64</v>
      </c>
      <c r="M12" s="56">
        <v>17.1</v>
      </c>
      <c r="N12" s="56">
        <v>88</v>
      </c>
      <c r="O12" s="54">
        <v>16.81</v>
      </c>
      <c r="P12" s="65">
        <v>23.4</v>
      </c>
      <c r="Q12" s="65">
        <v>23.4</v>
      </c>
      <c r="R12" s="53">
        <v>0.03</v>
      </c>
      <c r="S12" s="53">
        <v>0.04</v>
      </c>
      <c r="T12" s="183">
        <v>62</v>
      </c>
      <c r="U12" s="51" t="s">
        <v>139</v>
      </c>
      <c r="V12" s="54">
        <v>1</v>
      </c>
      <c r="W12" s="63">
        <v>0.079</v>
      </c>
      <c r="X12" s="51" t="s">
        <v>139</v>
      </c>
      <c r="Y12" s="148">
        <v>0.002</v>
      </c>
      <c r="Z12" s="55">
        <v>3.3</v>
      </c>
      <c r="AA12" s="51" t="s">
        <v>139</v>
      </c>
      <c r="AB12" s="152">
        <v>0.2</v>
      </c>
      <c r="AC12" s="63">
        <v>0.064</v>
      </c>
      <c r="AD12" s="51" t="s">
        <v>139</v>
      </c>
      <c r="AE12" s="157">
        <v>0.002</v>
      </c>
      <c r="AF12" s="63">
        <v>0.56</v>
      </c>
      <c r="AG12" s="51" t="s">
        <v>139</v>
      </c>
      <c r="AH12" s="157">
        <v>0.002</v>
      </c>
      <c r="AI12" s="63">
        <v>0.43</v>
      </c>
      <c r="AJ12" s="51" t="s">
        <v>139</v>
      </c>
      <c r="AK12" s="157">
        <v>0.002</v>
      </c>
      <c r="AL12" s="63">
        <v>0.399</v>
      </c>
      <c r="AM12" s="51" t="s">
        <v>139</v>
      </c>
      <c r="AN12" s="157">
        <v>0.001</v>
      </c>
      <c r="AO12" s="53" t="s">
        <v>34</v>
      </c>
      <c r="AP12" s="53" t="s">
        <v>35</v>
      </c>
      <c r="AQ12" s="53" t="s">
        <v>34</v>
      </c>
      <c r="AR12" s="53" t="s">
        <v>35</v>
      </c>
      <c r="AS12" s="53" t="s">
        <v>34</v>
      </c>
      <c r="AT12" s="56" t="s">
        <v>35</v>
      </c>
      <c r="AU12" s="53" t="s">
        <v>34</v>
      </c>
      <c r="AV12" s="57" t="s">
        <v>35</v>
      </c>
      <c r="AW12" s="121">
        <v>80268766.38585545</v>
      </c>
      <c r="AX12" s="187">
        <f t="shared" si="0"/>
        <v>4.976663515923037</v>
      </c>
      <c r="AY12" s="187">
        <f t="shared" si="1"/>
        <v>0.00634123254448258</v>
      </c>
      <c r="AZ12" s="187">
        <f t="shared" si="2"/>
        <v>0.26488692907332295</v>
      </c>
      <c r="BA12" s="187">
        <f t="shared" si="3"/>
        <v>0.005137201048694749</v>
      </c>
      <c r="BB12" s="102">
        <f t="shared" si="4"/>
        <v>0.04495050917607906</v>
      </c>
      <c r="BC12" s="102">
        <f t="shared" si="5"/>
        <v>0.03451556954591785</v>
      </c>
      <c r="BD12" s="103">
        <f t="shared" si="6"/>
        <v>0.032027237787956325</v>
      </c>
    </row>
    <row r="13" spans="1:56" s="12" customFormat="1" ht="14.25">
      <c r="A13" s="49" t="s">
        <v>152</v>
      </c>
      <c r="B13" s="50">
        <v>38047</v>
      </c>
      <c r="C13" s="53">
        <v>942</v>
      </c>
      <c r="D13" s="51" t="s">
        <v>141</v>
      </c>
      <c r="E13" s="52" t="s">
        <v>142</v>
      </c>
      <c r="F13" s="53" t="s">
        <v>32</v>
      </c>
      <c r="G13" s="50">
        <v>38047</v>
      </c>
      <c r="H13" s="50">
        <v>38048</v>
      </c>
      <c r="I13" s="51" t="s">
        <v>153</v>
      </c>
      <c r="J13" s="65">
        <v>6.52</v>
      </c>
      <c r="K13" s="53">
        <v>655</v>
      </c>
      <c r="L13" s="54">
        <v>2.1</v>
      </c>
      <c r="M13" s="56">
        <v>22</v>
      </c>
      <c r="N13" s="56">
        <v>89</v>
      </c>
      <c r="O13" s="54">
        <v>17.6</v>
      </c>
      <c r="P13" s="65">
        <v>23.802999999999997</v>
      </c>
      <c r="Q13" s="65">
        <v>23.8</v>
      </c>
      <c r="R13" s="53">
        <v>0.68</v>
      </c>
      <c r="S13" s="53">
        <v>0.12</v>
      </c>
      <c r="T13" s="183">
        <v>15</v>
      </c>
      <c r="U13" s="51" t="s">
        <v>139</v>
      </c>
      <c r="V13" s="54">
        <v>1</v>
      </c>
      <c r="W13" s="63">
        <v>0.028</v>
      </c>
      <c r="X13" s="51" t="s">
        <v>139</v>
      </c>
      <c r="Y13" s="148">
        <v>0.002</v>
      </c>
      <c r="Z13" s="55">
        <v>1.8</v>
      </c>
      <c r="AA13" s="51" t="s">
        <v>139</v>
      </c>
      <c r="AB13" s="152">
        <v>0.2</v>
      </c>
      <c r="AC13" s="63">
        <v>0.016</v>
      </c>
      <c r="AD13" s="51" t="s">
        <v>139</v>
      </c>
      <c r="AE13" s="157">
        <v>0.002</v>
      </c>
      <c r="AF13" s="63">
        <v>0.47</v>
      </c>
      <c r="AG13" s="51" t="s">
        <v>139</v>
      </c>
      <c r="AH13" s="157">
        <v>0.002</v>
      </c>
      <c r="AI13" s="63">
        <v>0.43</v>
      </c>
      <c r="AJ13" s="51" t="s">
        <v>139</v>
      </c>
      <c r="AK13" s="157">
        <v>0.002</v>
      </c>
      <c r="AL13" s="63">
        <v>0.411</v>
      </c>
      <c r="AM13" s="51" t="s">
        <v>139</v>
      </c>
      <c r="AN13" s="157">
        <v>0.001</v>
      </c>
      <c r="AO13" s="53" t="s">
        <v>34</v>
      </c>
      <c r="AP13" s="53" t="s">
        <v>35</v>
      </c>
      <c r="AQ13" s="53" t="s">
        <v>34</v>
      </c>
      <c r="AR13" s="53" t="s">
        <v>35</v>
      </c>
      <c r="AS13" s="53" t="s">
        <v>34</v>
      </c>
      <c r="AT13" s="56" t="s">
        <v>35</v>
      </c>
      <c r="AU13" s="53" t="s">
        <v>34</v>
      </c>
      <c r="AV13" s="57" t="s">
        <v>35</v>
      </c>
      <c r="AW13" s="121">
        <v>203005557.33006817</v>
      </c>
      <c r="AX13" s="187">
        <f t="shared" si="0"/>
        <v>3.0450833599510228</v>
      </c>
      <c r="AY13" s="187">
        <f t="shared" si="1"/>
        <v>0.005684155605241909</v>
      </c>
      <c r="AZ13" s="187">
        <f t="shared" si="2"/>
        <v>0.36541000319412276</v>
      </c>
      <c r="BA13" s="187">
        <f t="shared" si="3"/>
        <v>0.0032480889172810906</v>
      </c>
      <c r="BB13" s="102">
        <f t="shared" si="4"/>
        <v>0.09541261194513202</v>
      </c>
      <c r="BC13" s="102">
        <f t="shared" si="5"/>
        <v>0.08729238965192931</v>
      </c>
      <c r="BD13" s="103">
        <f t="shared" si="6"/>
        <v>0.08343528406265802</v>
      </c>
    </row>
    <row r="14" spans="1:56" s="12" customFormat="1" ht="14.25">
      <c r="A14" s="59" t="s">
        <v>154</v>
      </c>
      <c r="B14" s="60">
        <v>38189</v>
      </c>
      <c r="C14" s="62">
        <v>720</v>
      </c>
      <c r="D14" s="61" t="s">
        <v>141</v>
      </c>
      <c r="E14" s="52" t="s">
        <v>142</v>
      </c>
      <c r="F14" s="62" t="s">
        <v>32</v>
      </c>
      <c r="G14" s="60">
        <v>38189</v>
      </c>
      <c r="H14" s="60">
        <v>38190</v>
      </c>
      <c r="I14" s="51" t="s">
        <v>155</v>
      </c>
      <c r="J14" s="65">
        <v>7.36</v>
      </c>
      <c r="K14" s="53">
        <v>4759</v>
      </c>
      <c r="L14" s="54">
        <v>0.79</v>
      </c>
      <c r="M14" s="56">
        <v>9.3</v>
      </c>
      <c r="N14" s="56">
        <v>52.4</v>
      </c>
      <c r="O14" s="54">
        <v>25.87</v>
      </c>
      <c r="P14" s="65">
        <v>22.285</v>
      </c>
      <c r="Q14" s="65">
        <v>22.285</v>
      </c>
      <c r="R14" s="65">
        <v>0</v>
      </c>
      <c r="S14" s="53">
        <v>0.01</v>
      </c>
      <c r="T14" s="183">
        <v>6</v>
      </c>
      <c r="U14" s="51" t="s">
        <v>139</v>
      </c>
      <c r="V14" s="54">
        <v>2.4</v>
      </c>
      <c r="W14" s="63">
        <v>0.68</v>
      </c>
      <c r="X14" s="51" t="s">
        <v>139</v>
      </c>
      <c r="Y14" s="148">
        <v>0.008</v>
      </c>
      <c r="Z14" s="55">
        <v>2.3</v>
      </c>
      <c r="AA14" s="51" t="s">
        <v>139</v>
      </c>
      <c r="AB14" s="152">
        <v>0.083</v>
      </c>
      <c r="AC14" s="63">
        <v>0.016</v>
      </c>
      <c r="AD14" s="51" t="s">
        <v>139</v>
      </c>
      <c r="AE14" s="157">
        <v>0.0003</v>
      </c>
      <c r="AF14" s="63">
        <v>1.3</v>
      </c>
      <c r="AG14" s="51" t="s">
        <v>139</v>
      </c>
      <c r="AH14" s="157">
        <v>0.024</v>
      </c>
      <c r="AI14" s="63">
        <v>1.5</v>
      </c>
      <c r="AJ14" s="51" t="s">
        <v>139</v>
      </c>
      <c r="AK14" s="157">
        <v>0.06</v>
      </c>
      <c r="AL14" s="63">
        <v>1.5</v>
      </c>
      <c r="AM14" s="51" t="s">
        <v>139</v>
      </c>
      <c r="AN14" s="157">
        <v>0.014</v>
      </c>
      <c r="AO14" s="53" t="s">
        <v>36</v>
      </c>
      <c r="AP14" s="56">
        <v>115.38461538461537</v>
      </c>
      <c r="AQ14" s="53" t="s">
        <v>36</v>
      </c>
      <c r="AR14" s="56">
        <v>115.38461538461537</v>
      </c>
      <c r="AS14" s="53" t="s">
        <v>34</v>
      </c>
      <c r="AT14" s="56" t="s">
        <v>35</v>
      </c>
      <c r="AU14" s="53" t="s">
        <v>34</v>
      </c>
      <c r="AV14" s="57" t="s">
        <v>35</v>
      </c>
      <c r="AW14" s="121">
        <v>0</v>
      </c>
      <c r="AX14" s="187">
        <f t="shared" si="0"/>
        <v>0</v>
      </c>
      <c r="AY14" s="187">
        <f t="shared" si="1"/>
        <v>0</v>
      </c>
      <c r="AZ14" s="187">
        <f t="shared" si="2"/>
        <v>0</v>
      </c>
      <c r="BA14" s="187">
        <f t="shared" si="3"/>
        <v>0</v>
      </c>
      <c r="BB14" s="102">
        <f t="shared" si="4"/>
        <v>0</v>
      </c>
      <c r="BC14" s="102">
        <f t="shared" si="5"/>
        <v>0</v>
      </c>
      <c r="BD14" s="103">
        <f t="shared" si="6"/>
        <v>0</v>
      </c>
    </row>
    <row r="15" spans="1:56" s="12" customFormat="1" ht="14.25">
      <c r="A15" s="49" t="s">
        <v>156</v>
      </c>
      <c r="B15" s="50">
        <v>38202</v>
      </c>
      <c r="C15" s="53">
        <v>1259</v>
      </c>
      <c r="D15" s="51" t="s">
        <v>141</v>
      </c>
      <c r="E15" s="52" t="s">
        <v>142</v>
      </c>
      <c r="F15" s="53" t="s">
        <v>32</v>
      </c>
      <c r="G15" s="50">
        <v>38202</v>
      </c>
      <c r="H15" s="50">
        <v>38203</v>
      </c>
      <c r="I15" s="51" t="s">
        <v>157</v>
      </c>
      <c r="J15" s="65">
        <v>6.28</v>
      </c>
      <c r="K15" s="53">
        <v>5633</v>
      </c>
      <c r="L15" s="54">
        <v>2.53</v>
      </c>
      <c r="M15" s="56">
        <v>31.9</v>
      </c>
      <c r="N15" s="56">
        <v>80</v>
      </c>
      <c r="O15" s="54">
        <v>27.41</v>
      </c>
      <c r="P15" s="65">
        <v>23.165</v>
      </c>
      <c r="Q15" s="65">
        <v>23.165</v>
      </c>
      <c r="R15" s="53">
        <v>0.02</v>
      </c>
      <c r="S15" s="53">
        <v>0.01</v>
      </c>
      <c r="T15" s="183">
        <v>190</v>
      </c>
      <c r="U15" s="51" t="s">
        <v>139</v>
      </c>
      <c r="V15" s="54">
        <v>2.4</v>
      </c>
      <c r="W15" s="63">
        <v>0.43</v>
      </c>
      <c r="X15" s="53" t="s">
        <v>37</v>
      </c>
      <c r="Y15" s="148">
        <v>0.027</v>
      </c>
      <c r="Z15" s="64">
        <v>6</v>
      </c>
      <c r="AA15" s="51" t="s">
        <v>139</v>
      </c>
      <c r="AB15" s="152">
        <v>0.083</v>
      </c>
      <c r="AC15" s="64" t="s">
        <v>419</v>
      </c>
      <c r="AD15" s="53" t="s">
        <v>38</v>
      </c>
      <c r="AE15" s="157">
        <v>0.0003</v>
      </c>
      <c r="AF15" s="63">
        <v>0.52</v>
      </c>
      <c r="AG15" s="51" t="s">
        <v>139</v>
      </c>
      <c r="AH15" s="157">
        <v>0.012</v>
      </c>
      <c r="AI15" s="63">
        <v>1.1</v>
      </c>
      <c r="AJ15" s="51" t="s">
        <v>139</v>
      </c>
      <c r="AK15" s="157">
        <v>0.06</v>
      </c>
      <c r="AL15" s="63">
        <v>0.63</v>
      </c>
      <c r="AM15" s="51" t="s">
        <v>139</v>
      </c>
      <c r="AN15" s="157">
        <v>0.007</v>
      </c>
      <c r="AO15" s="53" t="s">
        <v>36</v>
      </c>
      <c r="AP15" s="58">
        <v>211.53846153846155</v>
      </c>
      <c r="AQ15" s="53" t="s">
        <v>36</v>
      </c>
      <c r="AR15" s="58">
        <v>121.15384615384615</v>
      </c>
      <c r="AS15" s="53" t="s">
        <v>34</v>
      </c>
      <c r="AT15" s="56" t="s">
        <v>35</v>
      </c>
      <c r="AU15" s="53" t="s">
        <v>34</v>
      </c>
      <c r="AV15" s="57" t="s">
        <v>35</v>
      </c>
      <c r="AW15" s="121">
        <v>53870831.52347176</v>
      </c>
      <c r="AX15" s="187">
        <f t="shared" si="0"/>
        <v>10.235457989459636</v>
      </c>
      <c r="AY15" s="187">
        <f t="shared" si="1"/>
        <v>0.023164457555092857</v>
      </c>
      <c r="AZ15" s="187">
        <f t="shared" si="2"/>
        <v>0.32322498914083053</v>
      </c>
      <c r="BA15" s="187" t="s">
        <v>419</v>
      </c>
      <c r="BB15" s="102">
        <f t="shared" si="4"/>
        <v>0.028012832392205318</v>
      </c>
      <c r="BC15" s="102">
        <f t="shared" si="5"/>
        <v>0.05925791467581894</v>
      </c>
      <c r="BD15" s="103">
        <f t="shared" si="6"/>
        <v>0.033938623859787215</v>
      </c>
    </row>
    <row r="16" spans="1:56" s="12" customFormat="1" ht="14.25">
      <c r="A16" s="49" t="s">
        <v>158</v>
      </c>
      <c r="B16" s="50">
        <v>38217</v>
      </c>
      <c r="C16" s="53">
        <v>710</v>
      </c>
      <c r="D16" s="51" t="s">
        <v>141</v>
      </c>
      <c r="E16" s="52" t="s">
        <v>142</v>
      </c>
      <c r="F16" s="53" t="s">
        <v>32</v>
      </c>
      <c r="G16" s="50">
        <v>38217</v>
      </c>
      <c r="H16" s="50">
        <v>38218</v>
      </c>
      <c r="I16" s="51" t="s">
        <v>159</v>
      </c>
      <c r="J16" s="65">
        <v>6.6</v>
      </c>
      <c r="K16" s="53">
        <v>1252</v>
      </c>
      <c r="L16" s="54">
        <v>0.42</v>
      </c>
      <c r="M16" s="56">
        <v>5.3</v>
      </c>
      <c r="N16" s="56">
        <v>72</v>
      </c>
      <c r="O16" s="54">
        <v>27.38</v>
      </c>
      <c r="P16" s="65">
        <v>23.668</v>
      </c>
      <c r="Q16" s="65">
        <v>23.668</v>
      </c>
      <c r="R16" s="53">
        <v>0.03</v>
      </c>
      <c r="S16" s="65">
        <v>0.1</v>
      </c>
      <c r="T16" s="183">
        <v>9.5</v>
      </c>
      <c r="U16" s="51" t="s">
        <v>139</v>
      </c>
      <c r="V16" s="54">
        <v>2.4</v>
      </c>
      <c r="W16" s="63">
        <v>0.11</v>
      </c>
      <c r="X16" s="51" t="s">
        <v>139</v>
      </c>
      <c r="Y16" s="148">
        <v>0.027</v>
      </c>
      <c r="Z16" s="55">
        <v>3.7</v>
      </c>
      <c r="AA16" s="51" t="s">
        <v>139</v>
      </c>
      <c r="AB16" s="152">
        <v>0.083</v>
      </c>
      <c r="AC16" s="63">
        <v>0.3</v>
      </c>
      <c r="AD16" s="51" t="s">
        <v>139</v>
      </c>
      <c r="AE16" s="157">
        <v>0.003</v>
      </c>
      <c r="AF16" s="63">
        <v>0.88</v>
      </c>
      <c r="AG16" s="53" t="s">
        <v>37</v>
      </c>
      <c r="AH16" s="157">
        <v>0.012</v>
      </c>
      <c r="AI16" s="63">
        <v>0.87</v>
      </c>
      <c r="AJ16" s="53" t="s">
        <v>37</v>
      </c>
      <c r="AK16" s="157">
        <v>0.012</v>
      </c>
      <c r="AL16" s="63">
        <v>1.5</v>
      </c>
      <c r="AM16" s="51" t="s">
        <v>139</v>
      </c>
      <c r="AN16" s="157">
        <v>0.07</v>
      </c>
      <c r="AO16" s="53" t="s">
        <v>34</v>
      </c>
      <c r="AP16" s="53" t="s">
        <v>35</v>
      </c>
      <c r="AQ16" s="53" t="s">
        <v>36</v>
      </c>
      <c r="AR16" s="58">
        <v>170.45454545454547</v>
      </c>
      <c r="AS16" s="53" t="s">
        <v>36</v>
      </c>
      <c r="AT16" s="58">
        <v>172.41379310344828</v>
      </c>
      <c r="AU16" s="53" t="s">
        <v>34</v>
      </c>
      <c r="AV16" s="57" t="s">
        <v>35</v>
      </c>
      <c r="AW16" s="121">
        <v>141613766.44176105</v>
      </c>
      <c r="AX16" s="187">
        <f t="shared" si="0"/>
        <v>1.3453307811967299</v>
      </c>
      <c r="AY16" s="187">
        <f t="shared" si="1"/>
        <v>0.015577514308593714</v>
      </c>
      <c r="AZ16" s="187">
        <f t="shared" si="2"/>
        <v>0.5239709358345159</v>
      </c>
      <c r="BA16" s="187">
        <f t="shared" si="3"/>
        <v>0.042484129932528314</v>
      </c>
      <c r="BB16" s="102">
        <f t="shared" si="4"/>
        <v>0.12462011446874971</v>
      </c>
      <c r="BC16" s="102">
        <f t="shared" si="5"/>
        <v>0.12320397680433211</v>
      </c>
      <c r="BD16" s="103">
        <f t="shared" si="6"/>
        <v>0.21242064966264157</v>
      </c>
    </row>
    <row r="17" spans="1:56" s="12" customFormat="1" ht="14.25">
      <c r="A17" s="49" t="s">
        <v>160</v>
      </c>
      <c r="B17" s="50">
        <v>38223</v>
      </c>
      <c r="C17" s="53">
        <v>1055</v>
      </c>
      <c r="D17" s="51" t="s">
        <v>141</v>
      </c>
      <c r="E17" s="52" t="s">
        <v>142</v>
      </c>
      <c r="F17" s="53" t="s">
        <v>32</v>
      </c>
      <c r="G17" s="50">
        <v>38223</v>
      </c>
      <c r="H17" s="50">
        <v>38224</v>
      </c>
      <c r="I17" s="51" t="s">
        <v>161</v>
      </c>
      <c r="J17" s="65">
        <v>6.61</v>
      </c>
      <c r="K17" s="53">
        <v>961</v>
      </c>
      <c r="L17" s="54">
        <v>0.1</v>
      </c>
      <c r="M17" s="56">
        <v>1.3</v>
      </c>
      <c r="N17" s="56">
        <v>64</v>
      </c>
      <c r="O17" s="54">
        <v>26.36</v>
      </c>
      <c r="P17" s="65">
        <v>23.555999999999997</v>
      </c>
      <c r="Q17" s="65">
        <v>23.552999999999997</v>
      </c>
      <c r="R17" s="53">
        <v>0.05</v>
      </c>
      <c r="S17" s="53">
        <v>0.04</v>
      </c>
      <c r="T17" s="183">
        <v>12</v>
      </c>
      <c r="U17" s="51" t="s">
        <v>139</v>
      </c>
      <c r="V17" s="54">
        <v>2.4</v>
      </c>
      <c r="W17" s="63">
        <v>0.065</v>
      </c>
      <c r="X17" s="51" t="s">
        <v>139</v>
      </c>
      <c r="Y17" s="148">
        <v>0.027</v>
      </c>
      <c r="Z17" s="55">
        <v>4.1</v>
      </c>
      <c r="AA17" s="51" t="s">
        <v>139</v>
      </c>
      <c r="AB17" s="152">
        <v>0.083</v>
      </c>
      <c r="AC17" s="63">
        <v>0.0034</v>
      </c>
      <c r="AD17" s="51" t="s">
        <v>139</v>
      </c>
      <c r="AE17" s="157">
        <v>0.003</v>
      </c>
      <c r="AF17" s="63">
        <v>1.5</v>
      </c>
      <c r="AG17" s="51" t="s">
        <v>139</v>
      </c>
      <c r="AH17" s="157">
        <v>0.012</v>
      </c>
      <c r="AI17" s="63">
        <v>1.3</v>
      </c>
      <c r="AJ17" s="51" t="s">
        <v>139</v>
      </c>
      <c r="AK17" s="157">
        <v>0.012</v>
      </c>
      <c r="AL17" s="63">
        <v>1.4</v>
      </c>
      <c r="AM17" s="51" t="s">
        <v>139</v>
      </c>
      <c r="AN17" s="157">
        <v>0.018</v>
      </c>
      <c r="AO17" s="53" t="s">
        <v>34</v>
      </c>
      <c r="AP17" s="53" t="s">
        <v>35</v>
      </c>
      <c r="AQ17" s="53" t="s">
        <v>34</v>
      </c>
      <c r="AR17" s="53" t="s">
        <v>35</v>
      </c>
      <c r="AS17" s="53" t="s">
        <v>36</v>
      </c>
      <c r="AT17" s="56">
        <v>107.6923076923077</v>
      </c>
      <c r="AU17" s="53" t="s">
        <v>34</v>
      </c>
      <c r="AV17" s="57" t="s">
        <v>35</v>
      </c>
      <c r="AW17" s="121">
        <v>243743897.86503008</v>
      </c>
      <c r="AX17" s="187">
        <f t="shared" si="0"/>
        <v>2.9249267743803613</v>
      </c>
      <c r="AY17" s="187">
        <f t="shared" si="1"/>
        <v>0.015843353361226956</v>
      </c>
      <c r="AZ17" s="187">
        <f t="shared" si="2"/>
        <v>0.9993499812466233</v>
      </c>
      <c r="BA17" s="187">
        <f t="shared" si="3"/>
        <v>0.0008287292527411023</v>
      </c>
      <c r="BB17" s="102">
        <f t="shared" si="4"/>
        <v>0.36561584679754516</v>
      </c>
      <c r="BC17" s="102">
        <f t="shared" si="5"/>
        <v>0.3168670672245391</v>
      </c>
      <c r="BD17" s="103">
        <f t="shared" si="6"/>
        <v>0.3412414570110421</v>
      </c>
    </row>
    <row r="18" spans="1:56" s="12" customFormat="1" ht="14.25">
      <c r="A18" s="49" t="s">
        <v>162</v>
      </c>
      <c r="B18" s="50">
        <v>38230</v>
      </c>
      <c r="C18" s="53">
        <v>640</v>
      </c>
      <c r="D18" s="51" t="s">
        <v>141</v>
      </c>
      <c r="E18" s="52" t="s">
        <v>142</v>
      </c>
      <c r="F18" s="53" t="s">
        <v>32</v>
      </c>
      <c r="G18" s="50">
        <v>38230</v>
      </c>
      <c r="H18" s="50">
        <v>38231</v>
      </c>
      <c r="I18" s="51" t="s">
        <v>163</v>
      </c>
      <c r="J18" s="65">
        <v>6.93</v>
      </c>
      <c r="K18" s="53">
        <v>690</v>
      </c>
      <c r="L18" s="54">
        <v>1.74</v>
      </c>
      <c r="M18" s="56">
        <v>22.4</v>
      </c>
      <c r="N18" s="56">
        <v>80</v>
      </c>
      <c r="O18" s="54">
        <v>27.97</v>
      </c>
      <c r="P18" s="65">
        <v>24.155</v>
      </c>
      <c r="Q18" s="65">
        <v>24.145</v>
      </c>
      <c r="R18" s="53">
        <v>0.23</v>
      </c>
      <c r="S18" s="53">
        <v>0.41</v>
      </c>
      <c r="T18" s="183">
        <v>5.5</v>
      </c>
      <c r="U18" s="51" t="s">
        <v>139</v>
      </c>
      <c r="V18" s="54">
        <v>2.4</v>
      </c>
      <c r="W18" s="63">
        <v>0.07</v>
      </c>
      <c r="X18" s="51" t="s">
        <v>139</v>
      </c>
      <c r="Y18" s="148">
        <v>0.008</v>
      </c>
      <c r="Z18" s="55">
        <v>2.3</v>
      </c>
      <c r="AA18" s="51" t="s">
        <v>139</v>
      </c>
      <c r="AB18" s="152">
        <v>0.083</v>
      </c>
      <c r="AC18" s="63">
        <v>0.0011</v>
      </c>
      <c r="AD18" s="51" t="s">
        <v>139</v>
      </c>
      <c r="AE18" s="157">
        <v>0.0003</v>
      </c>
      <c r="AF18" s="63">
        <v>1.1</v>
      </c>
      <c r="AG18" s="51" t="s">
        <v>139</v>
      </c>
      <c r="AH18" s="157">
        <v>0.012</v>
      </c>
      <c r="AI18" s="63">
        <v>0.55</v>
      </c>
      <c r="AJ18" s="51" t="s">
        <v>139</v>
      </c>
      <c r="AK18" s="157">
        <v>0.012</v>
      </c>
      <c r="AL18" s="63">
        <v>0.94</v>
      </c>
      <c r="AM18" s="51" t="s">
        <v>139</v>
      </c>
      <c r="AN18" s="157">
        <v>0.014</v>
      </c>
      <c r="AO18" s="53" t="s">
        <v>34</v>
      </c>
      <c r="AP18" s="53" t="s">
        <v>35</v>
      </c>
      <c r="AQ18" s="53" t="s">
        <v>34</v>
      </c>
      <c r="AR18" s="53" t="s">
        <v>35</v>
      </c>
      <c r="AS18" s="53" t="s">
        <v>36</v>
      </c>
      <c r="AT18" s="58">
        <v>170.90909090909088</v>
      </c>
      <c r="AU18" s="53" t="s">
        <v>34</v>
      </c>
      <c r="AV18" s="57" t="s">
        <v>35</v>
      </c>
      <c r="AW18" s="121">
        <v>2279291280.087814</v>
      </c>
      <c r="AX18" s="187">
        <f t="shared" si="0"/>
        <v>12.536102040482977</v>
      </c>
      <c r="AY18" s="187">
        <f t="shared" si="1"/>
        <v>0.15955038960614698</v>
      </c>
      <c r="AZ18" s="187">
        <f t="shared" si="2"/>
        <v>5.242369944201972</v>
      </c>
      <c r="BA18" s="187">
        <f t="shared" si="3"/>
        <v>0.0025072204080965953</v>
      </c>
      <c r="BB18" s="102">
        <f t="shared" si="4"/>
        <v>2.5072204080965954</v>
      </c>
      <c r="BC18" s="102">
        <f t="shared" si="5"/>
        <v>1.2536102040482977</v>
      </c>
      <c r="BD18" s="103">
        <f t="shared" si="6"/>
        <v>2.142533803282545</v>
      </c>
    </row>
    <row r="19" spans="1:56" s="12" customFormat="1" ht="14.25">
      <c r="A19" s="49" t="s">
        <v>260</v>
      </c>
      <c r="B19" s="50">
        <v>38237</v>
      </c>
      <c r="C19" s="53">
        <v>1430</v>
      </c>
      <c r="D19" s="51" t="s">
        <v>141</v>
      </c>
      <c r="E19" s="52" t="s">
        <v>142</v>
      </c>
      <c r="F19" s="53" t="s">
        <v>32</v>
      </c>
      <c r="G19" s="50">
        <v>38237</v>
      </c>
      <c r="H19" s="50">
        <v>38238</v>
      </c>
      <c r="I19" s="51" t="s">
        <v>164</v>
      </c>
      <c r="J19" s="65">
        <v>6.33</v>
      </c>
      <c r="K19" s="53">
        <v>182</v>
      </c>
      <c r="L19" s="54">
        <v>1.02</v>
      </c>
      <c r="M19" s="56">
        <v>15</v>
      </c>
      <c r="N19" s="56">
        <v>102</v>
      </c>
      <c r="O19" s="54">
        <v>27.65</v>
      </c>
      <c r="P19" s="65">
        <v>26.183</v>
      </c>
      <c r="Q19" s="65">
        <v>26.180999999999997</v>
      </c>
      <c r="R19" s="53">
        <v>0.05</v>
      </c>
      <c r="S19" s="53">
        <v>0.07</v>
      </c>
      <c r="T19" s="183">
        <v>3</v>
      </c>
      <c r="U19" s="51" t="s">
        <v>39</v>
      </c>
      <c r="V19" s="54">
        <v>2.4</v>
      </c>
      <c r="W19" s="63">
        <v>0.064</v>
      </c>
      <c r="X19" s="51" t="s">
        <v>139</v>
      </c>
      <c r="Y19" s="148">
        <v>0.008</v>
      </c>
      <c r="Z19" s="55">
        <v>1.9</v>
      </c>
      <c r="AA19" s="51" t="s">
        <v>139</v>
      </c>
      <c r="AB19" s="152">
        <v>0.083</v>
      </c>
      <c r="AC19" s="63">
        <v>0.12</v>
      </c>
      <c r="AD19" s="51" t="s">
        <v>139</v>
      </c>
      <c r="AE19" s="157">
        <v>0.006</v>
      </c>
      <c r="AF19" s="63">
        <v>0.6</v>
      </c>
      <c r="AG19" s="51" t="s">
        <v>139</v>
      </c>
      <c r="AH19" s="157">
        <v>0.012</v>
      </c>
      <c r="AI19" s="63">
        <v>0.013</v>
      </c>
      <c r="AJ19" s="51" t="s">
        <v>139</v>
      </c>
      <c r="AK19" s="157">
        <v>0.0012</v>
      </c>
      <c r="AL19" s="63">
        <v>0.61</v>
      </c>
      <c r="AM19" s="51" t="s">
        <v>139</v>
      </c>
      <c r="AN19" s="157">
        <v>0.07</v>
      </c>
      <c r="AO19" s="53" t="s">
        <v>34</v>
      </c>
      <c r="AP19" s="53" t="s">
        <v>35</v>
      </c>
      <c r="AQ19" s="53" t="s">
        <v>36</v>
      </c>
      <c r="AR19" s="56">
        <v>101.66666666666666</v>
      </c>
      <c r="AS19" s="58" t="s">
        <v>36</v>
      </c>
      <c r="AT19" s="58">
        <v>4692.307692307692</v>
      </c>
      <c r="AU19" s="80" t="s">
        <v>34</v>
      </c>
      <c r="AV19" s="57" t="s">
        <v>35</v>
      </c>
      <c r="AW19" s="121">
        <v>3778919803.1494894</v>
      </c>
      <c r="AX19" s="187">
        <f t="shared" si="0"/>
        <v>11.336759409448467</v>
      </c>
      <c r="AY19" s="187">
        <f t="shared" si="1"/>
        <v>0.24185086740156733</v>
      </c>
      <c r="AZ19" s="187">
        <f t="shared" si="2"/>
        <v>7.17994762598403</v>
      </c>
      <c r="BA19" s="187">
        <f t="shared" si="3"/>
        <v>0.4534703763779387</v>
      </c>
      <c r="BB19" s="102">
        <f t="shared" si="4"/>
        <v>2.267351881889694</v>
      </c>
      <c r="BC19" s="102">
        <f t="shared" si="5"/>
        <v>0.04912595744094336</v>
      </c>
      <c r="BD19" s="103">
        <f t="shared" si="6"/>
        <v>2.305141079921188</v>
      </c>
    </row>
    <row r="20" spans="1:56" s="12" customFormat="1" ht="14.25">
      <c r="A20" s="49" t="s">
        <v>165</v>
      </c>
      <c r="B20" s="50">
        <v>38243</v>
      </c>
      <c r="C20" s="53">
        <v>1306</v>
      </c>
      <c r="D20" s="51" t="s">
        <v>141</v>
      </c>
      <c r="E20" s="52" t="s">
        <v>142</v>
      </c>
      <c r="F20" s="53" t="s">
        <v>32</v>
      </c>
      <c r="G20" s="50">
        <v>38243</v>
      </c>
      <c r="H20" s="50">
        <v>38244</v>
      </c>
      <c r="I20" s="51" t="s">
        <v>166</v>
      </c>
      <c r="J20" s="65">
        <v>6.3</v>
      </c>
      <c r="K20" s="53">
        <v>173</v>
      </c>
      <c r="L20" s="54">
        <v>0.32</v>
      </c>
      <c r="M20" s="56">
        <v>4.6</v>
      </c>
      <c r="N20" s="56">
        <v>100</v>
      </c>
      <c r="O20" s="54">
        <v>29.37</v>
      </c>
      <c r="P20" s="65">
        <v>25.353</v>
      </c>
      <c r="Q20" s="65">
        <v>25.348</v>
      </c>
      <c r="R20" s="53">
        <v>0.69</v>
      </c>
      <c r="S20" s="53">
        <v>0.77</v>
      </c>
      <c r="T20" s="64" t="s">
        <v>419</v>
      </c>
      <c r="U20" s="53" t="s">
        <v>38</v>
      </c>
      <c r="V20" s="54">
        <v>2.4</v>
      </c>
      <c r="W20" s="63">
        <v>0.02</v>
      </c>
      <c r="X20" s="51" t="s">
        <v>139</v>
      </c>
      <c r="Y20" s="148">
        <v>0.008</v>
      </c>
      <c r="Z20" s="55">
        <v>2.5</v>
      </c>
      <c r="AA20" s="51" t="s">
        <v>139</v>
      </c>
      <c r="AB20" s="152">
        <v>0.083</v>
      </c>
      <c r="AC20" s="64" t="s">
        <v>419</v>
      </c>
      <c r="AD20" s="53" t="s">
        <v>38</v>
      </c>
      <c r="AE20" s="157">
        <v>0.008</v>
      </c>
      <c r="AF20" s="63">
        <v>0.63</v>
      </c>
      <c r="AG20" s="51" t="s">
        <v>139</v>
      </c>
      <c r="AH20" s="157">
        <v>0.012</v>
      </c>
      <c r="AI20" s="63">
        <v>0.71</v>
      </c>
      <c r="AJ20" s="51" t="s">
        <v>139</v>
      </c>
      <c r="AK20" s="157">
        <v>0.012</v>
      </c>
      <c r="AL20" s="63">
        <v>0.69</v>
      </c>
      <c r="AM20" s="51" t="s">
        <v>139</v>
      </c>
      <c r="AN20" s="157">
        <v>0.007</v>
      </c>
      <c r="AO20" s="53" t="s">
        <v>36</v>
      </c>
      <c r="AP20" s="56">
        <v>112.6984126984127</v>
      </c>
      <c r="AQ20" s="53" t="s">
        <v>36</v>
      </c>
      <c r="AR20" s="56">
        <v>109.52380952380952</v>
      </c>
      <c r="AS20" s="53" t="s">
        <v>34</v>
      </c>
      <c r="AT20" s="56" t="s">
        <v>35</v>
      </c>
      <c r="AU20" s="53" t="s">
        <v>34</v>
      </c>
      <c r="AV20" s="57" t="s">
        <v>35</v>
      </c>
      <c r="AW20" s="121">
        <v>2366571318.281371</v>
      </c>
      <c r="AX20" s="187" t="s">
        <v>419</v>
      </c>
      <c r="AY20" s="187">
        <f t="shared" si="1"/>
        <v>0.04733142636562742</v>
      </c>
      <c r="AZ20" s="187">
        <f t="shared" si="2"/>
        <v>5.916428295703428</v>
      </c>
      <c r="BA20" s="187" t="s">
        <v>419</v>
      </c>
      <c r="BB20" s="102">
        <f t="shared" si="4"/>
        <v>1.490939930517264</v>
      </c>
      <c r="BC20" s="102">
        <f t="shared" si="5"/>
        <v>1.6802656359797734</v>
      </c>
      <c r="BD20" s="103">
        <f t="shared" si="6"/>
        <v>1.632934209614146</v>
      </c>
    </row>
    <row r="21" spans="1:56" ht="14.25">
      <c r="A21" s="49" t="s">
        <v>167</v>
      </c>
      <c r="B21" s="50">
        <v>38250</v>
      </c>
      <c r="C21" s="53">
        <v>1245</v>
      </c>
      <c r="D21" s="51" t="s">
        <v>141</v>
      </c>
      <c r="E21" s="52" t="s">
        <v>142</v>
      </c>
      <c r="F21" s="53" t="s">
        <v>32</v>
      </c>
      <c r="G21" s="50">
        <v>38250</v>
      </c>
      <c r="H21" s="50">
        <v>38251</v>
      </c>
      <c r="I21" s="51" t="s">
        <v>168</v>
      </c>
      <c r="J21" s="65">
        <v>6.36</v>
      </c>
      <c r="K21" s="53">
        <v>197</v>
      </c>
      <c r="L21" s="54">
        <v>0.26</v>
      </c>
      <c r="M21" s="56">
        <v>3.4</v>
      </c>
      <c r="N21" s="56">
        <v>82</v>
      </c>
      <c r="O21" s="54">
        <v>27.55</v>
      </c>
      <c r="P21" s="65">
        <v>25.018</v>
      </c>
      <c r="Q21" s="65">
        <v>25.018</v>
      </c>
      <c r="R21" s="53">
        <v>0.59</v>
      </c>
      <c r="S21" s="53">
        <v>0.55</v>
      </c>
      <c r="T21" s="183">
        <v>45</v>
      </c>
      <c r="U21" s="51" t="s">
        <v>139</v>
      </c>
      <c r="V21" s="54">
        <v>2.4</v>
      </c>
      <c r="W21" s="63">
        <v>0.2</v>
      </c>
      <c r="X21" s="51" t="s">
        <v>139</v>
      </c>
      <c r="Y21" s="148">
        <v>0.008</v>
      </c>
      <c r="Z21" s="55">
        <v>4.3</v>
      </c>
      <c r="AA21" s="51" t="s">
        <v>139</v>
      </c>
      <c r="AB21" s="152">
        <v>0.083</v>
      </c>
      <c r="AC21" s="63">
        <v>0.013</v>
      </c>
      <c r="AD21" s="51" t="s">
        <v>139</v>
      </c>
      <c r="AE21" s="157">
        <v>0.003</v>
      </c>
      <c r="AF21" s="63">
        <v>0.92</v>
      </c>
      <c r="AG21" s="51" t="s">
        <v>139</v>
      </c>
      <c r="AH21" s="157">
        <v>0.006</v>
      </c>
      <c r="AI21" s="63">
        <v>0.92</v>
      </c>
      <c r="AJ21" s="51" t="s">
        <v>139</v>
      </c>
      <c r="AK21" s="157">
        <v>0.006</v>
      </c>
      <c r="AL21" s="63">
        <v>0.69</v>
      </c>
      <c r="AM21" s="51" t="s">
        <v>139</v>
      </c>
      <c r="AN21" s="157">
        <v>0.007</v>
      </c>
      <c r="AO21" s="53" t="s">
        <v>34</v>
      </c>
      <c r="AP21" s="53" t="s">
        <v>35</v>
      </c>
      <c r="AQ21" s="53" t="s">
        <v>34</v>
      </c>
      <c r="AR21" s="53" t="s">
        <v>35</v>
      </c>
      <c r="AS21" s="53" t="s">
        <v>34</v>
      </c>
      <c r="AT21" s="56" t="s">
        <v>35</v>
      </c>
      <c r="AU21" s="53" t="s">
        <v>34</v>
      </c>
      <c r="AV21" s="57" t="s">
        <v>35</v>
      </c>
      <c r="AW21" s="121">
        <v>8350585783.897594</v>
      </c>
      <c r="AX21" s="187">
        <f t="shared" si="0"/>
        <v>375.7763602753917</v>
      </c>
      <c r="AY21" s="187">
        <f t="shared" si="1"/>
        <v>1.670117156779519</v>
      </c>
      <c r="AZ21" s="187">
        <f t="shared" si="2"/>
        <v>35.90751887075965</v>
      </c>
      <c r="BA21" s="187">
        <f t="shared" si="3"/>
        <v>0.10855761519066871</v>
      </c>
      <c r="BB21" s="102">
        <f t="shared" si="4"/>
        <v>7.682538921185786</v>
      </c>
      <c r="BC21" s="102">
        <f t="shared" si="5"/>
        <v>7.682538921185786</v>
      </c>
      <c r="BD21" s="103">
        <f t="shared" si="6"/>
        <v>5.76190419088934</v>
      </c>
    </row>
    <row r="22" spans="1:56" s="12" customFormat="1" ht="14.25">
      <c r="A22" s="49" t="s">
        <v>169</v>
      </c>
      <c r="B22" s="50">
        <v>38259</v>
      </c>
      <c r="C22" s="53">
        <v>1235</v>
      </c>
      <c r="D22" s="51" t="s">
        <v>141</v>
      </c>
      <c r="E22" s="52" t="s">
        <v>142</v>
      </c>
      <c r="F22" s="53" t="s">
        <v>32</v>
      </c>
      <c r="G22" s="50">
        <v>38259</v>
      </c>
      <c r="H22" s="50">
        <v>38260</v>
      </c>
      <c r="I22" s="51" t="s">
        <v>170</v>
      </c>
      <c r="J22" s="65">
        <v>6.42</v>
      </c>
      <c r="K22" s="53">
        <v>165</v>
      </c>
      <c r="L22" s="54">
        <v>0.34</v>
      </c>
      <c r="M22" s="56">
        <v>4.3</v>
      </c>
      <c r="N22" s="56">
        <v>105</v>
      </c>
      <c r="O22" s="54">
        <v>29.05</v>
      </c>
      <c r="P22" s="65">
        <v>26.435</v>
      </c>
      <c r="Q22" s="65">
        <v>26.433</v>
      </c>
      <c r="R22" s="53">
        <v>1.33</v>
      </c>
      <c r="S22" s="53">
        <v>1.33</v>
      </c>
      <c r="T22" s="183">
        <v>8</v>
      </c>
      <c r="U22" s="51" t="s">
        <v>139</v>
      </c>
      <c r="V22" s="54">
        <v>2.4</v>
      </c>
      <c r="W22" s="63">
        <v>0.0075</v>
      </c>
      <c r="X22" s="51" t="s">
        <v>139</v>
      </c>
      <c r="Y22" s="148">
        <v>0.0008</v>
      </c>
      <c r="Z22" s="55">
        <v>2.1</v>
      </c>
      <c r="AA22" s="51" t="s">
        <v>139</v>
      </c>
      <c r="AB22" s="152">
        <v>0.083</v>
      </c>
      <c r="AC22" s="63">
        <v>0.018</v>
      </c>
      <c r="AD22" s="51" t="s">
        <v>139</v>
      </c>
      <c r="AE22" s="157">
        <v>0.0015</v>
      </c>
      <c r="AF22" s="63">
        <v>0.92</v>
      </c>
      <c r="AG22" s="51" t="s">
        <v>139</v>
      </c>
      <c r="AH22" s="157">
        <v>0.006</v>
      </c>
      <c r="AI22" s="63">
        <v>0.75</v>
      </c>
      <c r="AJ22" s="51" t="s">
        <v>139</v>
      </c>
      <c r="AK22" s="157">
        <v>0.006</v>
      </c>
      <c r="AL22" s="63">
        <v>0.68</v>
      </c>
      <c r="AM22" s="51" t="s">
        <v>139</v>
      </c>
      <c r="AN22" s="157">
        <v>0.0035</v>
      </c>
      <c r="AO22" s="53" t="s">
        <v>34</v>
      </c>
      <c r="AP22" s="53" t="s">
        <v>35</v>
      </c>
      <c r="AQ22" s="53" t="s">
        <v>34</v>
      </c>
      <c r="AR22" s="53" t="s">
        <v>35</v>
      </c>
      <c r="AS22" s="53" t="s">
        <v>34</v>
      </c>
      <c r="AT22" s="56" t="s">
        <v>35</v>
      </c>
      <c r="AU22" s="53" t="s">
        <v>34</v>
      </c>
      <c r="AV22" s="57" t="s">
        <v>35</v>
      </c>
      <c r="AW22" s="121">
        <v>4002376557.3513327</v>
      </c>
      <c r="AX22" s="187">
        <f t="shared" si="0"/>
        <v>32.019012458810664</v>
      </c>
      <c r="AY22" s="187">
        <f t="shared" si="1"/>
        <v>0.030017824180134996</v>
      </c>
      <c r="AZ22" s="187">
        <f t="shared" si="2"/>
        <v>8.404990770437799</v>
      </c>
      <c r="BA22" s="187">
        <f t="shared" si="3"/>
        <v>0.07204277803232399</v>
      </c>
      <c r="BB22" s="102">
        <f t="shared" si="4"/>
        <v>3.682186432763226</v>
      </c>
      <c r="BC22" s="102">
        <f t="shared" si="5"/>
        <v>3.0017824180134993</v>
      </c>
      <c r="BD22" s="103">
        <f t="shared" si="6"/>
        <v>2.7216160589989067</v>
      </c>
    </row>
    <row r="23" spans="1:56" s="12" customFormat="1" ht="14.25">
      <c r="A23" s="49" t="s">
        <v>171</v>
      </c>
      <c r="B23" s="50">
        <v>38264</v>
      </c>
      <c r="C23" s="53">
        <v>1145</v>
      </c>
      <c r="D23" s="51" t="s">
        <v>141</v>
      </c>
      <c r="E23" s="52" t="s">
        <v>142</v>
      </c>
      <c r="F23" s="53" t="s">
        <v>32</v>
      </c>
      <c r="G23" s="50">
        <v>38264</v>
      </c>
      <c r="H23" s="50">
        <v>38265</v>
      </c>
      <c r="I23" s="51" t="s">
        <v>172</v>
      </c>
      <c r="J23" s="65">
        <v>6.31</v>
      </c>
      <c r="K23" s="53">
        <v>155</v>
      </c>
      <c r="L23" s="54">
        <v>0.31</v>
      </c>
      <c r="M23" s="56">
        <v>4.1</v>
      </c>
      <c r="N23" s="56">
        <v>100</v>
      </c>
      <c r="O23" s="54">
        <v>28.87</v>
      </c>
      <c r="P23" s="65">
        <v>25.598</v>
      </c>
      <c r="Q23" s="65">
        <v>25.593</v>
      </c>
      <c r="R23" s="53">
        <v>0.97</v>
      </c>
      <c r="S23" s="53">
        <v>0.98</v>
      </c>
      <c r="T23" s="183">
        <v>12</v>
      </c>
      <c r="U23" s="51" t="s">
        <v>139</v>
      </c>
      <c r="V23" s="54">
        <v>2.4</v>
      </c>
      <c r="W23" s="63">
        <v>0.001</v>
      </c>
      <c r="X23" s="53" t="s">
        <v>39</v>
      </c>
      <c r="Y23" s="148">
        <v>0.0003</v>
      </c>
      <c r="Z23" s="55">
        <v>2.5</v>
      </c>
      <c r="AA23" s="51" t="s">
        <v>139</v>
      </c>
      <c r="AB23" s="152">
        <v>0.083</v>
      </c>
      <c r="AC23" s="64" t="s">
        <v>419</v>
      </c>
      <c r="AD23" s="53" t="s">
        <v>38</v>
      </c>
      <c r="AE23" s="157">
        <v>0.0008</v>
      </c>
      <c r="AF23" s="63">
        <v>0.11</v>
      </c>
      <c r="AG23" s="51" t="s">
        <v>139</v>
      </c>
      <c r="AH23" s="157">
        <v>0.006</v>
      </c>
      <c r="AI23" s="63">
        <v>0.1</v>
      </c>
      <c r="AJ23" s="51" t="s">
        <v>139</v>
      </c>
      <c r="AK23" s="157">
        <v>0.006</v>
      </c>
      <c r="AL23" s="63">
        <v>0.094</v>
      </c>
      <c r="AM23" s="51" t="s">
        <v>139</v>
      </c>
      <c r="AN23" s="157">
        <v>0.0035</v>
      </c>
      <c r="AO23" s="53" t="s">
        <v>34</v>
      </c>
      <c r="AP23" s="53" t="s">
        <v>35</v>
      </c>
      <c r="AQ23" s="53" t="s">
        <v>34</v>
      </c>
      <c r="AR23" s="53" t="s">
        <v>35</v>
      </c>
      <c r="AS23" s="53" t="s">
        <v>34</v>
      </c>
      <c r="AT23" s="56" t="s">
        <v>35</v>
      </c>
      <c r="AU23" s="53" t="s">
        <v>34</v>
      </c>
      <c r="AV23" s="57" t="s">
        <v>35</v>
      </c>
      <c r="AW23" s="121">
        <v>2670731025.4349117</v>
      </c>
      <c r="AX23" s="187">
        <f t="shared" si="0"/>
        <v>32.04877230521894</v>
      </c>
      <c r="AY23" s="187">
        <f t="shared" si="1"/>
        <v>0.002670731025434912</v>
      </c>
      <c r="AZ23" s="187">
        <f t="shared" si="2"/>
        <v>6.676827563587279</v>
      </c>
      <c r="BA23" s="187" t="s">
        <v>419</v>
      </c>
      <c r="BB23" s="102">
        <f t="shared" si="4"/>
        <v>0.2937804127978403</v>
      </c>
      <c r="BC23" s="102">
        <f t="shared" si="5"/>
        <v>0.26707310254349115</v>
      </c>
      <c r="BD23" s="103">
        <f t="shared" si="6"/>
        <v>0.2510487163908817</v>
      </c>
    </row>
    <row r="24" spans="1:56" ht="14.25">
      <c r="A24" s="49" t="s">
        <v>173</v>
      </c>
      <c r="B24" s="50">
        <v>38272</v>
      </c>
      <c r="C24" s="53">
        <v>1410</v>
      </c>
      <c r="D24" s="51" t="s">
        <v>141</v>
      </c>
      <c r="E24" s="52" t="s">
        <v>142</v>
      </c>
      <c r="F24" s="53" t="s">
        <v>32</v>
      </c>
      <c r="G24" s="50">
        <v>38272</v>
      </c>
      <c r="H24" s="50">
        <v>38273</v>
      </c>
      <c r="I24" s="51" t="s">
        <v>174</v>
      </c>
      <c r="J24" s="65">
        <v>6.51</v>
      </c>
      <c r="K24" s="53">
        <v>170</v>
      </c>
      <c r="L24" s="54">
        <v>0.94</v>
      </c>
      <c r="M24" s="56">
        <v>11.8</v>
      </c>
      <c r="N24" s="56">
        <v>76</v>
      </c>
      <c r="O24" s="54">
        <v>26.4</v>
      </c>
      <c r="P24" s="65">
        <v>24.868000000000002</v>
      </c>
      <c r="Q24" s="65">
        <v>24.768</v>
      </c>
      <c r="R24" s="65">
        <v>0.6</v>
      </c>
      <c r="S24" s="53">
        <v>0.55</v>
      </c>
      <c r="T24" s="183">
        <v>4</v>
      </c>
      <c r="U24" s="53" t="s">
        <v>39</v>
      </c>
      <c r="V24" s="54">
        <v>2.4</v>
      </c>
      <c r="W24" s="63">
        <v>0.046</v>
      </c>
      <c r="X24" s="51" t="s">
        <v>139</v>
      </c>
      <c r="Y24" s="148">
        <v>0.008</v>
      </c>
      <c r="Z24" s="55">
        <v>2.1</v>
      </c>
      <c r="AA24" s="51" t="s">
        <v>139</v>
      </c>
      <c r="AB24" s="152">
        <v>0.083</v>
      </c>
      <c r="AC24" s="63">
        <v>0.001</v>
      </c>
      <c r="AD24" s="53" t="s">
        <v>39</v>
      </c>
      <c r="AE24" s="157">
        <v>0.0003</v>
      </c>
      <c r="AF24" s="63">
        <v>2.6</v>
      </c>
      <c r="AG24" s="51" t="s">
        <v>139</v>
      </c>
      <c r="AH24" s="157">
        <v>0.06</v>
      </c>
      <c r="AI24" s="63">
        <v>0.88</v>
      </c>
      <c r="AJ24" s="51" t="s">
        <v>139</v>
      </c>
      <c r="AK24" s="157">
        <v>0.024</v>
      </c>
      <c r="AL24" s="63">
        <v>0.98</v>
      </c>
      <c r="AM24" s="51" t="s">
        <v>139</v>
      </c>
      <c r="AN24" s="157">
        <v>0.014</v>
      </c>
      <c r="AO24" s="53" t="s">
        <v>34</v>
      </c>
      <c r="AP24" s="53" t="s">
        <v>35</v>
      </c>
      <c r="AQ24" s="53" t="s">
        <v>34</v>
      </c>
      <c r="AR24" s="53" t="s">
        <v>35</v>
      </c>
      <c r="AS24" s="53" t="s">
        <v>36</v>
      </c>
      <c r="AT24" s="56">
        <v>111.36363636363636</v>
      </c>
      <c r="AU24" s="53" t="s">
        <v>34</v>
      </c>
      <c r="AV24" s="57" t="s">
        <v>35</v>
      </c>
      <c r="AW24" s="121">
        <v>1063733504.5988299</v>
      </c>
      <c r="AX24" s="187">
        <f t="shared" si="0"/>
        <v>4.2549340183953195</v>
      </c>
      <c r="AY24" s="187">
        <f t="shared" si="1"/>
        <v>0.04893174121154618</v>
      </c>
      <c r="AZ24" s="187">
        <f t="shared" si="2"/>
        <v>2.2338403596575427</v>
      </c>
      <c r="BA24" s="187">
        <f t="shared" si="3"/>
        <v>0.00106373350459883</v>
      </c>
      <c r="BB24" s="102">
        <f t="shared" si="4"/>
        <v>2.765707111956958</v>
      </c>
      <c r="BC24" s="102">
        <f t="shared" si="5"/>
        <v>0.9360854840469702</v>
      </c>
      <c r="BD24" s="103">
        <f t="shared" si="6"/>
        <v>1.0424588345068533</v>
      </c>
    </row>
    <row r="25" spans="1:56" ht="14.25">
      <c r="A25" s="49" t="s">
        <v>175</v>
      </c>
      <c r="B25" s="50">
        <v>38279</v>
      </c>
      <c r="C25" s="53">
        <v>1325</v>
      </c>
      <c r="D25" s="51" t="s">
        <v>141</v>
      </c>
      <c r="E25" s="52" t="s">
        <v>142</v>
      </c>
      <c r="F25" s="53" t="s">
        <v>32</v>
      </c>
      <c r="G25" s="50">
        <v>38279</v>
      </c>
      <c r="H25" s="50">
        <v>38280</v>
      </c>
      <c r="I25" s="51" t="s">
        <v>176</v>
      </c>
      <c r="J25" s="65">
        <v>6.58</v>
      </c>
      <c r="K25" s="53">
        <v>188</v>
      </c>
      <c r="L25" s="54">
        <v>1.34</v>
      </c>
      <c r="M25" s="56">
        <v>16.6</v>
      </c>
      <c r="N25" s="56">
        <v>90</v>
      </c>
      <c r="O25" s="54">
        <v>26.01</v>
      </c>
      <c r="P25" s="65">
        <v>24.308</v>
      </c>
      <c r="Q25" s="65">
        <v>24.313000000000002</v>
      </c>
      <c r="R25" s="53">
        <v>0.33</v>
      </c>
      <c r="S25" s="53">
        <v>0.32</v>
      </c>
      <c r="T25" s="183">
        <v>7</v>
      </c>
      <c r="U25" s="51" t="s">
        <v>139</v>
      </c>
      <c r="V25" s="54">
        <v>2.4</v>
      </c>
      <c r="W25" s="63">
        <v>0.096</v>
      </c>
      <c r="X25" s="51" t="s">
        <v>139</v>
      </c>
      <c r="Y25" s="148">
        <v>0.003</v>
      </c>
      <c r="Z25" s="64">
        <v>2</v>
      </c>
      <c r="AA25" s="51" t="s">
        <v>139</v>
      </c>
      <c r="AB25" s="152">
        <v>0.083</v>
      </c>
      <c r="AC25" s="63">
        <v>0.016</v>
      </c>
      <c r="AD25" s="51" t="s">
        <v>139</v>
      </c>
      <c r="AE25" s="157">
        <v>0.003</v>
      </c>
      <c r="AF25" s="63">
        <v>1.5</v>
      </c>
      <c r="AG25" s="51" t="s">
        <v>139</v>
      </c>
      <c r="AH25" s="157">
        <v>0.024</v>
      </c>
      <c r="AI25" s="63">
        <v>1.3</v>
      </c>
      <c r="AJ25" s="51" t="s">
        <v>139</v>
      </c>
      <c r="AK25" s="157">
        <v>0.024</v>
      </c>
      <c r="AL25" s="63">
        <v>0.85</v>
      </c>
      <c r="AM25" s="51" t="s">
        <v>139</v>
      </c>
      <c r="AN25" s="157">
        <v>0.007</v>
      </c>
      <c r="AO25" s="53" t="s">
        <v>34</v>
      </c>
      <c r="AP25" s="53" t="s">
        <v>35</v>
      </c>
      <c r="AQ25" s="53" t="s">
        <v>34</v>
      </c>
      <c r="AR25" s="53" t="s">
        <v>35</v>
      </c>
      <c r="AS25" s="53" t="s">
        <v>34</v>
      </c>
      <c r="AT25" s="56" t="s">
        <v>35</v>
      </c>
      <c r="AU25" s="53" t="s">
        <v>34</v>
      </c>
      <c r="AV25" s="57" t="s">
        <v>35</v>
      </c>
      <c r="AW25" s="121">
        <v>520448363.3415428</v>
      </c>
      <c r="AX25" s="187">
        <f t="shared" si="0"/>
        <v>3.6431385433907995</v>
      </c>
      <c r="AY25" s="187">
        <f t="shared" si="1"/>
        <v>0.04996304288078811</v>
      </c>
      <c r="AZ25" s="187">
        <f t="shared" si="2"/>
        <v>1.0408967266830855</v>
      </c>
      <c r="BA25" s="187">
        <f t="shared" si="3"/>
        <v>0.008327173813464685</v>
      </c>
      <c r="BB25" s="102">
        <f t="shared" si="4"/>
        <v>0.7806725450123142</v>
      </c>
      <c r="BC25" s="102">
        <f t="shared" si="5"/>
        <v>0.6765828723440056</v>
      </c>
      <c r="BD25" s="103">
        <f t="shared" si="6"/>
        <v>0.44238110884031134</v>
      </c>
    </row>
    <row r="26" spans="1:56" ht="14.25">
      <c r="A26" s="49" t="s">
        <v>177</v>
      </c>
      <c r="B26" s="50">
        <v>38285</v>
      </c>
      <c r="C26" s="53">
        <v>1345</v>
      </c>
      <c r="D26" s="51" t="s">
        <v>141</v>
      </c>
      <c r="E26" s="52" t="s">
        <v>142</v>
      </c>
      <c r="F26" s="53" t="s">
        <v>32</v>
      </c>
      <c r="G26" s="50">
        <v>38285</v>
      </c>
      <c r="H26" s="50">
        <v>38286</v>
      </c>
      <c r="I26" s="51" t="s">
        <v>178</v>
      </c>
      <c r="J26" s="65">
        <v>6.52</v>
      </c>
      <c r="K26" s="53">
        <v>267</v>
      </c>
      <c r="L26" s="54">
        <v>1.26</v>
      </c>
      <c r="M26" s="56">
        <v>15.3</v>
      </c>
      <c r="N26" s="56">
        <v>74</v>
      </c>
      <c r="O26" s="54">
        <v>24.8</v>
      </c>
      <c r="P26" s="65">
        <v>24.048000000000002</v>
      </c>
      <c r="Q26" s="65">
        <v>24.048000000000002</v>
      </c>
      <c r="R26" s="53">
        <v>0.18</v>
      </c>
      <c r="S26" s="53">
        <v>0.21</v>
      </c>
      <c r="T26" s="183">
        <v>3.5</v>
      </c>
      <c r="U26" s="53" t="s">
        <v>39</v>
      </c>
      <c r="V26" s="54">
        <v>2.4</v>
      </c>
      <c r="W26" s="63">
        <v>0.094</v>
      </c>
      <c r="X26" s="51" t="s">
        <v>139</v>
      </c>
      <c r="Y26" s="148">
        <v>0.003</v>
      </c>
      <c r="Z26" s="55">
        <v>2.2</v>
      </c>
      <c r="AA26" s="51" t="s">
        <v>139</v>
      </c>
      <c r="AB26" s="152">
        <v>0.083</v>
      </c>
      <c r="AC26" s="63">
        <v>0.0014</v>
      </c>
      <c r="AD26" s="53" t="s">
        <v>39</v>
      </c>
      <c r="AE26" s="157">
        <v>0.0003</v>
      </c>
      <c r="AF26" s="63">
        <v>1.6</v>
      </c>
      <c r="AG26" s="51" t="s">
        <v>139</v>
      </c>
      <c r="AH26" s="157">
        <v>0.024</v>
      </c>
      <c r="AI26" s="63">
        <v>1.7</v>
      </c>
      <c r="AJ26" s="51" t="s">
        <v>139</v>
      </c>
      <c r="AK26" s="157">
        <v>0.024</v>
      </c>
      <c r="AL26" s="63">
        <v>0.89</v>
      </c>
      <c r="AM26" s="51" t="s">
        <v>139</v>
      </c>
      <c r="AN26" s="157">
        <v>0.007</v>
      </c>
      <c r="AO26" s="53" t="s">
        <v>36</v>
      </c>
      <c r="AP26" s="56">
        <v>106.25</v>
      </c>
      <c r="AQ26" s="53" t="s">
        <v>34</v>
      </c>
      <c r="AR26" s="53" t="s">
        <v>35</v>
      </c>
      <c r="AS26" s="53" t="s">
        <v>34</v>
      </c>
      <c r="AT26" s="56" t="s">
        <v>35</v>
      </c>
      <c r="AU26" s="53" t="s">
        <v>34</v>
      </c>
      <c r="AV26" s="57" t="s">
        <v>35</v>
      </c>
      <c r="AW26" s="121">
        <v>374175250.8010447</v>
      </c>
      <c r="AX26" s="187">
        <f t="shared" si="0"/>
        <v>1.3096133778036565</v>
      </c>
      <c r="AY26" s="187">
        <f t="shared" si="1"/>
        <v>0.0351724735752982</v>
      </c>
      <c r="AZ26" s="187">
        <f t="shared" si="2"/>
        <v>0.8231855517622985</v>
      </c>
      <c r="BA26" s="187">
        <f t="shared" si="3"/>
        <v>0.0005238453511214626</v>
      </c>
      <c r="BB26" s="102">
        <f t="shared" si="4"/>
        <v>0.5986804012816714</v>
      </c>
      <c r="BC26" s="102">
        <f t="shared" si="5"/>
        <v>0.636097926361776</v>
      </c>
      <c r="BD26" s="103">
        <f t="shared" si="6"/>
        <v>0.3330159732129298</v>
      </c>
    </row>
    <row r="27" spans="1:56" ht="14.25">
      <c r="A27" s="49" t="s">
        <v>179</v>
      </c>
      <c r="B27" s="50">
        <v>38293</v>
      </c>
      <c r="C27" s="53">
        <v>1435</v>
      </c>
      <c r="D27" s="51" t="s">
        <v>141</v>
      </c>
      <c r="E27" s="52" t="s">
        <v>142</v>
      </c>
      <c r="F27" s="53" t="s">
        <v>32</v>
      </c>
      <c r="G27" s="50">
        <v>38293</v>
      </c>
      <c r="H27" s="50">
        <v>38294</v>
      </c>
      <c r="I27" s="51" t="s">
        <v>180</v>
      </c>
      <c r="J27" s="65">
        <v>6.89</v>
      </c>
      <c r="K27" s="53">
        <v>307</v>
      </c>
      <c r="L27" s="54">
        <v>1.02</v>
      </c>
      <c r="M27" s="56">
        <v>12.3</v>
      </c>
      <c r="N27" s="56">
        <v>64</v>
      </c>
      <c r="O27" s="54">
        <v>25.85</v>
      </c>
      <c r="P27" s="65">
        <v>23.743000000000002</v>
      </c>
      <c r="Q27" s="65">
        <v>23.74</v>
      </c>
      <c r="R27" s="65">
        <v>0.1</v>
      </c>
      <c r="S27" s="53">
        <v>0.11</v>
      </c>
      <c r="T27" s="183">
        <v>5</v>
      </c>
      <c r="U27" s="51" t="s">
        <v>139</v>
      </c>
      <c r="V27" s="54">
        <v>2.4</v>
      </c>
      <c r="W27" s="63">
        <v>0.19</v>
      </c>
      <c r="X27" s="51" t="s">
        <v>139</v>
      </c>
      <c r="Y27" s="148">
        <v>0.008</v>
      </c>
      <c r="Z27" s="55">
        <v>2.4</v>
      </c>
      <c r="AA27" s="51" t="s">
        <v>139</v>
      </c>
      <c r="AB27" s="152">
        <v>0.083</v>
      </c>
      <c r="AC27" s="63">
        <v>0.00098</v>
      </c>
      <c r="AD27" s="53" t="s">
        <v>39</v>
      </c>
      <c r="AE27" s="157">
        <v>0.0008</v>
      </c>
      <c r="AF27" s="63">
        <v>0.77</v>
      </c>
      <c r="AG27" s="51" t="s">
        <v>139</v>
      </c>
      <c r="AH27" s="157">
        <v>0.012</v>
      </c>
      <c r="AI27" s="63">
        <v>1.1</v>
      </c>
      <c r="AJ27" s="51" t="s">
        <v>139</v>
      </c>
      <c r="AK27" s="157">
        <v>0.024</v>
      </c>
      <c r="AL27" s="63">
        <v>0.82</v>
      </c>
      <c r="AM27" s="51" t="s">
        <v>139</v>
      </c>
      <c r="AN27" s="157">
        <v>0.007</v>
      </c>
      <c r="AO27" s="53" t="s">
        <v>36</v>
      </c>
      <c r="AP27" s="58">
        <v>142.85714285714286</v>
      </c>
      <c r="AQ27" s="53" t="s">
        <v>36</v>
      </c>
      <c r="AR27" s="56">
        <v>106.49350649350649</v>
      </c>
      <c r="AS27" s="53" t="s">
        <v>34</v>
      </c>
      <c r="AT27" s="56" t="s">
        <v>35</v>
      </c>
      <c r="AU27" s="53" t="s">
        <v>34</v>
      </c>
      <c r="AV27" s="57" t="s">
        <v>35</v>
      </c>
      <c r="AW27" s="121">
        <v>160819438.49411577</v>
      </c>
      <c r="AX27" s="187">
        <f t="shared" si="0"/>
        <v>0.804097192470579</v>
      </c>
      <c r="AY27" s="187">
        <f t="shared" si="1"/>
        <v>0.030555693313882</v>
      </c>
      <c r="AZ27" s="187">
        <f t="shared" si="2"/>
        <v>0.38596665238587785</v>
      </c>
      <c r="BA27" s="187">
        <f t="shared" si="3"/>
        <v>0.00015760304972423344</v>
      </c>
      <c r="BB27" s="102">
        <f t="shared" si="4"/>
        <v>0.12383096764046914</v>
      </c>
      <c r="BC27" s="102">
        <f t="shared" si="5"/>
        <v>0.17690138234352734</v>
      </c>
      <c r="BD27" s="103">
        <f t="shared" si="6"/>
        <v>0.13187193956517493</v>
      </c>
    </row>
    <row r="28" spans="1:56" ht="14.25">
      <c r="A28" s="49" t="s">
        <v>181</v>
      </c>
      <c r="B28" s="50">
        <v>38299</v>
      </c>
      <c r="C28" s="53">
        <v>1430</v>
      </c>
      <c r="D28" s="51" t="s">
        <v>141</v>
      </c>
      <c r="E28" s="52" t="s">
        <v>142</v>
      </c>
      <c r="F28" s="53" t="s">
        <v>32</v>
      </c>
      <c r="G28" s="50">
        <v>38299</v>
      </c>
      <c r="H28" s="50">
        <v>38300</v>
      </c>
      <c r="I28" s="51" t="s">
        <v>182</v>
      </c>
      <c r="J28" s="65">
        <v>6.59</v>
      </c>
      <c r="K28" s="53">
        <v>534</v>
      </c>
      <c r="L28" s="54">
        <v>1.64</v>
      </c>
      <c r="M28" s="56">
        <v>18.6</v>
      </c>
      <c r="N28" s="56">
        <v>72</v>
      </c>
      <c r="O28" s="54">
        <v>21.26</v>
      </c>
      <c r="P28" s="65">
        <v>23.578</v>
      </c>
      <c r="Q28" s="65">
        <v>23.578</v>
      </c>
      <c r="R28" s="53">
        <v>0.06</v>
      </c>
      <c r="S28" s="53">
        <v>0.01</v>
      </c>
      <c r="T28" s="64" t="s">
        <v>419</v>
      </c>
      <c r="U28" s="53" t="s">
        <v>38</v>
      </c>
      <c r="V28" s="54">
        <v>2.4</v>
      </c>
      <c r="W28" s="63">
        <v>0.32</v>
      </c>
      <c r="X28" s="51" t="s">
        <v>139</v>
      </c>
      <c r="Y28" s="148">
        <v>0.008</v>
      </c>
      <c r="Z28" s="64">
        <v>3</v>
      </c>
      <c r="AA28" s="51" t="s">
        <v>139</v>
      </c>
      <c r="AB28" s="152">
        <v>0.083</v>
      </c>
      <c r="AC28" s="63">
        <v>0.0025</v>
      </c>
      <c r="AD28" s="51" t="s">
        <v>139</v>
      </c>
      <c r="AE28" s="157">
        <v>0.0003</v>
      </c>
      <c r="AF28" s="63">
        <v>0.75</v>
      </c>
      <c r="AG28" s="51" t="s">
        <v>139</v>
      </c>
      <c r="AH28" s="157">
        <v>0.012</v>
      </c>
      <c r="AI28" s="63">
        <v>0.69</v>
      </c>
      <c r="AJ28" s="51" t="s">
        <v>139</v>
      </c>
      <c r="AK28" s="157">
        <v>0.012</v>
      </c>
      <c r="AL28" s="63">
        <v>0.71</v>
      </c>
      <c r="AM28" s="51" t="s">
        <v>139</v>
      </c>
      <c r="AN28" s="157">
        <v>0.007</v>
      </c>
      <c r="AO28" s="53" t="s">
        <v>34</v>
      </c>
      <c r="AP28" s="53" t="s">
        <v>35</v>
      </c>
      <c r="AQ28" s="53" t="s">
        <v>34</v>
      </c>
      <c r="AR28" s="53" t="s">
        <v>35</v>
      </c>
      <c r="AS28" s="53" t="s">
        <v>36</v>
      </c>
      <c r="AT28" s="56">
        <v>102.89855072463769</v>
      </c>
      <c r="AU28" s="53" t="s">
        <v>34</v>
      </c>
      <c r="AV28" s="57" t="s">
        <v>35</v>
      </c>
      <c r="AW28" s="121">
        <v>123427372.59158035</v>
      </c>
      <c r="AX28" s="187" t="s">
        <v>419</v>
      </c>
      <c r="AY28" s="187">
        <f t="shared" si="1"/>
        <v>0.03949675922930572</v>
      </c>
      <c r="AZ28" s="187">
        <f t="shared" si="2"/>
        <v>0.370282117774741</v>
      </c>
      <c r="BA28" s="187">
        <f t="shared" si="3"/>
        <v>0.00030856843147895093</v>
      </c>
      <c r="BB28" s="102">
        <f t="shared" si="4"/>
        <v>0.09257052944368525</v>
      </c>
      <c r="BC28" s="102">
        <f t="shared" si="5"/>
        <v>0.08516488708819044</v>
      </c>
      <c r="BD28" s="103">
        <f t="shared" si="6"/>
        <v>0.08763343454002205</v>
      </c>
    </row>
    <row r="29" spans="1:56" ht="14.25">
      <c r="A29" s="49" t="s">
        <v>183</v>
      </c>
      <c r="B29" s="50">
        <v>38306</v>
      </c>
      <c r="C29" s="53">
        <v>1305</v>
      </c>
      <c r="D29" s="51" t="s">
        <v>141</v>
      </c>
      <c r="E29" s="52" t="s">
        <v>142</v>
      </c>
      <c r="F29" s="53" t="s">
        <v>32</v>
      </c>
      <c r="G29" s="50">
        <v>38306</v>
      </c>
      <c r="H29" s="50">
        <v>38307</v>
      </c>
      <c r="I29" s="51" t="s">
        <v>184</v>
      </c>
      <c r="J29" s="65">
        <v>6.54</v>
      </c>
      <c r="K29" s="53">
        <v>1316</v>
      </c>
      <c r="L29" s="54">
        <v>1.92</v>
      </c>
      <c r="M29" s="56">
        <v>21.6</v>
      </c>
      <c r="N29" s="56">
        <v>74</v>
      </c>
      <c r="O29" s="54">
        <v>21.03</v>
      </c>
      <c r="P29" s="65">
        <v>23.478</v>
      </c>
      <c r="Q29" s="65">
        <v>23.478</v>
      </c>
      <c r="R29" s="53">
        <v>0.06</v>
      </c>
      <c r="S29" s="53">
        <v>0.06</v>
      </c>
      <c r="T29" s="183">
        <v>4</v>
      </c>
      <c r="U29" s="53" t="s">
        <v>39</v>
      </c>
      <c r="V29" s="54">
        <v>2.4</v>
      </c>
      <c r="W29" s="63">
        <v>0.73</v>
      </c>
      <c r="X29" s="51" t="s">
        <v>139</v>
      </c>
      <c r="Y29" s="148">
        <v>0.008</v>
      </c>
      <c r="Z29" s="55">
        <v>2.6</v>
      </c>
      <c r="AA29" s="51" t="s">
        <v>139</v>
      </c>
      <c r="AB29" s="152">
        <v>0.083</v>
      </c>
      <c r="AC29" s="63">
        <v>0.023</v>
      </c>
      <c r="AD29" s="51" t="s">
        <v>139</v>
      </c>
      <c r="AE29" s="157">
        <v>0.0003</v>
      </c>
      <c r="AF29" s="63">
        <v>0.73</v>
      </c>
      <c r="AG29" s="51" t="s">
        <v>139</v>
      </c>
      <c r="AH29" s="157">
        <v>0.012</v>
      </c>
      <c r="AI29" s="63">
        <v>0.68</v>
      </c>
      <c r="AJ29" s="51" t="s">
        <v>139</v>
      </c>
      <c r="AK29" s="157">
        <v>0.012</v>
      </c>
      <c r="AL29" s="63">
        <v>0.22</v>
      </c>
      <c r="AM29" s="51" t="s">
        <v>139</v>
      </c>
      <c r="AN29" s="157">
        <v>0.007</v>
      </c>
      <c r="AO29" s="53" t="s">
        <v>34</v>
      </c>
      <c r="AP29" s="53" t="s">
        <v>35</v>
      </c>
      <c r="AQ29" s="53" t="s">
        <v>34</v>
      </c>
      <c r="AR29" s="53" t="s">
        <v>35</v>
      </c>
      <c r="AS29" s="53" t="s">
        <v>34</v>
      </c>
      <c r="AT29" s="56" t="s">
        <v>35</v>
      </c>
      <c r="AU29" s="53" t="s">
        <v>34</v>
      </c>
      <c r="AV29" s="57" t="s">
        <v>35</v>
      </c>
      <c r="AW29" s="121">
        <v>86453119.83312601</v>
      </c>
      <c r="AX29" s="187">
        <f t="shared" si="0"/>
        <v>0.34581247933250403</v>
      </c>
      <c r="AY29" s="187">
        <f t="shared" si="1"/>
        <v>0.06311077747818199</v>
      </c>
      <c r="AZ29" s="187">
        <f t="shared" si="2"/>
        <v>0.22477811156612762</v>
      </c>
      <c r="BA29" s="187">
        <f t="shared" si="3"/>
        <v>0.001988421756161898</v>
      </c>
      <c r="BB29" s="102">
        <f t="shared" si="4"/>
        <v>0.06311077747818199</v>
      </c>
      <c r="BC29" s="102">
        <f t="shared" si="5"/>
        <v>0.058788121486525693</v>
      </c>
      <c r="BD29" s="103">
        <f t="shared" si="6"/>
        <v>0.01901968636328772</v>
      </c>
    </row>
    <row r="30" spans="1:56" ht="14.25">
      <c r="A30" s="49" t="s">
        <v>185</v>
      </c>
      <c r="B30" s="50">
        <v>38313</v>
      </c>
      <c r="C30" s="53">
        <v>1520</v>
      </c>
      <c r="D30" s="51" t="s">
        <v>141</v>
      </c>
      <c r="E30" s="52" t="s">
        <v>142</v>
      </c>
      <c r="F30" s="53" t="s">
        <v>32</v>
      </c>
      <c r="G30" s="50">
        <v>38313</v>
      </c>
      <c r="H30" s="50">
        <v>38314</v>
      </c>
      <c r="I30" s="51" t="s">
        <v>186</v>
      </c>
      <c r="J30" s="65">
        <v>6.51</v>
      </c>
      <c r="K30" s="53">
        <v>1364</v>
      </c>
      <c r="L30" s="54">
        <v>0.88</v>
      </c>
      <c r="M30" s="56">
        <v>10</v>
      </c>
      <c r="N30" s="56">
        <v>50</v>
      </c>
      <c r="O30" s="54">
        <v>21.29</v>
      </c>
      <c r="P30" s="65">
        <v>23.33</v>
      </c>
      <c r="Q30" s="65">
        <v>23.33</v>
      </c>
      <c r="R30" s="53">
        <v>0.02</v>
      </c>
      <c r="S30" s="53">
        <v>0.02</v>
      </c>
      <c r="T30" s="183">
        <v>10</v>
      </c>
      <c r="U30" s="51" t="s">
        <v>139</v>
      </c>
      <c r="V30" s="54">
        <v>2.4</v>
      </c>
      <c r="W30" s="63">
        <v>0.55</v>
      </c>
      <c r="X30" s="51" t="s">
        <v>139</v>
      </c>
      <c r="Y30" s="148">
        <v>0.008</v>
      </c>
      <c r="Z30" s="55">
        <v>3.2</v>
      </c>
      <c r="AA30" s="51" t="s">
        <v>139</v>
      </c>
      <c r="AB30" s="152">
        <v>0.083</v>
      </c>
      <c r="AC30" s="63">
        <v>0.065</v>
      </c>
      <c r="AD30" s="51" t="s">
        <v>139</v>
      </c>
      <c r="AE30" s="157">
        <v>0.003</v>
      </c>
      <c r="AF30" s="63">
        <v>0.79</v>
      </c>
      <c r="AG30" s="51" t="s">
        <v>139</v>
      </c>
      <c r="AH30" s="157">
        <v>0.012</v>
      </c>
      <c r="AI30" s="63">
        <v>0.59</v>
      </c>
      <c r="AJ30" s="51" t="s">
        <v>139</v>
      </c>
      <c r="AK30" s="157">
        <v>0.012</v>
      </c>
      <c r="AL30" s="63">
        <v>1.4</v>
      </c>
      <c r="AM30" s="51" t="s">
        <v>139</v>
      </c>
      <c r="AN30" s="157">
        <v>0.014</v>
      </c>
      <c r="AO30" s="53" t="s">
        <v>34</v>
      </c>
      <c r="AP30" s="53" t="s">
        <v>35</v>
      </c>
      <c r="AQ30" s="53" t="s">
        <v>36</v>
      </c>
      <c r="AR30" s="58">
        <v>177.2151898734177</v>
      </c>
      <c r="AS30" s="53" t="s">
        <v>36</v>
      </c>
      <c r="AT30" s="58">
        <v>237.28813559322032</v>
      </c>
      <c r="AU30" s="53" t="s">
        <v>34</v>
      </c>
      <c r="AV30" s="57" t="s">
        <v>35</v>
      </c>
      <c r="AW30" s="121">
        <v>62781861.601214275</v>
      </c>
      <c r="AX30" s="187">
        <f t="shared" si="0"/>
        <v>0.6278186160121427</v>
      </c>
      <c r="AY30" s="187">
        <f t="shared" si="1"/>
        <v>0.03453002388066785</v>
      </c>
      <c r="AZ30" s="187">
        <f t="shared" si="2"/>
        <v>0.2009019571238857</v>
      </c>
      <c r="BA30" s="187">
        <f t="shared" si="3"/>
        <v>0.004080821004078928</v>
      </c>
      <c r="BB30" s="102">
        <f t="shared" si="4"/>
        <v>0.04959767066495928</v>
      </c>
      <c r="BC30" s="102">
        <f t="shared" si="5"/>
        <v>0.03704129834471642</v>
      </c>
      <c r="BD30" s="103">
        <f t="shared" si="6"/>
        <v>0.08789460624169998</v>
      </c>
    </row>
    <row r="31" spans="1:56" ht="14.25">
      <c r="A31" s="49" t="s">
        <v>187</v>
      </c>
      <c r="B31" s="50">
        <v>38320</v>
      </c>
      <c r="C31" s="53">
        <v>1408</v>
      </c>
      <c r="D31" s="51" t="s">
        <v>141</v>
      </c>
      <c r="E31" s="52" t="s">
        <v>142</v>
      </c>
      <c r="F31" s="53" t="s">
        <v>32</v>
      </c>
      <c r="G31" s="50">
        <v>38320</v>
      </c>
      <c r="H31" s="50">
        <v>38321</v>
      </c>
      <c r="I31" s="51" t="s">
        <v>188</v>
      </c>
      <c r="J31" s="65">
        <v>6.55</v>
      </c>
      <c r="K31" s="53">
        <v>2078</v>
      </c>
      <c r="L31" s="54">
        <v>1.04</v>
      </c>
      <c r="M31" s="56" t="s">
        <v>66</v>
      </c>
      <c r="N31" s="56">
        <v>50</v>
      </c>
      <c r="O31" s="54">
        <v>19.16</v>
      </c>
      <c r="P31" s="68">
        <v>23.28</v>
      </c>
      <c r="Q31" s="65">
        <v>23.273</v>
      </c>
      <c r="R31" s="53">
        <v>0.04</v>
      </c>
      <c r="S31" s="53">
        <v>0.01</v>
      </c>
      <c r="T31" s="183">
        <v>21</v>
      </c>
      <c r="U31" s="51" t="s">
        <v>139</v>
      </c>
      <c r="V31" s="54">
        <v>2.4</v>
      </c>
      <c r="W31" s="63">
        <v>0.31</v>
      </c>
      <c r="X31" s="51" t="s">
        <v>139</v>
      </c>
      <c r="Y31" s="148">
        <v>0.008</v>
      </c>
      <c r="Z31" s="55">
        <v>2.4</v>
      </c>
      <c r="AA31" s="51" t="s">
        <v>139</v>
      </c>
      <c r="AB31" s="152">
        <v>0.083</v>
      </c>
      <c r="AC31" s="63">
        <v>0.23</v>
      </c>
      <c r="AD31" s="51" t="s">
        <v>139</v>
      </c>
      <c r="AE31" s="157">
        <v>0.003</v>
      </c>
      <c r="AF31" s="63">
        <v>0.7</v>
      </c>
      <c r="AG31" s="51" t="s">
        <v>139</v>
      </c>
      <c r="AH31" s="157">
        <v>0.012</v>
      </c>
      <c r="AI31" s="63">
        <v>0.66</v>
      </c>
      <c r="AJ31" s="51" t="s">
        <v>139</v>
      </c>
      <c r="AK31" s="157">
        <v>0.012</v>
      </c>
      <c r="AL31" s="63">
        <v>0.69</v>
      </c>
      <c r="AM31" s="51" t="s">
        <v>139</v>
      </c>
      <c r="AN31" s="157">
        <v>0.007</v>
      </c>
      <c r="AO31" s="53" t="s">
        <v>34</v>
      </c>
      <c r="AP31" s="53" t="s">
        <v>35</v>
      </c>
      <c r="AQ31" s="53" t="s">
        <v>34</v>
      </c>
      <c r="AR31" s="53" t="s">
        <v>35</v>
      </c>
      <c r="AS31" s="53" t="s">
        <v>36</v>
      </c>
      <c r="AT31" s="56">
        <v>104.54545454545455</v>
      </c>
      <c r="AU31" s="53" t="s">
        <v>34</v>
      </c>
      <c r="AV31" s="57" t="s">
        <v>35</v>
      </c>
      <c r="AW31" s="121">
        <v>50957624.03207916</v>
      </c>
      <c r="AX31" s="187">
        <f t="shared" si="0"/>
        <v>1.0701101046736625</v>
      </c>
      <c r="AY31" s="187">
        <f t="shared" si="1"/>
        <v>0.01579686344994454</v>
      </c>
      <c r="AZ31" s="187">
        <f t="shared" si="2"/>
        <v>0.12229829767698996</v>
      </c>
      <c r="BA31" s="187">
        <f t="shared" si="3"/>
        <v>0.011720253527378207</v>
      </c>
      <c r="BB31" s="102">
        <f t="shared" si="4"/>
        <v>0.035670336822455406</v>
      </c>
      <c r="BC31" s="102">
        <f t="shared" si="5"/>
        <v>0.033632031861172244</v>
      </c>
      <c r="BD31" s="103">
        <f t="shared" si="6"/>
        <v>0.035160760582134624</v>
      </c>
    </row>
    <row r="32" spans="1:56" ht="14.25">
      <c r="A32" s="130" t="s">
        <v>296</v>
      </c>
      <c r="B32" s="118">
        <v>38383</v>
      </c>
      <c r="C32" s="131">
        <v>1445</v>
      </c>
      <c r="D32" s="132" t="s">
        <v>141</v>
      </c>
      <c r="E32" s="133" t="s">
        <v>142</v>
      </c>
      <c r="F32" s="131" t="s">
        <v>32</v>
      </c>
      <c r="G32" s="118">
        <v>38383</v>
      </c>
      <c r="H32" s="118">
        <v>38384</v>
      </c>
      <c r="I32" s="132" t="s">
        <v>312</v>
      </c>
      <c r="J32" s="134">
        <v>6.77</v>
      </c>
      <c r="K32" s="131">
        <v>5036</v>
      </c>
      <c r="L32" s="135">
        <v>4.12</v>
      </c>
      <c r="M32" s="136">
        <v>44.3</v>
      </c>
      <c r="N32" s="131">
        <v>60</v>
      </c>
      <c r="O32" s="135">
        <v>17.88</v>
      </c>
      <c r="P32" s="134">
        <v>23.247999999999998</v>
      </c>
      <c r="Q32" s="134">
        <v>23.247999999999998</v>
      </c>
      <c r="R32" s="134">
        <v>0.01</v>
      </c>
      <c r="S32" s="134">
        <v>0.01</v>
      </c>
      <c r="T32" s="184">
        <v>5</v>
      </c>
      <c r="U32" s="132" t="s">
        <v>139</v>
      </c>
      <c r="V32" s="135">
        <v>2.4</v>
      </c>
      <c r="W32" s="164">
        <v>0.023</v>
      </c>
      <c r="X32" s="132" t="s">
        <v>139</v>
      </c>
      <c r="Y32" s="149">
        <v>0.0008</v>
      </c>
      <c r="Z32" s="137">
        <v>1.4</v>
      </c>
      <c r="AA32" s="132" t="s">
        <v>139</v>
      </c>
      <c r="AB32" s="153">
        <v>0.083</v>
      </c>
      <c r="AC32" s="164">
        <v>0.033</v>
      </c>
      <c r="AD32" s="132" t="s">
        <v>139</v>
      </c>
      <c r="AE32" s="158">
        <v>0.0003</v>
      </c>
      <c r="AF32" s="164">
        <v>0.43</v>
      </c>
      <c r="AG32" s="132" t="s">
        <v>139</v>
      </c>
      <c r="AH32" s="158">
        <v>0.012</v>
      </c>
      <c r="AI32" s="164">
        <v>0.43</v>
      </c>
      <c r="AJ32" s="132" t="s">
        <v>139</v>
      </c>
      <c r="AK32" s="158">
        <v>0.012</v>
      </c>
      <c r="AL32" s="164">
        <v>0.38</v>
      </c>
      <c r="AM32" s="132" t="s">
        <v>139</v>
      </c>
      <c r="AN32" s="158">
        <v>0.007</v>
      </c>
      <c r="AO32" s="131" t="s">
        <v>34</v>
      </c>
      <c r="AP32" s="131" t="s">
        <v>35</v>
      </c>
      <c r="AQ32" s="131" t="s">
        <v>34</v>
      </c>
      <c r="AR32" s="131" t="s">
        <v>35</v>
      </c>
      <c r="AS32" s="131" t="s">
        <v>34</v>
      </c>
      <c r="AT32" s="136" t="s">
        <v>35</v>
      </c>
      <c r="AU32" s="131" t="s">
        <v>34</v>
      </c>
      <c r="AV32" s="138" t="s">
        <v>35</v>
      </c>
      <c r="AW32" s="139">
        <v>52008365.67204515</v>
      </c>
      <c r="AX32" s="188">
        <f t="shared" si="0"/>
        <v>0.26004182836022577</v>
      </c>
      <c r="AY32" s="188">
        <f t="shared" si="1"/>
        <v>0.0011961924104570382</v>
      </c>
      <c r="AZ32" s="188">
        <f t="shared" si="2"/>
        <v>0.07281171194086321</v>
      </c>
      <c r="BA32" s="188">
        <f t="shared" si="3"/>
        <v>0.0017162760671774902</v>
      </c>
      <c r="BB32" s="124">
        <f t="shared" si="4"/>
        <v>0.022363597238979415</v>
      </c>
      <c r="BC32" s="124">
        <f t="shared" si="5"/>
        <v>0.022363597238979415</v>
      </c>
      <c r="BD32" s="125">
        <f t="shared" si="6"/>
        <v>0.01976317895537716</v>
      </c>
    </row>
    <row r="33" spans="1:56" ht="14.25">
      <c r="A33" s="49" t="s">
        <v>297</v>
      </c>
      <c r="B33" s="50">
        <v>38412</v>
      </c>
      <c r="C33" s="53">
        <v>1450</v>
      </c>
      <c r="D33" s="51" t="s">
        <v>141</v>
      </c>
      <c r="E33" s="52" t="s">
        <v>142</v>
      </c>
      <c r="F33" s="53" t="s">
        <v>32</v>
      </c>
      <c r="G33" s="50">
        <v>38412</v>
      </c>
      <c r="H33" s="50">
        <f>G33+1</f>
        <v>38413</v>
      </c>
      <c r="I33" s="51" t="s">
        <v>313</v>
      </c>
      <c r="J33" s="65">
        <v>6.5</v>
      </c>
      <c r="K33" s="53">
        <v>1678</v>
      </c>
      <c r="L33" s="54">
        <v>3.99</v>
      </c>
      <c r="M33" s="56">
        <v>44.2</v>
      </c>
      <c r="N33" s="53">
        <v>50</v>
      </c>
      <c r="O33" s="54">
        <v>20.14</v>
      </c>
      <c r="P33" s="65">
        <v>23.615</v>
      </c>
      <c r="Q33" s="65">
        <v>23.615</v>
      </c>
      <c r="R33" s="65">
        <v>0.05</v>
      </c>
      <c r="S33" s="65">
        <v>0.04</v>
      </c>
      <c r="T33" s="183">
        <v>7</v>
      </c>
      <c r="U33" s="51" t="s">
        <v>139</v>
      </c>
      <c r="V33" s="54">
        <v>2.4</v>
      </c>
      <c r="W33" s="63">
        <v>0.079</v>
      </c>
      <c r="X33" s="51" t="s">
        <v>139</v>
      </c>
      <c r="Y33" s="148">
        <v>0.008</v>
      </c>
      <c r="Z33" s="55">
        <v>3.4</v>
      </c>
      <c r="AA33" s="51" t="s">
        <v>139</v>
      </c>
      <c r="AB33" s="152">
        <v>0.083</v>
      </c>
      <c r="AC33" s="63">
        <v>0.014</v>
      </c>
      <c r="AD33" s="51" t="s">
        <v>139</v>
      </c>
      <c r="AE33" s="157">
        <v>0.0003</v>
      </c>
      <c r="AF33" s="63">
        <v>0.85</v>
      </c>
      <c r="AG33" s="51" t="s">
        <v>139</v>
      </c>
      <c r="AH33" s="157">
        <v>0.012</v>
      </c>
      <c r="AI33" s="63">
        <v>0.8</v>
      </c>
      <c r="AJ33" s="51" t="s">
        <v>139</v>
      </c>
      <c r="AK33" s="157">
        <v>0.012</v>
      </c>
      <c r="AL33" s="63">
        <v>0.77</v>
      </c>
      <c r="AM33" s="51" t="s">
        <v>139</v>
      </c>
      <c r="AN33" s="157">
        <v>0.007</v>
      </c>
      <c r="AO33" s="53" t="s">
        <v>34</v>
      </c>
      <c r="AP33" s="53" t="s">
        <v>35</v>
      </c>
      <c r="AQ33" s="53" t="s">
        <v>34</v>
      </c>
      <c r="AR33" s="53" t="s">
        <v>35</v>
      </c>
      <c r="AS33" s="53" t="s">
        <v>34</v>
      </c>
      <c r="AT33" s="56" t="s">
        <v>35</v>
      </c>
      <c r="AU33" s="53" t="s">
        <v>34</v>
      </c>
      <c r="AV33" s="57" t="s">
        <v>35</v>
      </c>
      <c r="AW33" s="122">
        <v>107600740.06725438</v>
      </c>
      <c r="AX33" s="187">
        <f t="shared" si="0"/>
        <v>0.7532051804707806</v>
      </c>
      <c r="AY33" s="187">
        <f t="shared" si="1"/>
        <v>0.008500458465313094</v>
      </c>
      <c r="AZ33" s="187">
        <f t="shared" si="2"/>
        <v>0.3658425162286649</v>
      </c>
      <c r="BA33" s="187">
        <f t="shared" si="3"/>
        <v>0.0015064103609415613</v>
      </c>
      <c r="BB33" s="102">
        <f t="shared" si="4"/>
        <v>0.09146062905716623</v>
      </c>
      <c r="BC33" s="102">
        <f t="shared" si="5"/>
        <v>0.0860805920538035</v>
      </c>
      <c r="BD33" s="103">
        <f t="shared" si="6"/>
        <v>0.08285256985178586</v>
      </c>
    </row>
    <row r="34" spans="1:56" ht="14.25">
      <c r="A34" s="49" t="s">
        <v>298</v>
      </c>
      <c r="B34" s="50">
        <v>38425</v>
      </c>
      <c r="C34" s="53">
        <v>1510</v>
      </c>
      <c r="D34" s="51" t="s">
        <v>141</v>
      </c>
      <c r="E34" s="52" t="s">
        <v>142</v>
      </c>
      <c r="F34" s="53" t="s">
        <v>32</v>
      </c>
      <c r="G34" s="50">
        <v>38425</v>
      </c>
      <c r="H34" s="50">
        <f aca="true" t="shared" si="7" ref="H34:H45">G34+1</f>
        <v>38426</v>
      </c>
      <c r="I34" s="51" t="s">
        <v>314</v>
      </c>
      <c r="J34" s="65">
        <v>6.58</v>
      </c>
      <c r="K34" s="53">
        <v>1443</v>
      </c>
      <c r="L34" s="54">
        <v>3.86</v>
      </c>
      <c r="M34" s="56">
        <v>44.8</v>
      </c>
      <c r="N34" s="53">
        <v>50</v>
      </c>
      <c r="O34" s="54">
        <v>22.39</v>
      </c>
      <c r="P34" s="65">
        <v>23.511</v>
      </c>
      <c r="Q34" s="65">
        <v>23.508</v>
      </c>
      <c r="R34" s="65">
        <v>0.02</v>
      </c>
      <c r="S34" s="65">
        <v>0.05</v>
      </c>
      <c r="T34" s="183">
        <v>5</v>
      </c>
      <c r="U34" s="51" t="s">
        <v>139</v>
      </c>
      <c r="V34" s="54">
        <v>2.4</v>
      </c>
      <c r="W34" s="63">
        <v>0.071</v>
      </c>
      <c r="X34" s="51" t="s">
        <v>139</v>
      </c>
      <c r="Y34" s="148">
        <v>0.0008</v>
      </c>
      <c r="Z34" s="55">
        <v>2.1</v>
      </c>
      <c r="AA34" s="51" t="s">
        <v>139</v>
      </c>
      <c r="AB34" s="152">
        <v>0.083</v>
      </c>
      <c r="AC34" s="63">
        <v>0.0056</v>
      </c>
      <c r="AD34" s="51" t="s">
        <v>139</v>
      </c>
      <c r="AE34" s="157">
        <v>0.0003</v>
      </c>
      <c r="AF34" s="63">
        <v>0.47</v>
      </c>
      <c r="AG34" s="51" t="s">
        <v>139</v>
      </c>
      <c r="AH34" s="157">
        <v>0.012</v>
      </c>
      <c r="AI34" s="63">
        <v>0.45</v>
      </c>
      <c r="AJ34" s="51" t="s">
        <v>139</v>
      </c>
      <c r="AK34" s="157">
        <v>0.012</v>
      </c>
      <c r="AL34" s="63">
        <v>0.4</v>
      </c>
      <c r="AM34" s="51" t="s">
        <v>139</v>
      </c>
      <c r="AN34" s="157">
        <v>0.007</v>
      </c>
      <c r="AO34" s="53" t="s">
        <v>34</v>
      </c>
      <c r="AP34" s="53" t="s">
        <v>35</v>
      </c>
      <c r="AQ34" s="53" t="s">
        <v>34</v>
      </c>
      <c r="AR34" s="53" t="s">
        <v>35</v>
      </c>
      <c r="AS34" s="53" t="s">
        <v>34</v>
      </c>
      <c r="AT34" s="56" t="s">
        <v>35</v>
      </c>
      <c r="AU34" s="53" t="s">
        <v>34</v>
      </c>
      <c r="AV34" s="57" t="s">
        <v>35</v>
      </c>
      <c r="AW34" s="122">
        <v>421332768.9114935</v>
      </c>
      <c r="AX34" s="187">
        <f t="shared" si="0"/>
        <v>2.1066638445574672</v>
      </c>
      <c r="AY34" s="187">
        <f t="shared" si="1"/>
        <v>0.029914626592716036</v>
      </c>
      <c r="AZ34" s="187">
        <f t="shared" si="2"/>
        <v>0.8847988147141365</v>
      </c>
      <c r="BA34" s="187">
        <f t="shared" si="3"/>
        <v>0.0023594635059043636</v>
      </c>
      <c r="BB34" s="102">
        <f t="shared" si="4"/>
        <v>0.1980264013884019</v>
      </c>
      <c r="BC34" s="102">
        <f t="shared" si="5"/>
        <v>0.18959974601017207</v>
      </c>
      <c r="BD34" s="103">
        <f t="shared" si="6"/>
        <v>0.16853310756459738</v>
      </c>
    </row>
    <row r="35" spans="1:56" ht="14.25">
      <c r="A35" s="49" t="s">
        <v>299</v>
      </c>
      <c r="B35" s="50">
        <v>38433</v>
      </c>
      <c r="C35" s="53">
        <v>1500</v>
      </c>
      <c r="D35" s="51" t="s">
        <v>141</v>
      </c>
      <c r="E35" s="52" t="s">
        <v>142</v>
      </c>
      <c r="F35" s="53" t="s">
        <v>32</v>
      </c>
      <c r="G35" s="50">
        <v>38433</v>
      </c>
      <c r="H35" s="50">
        <f t="shared" si="7"/>
        <v>38434</v>
      </c>
      <c r="I35" s="51" t="s">
        <v>315</v>
      </c>
      <c r="J35" s="65">
        <v>6.34</v>
      </c>
      <c r="K35" s="53">
        <v>687</v>
      </c>
      <c r="L35" s="54">
        <v>2.8</v>
      </c>
      <c r="M35" s="56">
        <v>34.5</v>
      </c>
      <c r="N35" s="53">
        <v>67</v>
      </c>
      <c r="O35" s="54">
        <v>25.81</v>
      </c>
      <c r="P35" s="65">
        <v>23.968</v>
      </c>
      <c r="Q35" s="65">
        <v>23.965</v>
      </c>
      <c r="R35" s="65">
        <v>0.2</v>
      </c>
      <c r="S35" s="65">
        <v>0.21</v>
      </c>
      <c r="T35" s="64" t="s">
        <v>419</v>
      </c>
      <c r="U35" s="53" t="s">
        <v>38</v>
      </c>
      <c r="V35" s="54">
        <v>2.4</v>
      </c>
      <c r="W35" s="63">
        <v>0.096</v>
      </c>
      <c r="X35" s="51" t="s">
        <v>139</v>
      </c>
      <c r="Y35" s="148">
        <v>0.008</v>
      </c>
      <c r="Z35" s="55">
        <v>2.1</v>
      </c>
      <c r="AA35" s="53" t="s">
        <v>37</v>
      </c>
      <c r="AB35" s="152">
        <v>0.083</v>
      </c>
      <c r="AC35" s="63">
        <v>0.0015</v>
      </c>
      <c r="AD35" s="53" t="s">
        <v>39</v>
      </c>
      <c r="AE35" s="157">
        <v>0.0003</v>
      </c>
      <c r="AF35" s="63">
        <v>0.45</v>
      </c>
      <c r="AG35" s="51" t="s">
        <v>139</v>
      </c>
      <c r="AH35" s="157">
        <v>0.012</v>
      </c>
      <c r="AI35" s="63">
        <v>0.57</v>
      </c>
      <c r="AJ35" s="51" t="s">
        <v>139</v>
      </c>
      <c r="AK35" s="157">
        <v>0.012</v>
      </c>
      <c r="AL35" s="63">
        <v>0.54</v>
      </c>
      <c r="AM35" s="53" t="s">
        <v>40</v>
      </c>
      <c r="AN35" s="157">
        <v>0.007</v>
      </c>
      <c r="AO35" s="53" t="s">
        <v>36</v>
      </c>
      <c r="AP35" s="56">
        <v>126.66666666666666</v>
      </c>
      <c r="AQ35" s="53" t="s">
        <v>36</v>
      </c>
      <c r="AR35" s="56">
        <v>120</v>
      </c>
      <c r="AS35" s="53" t="s">
        <v>34</v>
      </c>
      <c r="AT35" s="56" t="s">
        <v>35</v>
      </c>
      <c r="AU35" s="53" t="s">
        <v>34</v>
      </c>
      <c r="AV35" s="57" t="s">
        <v>35</v>
      </c>
      <c r="AW35" s="122">
        <v>258469144.38671425</v>
      </c>
      <c r="AX35" s="187" t="s">
        <v>419</v>
      </c>
      <c r="AY35" s="187">
        <f t="shared" si="1"/>
        <v>0.024813037861124567</v>
      </c>
      <c r="AZ35" s="187">
        <f t="shared" si="2"/>
        <v>0.5427852032121</v>
      </c>
      <c r="BA35" s="187">
        <f t="shared" si="3"/>
        <v>0.00038770371658007136</v>
      </c>
      <c r="BB35" s="102">
        <f t="shared" si="4"/>
        <v>0.11631111497402141</v>
      </c>
      <c r="BC35" s="102">
        <f t="shared" si="5"/>
        <v>0.1473274123004271</v>
      </c>
      <c r="BD35" s="103">
        <f t="shared" si="6"/>
        <v>0.1395733379688257</v>
      </c>
    </row>
    <row r="36" spans="1:56" ht="14.25">
      <c r="A36" s="49" t="s">
        <v>300</v>
      </c>
      <c r="B36" s="50">
        <v>38440</v>
      </c>
      <c r="C36" s="53">
        <v>1535</v>
      </c>
      <c r="D36" s="51" t="s">
        <v>141</v>
      </c>
      <c r="E36" s="52" t="s">
        <v>142</v>
      </c>
      <c r="F36" s="53" t="s">
        <v>32</v>
      </c>
      <c r="G36" s="50">
        <v>38440</v>
      </c>
      <c r="H36" s="50">
        <f t="shared" si="7"/>
        <v>38441</v>
      </c>
      <c r="I36" s="51" t="s">
        <v>316</v>
      </c>
      <c r="J36" s="65">
        <v>6.38</v>
      </c>
      <c r="K36" s="53">
        <v>900</v>
      </c>
      <c r="L36" s="54" t="s">
        <v>408</v>
      </c>
      <c r="M36" s="56">
        <v>25.2</v>
      </c>
      <c r="N36" s="53">
        <v>40</v>
      </c>
      <c r="O36" s="54">
        <v>23.1</v>
      </c>
      <c r="P36" s="65">
        <v>23.725</v>
      </c>
      <c r="Q36" s="65">
        <v>23.723</v>
      </c>
      <c r="R36" s="65">
        <v>0.09</v>
      </c>
      <c r="S36" s="65">
        <v>0.12</v>
      </c>
      <c r="T36" s="183">
        <v>4</v>
      </c>
      <c r="U36" s="53" t="s">
        <v>39</v>
      </c>
      <c r="V36" s="54">
        <v>2.4</v>
      </c>
      <c r="W36" s="63">
        <v>0.12</v>
      </c>
      <c r="X36" s="53" t="s">
        <v>40</v>
      </c>
      <c r="Y36" s="148">
        <v>0.008</v>
      </c>
      <c r="Z36" s="55">
        <v>2.5</v>
      </c>
      <c r="AA36" s="53" t="s">
        <v>37</v>
      </c>
      <c r="AB36" s="152">
        <v>0.083</v>
      </c>
      <c r="AC36" s="63">
        <v>0.027</v>
      </c>
      <c r="AD36" s="51" t="s">
        <v>139</v>
      </c>
      <c r="AE36" s="157">
        <v>0.003</v>
      </c>
      <c r="AF36" s="63">
        <v>0.78</v>
      </c>
      <c r="AG36" s="51" t="s">
        <v>139</v>
      </c>
      <c r="AH36" s="157">
        <v>0.012</v>
      </c>
      <c r="AI36" s="63">
        <v>0.92</v>
      </c>
      <c r="AJ36" s="51" t="s">
        <v>139</v>
      </c>
      <c r="AK36" s="157">
        <v>0.012</v>
      </c>
      <c r="AL36" s="63">
        <v>0.85</v>
      </c>
      <c r="AM36" s="51" t="s">
        <v>139</v>
      </c>
      <c r="AN36" s="157">
        <v>0.007</v>
      </c>
      <c r="AO36" s="53" t="s">
        <v>36</v>
      </c>
      <c r="AP36" s="56">
        <v>117.94871794871796</v>
      </c>
      <c r="AQ36" s="53" t="s">
        <v>36</v>
      </c>
      <c r="AR36" s="56">
        <v>108.97435897435896</v>
      </c>
      <c r="AS36" s="53" t="s">
        <v>34</v>
      </c>
      <c r="AT36" s="56" t="s">
        <v>35</v>
      </c>
      <c r="AU36" s="53" t="s">
        <v>34</v>
      </c>
      <c r="AV36" s="57" t="s">
        <v>35</v>
      </c>
      <c r="AW36" s="122">
        <v>169078962.0313503</v>
      </c>
      <c r="AX36" s="187">
        <f t="shared" si="0"/>
        <v>0.6763158481254014</v>
      </c>
      <c r="AY36" s="187">
        <f t="shared" si="1"/>
        <v>0.02028947544376204</v>
      </c>
      <c r="AZ36" s="187">
        <f t="shared" si="2"/>
        <v>0.42269740507837583</v>
      </c>
      <c r="BA36" s="187">
        <f t="shared" si="3"/>
        <v>0.004565131974846459</v>
      </c>
      <c r="BB36" s="102">
        <f t="shared" si="4"/>
        <v>0.13188159038445324</v>
      </c>
      <c r="BC36" s="102">
        <f t="shared" si="5"/>
        <v>0.15555264506884228</v>
      </c>
      <c r="BD36" s="103">
        <f t="shared" si="6"/>
        <v>0.14371711772664775</v>
      </c>
    </row>
    <row r="37" spans="1:56" ht="14.25">
      <c r="A37" s="49" t="s">
        <v>301</v>
      </c>
      <c r="B37" s="50">
        <v>38447</v>
      </c>
      <c r="C37" s="53">
        <v>1410</v>
      </c>
      <c r="D37" s="51" t="s">
        <v>141</v>
      </c>
      <c r="E37" s="52" t="s">
        <v>142</v>
      </c>
      <c r="F37" s="53" t="s">
        <v>32</v>
      </c>
      <c r="G37" s="50">
        <v>38447</v>
      </c>
      <c r="H37" s="50">
        <f t="shared" si="7"/>
        <v>38448</v>
      </c>
      <c r="I37" s="51" t="s">
        <v>317</v>
      </c>
      <c r="J37" s="65">
        <v>6.66</v>
      </c>
      <c r="K37" s="53">
        <v>1154</v>
      </c>
      <c r="L37" s="54">
        <v>2.4</v>
      </c>
      <c r="M37" s="56">
        <v>27</v>
      </c>
      <c r="N37" s="53" t="s">
        <v>318</v>
      </c>
      <c r="O37" s="54">
        <v>20.98</v>
      </c>
      <c r="P37" s="65">
        <v>23.508</v>
      </c>
      <c r="Q37" s="65">
        <v>23.505</v>
      </c>
      <c r="R37" s="65">
        <v>0.07</v>
      </c>
      <c r="S37" s="65">
        <v>0.07</v>
      </c>
      <c r="T37" s="64" t="s">
        <v>419</v>
      </c>
      <c r="U37" s="53" t="s">
        <v>38</v>
      </c>
      <c r="V37" s="54">
        <v>2.4</v>
      </c>
      <c r="W37" s="63">
        <v>0.092</v>
      </c>
      <c r="X37" s="53" t="s">
        <v>40</v>
      </c>
      <c r="Y37" s="148">
        <v>0.008</v>
      </c>
      <c r="Z37" s="55">
        <v>2.5</v>
      </c>
      <c r="AA37" s="51" t="s">
        <v>139</v>
      </c>
      <c r="AB37" s="152">
        <v>0.083</v>
      </c>
      <c r="AC37" s="63">
        <v>0.028</v>
      </c>
      <c r="AD37" s="51" t="s">
        <v>139</v>
      </c>
      <c r="AE37" s="157">
        <v>0.003</v>
      </c>
      <c r="AF37" s="63">
        <v>0.76</v>
      </c>
      <c r="AG37" s="51" t="s">
        <v>139</v>
      </c>
      <c r="AH37" s="157">
        <v>0.012</v>
      </c>
      <c r="AI37" s="63">
        <v>0.87</v>
      </c>
      <c r="AJ37" s="51" t="s">
        <v>139</v>
      </c>
      <c r="AK37" s="157">
        <v>0.012</v>
      </c>
      <c r="AL37" s="63">
        <v>0.56</v>
      </c>
      <c r="AM37" s="53" t="s">
        <v>37</v>
      </c>
      <c r="AN37" s="157">
        <v>0.007</v>
      </c>
      <c r="AO37" s="53" t="s">
        <v>36</v>
      </c>
      <c r="AP37" s="56">
        <v>114.4736842105263</v>
      </c>
      <c r="AQ37" s="53" t="s">
        <v>34</v>
      </c>
      <c r="AR37" s="53" t="s">
        <v>35</v>
      </c>
      <c r="AS37" s="53" t="s">
        <v>34</v>
      </c>
      <c r="AT37" s="56" t="s">
        <v>35</v>
      </c>
      <c r="AU37" s="53" t="s">
        <v>34</v>
      </c>
      <c r="AV37" s="57" t="s">
        <v>35</v>
      </c>
      <c r="AW37" s="122">
        <v>114521123.4796605</v>
      </c>
      <c r="AX37" s="187" t="s">
        <v>419</v>
      </c>
      <c r="AY37" s="187">
        <f t="shared" si="1"/>
        <v>0.010535943360128766</v>
      </c>
      <c r="AZ37" s="187">
        <f t="shared" si="2"/>
        <v>0.2863028086991512</v>
      </c>
      <c r="BA37" s="187">
        <f t="shared" si="3"/>
        <v>0.003206591457430494</v>
      </c>
      <c r="BB37" s="102">
        <f t="shared" si="4"/>
        <v>0.08703605384454198</v>
      </c>
      <c r="BC37" s="102">
        <f t="shared" si="5"/>
        <v>0.09963337742730463</v>
      </c>
      <c r="BD37" s="103">
        <f t="shared" si="6"/>
        <v>0.06413182914860988</v>
      </c>
    </row>
    <row r="38" spans="1:56" ht="14.25">
      <c r="A38" s="49" t="s">
        <v>302</v>
      </c>
      <c r="B38" s="50">
        <v>38505</v>
      </c>
      <c r="C38" s="53">
        <v>1225</v>
      </c>
      <c r="D38" s="51" t="s">
        <v>141</v>
      </c>
      <c r="E38" s="52" t="s">
        <v>142</v>
      </c>
      <c r="F38" s="53" t="s">
        <v>32</v>
      </c>
      <c r="G38" s="50">
        <v>38505</v>
      </c>
      <c r="H38" s="50">
        <f t="shared" si="7"/>
        <v>38506</v>
      </c>
      <c r="I38" s="51" t="s">
        <v>319</v>
      </c>
      <c r="J38" s="65">
        <v>6.08</v>
      </c>
      <c r="K38" s="53">
        <v>535</v>
      </c>
      <c r="L38" s="54">
        <v>2.49</v>
      </c>
      <c r="M38" s="56">
        <v>29.4</v>
      </c>
      <c r="N38" s="53">
        <v>50</v>
      </c>
      <c r="O38" s="54">
        <v>23.55</v>
      </c>
      <c r="P38" s="65">
        <v>24.505</v>
      </c>
      <c r="Q38" s="65">
        <v>24.505</v>
      </c>
      <c r="R38" s="65">
        <v>0.49</v>
      </c>
      <c r="S38" s="65">
        <v>0.5</v>
      </c>
      <c r="T38" s="183">
        <v>6</v>
      </c>
      <c r="U38" s="51" t="s">
        <v>139</v>
      </c>
      <c r="V38" s="54">
        <v>2.4</v>
      </c>
      <c r="W38" s="63">
        <v>0.088</v>
      </c>
      <c r="X38" s="51" t="s">
        <v>139</v>
      </c>
      <c r="Y38" s="148">
        <v>0.008</v>
      </c>
      <c r="Z38" s="55">
        <v>1.8</v>
      </c>
      <c r="AA38" s="51" t="s">
        <v>139</v>
      </c>
      <c r="AB38" s="152">
        <v>0.083</v>
      </c>
      <c r="AC38" s="64" t="s">
        <v>419</v>
      </c>
      <c r="AD38" s="53" t="s">
        <v>38</v>
      </c>
      <c r="AE38" s="157">
        <v>0.0003</v>
      </c>
      <c r="AF38" s="63">
        <v>0.21</v>
      </c>
      <c r="AG38" s="51" t="s">
        <v>139</v>
      </c>
      <c r="AH38" s="157">
        <v>0.012</v>
      </c>
      <c r="AI38" s="63">
        <v>0.27</v>
      </c>
      <c r="AJ38" s="51" t="s">
        <v>139</v>
      </c>
      <c r="AK38" s="157">
        <v>0.012</v>
      </c>
      <c r="AL38" s="63">
        <v>0.27</v>
      </c>
      <c r="AM38" s="51" t="s">
        <v>139</v>
      </c>
      <c r="AN38" s="157">
        <v>0.007</v>
      </c>
      <c r="AO38" s="53" t="s">
        <v>36</v>
      </c>
      <c r="AP38" s="56">
        <v>128.57142857142858</v>
      </c>
      <c r="AQ38" s="53" t="s">
        <v>36</v>
      </c>
      <c r="AR38" s="56">
        <v>128.57142857142858</v>
      </c>
      <c r="AS38" s="53" t="s">
        <v>34</v>
      </c>
      <c r="AT38" s="56" t="s">
        <v>35</v>
      </c>
      <c r="AU38" s="53" t="s">
        <v>34</v>
      </c>
      <c r="AV38" s="57" t="s">
        <v>35</v>
      </c>
      <c r="AW38" s="122">
        <v>1806591821.6000128</v>
      </c>
      <c r="AX38" s="187">
        <f t="shared" si="0"/>
        <v>10.839550929600076</v>
      </c>
      <c r="AY38" s="187">
        <f t="shared" si="1"/>
        <v>0.15898008030080113</v>
      </c>
      <c r="AZ38" s="187">
        <f t="shared" si="2"/>
        <v>3.251865278880023</v>
      </c>
      <c r="BA38" s="187" t="s">
        <v>419</v>
      </c>
      <c r="BB38" s="102">
        <f t="shared" si="4"/>
        <v>0.3793842825360027</v>
      </c>
      <c r="BC38" s="102">
        <f t="shared" si="5"/>
        <v>0.48777979183200343</v>
      </c>
      <c r="BD38" s="103">
        <f t="shared" si="6"/>
        <v>0.48777979183200343</v>
      </c>
    </row>
    <row r="39" spans="1:56" ht="14.25">
      <c r="A39" s="49" t="s">
        <v>303</v>
      </c>
      <c r="B39" s="50">
        <v>38509</v>
      </c>
      <c r="C39" s="53">
        <v>1510</v>
      </c>
      <c r="D39" s="51" t="s">
        <v>141</v>
      </c>
      <c r="E39" s="52" t="s">
        <v>142</v>
      </c>
      <c r="F39" s="53" t="s">
        <v>32</v>
      </c>
      <c r="G39" s="50">
        <v>38509</v>
      </c>
      <c r="H39" s="50">
        <f t="shared" si="7"/>
        <v>38510</v>
      </c>
      <c r="I39" s="51" t="s">
        <v>320</v>
      </c>
      <c r="J39" s="65">
        <v>6.2</v>
      </c>
      <c r="K39" s="53">
        <v>146</v>
      </c>
      <c r="L39" s="54">
        <v>1.6</v>
      </c>
      <c r="M39" s="56">
        <v>20.5</v>
      </c>
      <c r="N39" s="53">
        <v>81</v>
      </c>
      <c r="O39" s="54">
        <v>28.3</v>
      </c>
      <c r="P39" s="65">
        <v>25.675</v>
      </c>
      <c r="Q39" s="65">
        <v>25.675</v>
      </c>
      <c r="R39" s="65">
        <v>0.88</v>
      </c>
      <c r="S39" s="65">
        <v>0.5</v>
      </c>
      <c r="T39" s="183">
        <v>6</v>
      </c>
      <c r="U39" s="51" t="s">
        <v>139</v>
      </c>
      <c r="V39" s="54">
        <v>2.4</v>
      </c>
      <c r="W39" s="63">
        <v>0.069</v>
      </c>
      <c r="X39" s="51" t="s">
        <v>139</v>
      </c>
      <c r="Y39" s="148">
        <v>0.008</v>
      </c>
      <c r="Z39" s="55">
        <v>1.5</v>
      </c>
      <c r="AA39" s="51" t="s">
        <v>139</v>
      </c>
      <c r="AB39" s="152">
        <v>0.083</v>
      </c>
      <c r="AC39" s="64" t="s">
        <v>419</v>
      </c>
      <c r="AD39" s="53" t="s">
        <v>38</v>
      </c>
      <c r="AE39" s="157">
        <v>0.0003</v>
      </c>
      <c r="AF39" s="63">
        <v>0.53</v>
      </c>
      <c r="AG39" s="51" t="s">
        <v>139</v>
      </c>
      <c r="AH39" s="157">
        <v>0.012</v>
      </c>
      <c r="AI39" s="63">
        <v>0.59</v>
      </c>
      <c r="AJ39" s="51" t="s">
        <v>139</v>
      </c>
      <c r="AK39" s="157">
        <v>0.012</v>
      </c>
      <c r="AL39" s="63">
        <v>0.55</v>
      </c>
      <c r="AM39" s="51" t="s">
        <v>139</v>
      </c>
      <c r="AN39" s="157">
        <v>0.007</v>
      </c>
      <c r="AO39" s="53" t="s">
        <v>36</v>
      </c>
      <c r="AP39" s="56">
        <v>111.32075471698113</v>
      </c>
      <c r="AQ39" s="53" t="s">
        <v>36</v>
      </c>
      <c r="AR39" s="56">
        <v>103.77358490566037</v>
      </c>
      <c r="AS39" s="53" t="s">
        <v>34</v>
      </c>
      <c r="AT39" s="56" t="s">
        <v>35</v>
      </c>
      <c r="AU39" s="53" t="s">
        <v>34</v>
      </c>
      <c r="AV39" s="57" t="s">
        <v>35</v>
      </c>
      <c r="AW39" s="122">
        <v>4288733399.53755</v>
      </c>
      <c r="AX39" s="187">
        <f t="shared" si="0"/>
        <v>25.732400397225298</v>
      </c>
      <c r="AY39" s="187">
        <f t="shared" si="1"/>
        <v>0.295922604568091</v>
      </c>
      <c r="AZ39" s="187">
        <f t="shared" si="2"/>
        <v>6.4331000993063245</v>
      </c>
      <c r="BA39" s="187" t="s">
        <v>419</v>
      </c>
      <c r="BB39" s="102">
        <f t="shared" si="4"/>
        <v>2.2730287017549013</v>
      </c>
      <c r="BC39" s="102">
        <f t="shared" si="5"/>
        <v>2.530352705727154</v>
      </c>
      <c r="BD39" s="103">
        <f t="shared" si="6"/>
        <v>2.3588033697456527</v>
      </c>
    </row>
    <row r="40" spans="1:56" ht="14.25">
      <c r="A40" s="107" t="s">
        <v>304</v>
      </c>
      <c r="B40" s="50">
        <v>38518</v>
      </c>
      <c r="C40" s="53">
        <v>849</v>
      </c>
      <c r="D40" s="51" t="s">
        <v>141</v>
      </c>
      <c r="E40" s="52" t="s">
        <v>142</v>
      </c>
      <c r="F40" s="53" t="s">
        <v>32</v>
      </c>
      <c r="G40" s="50">
        <v>38518</v>
      </c>
      <c r="H40" s="50">
        <f t="shared" si="7"/>
        <v>38519</v>
      </c>
      <c r="I40" s="51" t="s">
        <v>321</v>
      </c>
      <c r="J40" s="65">
        <v>6.46</v>
      </c>
      <c r="K40" s="53">
        <v>202</v>
      </c>
      <c r="L40" s="54">
        <v>0.41</v>
      </c>
      <c r="M40" s="56">
        <v>5.3</v>
      </c>
      <c r="N40" s="53">
        <v>90</v>
      </c>
      <c r="O40" s="54">
        <v>29.06</v>
      </c>
      <c r="P40" s="65">
        <v>25.158</v>
      </c>
      <c r="Q40" s="65">
        <v>25.158</v>
      </c>
      <c r="R40" s="65">
        <v>0.2</v>
      </c>
      <c r="S40" s="65">
        <v>0.36</v>
      </c>
      <c r="T40" s="183">
        <v>26</v>
      </c>
      <c r="U40" s="51" t="s">
        <v>139</v>
      </c>
      <c r="V40" s="54">
        <v>2.4</v>
      </c>
      <c r="W40" s="63">
        <v>0.051</v>
      </c>
      <c r="X40" s="51" t="s">
        <v>139</v>
      </c>
      <c r="Y40" s="148">
        <v>0.008</v>
      </c>
      <c r="Z40" s="55">
        <v>3.2</v>
      </c>
      <c r="AA40" s="51" t="s">
        <v>139</v>
      </c>
      <c r="AB40" s="152">
        <v>0.083</v>
      </c>
      <c r="AC40" s="63">
        <v>0.017</v>
      </c>
      <c r="AD40" s="51" t="s">
        <v>139</v>
      </c>
      <c r="AE40" s="157">
        <v>0.0003</v>
      </c>
      <c r="AF40" s="63">
        <v>1.3</v>
      </c>
      <c r="AG40" s="51" t="s">
        <v>139</v>
      </c>
      <c r="AH40" s="157">
        <v>0.024</v>
      </c>
      <c r="AI40" s="63">
        <v>0.88</v>
      </c>
      <c r="AJ40" s="51" t="s">
        <v>139</v>
      </c>
      <c r="AK40" s="157">
        <v>0.012</v>
      </c>
      <c r="AL40" s="63">
        <v>0.83</v>
      </c>
      <c r="AM40" s="51" t="s">
        <v>139</v>
      </c>
      <c r="AN40" s="157">
        <v>0.007</v>
      </c>
      <c r="AO40" s="53" t="s">
        <v>34</v>
      </c>
      <c r="AP40" s="53" t="s">
        <v>35</v>
      </c>
      <c r="AQ40" s="53" t="s">
        <v>34</v>
      </c>
      <c r="AR40" s="53" t="s">
        <v>35</v>
      </c>
      <c r="AS40" s="53" t="s">
        <v>34</v>
      </c>
      <c r="AT40" s="56" t="s">
        <v>35</v>
      </c>
      <c r="AU40" s="53" t="s">
        <v>34</v>
      </c>
      <c r="AV40" s="57" t="s">
        <v>35</v>
      </c>
      <c r="AW40" s="122">
        <v>1562819754.348679</v>
      </c>
      <c r="AX40" s="187">
        <f t="shared" si="0"/>
        <v>40.63331361306566</v>
      </c>
      <c r="AY40" s="187">
        <f t="shared" si="1"/>
        <v>0.07970380747178263</v>
      </c>
      <c r="AZ40" s="187">
        <f t="shared" si="2"/>
        <v>5.001023213915774</v>
      </c>
      <c r="BA40" s="187">
        <f t="shared" si="3"/>
        <v>0.026567935823927545</v>
      </c>
      <c r="BB40" s="102">
        <f t="shared" si="4"/>
        <v>2.031665680653283</v>
      </c>
      <c r="BC40" s="102">
        <f t="shared" si="5"/>
        <v>1.3752813838268376</v>
      </c>
      <c r="BD40" s="103">
        <f t="shared" si="6"/>
        <v>1.2971403961094037</v>
      </c>
    </row>
    <row r="41" spans="1:56" ht="14.25">
      <c r="A41" s="107" t="s">
        <v>305</v>
      </c>
      <c r="B41" s="50">
        <v>38524</v>
      </c>
      <c r="C41" s="53">
        <v>1430</v>
      </c>
      <c r="D41" s="51" t="s">
        <v>141</v>
      </c>
      <c r="E41" s="52" t="s">
        <v>142</v>
      </c>
      <c r="F41" s="53" t="s">
        <v>32</v>
      </c>
      <c r="G41" s="50">
        <v>38524</v>
      </c>
      <c r="H41" s="50">
        <f t="shared" si="7"/>
        <v>38525</v>
      </c>
      <c r="I41" s="51" t="s">
        <v>322</v>
      </c>
      <c r="J41" s="65">
        <v>6.36</v>
      </c>
      <c r="K41" s="53">
        <v>278</v>
      </c>
      <c r="L41" s="54">
        <v>1.01</v>
      </c>
      <c r="M41" s="56">
        <v>12.9</v>
      </c>
      <c r="N41" s="53">
        <v>54</v>
      </c>
      <c r="O41" s="54">
        <v>27.98</v>
      </c>
      <c r="P41" s="65">
        <v>24.87</v>
      </c>
      <c r="Q41" s="65">
        <v>24.87</v>
      </c>
      <c r="R41" s="65">
        <v>0.09</v>
      </c>
      <c r="S41" s="65">
        <v>0.13</v>
      </c>
      <c r="T41" s="183">
        <v>7</v>
      </c>
      <c r="U41" s="51" t="s">
        <v>139</v>
      </c>
      <c r="V41" s="54">
        <v>2.4</v>
      </c>
      <c r="W41" s="63">
        <v>0.0044</v>
      </c>
      <c r="X41" s="51" t="s">
        <v>139</v>
      </c>
      <c r="Y41" s="148">
        <v>0.0008</v>
      </c>
      <c r="Z41" s="55">
        <v>2.1</v>
      </c>
      <c r="AA41" s="51" t="s">
        <v>139</v>
      </c>
      <c r="AB41" s="152">
        <v>0.083</v>
      </c>
      <c r="AC41" s="63">
        <v>0.011</v>
      </c>
      <c r="AD41" s="51" t="s">
        <v>139</v>
      </c>
      <c r="AE41" s="157">
        <v>0.0003</v>
      </c>
      <c r="AF41" s="63">
        <v>0.84</v>
      </c>
      <c r="AG41" s="51" t="s">
        <v>139</v>
      </c>
      <c r="AH41" s="157">
        <v>0.012</v>
      </c>
      <c r="AI41" s="63">
        <v>0.68</v>
      </c>
      <c r="AJ41" s="51" t="s">
        <v>139</v>
      </c>
      <c r="AK41" s="157">
        <v>0.012</v>
      </c>
      <c r="AL41" s="63">
        <v>0.79</v>
      </c>
      <c r="AM41" s="51" t="s">
        <v>139</v>
      </c>
      <c r="AN41" s="157">
        <v>0.007</v>
      </c>
      <c r="AO41" s="53" t="s">
        <v>34</v>
      </c>
      <c r="AP41" s="53" t="s">
        <v>35</v>
      </c>
      <c r="AQ41" s="53" t="s">
        <v>34</v>
      </c>
      <c r="AR41" s="53" t="s">
        <v>35</v>
      </c>
      <c r="AS41" s="53" t="s">
        <v>36</v>
      </c>
      <c r="AT41" s="56">
        <v>116.17647058823528</v>
      </c>
      <c r="AU41" s="53" t="s">
        <v>34</v>
      </c>
      <c r="AV41" s="57" t="s">
        <v>35</v>
      </c>
      <c r="AW41" s="122">
        <v>1539302449.6029127</v>
      </c>
      <c r="AX41" s="187">
        <f t="shared" si="0"/>
        <v>10.775117147220389</v>
      </c>
      <c r="AY41" s="187">
        <f t="shared" si="1"/>
        <v>0.006772930778252815</v>
      </c>
      <c r="AZ41" s="187">
        <f t="shared" si="2"/>
        <v>3.2325351441661168</v>
      </c>
      <c r="BA41" s="187">
        <f t="shared" si="3"/>
        <v>0.01693232694563204</v>
      </c>
      <c r="BB41" s="102">
        <f t="shared" si="4"/>
        <v>1.2930140576664468</v>
      </c>
      <c r="BC41" s="102">
        <f t="shared" si="5"/>
        <v>1.0467256657299806</v>
      </c>
      <c r="BD41" s="103">
        <f t="shared" si="6"/>
        <v>1.2160489351863009</v>
      </c>
    </row>
    <row r="42" spans="1:56" ht="14.25">
      <c r="A42" s="49" t="s">
        <v>306</v>
      </c>
      <c r="B42" s="50">
        <v>38532</v>
      </c>
      <c r="C42" s="53">
        <v>1430</v>
      </c>
      <c r="D42" s="51" t="s">
        <v>141</v>
      </c>
      <c r="E42" s="52" t="s">
        <v>142</v>
      </c>
      <c r="F42" s="53" t="s">
        <v>32</v>
      </c>
      <c r="G42" s="50">
        <v>38532</v>
      </c>
      <c r="H42" s="50">
        <f t="shared" si="7"/>
        <v>38533</v>
      </c>
      <c r="I42" s="51" t="s">
        <v>323</v>
      </c>
      <c r="J42" s="65">
        <v>6.37</v>
      </c>
      <c r="K42" s="53">
        <v>345</v>
      </c>
      <c r="L42" s="54">
        <v>1.12</v>
      </c>
      <c r="M42" s="56">
        <v>14.6</v>
      </c>
      <c r="N42" s="53">
        <v>84</v>
      </c>
      <c r="O42" s="54">
        <v>28.99</v>
      </c>
      <c r="P42" s="65">
        <v>24.705</v>
      </c>
      <c r="Q42" s="65">
        <v>24.703</v>
      </c>
      <c r="R42" s="65">
        <v>0.33</v>
      </c>
      <c r="S42" s="65">
        <v>0.23</v>
      </c>
      <c r="T42" s="183">
        <v>7</v>
      </c>
      <c r="U42" s="51" t="s">
        <v>139</v>
      </c>
      <c r="V42" s="54">
        <v>2.4</v>
      </c>
      <c r="W42" s="63">
        <v>0.03</v>
      </c>
      <c r="X42" s="53" t="s">
        <v>40</v>
      </c>
      <c r="Y42" s="148">
        <v>0.008</v>
      </c>
      <c r="Z42" s="55">
        <v>2.5</v>
      </c>
      <c r="AA42" s="51" t="s">
        <v>139</v>
      </c>
      <c r="AB42" s="152">
        <v>0.083</v>
      </c>
      <c r="AC42" s="63">
        <v>0.011</v>
      </c>
      <c r="AD42" s="53" t="s">
        <v>40</v>
      </c>
      <c r="AE42" s="157">
        <v>0.0003</v>
      </c>
      <c r="AF42" s="63">
        <v>0.56</v>
      </c>
      <c r="AG42" s="51" t="s">
        <v>139</v>
      </c>
      <c r="AH42" s="157">
        <v>0.012</v>
      </c>
      <c r="AI42" s="63">
        <v>0.6</v>
      </c>
      <c r="AJ42" s="51" t="s">
        <v>139</v>
      </c>
      <c r="AK42" s="157">
        <v>0.012</v>
      </c>
      <c r="AL42" s="63">
        <v>0.65</v>
      </c>
      <c r="AM42" s="51" t="s">
        <v>139</v>
      </c>
      <c r="AN42" s="157">
        <v>0.007</v>
      </c>
      <c r="AO42" s="53" t="s">
        <v>36</v>
      </c>
      <c r="AP42" s="56">
        <v>107.14285714285714</v>
      </c>
      <c r="AQ42" s="53" t="s">
        <v>36</v>
      </c>
      <c r="AR42" s="56">
        <v>116.07142857142856</v>
      </c>
      <c r="AS42" s="53" t="s">
        <v>36</v>
      </c>
      <c r="AT42" s="56">
        <v>108.33333333333334</v>
      </c>
      <c r="AU42" s="53" t="s">
        <v>34</v>
      </c>
      <c r="AV42" s="57" t="s">
        <v>35</v>
      </c>
      <c r="AW42" s="122">
        <v>2694310010.7231603</v>
      </c>
      <c r="AX42" s="187">
        <f t="shared" si="0"/>
        <v>18.860170075062122</v>
      </c>
      <c r="AY42" s="187">
        <f t="shared" si="1"/>
        <v>0.08082930032169482</v>
      </c>
      <c r="AZ42" s="187">
        <f t="shared" si="2"/>
        <v>6.7357750268079</v>
      </c>
      <c r="BA42" s="187">
        <f t="shared" si="3"/>
        <v>0.02963741011795476</v>
      </c>
      <c r="BB42" s="102">
        <f t="shared" si="4"/>
        <v>1.50881360600497</v>
      </c>
      <c r="BC42" s="102">
        <f t="shared" si="5"/>
        <v>1.616586006433896</v>
      </c>
      <c r="BD42" s="103">
        <f t="shared" si="6"/>
        <v>1.7513015069700542</v>
      </c>
    </row>
    <row r="43" spans="1:56" ht="14.25">
      <c r="A43" s="49" t="s">
        <v>307</v>
      </c>
      <c r="B43" s="50">
        <v>38540</v>
      </c>
      <c r="C43" s="53">
        <v>1000</v>
      </c>
      <c r="D43" s="51" t="s">
        <v>141</v>
      </c>
      <c r="E43" s="52" t="s">
        <v>142</v>
      </c>
      <c r="F43" s="53" t="s">
        <v>32</v>
      </c>
      <c r="G43" s="50">
        <v>38540</v>
      </c>
      <c r="H43" s="50">
        <f t="shared" si="7"/>
        <v>38541</v>
      </c>
      <c r="I43" s="51" t="s">
        <v>324</v>
      </c>
      <c r="J43" s="65">
        <v>6.39</v>
      </c>
      <c r="K43" s="53">
        <v>278</v>
      </c>
      <c r="L43" s="54">
        <v>0.24</v>
      </c>
      <c r="M43" s="56">
        <v>3.1</v>
      </c>
      <c r="N43" s="53">
        <v>90</v>
      </c>
      <c r="O43" s="54">
        <v>30.12</v>
      </c>
      <c r="P43" s="65">
        <v>25.023</v>
      </c>
      <c r="Q43" s="65">
        <v>25.018</v>
      </c>
      <c r="R43" s="65">
        <v>0.3</v>
      </c>
      <c r="S43" s="65">
        <v>0.82</v>
      </c>
      <c r="T43" s="183">
        <v>12</v>
      </c>
      <c r="U43" s="51" t="s">
        <v>139</v>
      </c>
      <c r="V43" s="54">
        <v>2.4</v>
      </c>
      <c r="W43" s="63">
        <v>0.05</v>
      </c>
      <c r="X43" s="53" t="s">
        <v>40</v>
      </c>
      <c r="Y43" s="148">
        <v>0.008</v>
      </c>
      <c r="Z43" s="55">
        <v>3.1</v>
      </c>
      <c r="AA43" s="53" t="s">
        <v>122</v>
      </c>
      <c r="AB43" s="152">
        <v>0.083</v>
      </c>
      <c r="AC43" s="63">
        <v>0.0093</v>
      </c>
      <c r="AD43" s="51" t="s">
        <v>139</v>
      </c>
      <c r="AE43" s="157">
        <v>0.0003</v>
      </c>
      <c r="AF43" s="63">
        <v>0.95</v>
      </c>
      <c r="AG43" s="51" t="s">
        <v>139</v>
      </c>
      <c r="AH43" s="157">
        <v>0.012</v>
      </c>
      <c r="AI43" s="63">
        <v>0.97</v>
      </c>
      <c r="AJ43" s="51" t="s">
        <v>139</v>
      </c>
      <c r="AK43" s="157">
        <v>0.024</v>
      </c>
      <c r="AL43" s="63">
        <v>0.69</v>
      </c>
      <c r="AM43" s="51" t="s">
        <v>139</v>
      </c>
      <c r="AN43" s="157">
        <v>0.007</v>
      </c>
      <c r="AO43" s="53" t="s">
        <v>36</v>
      </c>
      <c r="AP43" s="56">
        <v>102.10526315789474</v>
      </c>
      <c r="AQ43" s="53" t="s">
        <v>34</v>
      </c>
      <c r="AR43" s="53" t="s">
        <v>35</v>
      </c>
      <c r="AS43" s="53" t="s">
        <v>34</v>
      </c>
      <c r="AT43" s="53" t="s">
        <v>35</v>
      </c>
      <c r="AU43" s="53" t="s">
        <v>34</v>
      </c>
      <c r="AV43" s="57" t="s">
        <v>35</v>
      </c>
      <c r="AW43" s="122">
        <v>1615039433.7557995</v>
      </c>
      <c r="AX43" s="187">
        <f t="shared" si="0"/>
        <v>19.380473205069595</v>
      </c>
      <c r="AY43" s="187">
        <f t="shared" si="1"/>
        <v>0.08075197168778998</v>
      </c>
      <c r="AZ43" s="187">
        <f t="shared" si="2"/>
        <v>5.006622244642979</v>
      </c>
      <c r="BA43" s="187">
        <f t="shared" si="3"/>
        <v>0.015019866733928933</v>
      </c>
      <c r="BB43" s="102">
        <f t="shared" si="4"/>
        <v>1.5342874620680094</v>
      </c>
      <c r="BC43" s="102">
        <f t="shared" si="5"/>
        <v>1.5665882507431252</v>
      </c>
      <c r="BD43" s="103">
        <f t="shared" si="6"/>
        <v>1.1143772092915014</v>
      </c>
    </row>
    <row r="44" spans="1:56" ht="14.25">
      <c r="A44" s="49" t="s">
        <v>308</v>
      </c>
      <c r="B44" s="50">
        <v>38546</v>
      </c>
      <c r="C44" s="53">
        <v>1011</v>
      </c>
      <c r="D44" s="51" t="s">
        <v>141</v>
      </c>
      <c r="E44" s="52" t="s">
        <v>142</v>
      </c>
      <c r="F44" s="53" t="s">
        <v>32</v>
      </c>
      <c r="G44" s="50">
        <v>38546</v>
      </c>
      <c r="H44" s="50">
        <f t="shared" si="7"/>
        <v>38547</v>
      </c>
      <c r="I44" s="51" t="s">
        <v>325</v>
      </c>
      <c r="J44" s="65">
        <v>6.41</v>
      </c>
      <c r="K44" s="53">
        <v>221</v>
      </c>
      <c r="L44" s="54">
        <v>0.58</v>
      </c>
      <c r="M44" s="56">
        <v>7.5</v>
      </c>
      <c r="N44" s="53">
        <v>50</v>
      </c>
      <c r="O44" s="54">
        <v>29.43</v>
      </c>
      <c r="P44" s="65">
        <v>24.848</v>
      </c>
      <c r="Q44" s="65">
        <v>24.846</v>
      </c>
      <c r="R44" s="65">
        <v>0.7</v>
      </c>
      <c r="S44" s="65">
        <v>0.61</v>
      </c>
      <c r="T44" s="183">
        <v>100</v>
      </c>
      <c r="U44" s="51" t="s">
        <v>139</v>
      </c>
      <c r="V44" s="54">
        <v>2.4</v>
      </c>
      <c r="W44" s="63">
        <v>0.079</v>
      </c>
      <c r="X44" s="53" t="s">
        <v>40</v>
      </c>
      <c r="Y44" s="148">
        <v>0.008</v>
      </c>
      <c r="Z44" s="55">
        <v>5.6</v>
      </c>
      <c r="AA44" s="51" t="s">
        <v>139</v>
      </c>
      <c r="AB44" s="152">
        <v>0.083</v>
      </c>
      <c r="AC44" s="63">
        <v>0.0074</v>
      </c>
      <c r="AD44" s="51" t="s">
        <v>139</v>
      </c>
      <c r="AE44" s="157">
        <v>0.0003</v>
      </c>
      <c r="AF44" s="63">
        <v>0.82</v>
      </c>
      <c r="AG44" s="51" t="s">
        <v>139</v>
      </c>
      <c r="AH44" s="157">
        <v>0.012</v>
      </c>
      <c r="AI44" s="63">
        <v>0.87</v>
      </c>
      <c r="AJ44" s="51" t="s">
        <v>139</v>
      </c>
      <c r="AK44" s="157">
        <v>0.012</v>
      </c>
      <c r="AL44" s="63">
        <v>0.77</v>
      </c>
      <c r="AM44" s="51" t="s">
        <v>139</v>
      </c>
      <c r="AN44" s="157">
        <v>0.007</v>
      </c>
      <c r="AO44" s="53" t="s">
        <v>36</v>
      </c>
      <c r="AP44" s="56">
        <v>106.09756097560977</v>
      </c>
      <c r="AQ44" s="53" t="s">
        <v>34</v>
      </c>
      <c r="AR44" s="53" t="s">
        <v>35</v>
      </c>
      <c r="AS44" s="53" t="s">
        <v>34</v>
      </c>
      <c r="AT44" s="53" t="s">
        <v>35</v>
      </c>
      <c r="AU44" s="53" t="s">
        <v>34</v>
      </c>
      <c r="AV44" s="57" t="s">
        <v>35</v>
      </c>
      <c r="AW44" s="122">
        <v>1427035689.423018</v>
      </c>
      <c r="AX44" s="187">
        <f t="shared" si="0"/>
        <v>142.70356894230179</v>
      </c>
      <c r="AY44" s="187">
        <f t="shared" si="1"/>
        <v>0.11273581946441842</v>
      </c>
      <c r="AZ44" s="187">
        <f t="shared" si="2"/>
        <v>7.9913998607689</v>
      </c>
      <c r="BA44" s="187">
        <f t="shared" si="3"/>
        <v>0.010560064101730333</v>
      </c>
      <c r="BB44" s="102">
        <f t="shared" si="4"/>
        <v>1.1701692653268747</v>
      </c>
      <c r="BC44" s="102">
        <f t="shared" si="5"/>
        <v>1.2415210497980256</v>
      </c>
      <c r="BD44" s="103">
        <f t="shared" si="6"/>
        <v>1.0988174808557238</v>
      </c>
    </row>
    <row r="45" spans="1:56" ht="14.25">
      <c r="A45" s="49" t="s">
        <v>309</v>
      </c>
      <c r="B45" s="50">
        <v>38553</v>
      </c>
      <c r="C45" s="53">
        <v>1005</v>
      </c>
      <c r="D45" s="51" t="s">
        <v>141</v>
      </c>
      <c r="E45" s="52" t="s">
        <v>142</v>
      </c>
      <c r="F45" s="53" t="s">
        <v>32</v>
      </c>
      <c r="G45" s="50">
        <v>38553</v>
      </c>
      <c r="H45" s="50">
        <f t="shared" si="7"/>
        <v>38554</v>
      </c>
      <c r="I45" s="51" t="s">
        <v>326</v>
      </c>
      <c r="J45" s="65">
        <v>6.42</v>
      </c>
      <c r="K45" s="53">
        <v>250</v>
      </c>
      <c r="L45" s="54">
        <v>0.66</v>
      </c>
      <c r="M45" s="56">
        <v>8.5</v>
      </c>
      <c r="N45" s="53">
        <v>36</v>
      </c>
      <c r="O45" s="54">
        <v>29.03</v>
      </c>
      <c r="P45" s="65">
        <v>24.445</v>
      </c>
      <c r="Q45" s="65">
        <v>24.442999999999998</v>
      </c>
      <c r="R45" s="65">
        <v>0.54</v>
      </c>
      <c r="S45" s="65">
        <v>0.53</v>
      </c>
      <c r="T45" s="183">
        <v>5</v>
      </c>
      <c r="U45" s="51" t="s">
        <v>139</v>
      </c>
      <c r="V45" s="54">
        <v>2.4</v>
      </c>
      <c r="W45" s="63">
        <v>0.1</v>
      </c>
      <c r="X45" s="53" t="s">
        <v>40</v>
      </c>
      <c r="Y45" s="148">
        <v>0.008</v>
      </c>
      <c r="Z45" s="55">
        <v>2.4</v>
      </c>
      <c r="AA45" s="51" t="s">
        <v>139</v>
      </c>
      <c r="AB45" s="152">
        <v>0.083</v>
      </c>
      <c r="AC45" s="63">
        <v>0.015</v>
      </c>
      <c r="AD45" s="51" t="s">
        <v>139</v>
      </c>
      <c r="AE45" s="157">
        <v>0.0003</v>
      </c>
      <c r="AF45" s="63">
        <v>0.59</v>
      </c>
      <c r="AG45" s="51" t="s">
        <v>139</v>
      </c>
      <c r="AH45" s="157">
        <v>0.012</v>
      </c>
      <c r="AI45" s="63">
        <v>0.64</v>
      </c>
      <c r="AJ45" s="51" t="s">
        <v>139</v>
      </c>
      <c r="AK45" s="157">
        <v>0.012</v>
      </c>
      <c r="AL45" s="63">
        <v>0.63</v>
      </c>
      <c r="AM45" s="51" t="s">
        <v>139</v>
      </c>
      <c r="AN45" s="157">
        <v>0.007</v>
      </c>
      <c r="AO45" s="53" t="s">
        <v>36</v>
      </c>
      <c r="AP45" s="56">
        <v>108.47457627118644</v>
      </c>
      <c r="AQ45" s="53" t="s">
        <v>36</v>
      </c>
      <c r="AR45" s="56">
        <v>106.77966101694916</v>
      </c>
      <c r="AS45" s="53" t="s">
        <v>34</v>
      </c>
      <c r="AT45" s="53" t="s">
        <v>35</v>
      </c>
      <c r="AU45" s="53" t="s">
        <v>34</v>
      </c>
      <c r="AV45" s="57" t="s">
        <v>35</v>
      </c>
      <c r="AW45" s="122">
        <v>946711130.1819543</v>
      </c>
      <c r="AX45" s="187">
        <f t="shared" si="0"/>
        <v>4.733555650909771</v>
      </c>
      <c r="AY45" s="187">
        <f t="shared" si="1"/>
        <v>0.09467111301819543</v>
      </c>
      <c r="AZ45" s="187">
        <f t="shared" si="2"/>
        <v>2.2721067124366905</v>
      </c>
      <c r="BA45" s="187">
        <f t="shared" si="3"/>
        <v>0.014200666952729313</v>
      </c>
      <c r="BB45" s="102">
        <f t="shared" si="4"/>
        <v>0.5585595668073531</v>
      </c>
      <c r="BC45" s="102">
        <f t="shared" si="5"/>
        <v>0.6058951233164508</v>
      </c>
      <c r="BD45" s="103">
        <f t="shared" si="6"/>
        <v>0.5964280120146311</v>
      </c>
    </row>
    <row r="46" spans="1:56" ht="14.25">
      <c r="A46" s="49" t="s">
        <v>310</v>
      </c>
      <c r="B46" s="50">
        <v>38567</v>
      </c>
      <c r="C46" s="53">
        <v>952</v>
      </c>
      <c r="D46" s="51" t="s">
        <v>141</v>
      </c>
      <c r="E46" s="52" t="s">
        <v>142</v>
      </c>
      <c r="F46" s="53" t="s">
        <v>32</v>
      </c>
      <c r="G46" s="50">
        <v>38567</v>
      </c>
      <c r="H46" s="50">
        <v>38568</v>
      </c>
      <c r="I46" s="51" t="s">
        <v>327</v>
      </c>
      <c r="J46" s="65">
        <v>6.52</v>
      </c>
      <c r="K46" s="53">
        <v>294</v>
      </c>
      <c r="L46" s="54">
        <v>0.86</v>
      </c>
      <c r="M46" s="56">
        <v>10.9</v>
      </c>
      <c r="N46" s="53">
        <v>54</v>
      </c>
      <c r="O46" s="54">
        <v>27.5</v>
      </c>
      <c r="P46" s="65">
        <v>23.825</v>
      </c>
      <c r="Q46" s="65">
        <v>23.823</v>
      </c>
      <c r="R46" s="65">
        <v>0.16</v>
      </c>
      <c r="S46" s="65">
        <v>0.16</v>
      </c>
      <c r="T46" s="183">
        <v>3.6</v>
      </c>
      <c r="U46" s="53" t="s">
        <v>39</v>
      </c>
      <c r="V46" s="54">
        <v>1.1</v>
      </c>
      <c r="W46" s="63">
        <v>0.12</v>
      </c>
      <c r="X46" s="53" t="s">
        <v>37</v>
      </c>
      <c r="Y46" s="148">
        <v>0.0046</v>
      </c>
      <c r="Z46" s="55">
        <v>1.4</v>
      </c>
      <c r="AA46" s="51" t="s">
        <v>139</v>
      </c>
      <c r="AB46" s="152">
        <v>0.094</v>
      </c>
      <c r="AC46" s="63">
        <v>0.0074</v>
      </c>
      <c r="AD46" s="51" t="s">
        <v>139</v>
      </c>
      <c r="AE46" s="157">
        <v>0.0012</v>
      </c>
      <c r="AF46" s="63">
        <v>0.15</v>
      </c>
      <c r="AG46" s="53" t="s">
        <v>37</v>
      </c>
      <c r="AH46" s="157">
        <v>0.0046</v>
      </c>
      <c r="AI46" s="63">
        <v>0.19</v>
      </c>
      <c r="AJ46" s="53" t="s">
        <v>37</v>
      </c>
      <c r="AK46" s="157">
        <v>0.012</v>
      </c>
      <c r="AL46" s="63">
        <v>0.027</v>
      </c>
      <c r="AM46" s="53" t="s">
        <v>329</v>
      </c>
      <c r="AN46" s="157">
        <v>0.0016</v>
      </c>
      <c r="AO46" s="53" t="s">
        <v>36</v>
      </c>
      <c r="AP46" s="56">
        <v>126.66666666666669</v>
      </c>
      <c r="AQ46" s="53" t="s">
        <v>34</v>
      </c>
      <c r="AR46" s="53" t="s">
        <v>35</v>
      </c>
      <c r="AS46" s="53" t="s">
        <v>34</v>
      </c>
      <c r="AT46" s="53" t="s">
        <v>35</v>
      </c>
      <c r="AU46" s="53" t="s">
        <v>34</v>
      </c>
      <c r="AV46" s="57" t="s">
        <v>35</v>
      </c>
      <c r="AW46" s="122">
        <v>257171189.52609918</v>
      </c>
      <c r="AX46" s="187">
        <f t="shared" si="0"/>
        <v>0.925816282293957</v>
      </c>
      <c r="AY46" s="187">
        <f t="shared" si="1"/>
        <v>0.030860542743131898</v>
      </c>
      <c r="AZ46" s="187">
        <f t="shared" si="2"/>
        <v>0.36003966533653886</v>
      </c>
      <c r="BA46" s="187">
        <f t="shared" si="3"/>
        <v>0.001903066802493134</v>
      </c>
      <c r="BB46" s="102">
        <f t="shared" si="4"/>
        <v>0.03857567842891488</v>
      </c>
      <c r="BC46" s="102">
        <f t="shared" si="5"/>
        <v>0.04886252600995884</v>
      </c>
      <c r="BD46" s="103">
        <f t="shared" si="6"/>
        <v>0.006943622117204677</v>
      </c>
    </row>
    <row r="47" spans="1:56" ht="14.25">
      <c r="A47" s="108" t="s">
        <v>311</v>
      </c>
      <c r="B47" s="109">
        <v>38572</v>
      </c>
      <c r="C47" s="110">
        <v>1328</v>
      </c>
      <c r="D47" s="111" t="s">
        <v>141</v>
      </c>
      <c r="E47" s="112" t="s">
        <v>142</v>
      </c>
      <c r="F47" s="110" t="s">
        <v>32</v>
      </c>
      <c r="G47" s="109">
        <v>38572</v>
      </c>
      <c r="H47" s="109">
        <v>38573</v>
      </c>
      <c r="I47" s="111" t="s">
        <v>328</v>
      </c>
      <c r="J47" s="116">
        <v>6.55</v>
      </c>
      <c r="K47" s="110">
        <v>407</v>
      </c>
      <c r="L47" s="117">
        <v>1.22</v>
      </c>
      <c r="M47" s="113">
        <v>15.9</v>
      </c>
      <c r="N47" s="110">
        <v>60</v>
      </c>
      <c r="O47" s="117">
        <v>28.95</v>
      </c>
      <c r="P47" s="116">
        <v>23.76</v>
      </c>
      <c r="Q47" s="116">
        <v>23.76</v>
      </c>
      <c r="R47" s="116">
        <v>0.12</v>
      </c>
      <c r="S47" s="116">
        <v>0.1</v>
      </c>
      <c r="T47" s="185">
        <v>2.4</v>
      </c>
      <c r="U47" s="110" t="s">
        <v>39</v>
      </c>
      <c r="V47" s="117">
        <v>1.1</v>
      </c>
      <c r="W47" s="165">
        <v>0.11</v>
      </c>
      <c r="X47" s="110" t="s">
        <v>37</v>
      </c>
      <c r="Y47" s="150">
        <v>0.0046</v>
      </c>
      <c r="Z47" s="115">
        <v>1.5</v>
      </c>
      <c r="AA47" s="51" t="s">
        <v>139</v>
      </c>
      <c r="AB47" s="154">
        <v>0.094</v>
      </c>
      <c r="AC47" s="165">
        <v>0.018</v>
      </c>
      <c r="AD47" s="51" t="s">
        <v>139</v>
      </c>
      <c r="AE47" s="159">
        <v>0.0012</v>
      </c>
      <c r="AF47" s="165">
        <v>0.13</v>
      </c>
      <c r="AG47" s="110" t="s">
        <v>37</v>
      </c>
      <c r="AH47" s="157">
        <v>0.0092</v>
      </c>
      <c r="AI47" s="165">
        <v>0.29</v>
      </c>
      <c r="AJ47" s="110" t="s">
        <v>37</v>
      </c>
      <c r="AK47" s="157">
        <v>0.0092</v>
      </c>
      <c r="AL47" s="165">
        <v>0.19</v>
      </c>
      <c r="AM47" s="110" t="s">
        <v>37</v>
      </c>
      <c r="AN47" s="159">
        <v>0.0032</v>
      </c>
      <c r="AO47" s="110" t="s">
        <v>36</v>
      </c>
      <c r="AP47" s="113">
        <v>223.07692307692304</v>
      </c>
      <c r="AQ47" s="110" t="s">
        <v>36</v>
      </c>
      <c r="AR47" s="113">
        <v>146.15384615384613</v>
      </c>
      <c r="AS47" s="110" t="s">
        <v>34</v>
      </c>
      <c r="AT47" s="53" t="s">
        <v>35</v>
      </c>
      <c r="AU47" s="110" t="s">
        <v>34</v>
      </c>
      <c r="AV47" s="114" t="s">
        <v>35</v>
      </c>
      <c r="AW47" s="123">
        <v>216271663.79625794</v>
      </c>
      <c r="AX47" s="187">
        <f t="shared" si="0"/>
        <v>0.519051993111019</v>
      </c>
      <c r="AY47" s="187">
        <f t="shared" si="1"/>
        <v>0.023789883017588373</v>
      </c>
      <c r="AZ47" s="187">
        <f t="shared" si="2"/>
        <v>0.32440749569438687</v>
      </c>
      <c r="BA47" s="187">
        <f t="shared" si="3"/>
        <v>0.0038928899483326425</v>
      </c>
      <c r="BB47" s="102">
        <f t="shared" si="4"/>
        <v>0.028115316293513534</v>
      </c>
      <c r="BC47" s="102">
        <f t="shared" si="5"/>
        <v>0.0627187825009148</v>
      </c>
      <c r="BD47" s="103">
        <f t="shared" si="6"/>
        <v>0.041091616121289004</v>
      </c>
    </row>
    <row r="48" spans="1:56" ht="14.25">
      <c r="A48" s="49" t="s">
        <v>2</v>
      </c>
      <c r="B48" s="50">
        <v>38580</v>
      </c>
      <c r="C48" s="53">
        <v>1415</v>
      </c>
      <c r="D48" s="51" t="s">
        <v>141</v>
      </c>
      <c r="E48" s="52" t="s">
        <v>142</v>
      </c>
      <c r="F48" s="53" t="s">
        <v>32</v>
      </c>
      <c r="G48" s="50">
        <v>38580</v>
      </c>
      <c r="H48" s="50">
        <v>38581</v>
      </c>
      <c r="I48" s="51" t="s">
        <v>3</v>
      </c>
      <c r="J48" s="65">
        <v>6.28</v>
      </c>
      <c r="K48" s="53">
        <v>611</v>
      </c>
      <c r="L48" s="54">
        <v>1.24</v>
      </c>
      <c r="M48" s="56">
        <v>16.3</v>
      </c>
      <c r="N48" s="53">
        <v>76</v>
      </c>
      <c r="O48" s="54">
        <v>29.56</v>
      </c>
      <c r="P48" s="65">
        <v>23.505</v>
      </c>
      <c r="Q48" s="65">
        <v>23.503</v>
      </c>
      <c r="R48" s="65">
        <v>0.07</v>
      </c>
      <c r="S48" s="65">
        <v>0.07</v>
      </c>
      <c r="T48" s="183">
        <v>10</v>
      </c>
      <c r="U48" s="51" t="s">
        <v>139</v>
      </c>
      <c r="V48" s="54">
        <v>1.1</v>
      </c>
      <c r="W48" s="63">
        <v>0.097</v>
      </c>
      <c r="X48" s="51" t="s">
        <v>139</v>
      </c>
      <c r="Y48" s="148">
        <v>0.0046</v>
      </c>
      <c r="Z48" s="64">
        <v>2</v>
      </c>
      <c r="AA48" s="53" t="s">
        <v>40</v>
      </c>
      <c r="AB48" s="152">
        <v>0.094</v>
      </c>
      <c r="AC48" s="63">
        <v>0.044</v>
      </c>
      <c r="AD48" s="51" t="s">
        <v>139</v>
      </c>
      <c r="AE48" s="157">
        <v>0.0012</v>
      </c>
      <c r="AF48" s="63">
        <v>0.21</v>
      </c>
      <c r="AG48" s="51" t="s">
        <v>139</v>
      </c>
      <c r="AH48" s="157">
        <v>0.0092</v>
      </c>
      <c r="AI48" s="63">
        <v>0.18</v>
      </c>
      <c r="AJ48" s="51" t="s">
        <v>139</v>
      </c>
      <c r="AK48" s="157">
        <v>0.0092</v>
      </c>
      <c r="AL48" s="63">
        <v>0.16</v>
      </c>
      <c r="AM48" s="51" t="s">
        <v>139</v>
      </c>
      <c r="AN48" s="157">
        <v>0.0032</v>
      </c>
      <c r="AO48" s="53" t="s">
        <v>34</v>
      </c>
      <c r="AP48" s="53" t="s">
        <v>35</v>
      </c>
      <c r="AQ48" s="53" t="s">
        <v>34</v>
      </c>
      <c r="AR48" s="53" t="s">
        <v>35</v>
      </c>
      <c r="AS48" s="53" t="s">
        <v>34</v>
      </c>
      <c r="AT48" s="53" t="s">
        <v>35</v>
      </c>
      <c r="AU48" s="53" t="s">
        <v>34</v>
      </c>
      <c r="AV48" s="57" t="s">
        <v>35</v>
      </c>
      <c r="AW48" s="122">
        <v>109015620.89810768</v>
      </c>
      <c r="AX48" s="187">
        <f t="shared" si="0"/>
        <v>1.0901562089810768</v>
      </c>
      <c r="AY48" s="187">
        <f t="shared" si="1"/>
        <v>0.010574515227116445</v>
      </c>
      <c r="AZ48" s="187">
        <f t="shared" si="2"/>
        <v>0.21803124179621536</v>
      </c>
      <c r="BA48" s="187">
        <f t="shared" si="3"/>
        <v>0.004796687319516739</v>
      </c>
      <c r="BB48" s="102">
        <f t="shared" si="4"/>
        <v>0.022893280388602614</v>
      </c>
      <c r="BC48" s="102">
        <f t="shared" si="5"/>
        <v>0.019622811761659382</v>
      </c>
      <c r="BD48" s="103">
        <f t="shared" si="6"/>
        <v>0.01744249934369723</v>
      </c>
    </row>
    <row r="49" spans="1:56" ht="14.25">
      <c r="A49" s="49" t="s">
        <v>18</v>
      </c>
      <c r="B49" s="50">
        <v>38588</v>
      </c>
      <c r="C49" s="53">
        <v>945</v>
      </c>
      <c r="D49" s="51" t="s">
        <v>141</v>
      </c>
      <c r="E49" s="52" t="s">
        <v>142</v>
      </c>
      <c r="F49" s="53" t="s">
        <v>32</v>
      </c>
      <c r="G49" s="50">
        <v>38588</v>
      </c>
      <c r="H49" s="50">
        <f aca="true" t="shared" si="8" ref="H49:H55">G49+1</f>
        <v>38589</v>
      </c>
      <c r="I49" s="51" t="s">
        <v>19</v>
      </c>
      <c r="J49" s="65">
        <v>6.26</v>
      </c>
      <c r="K49" s="53">
        <v>697</v>
      </c>
      <c r="L49" s="54">
        <v>0.93</v>
      </c>
      <c r="M49" s="56">
        <v>11.7</v>
      </c>
      <c r="N49" s="53">
        <v>65</v>
      </c>
      <c r="O49" s="54">
        <v>26.91</v>
      </c>
      <c r="P49" s="65">
        <v>23.325</v>
      </c>
      <c r="Q49" s="65">
        <v>23.325</v>
      </c>
      <c r="R49" s="65">
        <v>0.04</v>
      </c>
      <c r="S49" s="65">
        <v>0.05</v>
      </c>
      <c r="T49" s="183">
        <v>26</v>
      </c>
      <c r="U49" s="51" t="s">
        <v>139</v>
      </c>
      <c r="V49" s="54">
        <v>1.1</v>
      </c>
      <c r="W49" s="63">
        <v>0.18</v>
      </c>
      <c r="X49" s="51" t="s">
        <v>139</v>
      </c>
      <c r="Y49" s="148">
        <v>0.0046</v>
      </c>
      <c r="Z49" s="64">
        <v>2</v>
      </c>
      <c r="AA49" s="53" t="s">
        <v>40</v>
      </c>
      <c r="AB49" s="152">
        <v>0.094</v>
      </c>
      <c r="AC49" s="63">
        <v>0.07</v>
      </c>
      <c r="AD49" s="51" t="s">
        <v>139</v>
      </c>
      <c r="AE49" s="157">
        <v>0.0012</v>
      </c>
      <c r="AF49" s="63">
        <v>0.21</v>
      </c>
      <c r="AG49" s="51" t="s">
        <v>139</v>
      </c>
      <c r="AH49" s="157">
        <v>0.0092</v>
      </c>
      <c r="AI49" s="63">
        <v>0.16</v>
      </c>
      <c r="AJ49" s="51" t="s">
        <v>139</v>
      </c>
      <c r="AK49" s="157">
        <v>0.0092</v>
      </c>
      <c r="AL49" s="63">
        <v>0.15</v>
      </c>
      <c r="AM49" s="51" t="s">
        <v>139</v>
      </c>
      <c r="AN49" s="157">
        <v>0.0032</v>
      </c>
      <c r="AO49" s="53" t="s">
        <v>34</v>
      </c>
      <c r="AP49" s="53" t="s">
        <v>35</v>
      </c>
      <c r="AQ49" s="53" t="s">
        <v>34</v>
      </c>
      <c r="AR49" s="53" t="s">
        <v>35</v>
      </c>
      <c r="AS49" s="53" t="s">
        <v>34</v>
      </c>
      <c r="AT49" s="53" t="s">
        <v>35</v>
      </c>
      <c r="AU49" s="53" t="s">
        <v>34</v>
      </c>
      <c r="AV49" s="57" t="s">
        <v>35</v>
      </c>
      <c r="AW49" s="122">
        <v>91259901.19574419</v>
      </c>
      <c r="AX49" s="187">
        <f t="shared" si="0"/>
        <v>2.3727574310893487</v>
      </c>
      <c r="AY49" s="187">
        <f t="shared" si="1"/>
        <v>0.016426782215233953</v>
      </c>
      <c r="AZ49" s="187">
        <f t="shared" si="2"/>
        <v>0.18251980239148838</v>
      </c>
      <c r="BA49" s="187">
        <f t="shared" si="3"/>
        <v>0.006388193083702093</v>
      </c>
      <c r="BB49" s="102">
        <f t="shared" si="4"/>
        <v>0.019164579251106276</v>
      </c>
      <c r="BC49" s="102">
        <f t="shared" si="5"/>
        <v>0.01460158419131907</v>
      </c>
      <c r="BD49" s="103">
        <f t="shared" si="6"/>
        <v>0.013688985179361629</v>
      </c>
    </row>
    <row r="50" spans="1:56" ht="14.25">
      <c r="A50" s="49" t="s">
        <v>22</v>
      </c>
      <c r="B50" s="50">
        <v>38595</v>
      </c>
      <c r="C50" s="53">
        <v>1120</v>
      </c>
      <c r="D50" s="51" t="s">
        <v>141</v>
      </c>
      <c r="E50" s="52" t="s">
        <v>142</v>
      </c>
      <c r="F50" s="53" t="s">
        <v>32</v>
      </c>
      <c r="G50" s="50">
        <v>38595</v>
      </c>
      <c r="H50" s="50">
        <f t="shared" si="8"/>
        <v>38596</v>
      </c>
      <c r="I50" s="51" t="s">
        <v>23</v>
      </c>
      <c r="J50" s="65">
        <v>6.58</v>
      </c>
      <c r="K50" s="53">
        <v>1286</v>
      </c>
      <c r="L50" s="54">
        <v>1.05</v>
      </c>
      <c r="M50" s="56">
        <v>13.5</v>
      </c>
      <c r="N50" s="53">
        <v>65</v>
      </c>
      <c r="O50" s="54">
        <v>28.22</v>
      </c>
      <c r="P50" s="65">
        <v>23.348</v>
      </c>
      <c r="Q50" s="65">
        <v>23.345</v>
      </c>
      <c r="R50" s="65">
        <v>0.04</v>
      </c>
      <c r="S50" s="65">
        <v>0.04</v>
      </c>
      <c r="T50" s="64" t="s">
        <v>419</v>
      </c>
      <c r="U50" s="53" t="s">
        <v>38</v>
      </c>
      <c r="V50" s="54">
        <v>1.1</v>
      </c>
      <c r="W50" s="63">
        <v>0.1</v>
      </c>
      <c r="X50" s="51" t="s">
        <v>139</v>
      </c>
      <c r="Y50" s="148">
        <v>0.0046</v>
      </c>
      <c r="Z50" s="55">
        <v>1.5</v>
      </c>
      <c r="AA50" s="51" t="s">
        <v>139</v>
      </c>
      <c r="AB50" s="152">
        <v>0.094</v>
      </c>
      <c r="AC50" s="63">
        <v>0.075</v>
      </c>
      <c r="AD50" s="51" t="s">
        <v>139</v>
      </c>
      <c r="AE50" s="157">
        <v>0.0012</v>
      </c>
      <c r="AF50" s="63">
        <v>0.18</v>
      </c>
      <c r="AG50" s="51" t="s">
        <v>139</v>
      </c>
      <c r="AH50" s="157">
        <v>0.0092</v>
      </c>
      <c r="AI50" s="63">
        <v>0.17</v>
      </c>
      <c r="AJ50" s="53" t="s">
        <v>40</v>
      </c>
      <c r="AK50" s="157">
        <v>0.0092</v>
      </c>
      <c r="AL50" s="63">
        <v>0.17</v>
      </c>
      <c r="AM50" s="51" t="s">
        <v>139</v>
      </c>
      <c r="AN50" s="157">
        <v>0.0032</v>
      </c>
      <c r="AO50" s="53" t="s">
        <v>34</v>
      </c>
      <c r="AP50" s="53" t="s">
        <v>35</v>
      </c>
      <c r="AQ50" s="53" t="s">
        <v>34</v>
      </c>
      <c r="AR50" s="53" t="s">
        <v>35</v>
      </c>
      <c r="AS50" s="53" t="s">
        <v>34</v>
      </c>
      <c r="AT50" s="53" t="s">
        <v>35</v>
      </c>
      <c r="AU50" s="53" t="s">
        <v>34</v>
      </c>
      <c r="AV50" s="57" t="s">
        <v>35</v>
      </c>
      <c r="AW50" s="122">
        <v>121943778.14195473</v>
      </c>
      <c r="AX50" s="187" t="s">
        <v>419</v>
      </c>
      <c r="AY50" s="187">
        <f t="shared" si="1"/>
        <v>0.012194377814195476</v>
      </c>
      <c r="AZ50" s="187">
        <f t="shared" si="2"/>
        <v>0.18291566721293212</v>
      </c>
      <c r="BA50" s="187">
        <f t="shared" si="3"/>
        <v>0.009145783360646604</v>
      </c>
      <c r="BB50" s="102">
        <f t="shared" si="4"/>
        <v>0.02194988006555185</v>
      </c>
      <c r="BC50" s="102">
        <f t="shared" si="5"/>
        <v>0.020730442284132306</v>
      </c>
      <c r="BD50" s="103">
        <f t="shared" si="6"/>
        <v>0.020730442284132306</v>
      </c>
    </row>
    <row r="51" spans="1:56" ht="14.25">
      <c r="A51" s="49" t="s">
        <v>27</v>
      </c>
      <c r="B51" s="50">
        <v>38601</v>
      </c>
      <c r="C51" s="53">
        <v>1405</v>
      </c>
      <c r="D51" s="51" t="s">
        <v>141</v>
      </c>
      <c r="E51" s="52" t="s">
        <v>142</v>
      </c>
      <c r="F51" s="53" t="s">
        <v>32</v>
      </c>
      <c r="G51" s="50">
        <v>38601</v>
      </c>
      <c r="H51" s="50">
        <f t="shared" si="8"/>
        <v>38602</v>
      </c>
      <c r="I51" s="51" t="s">
        <v>28</v>
      </c>
      <c r="J51" s="65">
        <v>6.4</v>
      </c>
      <c r="K51" s="53">
        <v>1904</v>
      </c>
      <c r="L51" s="54">
        <v>1.22</v>
      </c>
      <c r="M51" s="56">
        <v>15.2</v>
      </c>
      <c r="N51" s="53">
        <v>50</v>
      </c>
      <c r="O51" s="54">
        <v>26.36</v>
      </c>
      <c r="P51" s="65">
        <v>23.445</v>
      </c>
      <c r="Q51" s="65">
        <v>23.443</v>
      </c>
      <c r="R51" s="65">
        <v>0.05</v>
      </c>
      <c r="S51" s="65">
        <v>0.08</v>
      </c>
      <c r="T51" s="183">
        <v>23</v>
      </c>
      <c r="U51" s="51" t="s">
        <v>139</v>
      </c>
      <c r="V51" s="54">
        <v>1.1</v>
      </c>
      <c r="W51" s="63">
        <v>0.11</v>
      </c>
      <c r="X51" s="51" t="s">
        <v>139</v>
      </c>
      <c r="Y51" s="148">
        <v>0.0046</v>
      </c>
      <c r="Z51" s="55">
        <v>2.1</v>
      </c>
      <c r="AA51" s="51" t="s">
        <v>139</v>
      </c>
      <c r="AB51" s="152">
        <v>0.094</v>
      </c>
      <c r="AC51" s="63">
        <v>0.056</v>
      </c>
      <c r="AD51" s="51" t="s">
        <v>139</v>
      </c>
      <c r="AE51" s="157">
        <v>0.0012</v>
      </c>
      <c r="AF51" s="63">
        <v>0.28</v>
      </c>
      <c r="AG51" s="51" t="s">
        <v>139</v>
      </c>
      <c r="AH51" s="157">
        <v>0.0092</v>
      </c>
      <c r="AI51" s="63">
        <v>0.24</v>
      </c>
      <c r="AJ51" s="53" t="s">
        <v>40</v>
      </c>
      <c r="AK51" s="157">
        <v>0.0092</v>
      </c>
      <c r="AL51" s="63">
        <v>0.2</v>
      </c>
      <c r="AM51" s="51" t="s">
        <v>139</v>
      </c>
      <c r="AN51" s="157">
        <v>0.0032</v>
      </c>
      <c r="AO51" s="53" t="s">
        <v>34</v>
      </c>
      <c r="AP51" s="53" t="s">
        <v>35</v>
      </c>
      <c r="AQ51" s="53" t="s">
        <v>34</v>
      </c>
      <c r="AR51" s="53" t="s">
        <v>35</v>
      </c>
      <c r="AS51" s="53" t="s">
        <v>34</v>
      </c>
      <c r="AT51" s="53" t="s">
        <v>35</v>
      </c>
      <c r="AU51" s="53" t="s">
        <v>34</v>
      </c>
      <c r="AV51" s="57" t="s">
        <v>35</v>
      </c>
      <c r="AW51" s="122">
        <v>72392424.60469821</v>
      </c>
      <c r="AX51" s="187">
        <f t="shared" si="0"/>
        <v>1.665025765908059</v>
      </c>
      <c r="AY51" s="187">
        <f t="shared" si="1"/>
        <v>0.007963166706516802</v>
      </c>
      <c r="AZ51" s="187">
        <f t="shared" si="2"/>
        <v>0.15202409166986627</v>
      </c>
      <c r="BA51" s="187">
        <f t="shared" si="3"/>
        <v>0.0040539757778631</v>
      </c>
      <c r="BB51" s="102">
        <f t="shared" si="4"/>
        <v>0.0202698788893155</v>
      </c>
      <c r="BC51" s="102">
        <f t="shared" si="5"/>
        <v>0.01737418190512757</v>
      </c>
      <c r="BD51" s="103">
        <f t="shared" si="6"/>
        <v>0.014478484920939644</v>
      </c>
    </row>
    <row r="52" spans="1:56" ht="14.25">
      <c r="A52" s="49" t="s">
        <v>13</v>
      </c>
      <c r="B52" s="50">
        <v>38615</v>
      </c>
      <c r="C52" s="53">
        <v>1315</v>
      </c>
      <c r="D52" s="51" t="s">
        <v>141</v>
      </c>
      <c r="E52" s="52" t="s">
        <v>142</v>
      </c>
      <c r="F52" s="53" t="s">
        <v>32</v>
      </c>
      <c r="G52" s="50">
        <v>38615</v>
      </c>
      <c r="H52" s="50">
        <f t="shared" si="8"/>
        <v>38616</v>
      </c>
      <c r="I52" s="51" t="s">
        <v>14</v>
      </c>
      <c r="J52" s="65">
        <v>6.71</v>
      </c>
      <c r="K52" s="53">
        <v>3459</v>
      </c>
      <c r="L52" s="54">
        <v>3.42</v>
      </c>
      <c r="M52" s="56">
        <v>44</v>
      </c>
      <c r="N52" s="53">
        <v>62</v>
      </c>
      <c r="O52" s="54">
        <v>27.74</v>
      </c>
      <c r="P52" s="65">
        <v>23.003</v>
      </c>
      <c r="Q52" s="65">
        <v>23.003</v>
      </c>
      <c r="R52" s="65">
        <v>0.05</v>
      </c>
      <c r="S52" s="65">
        <v>0.03</v>
      </c>
      <c r="T52" s="183">
        <v>9.6</v>
      </c>
      <c r="U52" s="51" t="s">
        <v>139</v>
      </c>
      <c r="V52" s="54">
        <v>1.1</v>
      </c>
      <c r="W52" s="63">
        <v>0.049</v>
      </c>
      <c r="X52" s="51" t="s">
        <v>139</v>
      </c>
      <c r="Y52" s="148">
        <v>0.00046</v>
      </c>
      <c r="Z52" s="55">
        <v>1.7</v>
      </c>
      <c r="AA52" s="51" t="s">
        <v>139</v>
      </c>
      <c r="AB52" s="152">
        <v>0.094</v>
      </c>
      <c r="AC52" s="63">
        <v>0.004</v>
      </c>
      <c r="AD52" s="51" t="s">
        <v>139</v>
      </c>
      <c r="AE52" s="157">
        <v>0.0012</v>
      </c>
      <c r="AF52" s="63">
        <v>0.27</v>
      </c>
      <c r="AG52" s="51" t="s">
        <v>139</v>
      </c>
      <c r="AH52" s="157">
        <v>0.0092</v>
      </c>
      <c r="AI52" s="63">
        <v>0.14</v>
      </c>
      <c r="AJ52" s="51" t="s">
        <v>139</v>
      </c>
      <c r="AK52" s="157">
        <v>0.0092</v>
      </c>
      <c r="AL52" s="63">
        <v>0.098</v>
      </c>
      <c r="AM52" s="51" t="s">
        <v>139</v>
      </c>
      <c r="AN52" s="157">
        <v>0.0016</v>
      </c>
      <c r="AO52" s="53" t="s">
        <v>34</v>
      </c>
      <c r="AP52" s="53" t="s">
        <v>35</v>
      </c>
      <c r="AQ52" s="53" t="s">
        <v>34</v>
      </c>
      <c r="AR52" s="53" t="s">
        <v>35</v>
      </c>
      <c r="AS52" s="53" t="s">
        <v>34</v>
      </c>
      <c r="AT52" s="53" t="s">
        <v>35</v>
      </c>
      <c r="AU52" s="53" t="s">
        <v>34</v>
      </c>
      <c r="AV52" s="57" t="s">
        <v>35</v>
      </c>
      <c r="AW52" s="122">
        <v>20613567.63262356</v>
      </c>
      <c r="AX52" s="102">
        <f t="shared" si="0"/>
        <v>0.19789024927318616</v>
      </c>
      <c r="AY52" s="102">
        <f t="shared" si="1"/>
        <v>0.0010100648139985545</v>
      </c>
      <c r="AZ52" s="102">
        <f t="shared" si="2"/>
        <v>0.03504306497546005</v>
      </c>
      <c r="BA52" s="102">
        <f t="shared" si="3"/>
        <v>8.245427053049425E-05</v>
      </c>
      <c r="BB52" s="102">
        <f t="shared" si="4"/>
        <v>0.005565663260808362</v>
      </c>
      <c r="BC52" s="102">
        <f t="shared" si="5"/>
        <v>0.0028858994685672986</v>
      </c>
      <c r="BD52" s="103">
        <f t="shared" si="6"/>
        <v>0.002020129627997109</v>
      </c>
    </row>
    <row r="53" spans="1:56" ht="14.25">
      <c r="A53" s="49" t="s">
        <v>499</v>
      </c>
      <c r="B53" s="50">
        <v>38629</v>
      </c>
      <c r="C53" s="53">
        <v>1125</v>
      </c>
      <c r="D53" s="51" t="s">
        <v>141</v>
      </c>
      <c r="E53" s="52" t="s">
        <v>142</v>
      </c>
      <c r="F53" s="53" t="s">
        <v>32</v>
      </c>
      <c r="G53" s="50">
        <v>38629</v>
      </c>
      <c r="H53" s="50">
        <f t="shared" si="8"/>
        <v>38630</v>
      </c>
      <c r="I53" s="51" t="s">
        <v>500</v>
      </c>
      <c r="J53" s="65">
        <v>6.54</v>
      </c>
      <c r="K53" s="53">
        <v>2364</v>
      </c>
      <c r="L53" s="54">
        <v>1</v>
      </c>
      <c r="M53" s="56">
        <v>12.6</v>
      </c>
      <c r="N53" s="53">
        <v>50</v>
      </c>
      <c r="O53" s="54">
        <v>25.7</v>
      </c>
      <c r="P53" s="65">
        <v>23.31</v>
      </c>
      <c r="Q53" s="65">
        <v>23.31</v>
      </c>
      <c r="R53" s="65">
        <v>0.05</v>
      </c>
      <c r="S53" s="65">
        <v>0.02</v>
      </c>
      <c r="T53" s="55">
        <v>11</v>
      </c>
      <c r="U53" s="51" t="s">
        <v>139</v>
      </c>
      <c r="V53" s="54">
        <v>1.1</v>
      </c>
      <c r="W53" s="63">
        <v>0.13</v>
      </c>
      <c r="X53" s="51" t="s">
        <v>40</v>
      </c>
      <c r="Y53" s="148">
        <v>0.00092</v>
      </c>
      <c r="Z53" s="64">
        <v>1.8</v>
      </c>
      <c r="AA53" s="51" t="s">
        <v>139</v>
      </c>
      <c r="AB53" s="152">
        <v>0.094</v>
      </c>
      <c r="AC53" s="63">
        <v>0.043</v>
      </c>
      <c r="AD53" s="51" t="s">
        <v>139</v>
      </c>
      <c r="AE53" s="157">
        <v>0.0012</v>
      </c>
      <c r="AF53" s="63">
        <v>0.49</v>
      </c>
      <c r="AG53" s="51" t="s">
        <v>139</v>
      </c>
      <c r="AH53" s="157">
        <v>0.0092</v>
      </c>
      <c r="AI53" s="63">
        <v>0.43</v>
      </c>
      <c r="AJ53" s="51" t="s">
        <v>139</v>
      </c>
      <c r="AK53" s="53">
        <v>0.0092</v>
      </c>
      <c r="AL53" s="55">
        <v>0.29</v>
      </c>
      <c r="AM53" s="51" t="s">
        <v>139</v>
      </c>
      <c r="AN53" s="53">
        <v>0.0032</v>
      </c>
      <c r="AO53" s="53" t="s">
        <v>34</v>
      </c>
      <c r="AP53" s="208" t="s">
        <v>35</v>
      </c>
      <c r="AQ53" s="209" t="s">
        <v>34</v>
      </c>
      <c r="AR53" s="209" t="s">
        <v>35</v>
      </c>
      <c r="AS53" s="209" t="s">
        <v>34</v>
      </c>
      <c r="AT53" s="209" t="s">
        <v>35</v>
      </c>
      <c r="AU53" s="209" t="s">
        <v>34</v>
      </c>
      <c r="AV53" s="231" t="s">
        <v>35</v>
      </c>
      <c r="AW53" s="233">
        <v>232476448.0684835</v>
      </c>
      <c r="AX53" s="102">
        <f>T53*$AW53/1000/1000000</f>
        <v>2.5572409287533184</v>
      </c>
      <c r="AY53" s="102">
        <f>W53*$AW53/1000/1000000</f>
        <v>0.030221938248902857</v>
      </c>
      <c r="AZ53" s="102">
        <f>Z53*$AW53/1000/1000000</f>
        <v>0.4184576065232703</v>
      </c>
      <c r="BA53" s="102">
        <f>AC53*$AW53/1000/1000000</f>
        <v>0.009996487266944791</v>
      </c>
      <c r="BB53" s="102">
        <f>AF53*$AW53/1000/1000000</f>
        <v>0.11391345955355693</v>
      </c>
      <c r="BC53" s="102">
        <f>AI53*$AW53/1000/1000000</f>
        <v>0.0999648726694479</v>
      </c>
      <c r="BD53" s="103">
        <f>AL53*$AW53/1000/1000000</f>
        <v>0.0674181699398602</v>
      </c>
    </row>
    <row r="54" spans="1:56" ht="15">
      <c r="A54" s="49" t="s">
        <v>501</v>
      </c>
      <c r="B54" s="50">
        <v>38645</v>
      </c>
      <c r="C54" s="53">
        <v>840</v>
      </c>
      <c r="D54" s="51" t="s">
        <v>141</v>
      </c>
      <c r="E54" s="52" t="s">
        <v>142</v>
      </c>
      <c r="F54" s="53" t="s">
        <v>32</v>
      </c>
      <c r="G54" s="50">
        <v>38645</v>
      </c>
      <c r="H54" s="50">
        <f t="shared" si="8"/>
        <v>38646</v>
      </c>
      <c r="I54" s="51" t="s">
        <v>502</v>
      </c>
      <c r="J54" s="65">
        <v>6.62</v>
      </c>
      <c r="K54" s="53">
        <v>1380</v>
      </c>
      <c r="L54" s="54">
        <v>1.78</v>
      </c>
      <c r="M54" s="56">
        <v>21.2</v>
      </c>
      <c r="N54" s="53">
        <v>50</v>
      </c>
      <c r="O54" s="54">
        <v>23.89</v>
      </c>
      <c r="P54" s="65">
        <v>23.413</v>
      </c>
      <c r="Q54" s="65">
        <v>23.413</v>
      </c>
      <c r="R54" s="65">
        <v>0.05</v>
      </c>
      <c r="S54" s="65">
        <v>0.06</v>
      </c>
      <c r="T54" s="55">
        <v>50</v>
      </c>
      <c r="U54" s="51" t="s">
        <v>40</v>
      </c>
      <c r="V54" s="54">
        <v>1.1</v>
      </c>
      <c r="W54" s="63">
        <v>0.1</v>
      </c>
      <c r="X54" s="51" t="s">
        <v>40</v>
      </c>
      <c r="Y54" s="148">
        <v>0.00092</v>
      </c>
      <c r="Z54" s="64">
        <v>2.3</v>
      </c>
      <c r="AA54" s="51" t="s">
        <v>139</v>
      </c>
      <c r="AB54" s="152">
        <v>0.094</v>
      </c>
      <c r="AC54" s="63">
        <v>0.045</v>
      </c>
      <c r="AD54" s="51" t="s">
        <v>139</v>
      </c>
      <c r="AE54" s="157">
        <v>0.0012</v>
      </c>
      <c r="AF54" s="63">
        <v>0.65</v>
      </c>
      <c r="AG54" s="51" t="s">
        <v>139</v>
      </c>
      <c r="AH54" s="157">
        <v>0.0092</v>
      </c>
      <c r="AI54" s="63">
        <v>0.6</v>
      </c>
      <c r="AJ54" s="210" t="s">
        <v>40</v>
      </c>
      <c r="AK54" s="53">
        <v>0.0092</v>
      </c>
      <c r="AL54" s="55">
        <v>0.49</v>
      </c>
      <c r="AM54" s="51" t="s">
        <v>139</v>
      </c>
      <c r="AN54" s="53">
        <v>0.0032</v>
      </c>
      <c r="AO54" s="53" t="s">
        <v>34</v>
      </c>
      <c r="AP54" s="208" t="s">
        <v>35</v>
      </c>
      <c r="AQ54" s="209" t="s">
        <v>34</v>
      </c>
      <c r="AR54" s="209" t="s">
        <v>35</v>
      </c>
      <c r="AS54" s="209" t="s">
        <v>34</v>
      </c>
      <c r="AT54" s="209" t="s">
        <v>35</v>
      </c>
      <c r="AU54" s="209" t="s">
        <v>34</v>
      </c>
      <c r="AV54" s="231" t="s">
        <v>35</v>
      </c>
      <c r="AW54" s="233">
        <v>1002877343.3321948</v>
      </c>
      <c r="AX54" s="102">
        <f>T54*$AW54/1000/1000000</f>
        <v>50.143867166609745</v>
      </c>
      <c r="AY54" s="102">
        <f>W54*$AW54/1000/1000000</f>
        <v>0.10028773433321948</v>
      </c>
      <c r="AZ54" s="102">
        <f>Z54*$AW54/1000/1000000</f>
        <v>2.306617889664048</v>
      </c>
      <c r="BA54" s="102">
        <f>AC54*$AW54/1000/1000000</f>
        <v>0.045129480449948765</v>
      </c>
      <c r="BB54" s="102">
        <f>AF54*$AW54/1000/1000000</f>
        <v>0.6518702731659267</v>
      </c>
      <c r="BC54" s="102">
        <f>AI54*$AW54/1000/1000000</f>
        <v>0.6017264059993168</v>
      </c>
      <c r="BD54" s="103">
        <f>AL54*$AW54/1000/1000000</f>
        <v>0.4914098982327754</v>
      </c>
    </row>
    <row r="55" spans="1:56" ht="15" thickBot="1">
      <c r="A55" s="49" t="s">
        <v>503</v>
      </c>
      <c r="B55" s="50">
        <v>38720</v>
      </c>
      <c r="C55" s="53">
        <v>1440</v>
      </c>
      <c r="D55" s="51" t="s">
        <v>141</v>
      </c>
      <c r="E55" s="52" t="s">
        <v>142</v>
      </c>
      <c r="F55" s="53" t="s">
        <v>32</v>
      </c>
      <c r="G55" s="50">
        <v>38720</v>
      </c>
      <c r="H55" s="50">
        <f t="shared" si="8"/>
        <v>38721</v>
      </c>
      <c r="I55" s="51" t="s">
        <v>504</v>
      </c>
      <c r="J55" s="65">
        <v>6.78</v>
      </c>
      <c r="K55" s="53">
        <v>2022</v>
      </c>
      <c r="L55" s="54">
        <v>2.2</v>
      </c>
      <c r="M55" s="56">
        <v>24.8</v>
      </c>
      <c r="N55" s="53">
        <v>60</v>
      </c>
      <c r="O55" s="54">
        <v>20.96</v>
      </c>
      <c r="P55" s="65">
        <v>23.228</v>
      </c>
      <c r="Q55" s="65">
        <v>23.228</v>
      </c>
      <c r="R55" s="65">
        <v>0.01</v>
      </c>
      <c r="S55" s="65">
        <v>0.01</v>
      </c>
      <c r="T55" s="207" t="s">
        <v>139</v>
      </c>
      <c r="U55" s="51" t="s">
        <v>139</v>
      </c>
      <c r="V55" s="51" t="s">
        <v>139</v>
      </c>
      <c r="W55" s="207" t="s">
        <v>139</v>
      </c>
      <c r="X55" s="51" t="s">
        <v>139</v>
      </c>
      <c r="Y55" s="51" t="s">
        <v>139</v>
      </c>
      <c r="Z55" s="64">
        <v>1.6</v>
      </c>
      <c r="AA55" s="51" t="s">
        <v>139</v>
      </c>
      <c r="AB55" s="152">
        <v>0.12</v>
      </c>
      <c r="AC55" s="63">
        <v>0.071</v>
      </c>
      <c r="AD55" s="51" t="s">
        <v>139</v>
      </c>
      <c r="AE55" s="157">
        <v>0.0012</v>
      </c>
      <c r="AF55" s="63">
        <v>0.3</v>
      </c>
      <c r="AG55" s="51" t="s">
        <v>139</v>
      </c>
      <c r="AH55" s="157">
        <v>0.0046</v>
      </c>
      <c r="AI55" s="207" t="s">
        <v>139</v>
      </c>
      <c r="AJ55" s="51" t="s">
        <v>139</v>
      </c>
      <c r="AK55" s="51" t="s">
        <v>139</v>
      </c>
      <c r="AL55" s="207" t="s">
        <v>139</v>
      </c>
      <c r="AM55" s="51" t="s">
        <v>139</v>
      </c>
      <c r="AN55" s="51" t="s">
        <v>139</v>
      </c>
      <c r="AO55" s="51" t="s">
        <v>139</v>
      </c>
      <c r="AP55" s="51" t="s">
        <v>139</v>
      </c>
      <c r="AQ55" s="51" t="s">
        <v>139</v>
      </c>
      <c r="AR55" s="51" t="s">
        <v>139</v>
      </c>
      <c r="AS55" s="51" t="s">
        <v>139</v>
      </c>
      <c r="AT55" s="51" t="s">
        <v>139</v>
      </c>
      <c r="AU55" s="51" t="s">
        <v>139</v>
      </c>
      <c r="AV55" s="232" t="s">
        <v>139</v>
      </c>
      <c r="AW55" s="234">
        <v>34663668.12232987</v>
      </c>
      <c r="AX55" s="187" t="s">
        <v>271</v>
      </c>
      <c r="AY55" s="187" t="s">
        <v>271</v>
      </c>
      <c r="AZ55" s="102">
        <f>Z55*$AW55/1000/1000000</f>
        <v>0.05546186899572779</v>
      </c>
      <c r="BA55" s="102">
        <f>AC55*$AW55/1000/1000000</f>
        <v>0.0024611204366854203</v>
      </c>
      <c r="BB55" s="102">
        <f>AF55*$AW55/1000/1000000</f>
        <v>0.01039910043669896</v>
      </c>
      <c r="BC55" s="187" t="s">
        <v>271</v>
      </c>
      <c r="BD55" s="187" t="s">
        <v>271</v>
      </c>
    </row>
    <row r="56" spans="1:56" ht="14.25">
      <c r="A56" s="212"/>
      <c r="B56" s="213"/>
      <c r="C56" s="212"/>
      <c r="D56" s="214"/>
      <c r="E56" s="215"/>
      <c r="F56" s="212"/>
      <c r="G56" s="213"/>
      <c r="H56" s="213"/>
      <c r="I56" s="214"/>
      <c r="J56" s="216"/>
      <c r="K56" s="212"/>
      <c r="L56" s="217"/>
      <c r="M56" s="218"/>
      <c r="N56" s="212"/>
      <c r="O56" s="217"/>
      <c r="P56" s="216"/>
      <c r="Q56" s="216"/>
      <c r="R56" s="216"/>
      <c r="S56" s="216"/>
      <c r="T56" s="219"/>
      <c r="U56" s="220"/>
      <c r="V56" s="221"/>
      <c r="W56" s="222"/>
      <c r="X56" s="220"/>
      <c r="Y56" s="223"/>
      <c r="Z56" s="224"/>
      <c r="AA56" s="220"/>
      <c r="AB56" s="222"/>
      <c r="AC56" s="222"/>
      <c r="AD56" s="220"/>
      <c r="AE56" s="225"/>
      <c r="AF56" s="222"/>
      <c r="AG56" s="220"/>
      <c r="AH56" s="225"/>
      <c r="AI56" s="222"/>
      <c r="AJ56" s="220"/>
      <c r="AK56" s="225"/>
      <c r="AL56" s="222"/>
      <c r="AM56" s="214"/>
      <c r="AN56" s="226"/>
      <c r="AO56" s="212"/>
      <c r="AP56" s="212"/>
      <c r="AQ56" s="212"/>
      <c r="AR56" s="212"/>
      <c r="AS56" s="212"/>
      <c r="AT56" s="212"/>
      <c r="AU56" s="212"/>
      <c r="AV56" s="212"/>
      <c r="AW56" s="227"/>
      <c r="AX56" s="228"/>
      <c r="AY56" s="228"/>
      <c r="AZ56" s="228"/>
      <c r="BA56" s="228"/>
      <c r="BB56" s="228"/>
      <c r="BC56" s="228"/>
      <c r="BD56" s="228"/>
    </row>
    <row r="57" ht="14.25">
      <c r="A57" s="7" t="s">
        <v>70</v>
      </c>
    </row>
    <row r="58" spans="1:3" ht="14.25">
      <c r="A58" t="s">
        <v>71</v>
      </c>
      <c r="B58" t="s">
        <v>72</v>
      </c>
      <c r="C58" s="28" t="s">
        <v>73</v>
      </c>
    </row>
    <row r="59" spans="2:3" ht="14.25">
      <c r="B59" t="s">
        <v>416</v>
      </c>
      <c r="C59" s="28" t="s">
        <v>74</v>
      </c>
    </row>
    <row r="60" spans="2:3" ht="14.25">
      <c r="B60" t="s">
        <v>414</v>
      </c>
      <c r="C60" s="28" t="s">
        <v>415</v>
      </c>
    </row>
    <row r="61" ht="14.25">
      <c r="A61" t="s">
        <v>126</v>
      </c>
    </row>
    <row r="62" spans="1:3" ht="14.25">
      <c r="A62" s="27" t="s">
        <v>294</v>
      </c>
      <c r="B62" s="26"/>
      <c r="C62" s="30"/>
    </row>
    <row r="63" spans="1:3" ht="14.25">
      <c r="A63" s="34" t="s">
        <v>134</v>
      </c>
      <c r="B63" s="26"/>
      <c r="C63" s="30"/>
    </row>
    <row r="64" ht="14.25">
      <c r="A64" s="34" t="s">
        <v>286</v>
      </c>
    </row>
  </sheetData>
  <sheetProtection/>
  <mergeCells count="2">
    <mergeCell ref="AO5:AV5"/>
    <mergeCell ref="AX5:BD5"/>
  </mergeCells>
  <conditionalFormatting sqref="AT56 AP56 AR56 AR48:AR52 AP32:AP34 AR37 AP40:AP41 AR40:AR41 AR43:AR44 AR46 AP48:AP52 AT43:AT52">
    <cfRule type="cellIs" priority="1" dxfId="5" operator="notEqual" stopIfTrue="1">
      <formula>"'---"</formula>
    </cfRule>
  </conditionalFormatting>
  <conditionalFormatting sqref="U56 AM56 AJ56 X56 AA32:AA56 U32:U54 AD32:AD56 T55:Y55 X32:X54 AG32:AG56 AJ32:AJ53 AM32:AM54 AI55:AV55">
    <cfRule type="cellIs" priority="2" dxfId="2" operator="notEqual" stopIfTrue="1">
      <formula>$U$32</formula>
    </cfRule>
  </conditionalFormatting>
  <conditionalFormatting sqref="AO7:AO18 AQ7:AQ18 AP19 AS6:AS18 AS20:AS31 AR19 AU7:AU18 AT19 AQ20:AQ47 AO20:AO47 AU20:AU47">
    <cfRule type="cellIs" priority="3" dxfId="6" operator="equal" stopIfTrue="1">
      <formula>"NO"</formula>
    </cfRule>
  </conditionalFormatting>
  <conditionalFormatting sqref="D6:D47 D53:D55">
    <cfRule type="cellIs" priority="4" dxfId="0" operator="equal" stopIfTrue="1">
      <formula>"'02274010"</formula>
    </cfRule>
  </conditionalFormatting>
  <conditionalFormatting sqref="AA7:AA31 AG7:AG31 AM7:AM31 X7:X31 AJ7:AJ31 AD7:AD31 U7:U31">
    <cfRule type="cellIs" priority="5" dxfId="1" operator="notEqual" stopIfTrue="1">
      <formula>$U$7</formula>
    </cfRule>
  </conditionalFormatting>
  <conditionalFormatting sqref="AS32:AS47">
    <cfRule type="cellIs" priority="6" dxfId="2" operator="equal" stopIfTrue="1">
      <formula>"""NO"""</formula>
    </cfRule>
  </conditionalFormatting>
  <conditionalFormatting sqref="AP42:AP47 AR47 AR35:AR36 AP35:AP39 AR38:AR39 AR42 AR45 AT41:AT42">
    <cfRule type="cellIs" priority="7" dxfId="8" operator="greaterThan" stopIfTrue="1">
      <formula>120</formula>
    </cfRule>
  </conditionalFormatting>
  <printOptions/>
  <pageMargins left="0.75" right="0.75" top="1" bottom="1" header="0.5" footer="0.5"/>
  <pageSetup fitToWidth="4" fitToHeight="1" horizontalDpi="600" verticalDpi="600" orientation="landscape" pageOrder="overThenDown" scale="40" r:id="rId1"/>
  <ignoredErrors>
    <ignoredError sqref="D7:D31 I7:I31 I32:I52 D32:D52 I53:I55 D53:D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1"/>
  <sheetViews>
    <sheetView zoomScale="75" zoomScaleNormal="75" zoomScalePageLayoutView="0" workbookViewId="0" topLeftCell="A107">
      <selection activeCell="U124" sqref="U124:U135"/>
    </sheetView>
  </sheetViews>
  <sheetFormatPr defaultColWidth="9.140625" defaultRowHeight="12.75"/>
  <cols>
    <col min="1" max="1" width="19.7109375" style="1" customWidth="1"/>
    <col min="2" max="2" width="17.00390625" style="29" customWidth="1"/>
    <col min="3" max="3" width="29.7109375" style="0" customWidth="1"/>
    <col min="4" max="4" width="18.8515625" style="0" customWidth="1"/>
    <col min="5" max="5" width="12.140625" style="0" customWidth="1"/>
    <col min="6" max="6" width="24.7109375" style="0" customWidth="1"/>
    <col min="8" max="8" width="11.8515625" style="0" customWidth="1"/>
    <col min="9" max="10" width="12.140625" style="0" customWidth="1"/>
    <col min="11" max="11" width="12.421875" style="0" customWidth="1"/>
    <col min="12" max="12" width="14.140625" style="0" customWidth="1"/>
    <col min="13" max="13" width="11.8515625" style="0" customWidth="1"/>
    <col min="14" max="14" width="12.7109375" style="143" customWidth="1"/>
    <col min="15" max="15" width="10.57421875" style="0" customWidth="1"/>
    <col min="17" max="17" width="12.7109375" style="160" customWidth="1"/>
    <col min="18" max="18" width="11.140625" style="0" customWidth="1"/>
    <col min="19" max="19" width="10.140625" style="81" customWidth="1"/>
    <col min="21" max="21" width="15.8515625" style="0" customWidth="1"/>
    <col min="22" max="24" width="12.7109375" style="0" customWidth="1"/>
  </cols>
  <sheetData>
    <row r="1" ht="23.25">
      <c r="A1" s="8" t="s">
        <v>654</v>
      </c>
    </row>
    <row r="2" ht="15">
      <c r="A2" s="13" t="s">
        <v>655</v>
      </c>
    </row>
    <row r="3" ht="15">
      <c r="A3" s="13" t="s">
        <v>84</v>
      </c>
    </row>
    <row r="4" ht="15.75" thickBot="1">
      <c r="A4" s="13" t="s">
        <v>657</v>
      </c>
    </row>
    <row r="5" spans="1:24" ht="23.25" customHeight="1" thickBot="1">
      <c r="A5" s="31" t="s">
        <v>140</v>
      </c>
      <c r="V5" s="278" t="s">
        <v>288</v>
      </c>
      <c r="W5" s="279"/>
      <c r="X5" s="280"/>
    </row>
    <row r="6" spans="1:24" ht="75.75" thickBot="1">
      <c r="A6" s="3" t="s">
        <v>90</v>
      </c>
      <c r="B6" s="32" t="s">
        <v>85</v>
      </c>
      <c r="C6" s="3" t="s">
        <v>138</v>
      </c>
      <c r="D6" s="3" t="s">
        <v>287</v>
      </c>
      <c r="E6" s="3" t="s">
        <v>89</v>
      </c>
      <c r="F6" s="3" t="s">
        <v>91</v>
      </c>
      <c r="G6" s="3" t="s">
        <v>43</v>
      </c>
      <c r="H6" s="4" t="s">
        <v>44</v>
      </c>
      <c r="I6" s="4" t="s">
        <v>45</v>
      </c>
      <c r="J6" s="4" t="s">
        <v>137</v>
      </c>
      <c r="K6" s="25" t="s">
        <v>52</v>
      </c>
      <c r="L6" s="3" t="s">
        <v>53</v>
      </c>
      <c r="M6" s="3" t="s">
        <v>54</v>
      </c>
      <c r="N6" s="144" t="s">
        <v>80</v>
      </c>
      <c r="O6" s="3" t="s">
        <v>78</v>
      </c>
      <c r="P6" s="3" t="s">
        <v>79</v>
      </c>
      <c r="Q6" s="161" t="s">
        <v>55</v>
      </c>
      <c r="R6" s="3" t="s">
        <v>56</v>
      </c>
      <c r="S6" s="5" t="s">
        <v>57</v>
      </c>
      <c r="T6" s="3" t="s">
        <v>289</v>
      </c>
      <c r="U6" s="6" t="s">
        <v>290</v>
      </c>
      <c r="V6" s="96" t="s">
        <v>103</v>
      </c>
      <c r="W6" s="35" t="s">
        <v>284</v>
      </c>
      <c r="X6" s="96" t="s">
        <v>269</v>
      </c>
    </row>
    <row r="7" spans="1:35" s="12" customFormat="1" ht="14.25">
      <c r="A7" s="76" t="s">
        <v>189</v>
      </c>
      <c r="B7" s="77">
        <v>38189</v>
      </c>
      <c r="C7" s="78" t="s">
        <v>190</v>
      </c>
      <c r="D7" s="77">
        <v>38180</v>
      </c>
      <c r="E7" s="79" t="s">
        <v>141</v>
      </c>
      <c r="F7" s="43" t="s">
        <v>142</v>
      </c>
      <c r="G7" s="78" t="s">
        <v>33</v>
      </c>
      <c r="H7" s="77">
        <v>38189</v>
      </c>
      <c r="I7" s="77">
        <v>38190</v>
      </c>
      <c r="J7" s="42" t="s">
        <v>191</v>
      </c>
      <c r="K7" s="47">
        <v>2.9</v>
      </c>
      <c r="L7" s="42" t="s">
        <v>139</v>
      </c>
      <c r="M7" s="44">
        <v>0.083</v>
      </c>
      <c r="N7" s="163">
        <v>0.0087</v>
      </c>
      <c r="O7" s="42" t="s">
        <v>139</v>
      </c>
      <c r="P7" s="44">
        <v>0.0003</v>
      </c>
      <c r="Q7" s="163">
        <v>1</v>
      </c>
      <c r="R7" s="42" t="s">
        <v>139</v>
      </c>
      <c r="S7" s="166">
        <v>0.012</v>
      </c>
      <c r="T7" s="99">
        <v>7</v>
      </c>
      <c r="U7" s="126">
        <v>0</v>
      </c>
      <c r="V7" s="100">
        <f>K7*$U7/1000/1000000</f>
        <v>0</v>
      </c>
      <c r="W7" s="100">
        <f>N7*$U7/1000/1000000</f>
        <v>0</v>
      </c>
      <c r="X7" s="101">
        <f>Q7*$U7/1000/1000000</f>
        <v>0</v>
      </c>
      <c r="Y7" s="40"/>
      <c r="Z7" s="72"/>
      <c r="AA7" s="40"/>
      <c r="AB7" s="40"/>
      <c r="AC7" s="40"/>
      <c r="AD7" s="40"/>
      <c r="AE7" s="40"/>
      <c r="AF7" s="73"/>
      <c r="AG7" s="40"/>
      <c r="AH7" s="40"/>
      <c r="AI7" s="40"/>
    </row>
    <row r="8" spans="1:35" ht="14.25">
      <c r="A8" s="49" t="s">
        <v>192</v>
      </c>
      <c r="B8" s="50">
        <v>38195</v>
      </c>
      <c r="C8" s="53" t="s">
        <v>257</v>
      </c>
      <c r="D8" s="50">
        <v>38189</v>
      </c>
      <c r="E8" s="51" t="s">
        <v>141</v>
      </c>
      <c r="F8" s="52" t="s">
        <v>142</v>
      </c>
      <c r="G8" s="53" t="s">
        <v>33</v>
      </c>
      <c r="H8" s="50">
        <v>38195</v>
      </c>
      <c r="I8" s="50">
        <v>38196</v>
      </c>
      <c r="J8" s="51" t="s">
        <v>193</v>
      </c>
      <c r="K8" s="55">
        <v>2.5</v>
      </c>
      <c r="L8" s="51" t="s">
        <v>139</v>
      </c>
      <c r="M8" s="53">
        <v>0.083</v>
      </c>
      <c r="N8" s="63">
        <v>0.0049</v>
      </c>
      <c r="O8" s="51" t="s">
        <v>139</v>
      </c>
      <c r="P8" s="53">
        <v>0.0003</v>
      </c>
      <c r="Q8" s="63">
        <v>1</v>
      </c>
      <c r="R8" s="51" t="s">
        <v>139</v>
      </c>
      <c r="S8" s="167">
        <v>0.012</v>
      </c>
      <c r="T8" s="104">
        <f>B8-B7</f>
        <v>6</v>
      </c>
      <c r="U8" s="127">
        <v>0</v>
      </c>
      <c r="V8" s="102">
        <f aca="true" t="shared" si="0" ref="V8:V65">K8*$U8/1000/1000000</f>
        <v>0</v>
      </c>
      <c r="W8" s="102">
        <f aca="true" t="shared" si="1" ref="W8:W65">N8*$U8/1000/1000000</f>
        <v>0</v>
      </c>
      <c r="X8" s="103">
        <f aca="true" t="shared" si="2" ref="X8:X65">Q8*$U8/1000/1000000</f>
        <v>0</v>
      </c>
      <c r="Y8" s="40"/>
      <c r="Z8" s="72"/>
      <c r="AA8" s="40"/>
      <c r="AB8" s="40"/>
      <c r="AC8" s="40"/>
      <c r="AD8" s="40"/>
      <c r="AE8" s="40"/>
      <c r="AF8" s="73"/>
      <c r="AG8" s="40"/>
      <c r="AH8" s="40"/>
      <c r="AI8" s="40"/>
    </row>
    <row r="9" spans="1:35" ht="14.25">
      <c r="A9" s="49" t="s">
        <v>194</v>
      </c>
      <c r="B9" s="50">
        <v>38202</v>
      </c>
      <c r="C9" s="53" t="s">
        <v>195</v>
      </c>
      <c r="D9" s="50">
        <v>38195</v>
      </c>
      <c r="E9" s="51" t="s">
        <v>141</v>
      </c>
      <c r="F9" s="52" t="s">
        <v>142</v>
      </c>
      <c r="G9" s="53" t="s">
        <v>33</v>
      </c>
      <c r="H9" s="50">
        <v>38202</v>
      </c>
      <c r="I9" s="50">
        <v>38203</v>
      </c>
      <c r="J9" s="51" t="s">
        <v>196</v>
      </c>
      <c r="K9" s="55">
        <v>3.7</v>
      </c>
      <c r="L9" s="51" t="s">
        <v>139</v>
      </c>
      <c r="M9" s="53">
        <v>0.083</v>
      </c>
      <c r="N9" s="63">
        <v>0.034</v>
      </c>
      <c r="O9" s="51" t="s">
        <v>139</v>
      </c>
      <c r="P9" s="53">
        <v>0.003</v>
      </c>
      <c r="Q9" s="63">
        <v>1</v>
      </c>
      <c r="R9" s="51" t="s">
        <v>139</v>
      </c>
      <c r="S9" s="167">
        <v>0.012</v>
      </c>
      <c r="T9" s="104">
        <f aca="true" t="shared" si="3" ref="T9:T72">B9-B8</f>
        <v>7</v>
      </c>
      <c r="U9" s="127">
        <v>1712699.251680249</v>
      </c>
      <c r="V9" s="102">
        <f t="shared" si="0"/>
        <v>0.006336987231216923</v>
      </c>
      <c r="W9" s="102">
        <f t="shared" si="1"/>
        <v>5.8231774557128477E-05</v>
      </c>
      <c r="X9" s="103">
        <f t="shared" si="2"/>
        <v>0.0017126992516802492</v>
      </c>
      <c r="Y9" s="40"/>
      <c r="Z9" s="72"/>
      <c r="AA9" s="40"/>
      <c r="AB9" s="40"/>
      <c r="AC9" s="40"/>
      <c r="AD9" s="40"/>
      <c r="AE9" s="40"/>
      <c r="AF9" s="73"/>
      <c r="AG9" s="40"/>
      <c r="AH9" s="40"/>
      <c r="AI9" s="40"/>
    </row>
    <row r="10" spans="1:35" ht="14.25">
      <c r="A10" s="49" t="s">
        <v>197</v>
      </c>
      <c r="B10" s="50">
        <v>38209</v>
      </c>
      <c r="C10" s="53" t="s">
        <v>198</v>
      </c>
      <c r="D10" s="50">
        <v>38202</v>
      </c>
      <c r="E10" s="51" t="s">
        <v>141</v>
      </c>
      <c r="F10" s="52" t="s">
        <v>142</v>
      </c>
      <c r="G10" s="53" t="s">
        <v>33</v>
      </c>
      <c r="H10" s="50">
        <v>38209</v>
      </c>
      <c r="I10" s="50">
        <v>38210</v>
      </c>
      <c r="J10" s="51" t="s">
        <v>199</v>
      </c>
      <c r="K10" s="55">
        <v>2.4</v>
      </c>
      <c r="L10" s="51" t="s">
        <v>139</v>
      </c>
      <c r="M10" s="53">
        <v>0.083</v>
      </c>
      <c r="N10" s="63">
        <v>0.036</v>
      </c>
      <c r="O10" s="51" t="s">
        <v>139</v>
      </c>
      <c r="P10" s="53">
        <v>0.03</v>
      </c>
      <c r="Q10" s="63">
        <v>0.14</v>
      </c>
      <c r="R10" s="53" t="s">
        <v>37</v>
      </c>
      <c r="S10" s="167">
        <v>0.012</v>
      </c>
      <c r="T10" s="104">
        <f t="shared" si="3"/>
        <v>7</v>
      </c>
      <c r="U10" s="127">
        <v>53870831.52347176</v>
      </c>
      <c r="V10" s="102">
        <f t="shared" si="0"/>
        <v>0.1292899956563322</v>
      </c>
      <c r="W10" s="187">
        <f t="shared" si="1"/>
        <v>0.001939349934844983</v>
      </c>
      <c r="X10" s="103">
        <f t="shared" si="2"/>
        <v>0.007541916413286047</v>
      </c>
      <c r="Y10" s="40"/>
      <c r="Z10" s="72"/>
      <c r="AA10" s="40"/>
      <c r="AB10" s="40"/>
      <c r="AC10" s="40"/>
      <c r="AD10" s="40"/>
      <c r="AE10" s="40"/>
      <c r="AF10" s="73"/>
      <c r="AG10" s="40"/>
      <c r="AH10" s="40"/>
      <c r="AI10" s="40"/>
    </row>
    <row r="11" spans="1:35" ht="14.25">
      <c r="A11" s="49" t="s">
        <v>200</v>
      </c>
      <c r="B11" s="50">
        <v>38217</v>
      </c>
      <c r="C11" s="53" t="s">
        <v>201</v>
      </c>
      <c r="D11" s="50">
        <v>38209</v>
      </c>
      <c r="E11" s="51" t="s">
        <v>141</v>
      </c>
      <c r="F11" s="52" t="s">
        <v>142</v>
      </c>
      <c r="G11" s="53" t="s">
        <v>33</v>
      </c>
      <c r="H11" s="50">
        <v>38217</v>
      </c>
      <c r="I11" s="50">
        <v>38218</v>
      </c>
      <c r="J11" s="51" t="s">
        <v>202</v>
      </c>
      <c r="K11" s="55">
        <v>2.7</v>
      </c>
      <c r="L11" s="51" t="s">
        <v>139</v>
      </c>
      <c r="M11" s="53">
        <v>0.083</v>
      </c>
      <c r="N11" s="63" t="s">
        <v>419</v>
      </c>
      <c r="O11" s="53" t="s">
        <v>291</v>
      </c>
      <c r="P11" s="53">
        <v>0.003</v>
      </c>
      <c r="Q11" s="63">
        <v>0.47</v>
      </c>
      <c r="R11" s="53" t="s">
        <v>37</v>
      </c>
      <c r="S11" s="167">
        <v>0.012</v>
      </c>
      <c r="T11" s="104">
        <f t="shared" si="3"/>
        <v>8</v>
      </c>
      <c r="U11" s="127">
        <v>179867052.7292111</v>
      </c>
      <c r="V11" s="102">
        <f t="shared" si="0"/>
        <v>0.48564104236886996</v>
      </c>
      <c r="W11" s="187" t="s">
        <v>419</v>
      </c>
      <c r="X11" s="103">
        <f t="shared" si="2"/>
        <v>0.08453751478272921</v>
      </c>
      <c r="Y11" s="40"/>
      <c r="Z11" s="72"/>
      <c r="AA11" s="40"/>
      <c r="AB11" s="40"/>
      <c r="AC11" s="40"/>
      <c r="AD11" s="40"/>
      <c r="AE11" s="40"/>
      <c r="AF11" s="73"/>
      <c r="AG11" s="40"/>
      <c r="AH11" s="40"/>
      <c r="AI11" s="40"/>
    </row>
    <row r="12" spans="1:35" ht="14.25">
      <c r="A12" s="49" t="s">
        <v>203</v>
      </c>
      <c r="B12" s="50">
        <v>38223</v>
      </c>
      <c r="C12" s="53" t="s">
        <v>204</v>
      </c>
      <c r="D12" s="50">
        <v>38217</v>
      </c>
      <c r="E12" s="51" t="s">
        <v>141</v>
      </c>
      <c r="F12" s="52" t="s">
        <v>142</v>
      </c>
      <c r="G12" s="53" t="s">
        <v>33</v>
      </c>
      <c r="H12" s="50">
        <v>38223</v>
      </c>
      <c r="I12" s="50">
        <v>38224</v>
      </c>
      <c r="J12" s="51" t="s">
        <v>205</v>
      </c>
      <c r="K12" s="55">
        <v>3.5</v>
      </c>
      <c r="L12" s="51" t="s">
        <v>139</v>
      </c>
      <c r="M12" s="53">
        <v>0.083</v>
      </c>
      <c r="N12" s="63">
        <v>0.0032</v>
      </c>
      <c r="O12" s="51" t="s">
        <v>139</v>
      </c>
      <c r="P12" s="53">
        <v>0.003</v>
      </c>
      <c r="Q12" s="63">
        <v>0.82</v>
      </c>
      <c r="R12" s="51" t="s">
        <v>139</v>
      </c>
      <c r="S12" s="167">
        <v>0.012</v>
      </c>
      <c r="T12" s="104">
        <f t="shared" si="3"/>
        <v>6</v>
      </c>
      <c r="U12" s="127">
        <v>141613766.44176105</v>
      </c>
      <c r="V12" s="102">
        <f t="shared" si="0"/>
        <v>0.49564818254616366</v>
      </c>
      <c r="W12" s="187">
        <f t="shared" si="1"/>
        <v>0.0004531640526136354</v>
      </c>
      <c r="X12" s="103">
        <f t="shared" si="2"/>
        <v>0.11612328848224404</v>
      </c>
      <c r="Y12" s="40"/>
      <c r="Z12" s="72"/>
      <c r="AA12" s="40"/>
      <c r="AB12" s="40"/>
      <c r="AC12" s="40"/>
      <c r="AD12" s="40"/>
      <c r="AE12" s="40"/>
      <c r="AF12" s="73"/>
      <c r="AG12" s="40"/>
      <c r="AH12" s="40"/>
      <c r="AI12" s="40"/>
    </row>
    <row r="13" spans="1:35" s="12" customFormat="1" ht="14.25">
      <c r="A13" s="49" t="s">
        <v>206</v>
      </c>
      <c r="B13" s="50">
        <v>38230</v>
      </c>
      <c r="C13" s="53" t="s">
        <v>207</v>
      </c>
      <c r="D13" s="50">
        <v>38223</v>
      </c>
      <c r="E13" s="51" t="s">
        <v>141</v>
      </c>
      <c r="F13" s="52" t="s">
        <v>142</v>
      </c>
      <c r="G13" s="53" t="s">
        <v>33</v>
      </c>
      <c r="H13" s="50">
        <v>38230</v>
      </c>
      <c r="I13" s="50">
        <v>38231</v>
      </c>
      <c r="J13" s="51" t="s">
        <v>208</v>
      </c>
      <c r="K13" s="55">
        <v>3.3</v>
      </c>
      <c r="L13" s="51" t="s">
        <v>139</v>
      </c>
      <c r="M13" s="53">
        <v>0.083</v>
      </c>
      <c r="N13" s="63">
        <v>0.0007</v>
      </c>
      <c r="O13" s="51" t="s">
        <v>139</v>
      </c>
      <c r="P13" s="53">
        <v>0.0003</v>
      </c>
      <c r="Q13" s="63">
        <v>1.8</v>
      </c>
      <c r="R13" s="51" t="s">
        <v>139</v>
      </c>
      <c r="S13" s="167">
        <v>0.012</v>
      </c>
      <c r="T13" s="104">
        <f t="shared" si="3"/>
        <v>7</v>
      </c>
      <c r="U13" s="127">
        <v>243743897.86503008</v>
      </c>
      <c r="V13" s="102">
        <f t="shared" si="0"/>
        <v>0.8043548629545993</v>
      </c>
      <c r="W13" s="187">
        <f t="shared" si="1"/>
        <v>0.00017062072850552103</v>
      </c>
      <c r="X13" s="103">
        <f t="shared" si="2"/>
        <v>0.43873901615705413</v>
      </c>
      <c r="Y13" s="40"/>
      <c r="Z13" s="72"/>
      <c r="AA13" s="40"/>
      <c r="AB13" s="40"/>
      <c r="AC13" s="40"/>
      <c r="AD13" s="40"/>
      <c r="AE13" s="40"/>
      <c r="AF13" s="73"/>
      <c r="AG13" s="40"/>
      <c r="AH13" s="40"/>
      <c r="AI13" s="40"/>
    </row>
    <row r="14" spans="1:35" ht="14.25">
      <c r="A14" s="49" t="s">
        <v>209</v>
      </c>
      <c r="B14" s="50">
        <v>38237</v>
      </c>
      <c r="C14" s="53" t="s">
        <v>210</v>
      </c>
      <c r="D14" s="50">
        <v>38230</v>
      </c>
      <c r="E14" s="51" t="s">
        <v>141</v>
      </c>
      <c r="F14" s="52" t="s">
        <v>142</v>
      </c>
      <c r="G14" s="53" t="s">
        <v>33</v>
      </c>
      <c r="H14" s="50">
        <v>38237</v>
      </c>
      <c r="I14" s="50">
        <v>38238</v>
      </c>
      <c r="J14" s="51" t="s">
        <v>211</v>
      </c>
      <c r="K14" s="55">
        <v>2.9</v>
      </c>
      <c r="L14" s="51" t="s">
        <v>139</v>
      </c>
      <c r="M14" s="53">
        <v>0.083</v>
      </c>
      <c r="N14" s="63">
        <v>0.012</v>
      </c>
      <c r="O14" s="51" t="s">
        <v>139</v>
      </c>
      <c r="P14" s="53">
        <v>0.003</v>
      </c>
      <c r="Q14" s="63">
        <v>0.95</v>
      </c>
      <c r="R14" s="51" t="s">
        <v>139</v>
      </c>
      <c r="S14" s="167">
        <v>0.012</v>
      </c>
      <c r="T14" s="104">
        <f t="shared" si="3"/>
        <v>7</v>
      </c>
      <c r="U14" s="127">
        <v>2279291280.087814</v>
      </c>
      <c r="V14" s="102">
        <f t="shared" si="0"/>
        <v>6.609944712254659</v>
      </c>
      <c r="W14" s="187">
        <f t="shared" si="1"/>
        <v>0.027351495361053767</v>
      </c>
      <c r="X14" s="103">
        <f t="shared" si="2"/>
        <v>2.165326716083423</v>
      </c>
      <c r="Y14" s="40"/>
      <c r="Z14" s="72"/>
      <c r="AA14" s="40"/>
      <c r="AB14" s="40"/>
      <c r="AC14" s="40"/>
      <c r="AD14" s="40"/>
      <c r="AE14" s="40"/>
      <c r="AF14" s="73"/>
      <c r="AG14" s="40"/>
      <c r="AH14" s="40"/>
      <c r="AI14" s="40"/>
    </row>
    <row r="15" spans="1:35" ht="14.25">
      <c r="A15" s="49" t="s">
        <v>212</v>
      </c>
      <c r="B15" s="50">
        <v>38243</v>
      </c>
      <c r="C15" s="53" t="s">
        <v>213</v>
      </c>
      <c r="D15" s="50">
        <v>38237</v>
      </c>
      <c r="E15" s="51" t="s">
        <v>141</v>
      </c>
      <c r="F15" s="52" t="s">
        <v>142</v>
      </c>
      <c r="G15" s="53" t="s">
        <v>33</v>
      </c>
      <c r="H15" s="50">
        <v>38243</v>
      </c>
      <c r="I15" s="50">
        <v>38244</v>
      </c>
      <c r="J15" s="51" t="s">
        <v>214</v>
      </c>
      <c r="K15" s="55">
        <v>2.3</v>
      </c>
      <c r="L15" s="51" t="s">
        <v>139</v>
      </c>
      <c r="M15" s="53">
        <v>0.083</v>
      </c>
      <c r="N15" s="63" t="s">
        <v>419</v>
      </c>
      <c r="O15" s="53" t="s">
        <v>38</v>
      </c>
      <c r="P15" s="53">
        <v>0.0008</v>
      </c>
      <c r="Q15" s="63">
        <v>0.84</v>
      </c>
      <c r="R15" s="51" t="s">
        <v>139</v>
      </c>
      <c r="S15" s="167">
        <v>0.012</v>
      </c>
      <c r="T15" s="104">
        <f t="shared" si="3"/>
        <v>6</v>
      </c>
      <c r="U15" s="127">
        <v>3778919803.1494894</v>
      </c>
      <c r="V15" s="102">
        <f t="shared" si="0"/>
        <v>8.691515547243824</v>
      </c>
      <c r="W15" s="187" t="s">
        <v>419</v>
      </c>
      <c r="X15" s="103">
        <f t="shared" si="2"/>
        <v>3.1742926346455707</v>
      </c>
      <c r="Y15" s="40"/>
      <c r="Z15" s="72"/>
      <c r="AA15" s="40"/>
      <c r="AB15" s="40"/>
      <c r="AC15" s="40"/>
      <c r="AD15" s="40"/>
      <c r="AE15" s="40"/>
      <c r="AF15" s="73"/>
      <c r="AG15" s="40"/>
      <c r="AH15" s="40"/>
      <c r="AI15" s="40"/>
    </row>
    <row r="16" spans="1:35" s="33" customFormat="1" ht="14.25">
      <c r="A16" s="49" t="s">
        <v>215</v>
      </c>
      <c r="B16" s="50">
        <v>38250</v>
      </c>
      <c r="C16" s="53" t="s">
        <v>258</v>
      </c>
      <c r="D16" s="50">
        <v>38243</v>
      </c>
      <c r="E16" s="51" t="s">
        <v>141</v>
      </c>
      <c r="F16" s="52" t="s">
        <v>142</v>
      </c>
      <c r="G16" s="53" t="s">
        <v>33</v>
      </c>
      <c r="H16" s="50">
        <v>38250</v>
      </c>
      <c r="I16" s="50">
        <v>38251</v>
      </c>
      <c r="J16" s="51" t="s">
        <v>216</v>
      </c>
      <c r="K16" s="55">
        <v>2.4</v>
      </c>
      <c r="L16" s="51" t="s">
        <v>139</v>
      </c>
      <c r="M16" s="53">
        <v>0.083</v>
      </c>
      <c r="N16" s="63">
        <v>0.0039</v>
      </c>
      <c r="O16" s="51" t="s">
        <v>139</v>
      </c>
      <c r="P16" s="53">
        <v>0.0003</v>
      </c>
      <c r="Q16" s="63">
        <v>1.1</v>
      </c>
      <c r="R16" s="51" t="s">
        <v>139</v>
      </c>
      <c r="S16" s="167">
        <v>0.006</v>
      </c>
      <c r="T16" s="104">
        <f t="shared" si="3"/>
        <v>7</v>
      </c>
      <c r="U16" s="127">
        <v>2366571318.281371</v>
      </c>
      <c r="V16" s="102">
        <f t="shared" si="0"/>
        <v>5.679771163875291</v>
      </c>
      <c r="W16" s="187">
        <f t="shared" si="1"/>
        <v>0.009229628141297347</v>
      </c>
      <c r="X16" s="103">
        <f t="shared" si="2"/>
        <v>2.6032284501095084</v>
      </c>
      <c r="Y16" s="40"/>
      <c r="Z16" s="72"/>
      <c r="AA16" s="40"/>
      <c r="AB16" s="40"/>
      <c r="AC16" s="40"/>
      <c r="AD16" s="40"/>
      <c r="AE16" s="40"/>
      <c r="AF16" s="73"/>
      <c r="AG16" s="40"/>
      <c r="AH16" s="40"/>
      <c r="AI16" s="40"/>
    </row>
    <row r="17" spans="1:35" ht="14.25">
      <c r="A17" s="49" t="s">
        <v>217</v>
      </c>
      <c r="B17" s="50">
        <v>38259</v>
      </c>
      <c r="C17" s="53" t="s">
        <v>218</v>
      </c>
      <c r="D17" s="50">
        <v>38250</v>
      </c>
      <c r="E17" s="51" t="s">
        <v>141</v>
      </c>
      <c r="F17" s="52" t="s">
        <v>142</v>
      </c>
      <c r="G17" s="53" t="s">
        <v>33</v>
      </c>
      <c r="H17" s="50">
        <v>38259</v>
      </c>
      <c r="I17" s="50">
        <v>38260</v>
      </c>
      <c r="J17" s="51" t="s">
        <v>219</v>
      </c>
      <c r="K17" s="55">
        <v>2.2</v>
      </c>
      <c r="L17" s="51" t="s">
        <v>139</v>
      </c>
      <c r="M17" s="53">
        <v>0.083</v>
      </c>
      <c r="N17" s="63">
        <v>0.0025</v>
      </c>
      <c r="O17" s="51" t="s">
        <v>139</v>
      </c>
      <c r="P17" s="53">
        <v>0.0003</v>
      </c>
      <c r="Q17" s="63">
        <v>0.72</v>
      </c>
      <c r="R17" s="51" t="s">
        <v>139</v>
      </c>
      <c r="S17" s="167">
        <v>0.006</v>
      </c>
      <c r="T17" s="104">
        <f t="shared" si="3"/>
        <v>9</v>
      </c>
      <c r="U17" s="127">
        <v>8350585783.897594</v>
      </c>
      <c r="V17" s="102">
        <f t="shared" si="0"/>
        <v>18.37128872457471</v>
      </c>
      <c r="W17" s="187">
        <f t="shared" si="1"/>
        <v>0.020876464459743987</v>
      </c>
      <c r="X17" s="103">
        <f t="shared" si="2"/>
        <v>6.012421764406269</v>
      </c>
      <c r="Y17" s="40"/>
      <c r="Z17" s="72"/>
      <c r="AA17" s="40"/>
      <c r="AB17" s="40"/>
      <c r="AC17" s="40"/>
      <c r="AD17" s="40"/>
      <c r="AE17" s="40"/>
      <c r="AF17" s="73"/>
      <c r="AG17" s="40"/>
      <c r="AH17" s="40"/>
      <c r="AI17" s="40"/>
    </row>
    <row r="18" spans="1:35" ht="14.25">
      <c r="A18" s="49" t="s">
        <v>220</v>
      </c>
      <c r="B18" s="50">
        <v>38264</v>
      </c>
      <c r="C18" s="53" t="s">
        <v>259</v>
      </c>
      <c r="D18" s="50">
        <v>38259</v>
      </c>
      <c r="E18" s="51" t="s">
        <v>141</v>
      </c>
      <c r="F18" s="52" t="s">
        <v>142</v>
      </c>
      <c r="G18" s="53" t="s">
        <v>33</v>
      </c>
      <c r="H18" s="50">
        <v>38264</v>
      </c>
      <c r="I18" s="50">
        <v>38265</v>
      </c>
      <c r="J18" s="51" t="s">
        <v>221</v>
      </c>
      <c r="K18" s="55">
        <v>2.1</v>
      </c>
      <c r="L18" s="51" t="s">
        <v>139</v>
      </c>
      <c r="M18" s="53">
        <v>0.083</v>
      </c>
      <c r="N18" s="63">
        <v>0.012</v>
      </c>
      <c r="O18" s="51" t="s">
        <v>139</v>
      </c>
      <c r="P18" s="53">
        <v>0.004</v>
      </c>
      <c r="Q18" s="63">
        <v>0.1</v>
      </c>
      <c r="R18" s="51" t="s">
        <v>139</v>
      </c>
      <c r="S18" s="167">
        <v>0.006</v>
      </c>
      <c r="T18" s="104">
        <f t="shared" si="3"/>
        <v>5</v>
      </c>
      <c r="U18" s="127">
        <v>4002376557.3513327</v>
      </c>
      <c r="V18" s="102">
        <f t="shared" si="0"/>
        <v>8.404990770437799</v>
      </c>
      <c r="W18" s="187">
        <f t="shared" si="1"/>
        <v>0.04802851868821599</v>
      </c>
      <c r="X18" s="103">
        <f t="shared" si="2"/>
        <v>0.40023765573513326</v>
      </c>
      <c r="Y18" s="40"/>
      <c r="Z18" s="72"/>
      <c r="AA18" s="40"/>
      <c r="AB18" s="40"/>
      <c r="AC18" s="40"/>
      <c r="AD18" s="40"/>
      <c r="AE18" s="40"/>
      <c r="AF18" s="73"/>
      <c r="AG18" s="40"/>
      <c r="AH18" s="40"/>
      <c r="AI18" s="40"/>
    </row>
    <row r="19" spans="1:35" ht="14.25">
      <c r="A19" s="49" t="s">
        <v>222</v>
      </c>
      <c r="B19" s="50">
        <v>38272</v>
      </c>
      <c r="C19" s="53" t="s">
        <v>223</v>
      </c>
      <c r="D19" s="50">
        <v>38264</v>
      </c>
      <c r="E19" s="51" t="s">
        <v>141</v>
      </c>
      <c r="F19" s="52" t="s">
        <v>142</v>
      </c>
      <c r="G19" s="53" t="s">
        <v>33</v>
      </c>
      <c r="H19" s="50">
        <v>38272</v>
      </c>
      <c r="I19" s="50">
        <v>38273</v>
      </c>
      <c r="J19" s="51" t="s">
        <v>224</v>
      </c>
      <c r="K19" s="55">
        <v>2.2</v>
      </c>
      <c r="L19" s="51" t="s">
        <v>139</v>
      </c>
      <c r="M19" s="53">
        <v>0.083</v>
      </c>
      <c r="N19" s="63">
        <v>0.002</v>
      </c>
      <c r="O19" s="51" t="s">
        <v>139</v>
      </c>
      <c r="P19" s="53">
        <v>0.0003</v>
      </c>
      <c r="Q19" s="63">
        <v>0.58</v>
      </c>
      <c r="R19" s="51" t="s">
        <v>139</v>
      </c>
      <c r="S19" s="167">
        <v>0.024</v>
      </c>
      <c r="T19" s="104">
        <f t="shared" si="3"/>
        <v>8</v>
      </c>
      <c r="U19" s="127">
        <v>2670731025.4349117</v>
      </c>
      <c r="V19" s="102">
        <f t="shared" si="0"/>
        <v>5.875608255956807</v>
      </c>
      <c r="W19" s="187">
        <f t="shared" si="1"/>
        <v>0.005341462050869824</v>
      </c>
      <c r="X19" s="103">
        <f t="shared" si="2"/>
        <v>1.5490239947522488</v>
      </c>
      <c r="Y19" s="40"/>
      <c r="Z19" s="72"/>
      <c r="AA19" s="40"/>
      <c r="AB19" s="40"/>
      <c r="AC19" s="40"/>
      <c r="AD19" s="40"/>
      <c r="AE19" s="40"/>
      <c r="AF19" s="73"/>
      <c r="AG19" s="40"/>
      <c r="AH19" s="40"/>
      <c r="AI19" s="40"/>
    </row>
    <row r="20" spans="1:35" ht="14.25">
      <c r="A20" s="49" t="s">
        <v>225</v>
      </c>
      <c r="B20" s="50">
        <v>38279</v>
      </c>
      <c r="C20" s="53" t="s">
        <v>226</v>
      </c>
      <c r="D20" s="50">
        <v>38272</v>
      </c>
      <c r="E20" s="51" t="s">
        <v>141</v>
      </c>
      <c r="F20" s="52" t="s">
        <v>142</v>
      </c>
      <c r="G20" s="53" t="s">
        <v>33</v>
      </c>
      <c r="H20" s="50">
        <v>38279</v>
      </c>
      <c r="I20" s="50">
        <v>38280</v>
      </c>
      <c r="J20" s="51" t="s">
        <v>227</v>
      </c>
      <c r="K20" s="55">
        <v>2.6</v>
      </c>
      <c r="L20" s="51" t="s">
        <v>139</v>
      </c>
      <c r="M20" s="53">
        <v>0.083</v>
      </c>
      <c r="N20" s="63" t="s">
        <v>419</v>
      </c>
      <c r="O20" s="53" t="s">
        <v>38</v>
      </c>
      <c r="P20" s="53">
        <v>0.003</v>
      </c>
      <c r="Q20" s="63">
        <v>1.4</v>
      </c>
      <c r="R20" s="51" t="s">
        <v>139</v>
      </c>
      <c r="S20" s="167">
        <v>0.024</v>
      </c>
      <c r="T20" s="104">
        <f t="shared" si="3"/>
        <v>7</v>
      </c>
      <c r="U20" s="127">
        <v>1063733504.5988299</v>
      </c>
      <c r="V20" s="102">
        <f t="shared" si="0"/>
        <v>2.765707111956958</v>
      </c>
      <c r="W20" s="187" t="s">
        <v>419</v>
      </c>
      <c r="X20" s="103">
        <f t="shared" si="2"/>
        <v>1.4892269064383616</v>
      </c>
      <c r="Y20" s="40"/>
      <c r="Z20" s="72"/>
      <c r="AA20" s="40"/>
      <c r="AB20" s="40"/>
      <c r="AC20" s="40"/>
      <c r="AD20" s="40"/>
      <c r="AE20" s="40"/>
      <c r="AF20" s="73"/>
      <c r="AG20" s="40"/>
      <c r="AH20" s="40"/>
      <c r="AI20" s="40"/>
    </row>
    <row r="21" spans="1:35" ht="14.25">
      <c r="A21" s="49" t="s">
        <v>228</v>
      </c>
      <c r="B21" s="50">
        <v>38285</v>
      </c>
      <c r="C21" s="53" t="s">
        <v>229</v>
      </c>
      <c r="D21" s="50">
        <v>38279</v>
      </c>
      <c r="E21" s="51" t="s">
        <v>141</v>
      </c>
      <c r="F21" s="52" t="s">
        <v>142</v>
      </c>
      <c r="G21" s="53" t="s">
        <v>33</v>
      </c>
      <c r="H21" s="50">
        <v>38285</v>
      </c>
      <c r="I21" s="50">
        <v>38286</v>
      </c>
      <c r="J21" s="51" t="s">
        <v>230</v>
      </c>
      <c r="K21" s="55">
        <v>2.4</v>
      </c>
      <c r="L21" s="51" t="s">
        <v>139</v>
      </c>
      <c r="M21" s="53">
        <v>0.083</v>
      </c>
      <c r="N21" s="63">
        <v>0.0014</v>
      </c>
      <c r="O21" s="53" t="s">
        <v>39</v>
      </c>
      <c r="P21" s="53">
        <v>0.0003</v>
      </c>
      <c r="Q21" s="63">
        <v>1.3</v>
      </c>
      <c r="R21" s="51" t="s">
        <v>139</v>
      </c>
      <c r="S21" s="167">
        <v>0.06</v>
      </c>
      <c r="T21" s="104">
        <f t="shared" si="3"/>
        <v>6</v>
      </c>
      <c r="U21" s="127">
        <v>520448363.3415428</v>
      </c>
      <c r="V21" s="102">
        <f t="shared" si="0"/>
        <v>1.2490760720197027</v>
      </c>
      <c r="W21" s="187">
        <f t="shared" si="1"/>
        <v>0.0007286277086781598</v>
      </c>
      <c r="X21" s="103">
        <f t="shared" si="2"/>
        <v>0.6765828723440056</v>
      </c>
      <c r="Y21" s="40"/>
      <c r="Z21" s="72"/>
      <c r="AA21" s="40"/>
      <c r="AB21" s="40"/>
      <c r="AC21" s="40"/>
      <c r="AD21" s="40"/>
      <c r="AE21" s="40"/>
      <c r="AF21" s="73"/>
      <c r="AG21" s="40"/>
      <c r="AH21" s="40"/>
      <c r="AI21" s="40"/>
    </row>
    <row r="22" spans="1:35" ht="14.25">
      <c r="A22" s="49" t="s">
        <v>231</v>
      </c>
      <c r="B22" s="50">
        <v>38293</v>
      </c>
      <c r="C22" s="53" t="s">
        <v>232</v>
      </c>
      <c r="D22" s="50">
        <v>38285</v>
      </c>
      <c r="E22" s="51" t="s">
        <v>141</v>
      </c>
      <c r="F22" s="52" t="s">
        <v>142</v>
      </c>
      <c r="G22" s="53" t="s">
        <v>33</v>
      </c>
      <c r="H22" s="50">
        <v>38293</v>
      </c>
      <c r="I22" s="50">
        <v>38294</v>
      </c>
      <c r="J22" s="51" t="s">
        <v>233</v>
      </c>
      <c r="K22" s="55">
        <v>2.8</v>
      </c>
      <c r="L22" s="51" t="s">
        <v>139</v>
      </c>
      <c r="M22" s="53">
        <v>0.083</v>
      </c>
      <c r="N22" s="63">
        <v>0.0054</v>
      </c>
      <c r="O22" s="51" t="s">
        <v>139</v>
      </c>
      <c r="P22" s="53">
        <v>0.0008</v>
      </c>
      <c r="Q22" s="63">
        <v>1.3</v>
      </c>
      <c r="R22" s="51" t="s">
        <v>139</v>
      </c>
      <c r="S22" s="167">
        <v>0.024</v>
      </c>
      <c r="T22" s="104">
        <f t="shared" si="3"/>
        <v>8</v>
      </c>
      <c r="U22" s="127">
        <v>374175250.8010447</v>
      </c>
      <c r="V22" s="102">
        <f t="shared" si="0"/>
        <v>1.0476907022429252</v>
      </c>
      <c r="W22" s="187">
        <f t="shared" si="1"/>
        <v>0.0020205463543256415</v>
      </c>
      <c r="X22" s="103">
        <f t="shared" si="2"/>
        <v>0.4864278260413581</v>
      </c>
      <c r="Y22" s="40"/>
      <c r="Z22" s="72"/>
      <c r="AA22" s="40"/>
      <c r="AB22" s="40"/>
      <c r="AC22" s="40"/>
      <c r="AD22" s="40"/>
      <c r="AE22" s="40"/>
      <c r="AF22" s="73"/>
      <c r="AG22" s="40"/>
      <c r="AH22" s="40"/>
      <c r="AI22" s="40"/>
    </row>
    <row r="23" spans="1:35" ht="14.25">
      <c r="A23" s="49" t="s">
        <v>234</v>
      </c>
      <c r="B23" s="50">
        <v>38299</v>
      </c>
      <c r="C23" s="53" t="s">
        <v>235</v>
      </c>
      <c r="D23" s="50">
        <v>38293</v>
      </c>
      <c r="E23" s="51" t="s">
        <v>141</v>
      </c>
      <c r="F23" s="52" t="s">
        <v>142</v>
      </c>
      <c r="G23" s="53" t="s">
        <v>33</v>
      </c>
      <c r="H23" s="50">
        <v>38299</v>
      </c>
      <c r="I23" s="50">
        <v>38300</v>
      </c>
      <c r="J23" s="51" t="s">
        <v>236</v>
      </c>
      <c r="K23" s="55">
        <v>3.2</v>
      </c>
      <c r="L23" s="51" t="s">
        <v>139</v>
      </c>
      <c r="M23" s="53">
        <v>0.083</v>
      </c>
      <c r="N23" s="63">
        <v>0.025</v>
      </c>
      <c r="O23" s="51" t="s">
        <v>139</v>
      </c>
      <c r="P23" s="53">
        <v>0.0003</v>
      </c>
      <c r="Q23" s="63">
        <v>0.81</v>
      </c>
      <c r="R23" s="51" t="s">
        <v>139</v>
      </c>
      <c r="S23" s="167">
        <v>0.012</v>
      </c>
      <c r="T23" s="104">
        <f t="shared" si="3"/>
        <v>6</v>
      </c>
      <c r="U23" s="127">
        <v>160819438.49411577</v>
      </c>
      <c r="V23" s="102">
        <f t="shared" si="0"/>
        <v>0.5146222031811705</v>
      </c>
      <c r="W23" s="187">
        <f t="shared" si="1"/>
        <v>0.004020485962352894</v>
      </c>
      <c r="X23" s="103">
        <f t="shared" si="2"/>
        <v>0.1302637451802338</v>
      </c>
      <c r="Y23" s="40"/>
      <c r="Z23" s="72"/>
      <c r="AA23" s="40"/>
      <c r="AB23" s="40"/>
      <c r="AC23" s="40"/>
      <c r="AD23" s="40"/>
      <c r="AE23" s="40"/>
      <c r="AF23" s="73"/>
      <c r="AG23" s="40"/>
      <c r="AH23" s="40"/>
      <c r="AI23" s="40"/>
    </row>
    <row r="24" spans="1:35" s="33" customFormat="1" ht="14.25">
      <c r="A24" s="49" t="s">
        <v>237</v>
      </c>
      <c r="B24" s="50">
        <v>38306</v>
      </c>
      <c r="C24" s="53" t="s">
        <v>238</v>
      </c>
      <c r="D24" s="50">
        <v>38299</v>
      </c>
      <c r="E24" s="51" t="s">
        <v>141</v>
      </c>
      <c r="F24" s="52" t="s">
        <v>142</v>
      </c>
      <c r="G24" s="53" t="s">
        <v>33</v>
      </c>
      <c r="H24" s="50">
        <v>38306</v>
      </c>
      <c r="I24" s="50">
        <v>38307</v>
      </c>
      <c r="J24" s="51" t="s">
        <v>239</v>
      </c>
      <c r="K24" s="55">
        <v>3.1</v>
      </c>
      <c r="L24" s="51" t="s">
        <v>139</v>
      </c>
      <c r="M24" s="53">
        <v>0.083</v>
      </c>
      <c r="N24" s="63">
        <v>0.015</v>
      </c>
      <c r="O24" s="51" t="s">
        <v>139</v>
      </c>
      <c r="P24" s="53">
        <v>0.0003</v>
      </c>
      <c r="Q24" s="63">
        <v>0.72</v>
      </c>
      <c r="R24" s="51" t="s">
        <v>139</v>
      </c>
      <c r="S24" s="167">
        <v>0.012</v>
      </c>
      <c r="T24" s="104">
        <f t="shared" si="3"/>
        <v>7</v>
      </c>
      <c r="U24" s="127">
        <v>123427372.59158035</v>
      </c>
      <c r="V24" s="102">
        <f t="shared" si="0"/>
        <v>0.3826248550338991</v>
      </c>
      <c r="W24" s="187">
        <f t="shared" si="1"/>
        <v>0.0018514105888737052</v>
      </c>
      <c r="X24" s="103">
        <f t="shared" si="2"/>
        <v>0.08886770826593784</v>
      </c>
      <c r="Y24" s="40"/>
      <c r="Z24" s="72"/>
      <c r="AA24" s="40"/>
      <c r="AB24" s="40"/>
      <c r="AC24" s="40"/>
      <c r="AD24" s="40"/>
      <c r="AE24" s="40"/>
      <c r="AF24" s="73"/>
      <c r="AG24" s="40"/>
      <c r="AH24" s="40"/>
      <c r="AI24" s="40"/>
    </row>
    <row r="25" spans="1:35" ht="14.25">
      <c r="A25" s="49" t="s">
        <v>240</v>
      </c>
      <c r="B25" s="50">
        <v>38313</v>
      </c>
      <c r="C25" s="53" t="s">
        <v>241</v>
      </c>
      <c r="D25" s="50">
        <v>38306</v>
      </c>
      <c r="E25" s="51" t="s">
        <v>141</v>
      </c>
      <c r="F25" s="52" t="s">
        <v>142</v>
      </c>
      <c r="G25" s="53" t="s">
        <v>33</v>
      </c>
      <c r="H25" s="50">
        <v>38313</v>
      </c>
      <c r="I25" s="50">
        <v>38314</v>
      </c>
      <c r="J25" s="51" t="s">
        <v>242</v>
      </c>
      <c r="K25" s="55">
        <v>3.3</v>
      </c>
      <c r="L25" s="51" t="s">
        <v>139</v>
      </c>
      <c r="M25" s="53">
        <v>0.083</v>
      </c>
      <c r="N25" s="63">
        <v>0.45</v>
      </c>
      <c r="O25" s="51" t="s">
        <v>139</v>
      </c>
      <c r="P25" s="53">
        <v>0.003</v>
      </c>
      <c r="Q25" s="63">
        <v>0.6</v>
      </c>
      <c r="R25" s="51" t="s">
        <v>139</v>
      </c>
      <c r="S25" s="167">
        <v>0.012</v>
      </c>
      <c r="T25" s="104">
        <f t="shared" si="3"/>
        <v>7</v>
      </c>
      <c r="U25" s="127">
        <v>86453119.83312601</v>
      </c>
      <c r="V25" s="102">
        <f t="shared" si="0"/>
        <v>0.2852952954493158</v>
      </c>
      <c r="W25" s="187">
        <f t="shared" si="1"/>
        <v>0.0389039039249067</v>
      </c>
      <c r="X25" s="103">
        <f t="shared" si="2"/>
        <v>0.051871871899875605</v>
      </c>
      <c r="Y25" s="40"/>
      <c r="Z25" s="72"/>
      <c r="AA25" s="40"/>
      <c r="AB25" s="40"/>
      <c r="AC25" s="40"/>
      <c r="AD25" s="40"/>
      <c r="AE25" s="40"/>
      <c r="AF25" s="73"/>
      <c r="AG25" s="40"/>
      <c r="AH25" s="40"/>
      <c r="AI25" s="40"/>
    </row>
    <row r="26" spans="1:35" s="12" customFormat="1" ht="14.25">
      <c r="A26" s="49" t="s">
        <v>243</v>
      </c>
      <c r="B26" s="50">
        <v>38320</v>
      </c>
      <c r="C26" s="53" t="s">
        <v>264</v>
      </c>
      <c r="D26" s="50">
        <v>38313</v>
      </c>
      <c r="E26" s="51" t="s">
        <v>141</v>
      </c>
      <c r="F26" s="52" t="s">
        <v>142</v>
      </c>
      <c r="G26" s="53" t="s">
        <v>33</v>
      </c>
      <c r="H26" s="50">
        <v>38320</v>
      </c>
      <c r="I26" s="50">
        <v>38321</v>
      </c>
      <c r="J26" s="51" t="s">
        <v>244</v>
      </c>
      <c r="K26" s="55">
        <v>2.8</v>
      </c>
      <c r="L26" s="51" t="s">
        <v>139</v>
      </c>
      <c r="M26" s="53">
        <v>0.083</v>
      </c>
      <c r="N26" s="63">
        <v>0.059</v>
      </c>
      <c r="O26" s="51" t="s">
        <v>139</v>
      </c>
      <c r="P26" s="53">
        <v>0.003</v>
      </c>
      <c r="Q26" s="63">
        <v>0.74</v>
      </c>
      <c r="R26" s="51" t="s">
        <v>139</v>
      </c>
      <c r="S26" s="167">
        <v>0.012</v>
      </c>
      <c r="T26" s="104">
        <f t="shared" si="3"/>
        <v>7</v>
      </c>
      <c r="U26" s="127">
        <v>62781861.601214275</v>
      </c>
      <c r="V26" s="102">
        <f t="shared" si="0"/>
        <v>0.17578921248339996</v>
      </c>
      <c r="W26" s="187">
        <f t="shared" si="1"/>
        <v>0.003704129834471642</v>
      </c>
      <c r="X26" s="103">
        <f t="shared" si="2"/>
        <v>0.04645857758489856</v>
      </c>
      <c r="Y26" s="40"/>
      <c r="Z26" s="72"/>
      <c r="AA26" s="40"/>
      <c r="AB26" s="40"/>
      <c r="AC26" s="40"/>
      <c r="AD26" s="40"/>
      <c r="AE26" s="40"/>
      <c r="AF26" s="73"/>
      <c r="AG26" s="40"/>
      <c r="AH26" s="40"/>
      <c r="AI26" s="40"/>
    </row>
    <row r="27" spans="1:35" ht="14.25">
      <c r="A27" s="49" t="s">
        <v>245</v>
      </c>
      <c r="B27" s="50">
        <v>38327</v>
      </c>
      <c r="C27" s="53" t="s">
        <v>246</v>
      </c>
      <c r="D27" s="50">
        <v>38320</v>
      </c>
      <c r="E27" s="51" t="s">
        <v>141</v>
      </c>
      <c r="F27" s="52" t="s">
        <v>142</v>
      </c>
      <c r="G27" s="53" t="s">
        <v>33</v>
      </c>
      <c r="H27" s="50">
        <v>38327</v>
      </c>
      <c r="I27" s="50">
        <v>38328</v>
      </c>
      <c r="J27" s="51" t="s">
        <v>247</v>
      </c>
      <c r="K27" s="55">
        <v>2.6</v>
      </c>
      <c r="L27" s="51" t="s">
        <v>139</v>
      </c>
      <c r="M27" s="53">
        <v>0.083</v>
      </c>
      <c r="N27" s="63">
        <v>0.12</v>
      </c>
      <c r="O27" s="51" t="s">
        <v>139</v>
      </c>
      <c r="P27" s="53">
        <v>0.003</v>
      </c>
      <c r="Q27" s="63">
        <v>0.52</v>
      </c>
      <c r="R27" s="51" t="s">
        <v>139</v>
      </c>
      <c r="S27" s="167">
        <v>0.012</v>
      </c>
      <c r="T27" s="104">
        <f t="shared" si="3"/>
        <v>7</v>
      </c>
      <c r="U27" s="127">
        <v>50957624.03207916</v>
      </c>
      <c r="V27" s="102">
        <f t="shared" si="0"/>
        <v>0.13248982248340582</v>
      </c>
      <c r="W27" s="187">
        <f t="shared" si="1"/>
        <v>0.006114914883849499</v>
      </c>
      <c r="X27" s="103">
        <f t="shared" si="2"/>
        <v>0.026497964496681164</v>
      </c>
      <c r="Y27" s="40"/>
      <c r="Z27" s="72"/>
      <c r="AA27" s="40"/>
      <c r="AB27" s="40"/>
      <c r="AC27" s="40"/>
      <c r="AD27" s="40"/>
      <c r="AE27" s="40"/>
      <c r="AF27" s="73"/>
      <c r="AG27" s="40"/>
      <c r="AH27" s="40"/>
      <c r="AI27" s="40"/>
    </row>
    <row r="28" spans="1:35" ht="14.25">
      <c r="A28" s="49" t="s">
        <v>248</v>
      </c>
      <c r="B28" s="50">
        <v>38334</v>
      </c>
      <c r="C28" s="53" t="s">
        <v>249</v>
      </c>
      <c r="D28" s="50">
        <v>38327</v>
      </c>
      <c r="E28" s="51" t="s">
        <v>141</v>
      </c>
      <c r="F28" s="52" t="s">
        <v>142</v>
      </c>
      <c r="G28" s="53" t="s">
        <v>33</v>
      </c>
      <c r="H28" s="50">
        <v>38334</v>
      </c>
      <c r="I28" s="50">
        <v>38335</v>
      </c>
      <c r="J28" s="51" t="s">
        <v>250</v>
      </c>
      <c r="K28" s="55">
        <v>2.6</v>
      </c>
      <c r="L28" s="51" t="s">
        <v>139</v>
      </c>
      <c r="M28" s="53">
        <v>0.083</v>
      </c>
      <c r="N28" s="63">
        <v>0.093</v>
      </c>
      <c r="O28" s="51" t="s">
        <v>139</v>
      </c>
      <c r="P28" s="53">
        <v>0.003</v>
      </c>
      <c r="Q28" s="63">
        <v>0.56</v>
      </c>
      <c r="R28" s="51" t="s">
        <v>139</v>
      </c>
      <c r="S28" s="167">
        <v>0.012</v>
      </c>
      <c r="T28" s="104">
        <f t="shared" si="3"/>
        <v>7</v>
      </c>
      <c r="U28" s="127">
        <v>38672412.74001402</v>
      </c>
      <c r="V28" s="102">
        <f t="shared" si="0"/>
        <v>0.10054827312403646</v>
      </c>
      <c r="W28" s="187">
        <f t="shared" si="1"/>
        <v>0.003596534384821304</v>
      </c>
      <c r="X28" s="103">
        <f t="shared" si="2"/>
        <v>0.021656551134407852</v>
      </c>
      <c r="Y28" s="40"/>
      <c r="Z28" s="72"/>
      <c r="AA28" s="40"/>
      <c r="AB28" s="40"/>
      <c r="AC28" s="40"/>
      <c r="AD28" s="40"/>
      <c r="AE28" s="40"/>
      <c r="AF28" s="73"/>
      <c r="AG28" s="40"/>
      <c r="AH28" s="40"/>
      <c r="AI28" s="40"/>
    </row>
    <row r="29" spans="1:35" ht="14.25">
      <c r="A29" s="49" t="s">
        <v>251</v>
      </c>
      <c r="B29" s="50">
        <v>38342</v>
      </c>
      <c r="C29" s="53" t="s">
        <v>252</v>
      </c>
      <c r="D29" s="50">
        <v>38334</v>
      </c>
      <c r="E29" s="51" t="s">
        <v>141</v>
      </c>
      <c r="F29" s="52" t="s">
        <v>142</v>
      </c>
      <c r="G29" s="53" t="s">
        <v>33</v>
      </c>
      <c r="H29" s="50">
        <v>38342</v>
      </c>
      <c r="I29" s="50">
        <v>38343</v>
      </c>
      <c r="J29" s="51" t="s">
        <v>253</v>
      </c>
      <c r="K29" s="55">
        <v>2.1</v>
      </c>
      <c r="L29" s="51" t="s">
        <v>139</v>
      </c>
      <c r="M29" s="53">
        <v>0.083</v>
      </c>
      <c r="N29" s="63">
        <v>0.086</v>
      </c>
      <c r="O29" s="51" t="s">
        <v>139</v>
      </c>
      <c r="P29" s="53">
        <v>0.0003</v>
      </c>
      <c r="Q29" s="63">
        <v>0.8</v>
      </c>
      <c r="R29" s="51" t="s">
        <v>139</v>
      </c>
      <c r="S29" s="167">
        <v>0.012</v>
      </c>
      <c r="T29" s="104">
        <f t="shared" si="3"/>
        <v>8</v>
      </c>
      <c r="U29" s="127">
        <v>32103842.96091413</v>
      </c>
      <c r="V29" s="102">
        <f t="shared" si="0"/>
        <v>0.06741807021791968</v>
      </c>
      <c r="W29" s="187">
        <f t="shared" si="1"/>
        <v>0.002760930494638615</v>
      </c>
      <c r="X29" s="103">
        <f t="shared" si="2"/>
        <v>0.025683074368731303</v>
      </c>
      <c r="Y29" s="40"/>
      <c r="Z29" s="72"/>
      <c r="AA29" s="40"/>
      <c r="AB29" s="40"/>
      <c r="AC29" s="40"/>
      <c r="AD29" s="40"/>
      <c r="AE29" s="40"/>
      <c r="AF29" s="73"/>
      <c r="AG29" s="40"/>
      <c r="AH29" s="40"/>
      <c r="AI29" s="40"/>
    </row>
    <row r="30" spans="1:35" ht="14.25">
      <c r="A30" s="49" t="s">
        <v>254</v>
      </c>
      <c r="B30" s="50">
        <v>38356</v>
      </c>
      <c r="C30" s="53" t="s">
        <v>255</v>
      </c>
      <c r="D30" s="50">
        <v>38341</v>
      </c>
      <c r="E30" s="51" t="s">
        <v>141</v>
      </c>
      <c r="F30" s="52" t="s">
        <v>142</v>
      </c>
      <c r="G30" s="53" t="s">
        <v>33</v>
      </c>
      <c r="H30" s="50">
        <v>38356</v>
      </c>
      <c r="I30" s="50">
        <v>37991</v>
      </c>
      <c r="J30" s="51" t="s">
        <v>256</v>
      </c>
      <c r="K30" s="55">
        <v>1.9</v>
      </c>
      <c r="L30" s="51" t="s">
        <v>139</v>
      </c>
      <c r="M30" s="53">
        <v>0.083</v>
      </c>
      <c r="N30" s="63">
        <v>0.13</v>
      </c>
      <c r="O30" s="51" t="s">
        <v>139</v>
      </c>
      <c r="P30" s="53">
        <v>0.003</v>
      </c>
      <c r="Q30" s="63">
        <v>0.21</v>
      </c>
      <c r="R30" s="51" t="s">
        <v>139</v>
      </c>
      <c r="S30" s="167">
        <v>0.012</v>
      </c>
      <c r="T30" s="104">
        <f t="shared" si="3"/>
        <v>14</v>
      </c>
      <c r="U30" s="174">
        <v>122351568.80953407</v>
      </c>
      <c r="V30" s="102">
        <f t="shared" si="0"/>
        <v>0.2324679807381147</v>
      </c>
      <c r="W30" s="187">
        <f t="shared" si="1"/>
        <v>0.015905703945239432</v>
      </c>
      <c r="X30" s="103">
        <f t="shared" si="2"/>
        <v>0.025693829450002155</v>
      </c>
      <c r="Y30" s="40"/>
      <c r="Z30" s="72"/>
      <c r="AA30" s="40"/>
      <c r="AB30" s="40"/>
      <c r="AC30" s="40"/>
      <c r="AD30" s="40"/>
      <c r="AE30" s="40"/>
      <c r="AF30" s="73"/>
      <c r="AG30" s="40"/>
      <c r="AH30" s="40"/>
      <c r="AI30" s="40"/>
    </row>
    <row r="31" spans="1:24" ht="14.25">
      <c r="A31" s="130" t="s">
        <v>330</v>
      </c>
      <c r="B31" s="118">
        <v>38364</v>
      </c>
      <c r="C31" s="131" t="s">
        <v>331</v>
      </c>
      <c r="D31" s="118">
        <v>38356</v>
      </c>
      <c r="E31" s="132" t="s">
        <v>141</v>
      </c>
      <c r="F31" s="133" t="s">
        <v>142</v>
      </c>
      <c r="G31" s="131" t="s">
        <v>33</v>
      </c>
      <c r="H31" s="118">
        <v>38364</v>
      </c>
      <c r="I31" s="118">
        <v>38365</v>
      </c>
      <c r="J31" s="132" t="s">
        <v>381</v>
      </c>
      <c r="K31" s="141">
        <v>2</v>
      </c>
      <c r="L31" s="132" t="s">
        <v>139</v>
      </c>
      <c r="M31" s="131">
        <v>0.083</v>
      </c>
      <c r="N31" s="164">
        <v>0.0012</v>
      </c>
      <c r="O31" s="131" t="s">
        <v>39</v>
      </c>
      <c r="P31" s="131">
        <v>0.0003</v>
      </c>
      <c r="Q31" s="164">
        <v>0.58</v>
      </c>
      <c r="R31" s="132" t="s">
        <v>139</v>
      </c>
      <c r="S31" s="171">
        <v>0.012</v>
      </c>
      <c r="T31" s="172">
        <f t="shared" si="3"/>
        <v>8</v>
      </c>
      <c r="U31" s="173">
        <v>61742455.23652628</v>
      </c>
      <c r="V31" s="124">
        <f t="shared" si="0"/>
        <v>0.12348491047305256</v>
      </c>
      <c r="W31" s="188">
        <f t="shared" si="1"/>
        <v>7.409094628383153E-05</v>
      </c>
      <c r="X31" s="125">
        <f t="shared" si="2"/>
        <v>0.03581062403718524</v>
      </c>
    </row>
    <row r="32" spans="1:24" ht="14.25">
      <c r="A32" s="49" t="s">
        <v>332</v>
      </c>
      <c r="B32" s="50">
        <v>38370</v>
      </c>
      <c r="C32" s="53" t="s">
        <v>409</v>
      </c>
      <c r="D32" s="50">
        <v>38364</v>
      </c>
      <c r="E32" s="51" t="s">
        <v>141</v>
      </c>
      <c r="F32" s="52" t="s">
        <v>142</v>
      </c>
      <c r="G32" s="53" t="s">
        <v>33</v>
      </c>
      <c r="H32" s="50">
        <v>38370</v>
      </c>
      <c r="I32" s="50">
        <v>38371</v>
      </c>
      <c r="J32" s="51" t="s">
        <v>382</v>
      </c>
      <c r="K32" s="55">
        <v>1.5</v>
      </c>
      <c r="L32" s="53" t="s">
        <v>40</v>
      </c>
      <c r="M32" s="53">
        <v>0.083</v>
      </c>
      <c r="N32" s="63">
        <v>0.088</v>
      </c>
      <c r="O32" s="51" t="s">
        <v>139</v>
      </c>
      <c r="P32" s="53">
        <v>0.003</v>
      </c>
      <c r="Q32" s="63">
        <v>0.6</v>
      </c>
      <c r="R32" s="51" t="s">
        <v>139</v>
      </c>
      <c r="S32" s="167">
        <v>0.012</v>
      </c>
      <c r="T32" s="104">
        <f t="shared" si="3"/>
        <v>6</v>
      </c>
      <c r="U32" s="128">
        <v>57840466.883996814</v>
      </c>
      <c r="V32" s="102">
        <f t="shared" si="0"/>
        <v>0.08676070032599521</v>
      </c>
      <c r="W32" s="187">
        <f t="shared" si="1"/>
        <v>0.00508996108579172</v>
      </c>
      <c r="X32" s="103">
        <f t="shared" si="2"/>
        <v>0.034704280130398085</v>
      </c>
    </row>
    <row r="33" spans="1:24" ht="14.25">
      <c r="A33" s="49" t="s">
        <v>333</v>
      </c>
      <c r="B33" s="50">
        <v>38383</v>
      </c>
      <c r="C33" s="53" t="s">
        <v>334</v>
      </c>
      <c r="D33" s="50">
        <v>38370</v>
      </c>
      <c r="E33" s="51" t="s">
        <v>141</v>
      </c>
      <c r="F33" s="52" t="s">
        <v>142</v>
      </c>
      <c r="G33" s="53" t="s">
        <v>33</v>
      </c>
      <c r="H33" s="50">
        <v>38383</v>
      </c>
      <c r="I33" s="50">
        <v>38384</v>
      </c>
      <c r="J33" s="51" t="s">
        <v>383</v>
      </c>
      <c r="K33" s="55">
        <v>1.5</v>
      </c>
      <c r="L33" s="51" t="s">
        <v>139</v>
      </c>
      <c r="M33" s="53">
        <v>0.083</v>
      </c>
      <c r="N33" s="63">
        <v>0.046</v>
      </c>
      <c r="O33" s="51" t="s">
        <v>139</v>
      </c>
      <c r="P33" s="53">
        <v>0.0003</v>
      </c>
      <c r="Q33" s="63">
        <v>0.37</v>
      </c>
      <c r="R33" s="51" t="s">
        <v>139</v>
      </c>
      <c r="S33" s="167">
        <v>0.012</v>
      </c>
      <c r="T33" s="104">
        <f t="shared" si="3"/>
        <v>13</v>
      </c>
      <c r="U33" s="128">
        <v>56406794.033938475</v>
      </c>
      <c r="V33" s="102">
        <f t="shared" si="0"/>
        <v>0.08461019105090771</v>
      </c>
      <c r="W33" s="187">
        <f t="shared" si="1"/>
        <v>0.0025947125255611696</v>
      </c>
      <c r="X33" s="103">
        <f t="shared" si="2"/>
        <v>0.020870513792557235</v>
      </c>
    </row>
    <row r="34" spans="1:24" ht="14.25">
      <c r="A34" s="49" t="s">
        <v>335</v>
      </c>
      <c r="B34" s="50">
        <v>38391</v>
      </c>
      <c r="C34" s="53" t="s">
        <v>336</v>
      </c>
      <c r="D34" s="50">
        <v>38383</v>
      </c>
      <c r="E34" s="51" t="s">
        <v>141</v>
      </c>
      <c r="F34" s="52" t="s">
        <v>142</v>
      </c>
      <c r="G34" s="53" t="s">
        <v>33</v>
      </c>
      <c r="H34" s="50">
        <v>38391</v>
      </c>
      <c r="I34" s="50">
        <f>H34+1</f>
        <v>38392</v>
      </c>
      <c r="J34" s="51" t="s">
        <v>384</v>
      </c>
      <c r="K34" s="55">
        <v>1.4</v>
      </c>
      <c r="L34" s="51" t="s">
        <v>139</v>
      </c>
      <c r="M34" s="53">
        <v>0.083</v>
      </c>
      <c r="N34" s="63">
        <v>0.021</v>
      </c>
      <c r="O34" s="51" t="s">
        <v>139</v>
      </c>
      <c r="P34" s="53">
        <v>0.003</v>
      </c>
      <c r="Q34" s="63">
        <v>0.4</v>
      </c>
      <c r="R34" s="51" t="s">
        <v>139</v>
      </c>
      <c r="S34" s="167">
        <v>0.012</v>
      </c>
      <c r="T34" s="104">
        <f t="shared" si="3"/>
        <v>8</v>
      </c>
      <c r="U34" s="128">
        <v>52008365.67204515</v>
      </c>
      <c r="V34" s="102">
        <f t="shared" si="0"/>
        <v>0.07281171194086321</v>
      </c>
      <c r="W34" s="187">
        <f t="shared" si="1"/>
        <v>0.0010921756791129483</v>
      </c>
      <c r="X34" s="103">
        <f t="shared" si="2"/>
        <v>0.020803346268818062</v>
      </c>
    </row>
    <row r="35" spans="1:24" ht="14.25">
      <c r="A35" s="49" t="s">
        <v>337</v>
      </c>
      <c r="B35" s="50">
        <v>38412</v>
      </c>
      <c r="C35" s="53" t="s">
        <v>338</v>
      </c>
      <c r="D35" s="50">
        <v>38406</v>
      </c>
      <c r="E35" s="51" t="s">
        <v>141</v>
      </c>
      <c r="F35" s="52" t="s">
        <v>142</v>
      </c>
      <c r="G35" s="53" t="s">
        <v>33</v>
      </c>
      <c r="H35" s="50">
        <v>38412</v>
      </c>
      <c r="I35" s="50">
        <f aca="true" t="shared" si="4" ref="I35:I54">H35+1</f>
        <v>38413</v>
      </c>
      <c r="J35" s="51" t="s">
        <v>385</v>
      </c>
      <c r="K35" s="55">
        <v>2.6</v>
      </c>
      <c r="L35" s="51" t="s">
        <v>139</v>
      </c>
      <c r="M35" s="53">
        <v>0.083</v>
      </c>
      <c r="N35" s="63">
        <v>0.042</v>
      </c>
      <c r="O35" s="51" t="s">
        <v>139</v>
      </c>
      <c r="P35" s="53">
        <v>0.0003</v>
      </c>
      <c r="Q35" s="63">
        <v>0.69</v>
      </c>
      <c r="R35" s="51" t="s">
        <v>139</v>
      </c>
      <c r="S35" s="167">
        <v>0.012</v>
      </c>
      <c r="T35" s="104">
        <f t="shared" si="3"/>
        <v>21</v>
      </c>
      <c r="U35" s="128">
        <v>98825047.17760234</v>
      </c>
      <c r="V35" s="102">
        <f t="shared" si="0"/>
        <v>0.25694512266176606</v>
      </c>
      <c r="W35" s="187">
        <f t="shared" si="1"/>
        <v>0.004150651981459298</v>
      </c>
      <c r="X35" s="103">
        <f t="shared" si="2"/>
        <v>0.06818928255254561</v>
      </c>
    </row>
    <row r="36" spans="1:24" ht="14.25">
      <c r="A36" s="49" t="s">
        <v>339</v>
      </c>
      <c r="B36" s="50">
        <v>38419</v>
      </c>
      <c r="C36" s="53" t="s">
        <v>340</v>
      </c>
      <c r="D36" s="50">
        <v>38412</v>
      </c>
      <c r="E36" s="51" t="s">
        <v>141</v>
      </c>
      <c r="F36" s="52" t="s">
        <v>142</v>
      </c>
      <c r="G36" s="53" t="s">
        <v>33</v>
      </c>
      <c r="H36" s="50">
        <v>38419</v>
      </c>
      <c r="I36" s="50">
        <f t="shared" si="4"/>
        <v>38420</v>
      </c>
      <c r="J36" s="51" t="s">
        <v>386</v>
      </c>
      <c r="K36" s="55">
        <v>2.4</v>
      </c>
      <c r="L36" s="51" t="s">
        <v>139</v>
      </c>
      <c r="M36" s="53">
        <v>0.083</v>
      </c>
      <c r="N36" s="63">
        <v>0.024</v>
      </c>
      <c r="O36" s="51" t="s">
        <v>139</v>
      </c>
      <c r="P36" s="53">
        <v>0.0003</v>
      </c>
      <c r="Q36" s="63">
        <v>0.62</v>
      </c>
      <c r="R36" s="51" t="s">
        <v>139</v>
      </c>
      <c r="S36" s="167">
        <v>0.012</v>
      </c>
      <c r="T36" s="104">
        <f t="shared" si="3"/>
        <v>7</v>
      </c>
      <c r="U36" s="128">
        <v>107600740.06725438</v>
      </c>
      <c r="V36" s="102">
        <f t="shared" si="0"/>
        <v>0.2582417761614105</v>
      </c>
      <c r="W36" s="187">
        <f t="shared" si="1"/>
        <v>0.002582417761614105</v>
      </c>
      <c r="X36" s="103">
        <f t="shared" si="2"/>
        <v>0.06671245884169771</v>
      </c>
    </row>
    <row r="37" spans="1:24" ht="14.25">
      <c r="A37" s="49" t="s">
        <v>341</v>
      </c>
      <c r="B37" s="50">
        <v>38425</v>
      </c>
      <c r="C37" s="53" t="s">
        <v>342</v>
      </c>
      <c r="D37" s="50">
        <v>38419</v>
      </c>
      <c r="E37" s="51" t="s">
        <v>141</v>
      </c>
      <c r="F37" s="52" t="s">
        <v>142</v>
      </c>
      <c r="G37" s="53" t="s">
        <v>33</v>
      </c>
      <c r="H37" s="50">
        <v>38425</v>
      </c>
      <c r="I37" s="50">
        <f t="shared" si="4"/>
        <v>38426</v>
      </c>
      <c r="J37" s="51" t="s">
        <v>387</v>
      </c>
      <c r="K37" s="64">
        <v>2</v>
      </c>
      <c r="L37" s="51" t="s">
        <v>139</v>
      </c>
      <c r="M37" s="53">
        <v>0.083</v>
      </c>
      <c r="N37" s="63">
        <v>0.0017</v>
      </c>
      <c r="O37" s="53" t="s">
        <v>39</v>
      </c>
      <c r="P37" s="53">
        <v>0.0003</v>
      </c>
      <c r="Q37" s="63">
        <v>0.33</v>
      </c>
      <c r="R37" s="51" t="s">
        <v>139</v>
      </c>
      <c r="S37" s="167">
        <v>0.012</v>
      </c>
      <c r="T37" s="104">
        <f t="shared" si="3"/>
        <v>6</v>
      </c>
      <c r="U37" s="128">
        <v>147343611.1495804</v>
      </c>
      <c r="V37" s="102">
        <f t="shared" si="0"/>
        <v>0.2946872222991608</v>
      </c>
      <c r="W37" s="187">
        <f t="shared" si="1"/>
        <v>0.00025048413895428664</v>
      </c>
      <c r="X37" s="103">
        <f t="shared" si="2"/>
        <v>0.04862339167936153</v>
      </c>
    </row>
    <row r="38" spans="1:24" ht="14.25">
      <c r="A38" s="49" t="s">
        <v>343</v>
      </c>
      <c r="B38" s="50">
        <v>38433</v>
      </c>
      <c r="C38" s="53" t="s">
        <v>344</v>
      </c>
      <c r="D38" s="50">
        <v>38425</v>
      </c>
      <c r="E38" s="51" t="s">
        <v>141</v>
      </c>
      <c r="F38" s="52" t="s">
        <v>142</v>
      </c>
      <c r="G38" s="53" t="s">
        <v>33</v>
      </c>
      <c r="H38" s="50">
        <v>38433</v>
      </c>
      <c r="I38" s="50">
        <f t="shared" si="4"/>
        <v>38434</v>
      </c>
      <c r="J38" s="51" t="s">
        <v>388</v>
      </c>
      <c r="K38" s="64">
        <v>2</v>
      </c>
      <c r="L38" s="53" t="s">
        <v>37</v>
      </c>
      <c r="M38" s="53">
        <v>0.083</v>
      </c>
      <c r="N38" s="63">
        <v>0.19</v>
      </c>
      <c r="O38" s="51" t="s">
        <v>139</v>
      </c>
      <c r="P38" s="53">
        <v>0.003</v>
      </c>
      <c r="Q38" s="63">
        <v>0.38</v>
      </c>
      <c r="R38" s="51" t="s">
        <v>139</v>
      </c>
      <c r="S38" s="167">
        <v>0.012</v>
      </c>
      <c r="T38" s="104">
        <f t="shared" si="3"/>
        <v>8</v>
      </c>
      <c r="U38" s="128">
        <v>421332768.9114935</v>
      </c>
      <c r="V38" s="102">
        <f t="shared" si="0"/>
        <v>0.8426655378229869</v>
      </c>
      <c r="W38" s="187">
        <f t="shared" si="1"/>
        <v>0.08005322609318376</v>
      </c>
      <c r="X38" s="103">
        <f t="shared" si="2"/>
        <v>0.16010645218636751</v>
      </c>
    </row>
    <row r="39" spans="1:24" ht="14.25">
      <c r="A39" s="49" t="s">
        <v>345</v>
      </c>
      <c r="B39" s="50">
        <v>38440</v>
      </c>
      <c r="C39" s="53" t="s">
        <v>346</v>
      </c>
      <c r="D39" s="50">
        <v>38433</v>
      </c>
      <c r="E39" s="51" t="s">
        <v>141</v>
      </c>
      <c r="F39" s="52" t="s">
        <v>142</v>
      </c>
      <c r="G39" s="53" t="s">
        <v>33</v>
      </c>
      <c r="H39" s="50">
        <v>38440</v>
      </c>
      <c r="I39" s="50">
        <f t="shared" si="4"/>
        <v>38441</v>
      </c>
      <c r="J39" s="51" t="s">
        <v>389</v>
      </c>
      <c r="K39" s="55">
        <v>2.3</v>
      </c>
      <c r="L39" s="53" t="s">
        <v>37</v>
      </c>
      <c r="M39" s="53">
        <v>0.083</v>
      </c>
      <c r="N39" s="63">
        <v>0.013</v>
      </c>
      <c r="O39" s="51" t="s">
        <v>139</v>
      </c>
      <c r="P39" s="53">
        <v>0.0003</v>
      </c>
      <c r="Q39" s="63">
        <v>0.56</v>
      </c>
      <c r="R39" s="51" t="s">
        <v>139</v>
      </c>
      <c r="S39" s="167">
        <v>0.012</v>
      </c>
      <c r="T39" s="104">
        <f t="shared" si="3"/>
        <v>7</v>
      </c>
      <c r="U39" s="128">
        <v>258469144.38671425</v>
      </c>
      <c r="V39" s="102">
        <f t="shared" si="0"/>
        <v>0.5944790320894427</v>
      </c>
      <c r="W39" s="187">
        <f t="shared" si="1"/>
        <v>0.003360098877027285</v>
      </c>
      <c r="X39" s="103">
        <f t="shared" si="2"/>
        <v>0.14474272085655998</v>
      </c>
    </row>
    <row r="40" spans="1:24" ht="14.25">
      <c r="A40" s="49" t="s">
        <v>347</v>
      </c>
      <c r="B40" s="50">
        <v>38447</v>
      </c>
      <c r="C40" s="53" t="s">
        <v>348</v>
      </c>
      <c r="D40" s="50">
        <v>38440</v>
      </c>
      <c r="E40" s="51" t="s">
        <v>141</v>
      </c>
      <c r="F40" s="52" t="s">
        <v>142</v>
      </c>
      <c r="G40" s="53" t="s">
        <v>33</v>
      </c>
      <c r="H40" s="50">
        <v>38447</v>
      </c>
      <c r="I40" s="50">
        <f t="shared" si="4"/>
        <v>38448</v>
      </c>
      <c r="J40" s="51" t="s">
        <v>390</v>
      </c>
      <c r="K40" s="55">
        <v>2.8</v>
      </c>
      <c r="L40" s="51" t="s">
        <v>139</v>
      </c>
      <c r="M40" s="53">
        <v>0.083</v>
      </c>
      <c r="N40" s="63">
        <v>0.016</v>
      </c>
      <c r="O40" s="53" t="s">
        <v>39</v>
      </c>
      <c r="P40" s="53">
        <v>0.003</v>
      </c>
      <c r="Q40" s="63">
        <v>0.83</v>
      </c>
      <c r="R40" s="51" t="s">
        <v>139</v>
      </c>
      <c r="S40" s="167">
        <v>0.012</v>
      </c>
      <c r="T40" s="104">
        <f t="shared" si="3"/>
        <v>7</v>
      </c>
      <c r="U40" s="128">
        <v>169078962.0313503</v>
      </c>
      <c r="V40" s="102">
        <f t="shared" si="0"/>
        <v>0.47342109368778085</v>
      </c>
      <c r="W40" s="187">
        <f t="shared" si="1"/>
        <v>0.0027052633925016053</v>
      </c>
      <c r="X40" s="103">
        <f t="shared" si="2"/>
        <v>0.14033553848602076</v>
      </c>
    </row>
    <row r="41" spans="1:24" ht="14.25">
      <c r="A41" s="49" t="s">
        <v>349</v>
      </c>
      <c r="B41" s="50">
        <v>38456</v>
      </c>
      <c r="C41" s="53" t="s">
        <v>350</v>
      </c>
      <c r="D41" s="50">
        <v>38447</v>
      </c>
      <c r="E41" s="51" t="s">
        <v>141</v>
      </c>
      <c r="F41" s="52" t="s">
        <v>142</v>
      </c>
      <c r="G41" s="53" t="s">
        <v>33</v>
      </c>
      <c r="H41" s="50">
        <v>38456</v>
      </c>
      <c r="I41" s="50">
        <f t="shared" si="4"/>
        <v>38457</v>
      </c>
      <c r="J41" s="51" t="s">
        <v>391</v>
      </c>
      <c r="K41" s="55">
        <v>2.4</v>
      </c>
      <c r="L41" s="51" t="s">
        <v>139</v>
      </c>
      <c r="M41" s="53">
        <v>0.083</v>
      </c>
      <c r="N41" s="63">
        <v>0.026</v>
      </c>
      <c r="O41" s="53" t="s">
        <v>40</v>
      </c>
      <c r="P41" s="53">
        <v>0.0003</v>
      </c>
      <c r="Q41" s="63">
        <v>0.89</v>
      </c>
      <c r="R41" s="51" t="s">
        <v>139</v>
      </c>
      <c r="S41" s="167">
        <v>0.012</v>
      </c>
      <c r="T41" s="104">
        <f t="shared" si="3"/>
        <v>9</v>
      </c>
      <c r="U41" s="128">
        <v>114521123.4796605</v>
      </c>
      <c r="V41" s="102">
        <f t="shared" si="0"/>
        <v>0.2748506963511852</v>
      </c>
      <c r="W41" s="187">
        <f t="shared" si="1"/>
        <v>0.002977549210471173</v>
      </c>
      <c r="X41" s="103">
        <f t="shared" si="2"/>
        <v>0.10192379989689783</v>
      </c>
    </row>
    <row r="42" spans="1:24" ht="14.25">
      <c r="A42" s="49" t="s">
        <v>351</v>
      </c>
      <c r="B42" s="50">
        <v>38463</v>
      </c>
      <c r="C42" s="53" t="s">
        <v>352</v>
      </c>
      <c r="D42" s="50">
        <v>38456</v>
      </c>
      <c r="E42" s="51" t="s">
        <v>141</v>
      </c>
      <c r="F42" s="52" t="s">
        <v>142</v>
      </c>
      <c r="G42" s="53" t="s">
        <v>33</v>
      </c>
      <c r="H42" s="50">
        <v>38463</v>
      </c>
      <c r="I42" s="50">
        <f t="shared" si="4"/>
        <v>38464</v>
      </c>
      <c r="J42" s="51" t="s">
        <v>392</v>
      </c>
      <c r="K42" s="55">
        <v>2.5</v>
      </c>
      <c r="L42" s="51" t="s">
        <v>139</v>
      </c>
      <c r="M42" s="53">
        <v>0.083</v>
      </c>
      <c r="N42" s="63">
        <v>0.031</v>
      </c>
      <c r="O42" s="53" t="s">
        <v>40</v>
      </c>
      <c r="P42" s="53">
        <v>0.0003</v>
      </c>
      <c r="Q42" s="63">
        <v>0.57</v>
      </c>
      <c r="R42" s="51" t="s">
        <v>139</v>
      </c>
      <c r="S42" s="167">
        <v>0.012</v>
      </c>
      <c r="T42" s="104">
        <f t="shared" si="3"/>
        <v>7</v>
      </c>
      <c r="U42" s="128">
        <v>45895103.571065344</v>
      </c>
      <c r="V42" s="102">
        <f t="shared" si="0"/>
        <v>0.11473775892766336</v>
      </c>
      <c r="W42" s="187">
        <f t="shared" si="1"/>
        <v>0.0014227482107030255</v>
      </c>
      <c r="X42" s="103">
        <f t="shared" si="2"/>
        <v>0.026160209035507243</v>
      </c>
    </row>
    <row r="43" spans="1:24" ht="14.25">
      <c r="A43" s="49" t="s">
        <v>353</v>
      </c>
      <c r="B43" s="50">
        <v>38476</v>
      </c>
      <c r="C43" s="53" t="s">
        <v>354</v>
      </c>
      <c r="D43" s="50">
        <v>38468</v>
      </c>
      <c r="E43" s="51" t="s">
        <v>141</v>
      </c>
      <c r="F43" s="52" t="s">
        <v>142</v>
      </c>
      <c r="G43" s="53" t="s">
        <v>33</v>
      </c>
      <c r="H43" s="50">
        <v>38476</v>
      </c>
      <c r="I43" s="50">
        <f t="shared" si="4"/>
        <v>38477</v>
      </c>
      <c r="J43" s="51" t="s">
        <v>393</v>
      </c>
      <c r="K43" s="64">
        <v>2</v>
      </c>
      <c r="L43" s="51" t="s">
        <v>139</v>
      </c>
      <c r="M43" s="53">
        <v>0.083</v>
      </c>
      <c r="N43" s="63">
        <v>0.026</v>
      </c>
      <c r="O43" s="51" t="s">
        <v>139</v>
      </c>
      <c r="P43" s="53">
        <v>0.0003</v>
      </c>
      <c r="Q43" s="63">
        <v>0.29</v>
      </c>
      <c r="R43" s="53" t="s">
        <v>37</v>
      </c>
      <c r="S43" s="167">
        <v>0.012</v>
      </c>
      <c r="T43" s="104">
        <f t="shared" si="3"/>
        <v>13</v>
      </c>
      <c r="U43" s="128">
        <v>50905136.97262674</v>
      </c>
      <c r="V43" s="102">
        <f t="shared" si="0"/>
        <v>0.10181027394525348</v>
      </c>
      <c r="W43" s="187">
        <f t="shared" si="1"/>
        <v>0.001323533561288295</v>
      </c>
      <c r="X43" s="103">
        <f t="shared" si="2"/>
        <v>0.014762489722061753</v>
      </c>
    </row>
    <row r="44" spans="1:24" ht="14.25">
      <c r="A44" s="49" t="s">
        <v>355</v>
      </c>
      <c r="B44" s="50">
        <v>38483</v>
      </c>
      <c r="C44" s="53" t="s">
        <v>356</v>
      </c>
      <c r="D44" s="50">
        <v>38476</v>
      </c>
      <c r="E44" s="51" t="s">
        <v>141</v>
      </c>
      <c r="F44" s="52" t="s">
        <v>142</v>
      </c>
      <c r="G44" s="53" t="s">
        <v>33</v>
      </c>
      <c r="H44" s="50">
        <v>38483</v>
      </c>
      <c r="I44" s="50">
        <f t="shared" si="4"/>
        <v>38484</v>
      </c>
      <c r="J44" s="51" t="s">
        <v>394</v>
      </c>
      <c r="K44" s="55">
        <v>1.6</v>
      </c>
      <c r="L44" s="51" t="s">
        <v>139</v>
      </c>
      <c r="M44" s="53">
        <v>0.083</v>
      </c>
      <c r="N44" s="63">
        <v>0.01</v>
      </c>
      <c r="O44" s="51" t="s">
        <v>139</v>
      </c>
      <c r="P44" s="53">
        <v>0.0003</v>
      </c>
      <c r="Q44" s="63">
        <v>0.38</v>
      </c>
      <c r="R44" s="51" t="s">
        <v>139</v>
      </c>
      <c r="S44" s="167">
        <v>0.012</v>
      </c>
      <c r="T44" s="104">
        <f t="shared" si="3"/>
        <v>7</v>
      </c>
      <c r="U44" s="128">
        <v>158749946.83481717</v>
      </c>
      <c r="V44" s="102">
        <f t="shared" si="0"/>
        <v>0.2539999149357075</v>
      </c>
      <c r="W44" s="187">
        <f t="shared" si="1"/>
        <v>0.001587499468348172</v>
      </c>
      <c r="X44" s="103">
        <f t="shared" si="2"/>
        <v>0.060324979797230525</v>
      </c>
    </row>
    <row r="45" spans="1:24" ht="14.25">
      <c r="A45" s="49" t="s">
        <v>357</v>
      </c>
      <c r="B45" s="50">
        <v>38489</v>
      </c>
      <c r="C45" s="53" t="s">
        <v>358</v>
      </c>
      <c r="D45" s="50">
        <v>38483</v>
      </c>
      <c r="E45" s="51" t="s">
        <v>141</v>
      </c>
      <c r="F45" s="52" t="s">
        <v>142</v>
      </c>
      <c r="G45" s="53" t="s">
        <v>33</v>
      </c>
      <c r="H45" s="50">
        <v>38489</v>
      </c>
      <c r="I45" s="50">
        <f t="shared" si="4"/>
        <v>38490</v>
      </c>
      <c r="J45" s="51" t="s">
        <v>395</v>
      </c>
      <c r="K45" s="55">
        <v>1.8</v>
      </c>
      <c r="L45" s="51" t="s">
        <v>139</v>
      </c>
      <c r="M45" s="53">
        <v>0.083</v>
      </c>
      <c r="N45" s="63" t="s">
        <v>419</v>
      </c>
      <c r="O45" s="53" t="s">
        <v>38</v>
      </c>
      <c r="P45" s="53">
        <v>0.0003</v>
      </c>
      <c r="Q45" s="63">
        <v>0.42</v>
      </c>
      <c r="R45" s="51" t="s">
        <v>139</v>
      </c>
      <c r="S45" s="167">
        <v>0.012</v>
      </c>
      <c r="T45" s="104">
        <f t="shared" si="3"/>
        <v>6</v>
      </c>
      <c r="U45" s="128">
        <v>36807516.55940893</v>
      </c>
      <c r="V45" s="102">
        <f t="shared" si="0"/>
        <v>0.06625352980693608</v>
      </c>
      <c r="W45" s="187" t="s">
        <v>419</v>
      </c>
      <c r="X45" s="103">
        <f t="shared" si="2"/>
        <v>0.015459156954951751</v>
      </c>
    </row>
    <row r="46" spans="1:24" ht="14.25">
      <c r="A46" s="49" t="s">
        <v>359</v>
      </c>
      <c r="B46" s="50">
        <v>38496</v>
      </c>
      <c r="C46" s="53" t="s">
        <v>360</v>
      </c>
      <c r="D46" s="50">
        <v>38489</v>
      </c>
      <c r="E46" s="51" t="s">
        <v>141</v>
      </c>
      <c r="F46" s="52" t="s">
        <v>142</v>
      </c>
      <c r="G46" s="53" t="s">
        <v>33</v>
      </c>
      <c r="H46" s="50">
        <v>38496</v>
      </c>
      <c r="I46" s="50">
        <f t="shared" si="4"/>
        <v>38497</v>
      </c>
      <c r="J46" s="51" t="s">
        <v>396</v>
      </c>
      <c r="K46" s="55">
        <v>2.1</v>
      </c>
      <c r="L46" s="51" t="s">
        <v>139</v>
      </c>
      <c r="M46" s="53">
        <v>0.083</v>
      </c>
      <c r="N46" s="63">
        <v>0.014</v>
      </c>
      <c r="O46" s="53" t="s">
        <v>40</v>
      </c>
      <c r="P46" s="53">
        <v>0.0003</v>
      </c>
      <c r="Q46" s="63">
        <v>0.4</v>
      </c>
      <c r="R46" s="51" t="s">
        <v>139</v>
      </c>
      <c r="S46" s="167">
        <v>0.012</v>
      </c>
      <c r="T46" s="104">
        <f t="shared" si="3"/>
        <v>7</v>
      </c>
      <c r="U46" s="128">
        <v>8473502.443182668</v>
      </c>
      <c r="V46" s="102">
        <f t="shared" si="0"/>
        <v>0.017794355130683604</v>
      </c>
      <c r="W46" s="187">
        <f t="shared" si="1"/>
        <v>0.00011862903420455734</v>
      </c>
      <c r="X46" s="103">
        <f t="shared" si="2"/>
        <v>0.0033894009772730675</v>
      </c>
    </row>
    <row r="47" spans="1:24" ht="14.25">
      <c r="A47" s="49" t="s">
        <v>361</v>
      </c>
      <c r="B47" s="50">
        <v>38505</v>
      </c>
      <c r="C47" s="53" t="s">
        <v>362</v>
      </c>
      <c r="D47" s="50">
        <v>38496</v>
      </c>
      <c r="E47" s="51" t="s">
        <v>141</v>
      </c>
      <c r="F47" s="52" t="s">
        <v>142</v>
      </c>
      <c r="G47" s="53" t="s">
        <v>33</v>
      </c>
      <c r="H47" s="50">
        <v>38505</v>
      </c>
      <c r="I47" s="50">
        <f t="shared" si="4"/>
        <v>38506</v>
      </c>
      <c r="J47" s="51" t="s">
        <v>397</v>
      </c>
      <c r="K47" s="55">
        <v>1.8</v>
      </c>
      <c r="L47" s="51" t="s">
        <v>139</v>
      </c>
      <c r="M47" s="53">
        <v>0.083</v>
      </c>
      <c r="N47" s="63" t="s">
        <v>419</v>
      </c>
      <c r="O47" s="53" t="s">
        <v>38</v>
      </c>
      <c r="P47" s="53">
        <v>0.0003</v>
      </c>
      <c r="Q47" s="63">
        <v>0.17</v>
      </c>
      <c r="R47" s="51" t="s">
        <v>139</v>
      </c>
      <c r="S47" s="167">
        <v>0.012</v>
      </c>
      <c r="T47" s="104">
        <f t="shared" si="3"/>
        <v>9</v>
      </c>
      <c r="U47" s="128">
        <v>163474919.76157412</v>
      </c>
      <c r="V47" s="102">
        <f t="shared" si="0"/>
        <v>0.2942548555708334</v>
      </c>
      <c r="W47" s="187" t="s">
        <v>419</v>
      </c>
      <c r="X47" s="103">
        <f t="shared" si="2"/>
        <v>0.0277907363594676</v>
      </c>
    </row>
    <row r="48" spans="1:24" ht="14.25">
      <c r="A48" s="49" t="s">
        <v>363</v>
      </c>
      <c r="B48" s="50">
        <v>38509</v>
      </c>
      <c r="C48" s="53" t="s">
        <v>410</v>
      </c>
      <c r="D48" s="50">
        <v>38505</v>
      </c>
      <c r="E48" s="51" t="s">
        <v>141</v>
      </c>
      <c r="F48" s="52" t="s">
        <v>142</v>
      </c>
      <c r="G48" s="53" t="s">
        <v>33</v>
      </c>
      <c r="H48" s="50">
        <v>38509</v>
      </c>
      <c r="I48" s="50">
        <f t="shared" si="4"/>
        <v>38510</v>
      </c>
      <c r="J48" s="51" t="s">
        <v>398</v>
      </c>
      <c r="K48" s="55">
        <v>1.5</v>
      </c>
      <c r="L48" s="51" t="s">
        <v>139</v>
      </c>
      <c r="M48" s="53">
        <v>0.083</v>
      </c>
      <c r="N48" s="63">
        <v>0.0089</v>
      </c>
      <c r="O48" s="53" t="s">
        <v>40</v>
      </c>
      <c r="P48" s="53">
        <v>0.0003</v>
      </c>
      <c r="Q48" s="63">
        <v>0.6</v>
      </c>
      <c r="R48" s="51" t="s">
        <v>139</v>
      </c>
      <c r="S48" s="167">
        <v>0.012</v>
      </c>
      <c r="T48" s="104">
        <f t="shared" si="3"/>
        <v>4</v>
      </c>
      <c r="U48" s="128">
        <v>1806591821.6000128</v>
      </c>
      <c r="V48" s="102">
        <f t="shared" si="0"/>
        <v>2.709887732400019</v>
      </c>
      <c r="W48" s="187">
        <f t="shared" si="1"/>
        <v>0.016078667212240112</v>
      </c>
      <c r="X48" s="103">
        <f t="shared" si="2"/>
        <v>1.0839550929600077</v>
      </c>
    </row>
    <row r="49" spans="1:24" ht="14.25">
      <c r="A49" s="107" t="s">
        <v>364</v>
      </c>
      <c r="B49" s="50">
        <v>38518</v>
      </c>
      <c r="C49" s="53" t="s">
        <v>365</v>
      </c>
      <c r="D49" s="50">
        <v>38509</v>
      </c>
      <c r="E49" s="51" t="s">
        <v>141</v>
      </c>
      <c r="F49" s="52" t="s">
        <v>142</v>
      </c>
      <c r="G49" s="53" t="s">
        <v>33</v>
      </c>
      <c r="H49" s="50">
        <v>38518</v>
      </c>
      <c r="I49" s="50">
        <f t="shared" si="4"/>
        <v>38519</v>
      </c>
      <c r="J49" s="51" t="s">
        <v>399</v>
      </c>
      <c r="K49" s="55">
        <v>1.9</v>
      </c>
      <c r="L49" s="51" t="s">
        <v>139</v>
      </c>
      <c r="M49" s="53">
        <v>0.083</v>
      </c>
      <c r="N49" s="63">
        <v>0.011</v>
      </c>
      <c r="O49" s="51" t="s">
        <v>139</v>
      </c>
      <c r="P49" s="53">
        <v>0.0003</v>
      </c>
      <c r="Q49" s="63">
        <v>0.7</v>
      </c>
      <c r="R49" s="51" t="s">
        <v>139</v>
      </c>
      <c r="S49" s="167">
        <v>0.012</v>
      </c>
      <c r="T49" s="104">
        <f t="shared" si="3"/>
        <v>9</v>
      </c>
      <c r="U49" s="128">
        <v>4288733399.53755</v>
      </c>
      <c r="V49" s="102">
        <f t="shared" si="0"/>
        <v>8.148593459121345</v>
      </c>
      <c r="W49" s="187">
        <f t="shared" si="1"/>
        <v>0.04717606739491305</v>
      </c>
      <c r="X49" s="103">
        <f t="shared" si="2"/>
        <v>3.0021133796762847</v>
      </c>
    </row>
    <row r="50" spans="1:24" ht="14.25">
      <c r="A50" s="107" t="s">
        <v>366</v>
      </c>
      <c r="B50" s="50">
        <v>38524</v>
      </c>
      <c r="C50" s="53" t="s">
        <v>367</v>
      </c>
      <c r="D50" s="50">
        <v>38518</v>
      </c>
      <c r="E50" s="51" t="s">
        <v>141</v>
      </c>
      <c r="F50" s="52" t="s">
        <v>142</v>
      </c>
      <c r="G50" s="53" t="s">
        <v>33</v>
      </c>
      <c r="H50" s="50">
        <v>38524</v>
      </c>
      <c r="I50" s="50">
        <f t="shared" si="4"/>
        <v>38525</v>
      </c>
      <c r="J50" s="51" t="s">
        <v>400</v>
      </c>
      <c r="K50" s="55">
        <v>2.1</v>
      </c>
      <c r="L50" s="51" t="s">
        <v>139</v>
      </c>
      <c r="M50" s="53">
        <v>0.083</v>
      </c>
      <c r="N50" s="63">
        <v>0.015</v>
      </c>
      <c r="O50" s="51" t="s">
        <v>139</v>
      </c>
      <c r="P50" s="53">
        <v>0.0003</v>
      </c>
      <c r="Q50" s="63">
        <v>0.79</v>
      </c>
      <c r="R50" s="51" t="s">
        <v>139</v>
      </c>
      <c r="S50" s="167">
        <v>0.012</v>
      </c>
      <c r="T50" s="104">
        <f t="shared" si="3"/>
        <v>6</v>
      </c>
      <c r="U50" s="128">
        <v>1562819754.348679</v>
      </c>
      <c r="V50" s="102">
        <f t="shared" si="0"/>
        <v>3.281921484132226</v>
      </c>
      <c r="W50" s="187">
        <f t="shared" si="1"/>
        <v>0.02344229631523018</v>
      </c>
      <c r="X50" s="103">
        <f t="shared" si="2"/>
        <v>1.2346276059354564</v>
      </c>
    </row>
    <row r="51" spans="1:24" ht="14.25">
      <c r="A51" s="49" t="s">
        <v>368</v>
      </c>
      <c r="B51" s="50">
        <v>38532</v>
      </c>
      <c r="C51" s="53" t="s">
        <v>369</v>
      </c>
      <c r="D51" s="50">
        <v>38524</v>
      </c>
      <c r="E51" s="51" t="s">
        <v>141</v>
      </c>
      <c r="F51" s="52" t="s">
        <v>142</v>
      </c>
      <c r="G51" s="53" t="s">
        <v>33</v>
      </c>
      <c r="H51" s="50">
        <v>38532</v>
      </c>
      <c r="I51" s="50">
        <f t="shared" si="4"/>
        <v>38533</v>
      </c>
      <c r="J51" s="51" t="s">
        <v>401</v>
      </c>
      <c r="K51" s="55">
        <v>2.4</v>
      </c>
      <c r="L51" s="51" t="s">
        <v>139</v>
      </c>
      <c r="M51" s="53">
        <v>0.083</v>
      </c>
      <c r="N51" s="63">
        <v>0.01</v>
      </c>
      <c r="O51" s="53" t="s">
        <v>40</v>
      </c>
      <c r="P51" s="53">
        <v>0.0003</v>
      </c>
      <c r="Q51" s="63">
        <v>0.59</v>
      </c>
      <c r="R51" s="51" t="s">
        <v>139</v>
      </c>
      <c r="S51" s="167">
        <v>0.012</v>
      </c>
      <c r="T51" s="104">
        <f t="shared" si="3"/>
        <v>8</v>
      </c>
      <c r="U51" s="128">
        <v>1539302449.6029127</v>
      </c>
      <c r="V51" s="102">
        <f t="shared" si="0"/>
        <v>3.6943258790469904</v>
      </c>
      <c r="W51" s="187">
        <f t="shared" si="1"/>
        <v>0.015393024496029127</v>
      </c>
      <c r="X51" s="103">
        <f t="shared" si="2"/>
        <v>0.9081884452657185</v>
      </c>
    </row>
    <row r="52" spans="1:24" ht="14.25">
      <c r="A52" s="49" t="s">
        <v>370</v>
      </c>
      <c r="B52" s="50">
        <v>38540</v>
      </c>
      <c r="C52" s="50" t="s">
        <v>371</v>
      </c>
      <c r="D52" s="50">
        <v>38532</v>
      </c>
      <c r="E52" s="51" t="s">
        <v>141</v>
      </c>
      <c r="F52" s="52" t="s">
        <v>142</v>
      </c>
      <c r="G52" s="53" t="s">
        <v>33</v>
      </c>
      <c r="H52" s="50">
        <v>38540</v>
      </c>
      <c r="I52" s="50">
        <f t="shared" si="4"/>
        <v>38541</v>
      </c>
      <c r="J52" s="51" t="s">
        <v>402</v>
      </c>
      <c r="K52" s="55">
        <v>2.6</v>
      </c>
      <c r="L52" s="53" t="s">
        <v>122</v>
      </c>
      <c r="M52" s="53">
        <v>0.083</v>
      </c>
      <c r="N52" s="63">
        <v>0.011</v>
      </c>
      <c r="O52" s="51" t="s">
        <v>139</v>
      </c>
      <c r="P52" s="53">
        <v>0.0003</v>
      </c>
      <c r="Q52" s="63">
        <v>0.67</v>
      </c>
      <c r="R52" s="51" t="s">
        <v>139</v>
      </c>
      <c r="S52" s="167">
        <v>0.012</v>
      </c>
      <c r="T52" s="104">
        <f t="shared" si="3"/>
        <v>8</v>
      </c>
      <c r="U52" s="128">
        <v>2694310010.7231603</v>
      </c>
      <c r="V52" s="102">
        <f t="shared" si="0"/>
        <v>7.005206027880217</v>
      </c>
      <c r="W52" s="102">
        <f t="shared" si="1"/>
        <v>0.02963741011795476</v>
      </c>
      <c r="X52" s="103">
        <f t="shared" si="2"/>
        <v>1.8051877071845173</v>
      </c>
    </row>
    <row r="53" spans="1:24" ht="14.25">
      <c r="A53" s="49" t="s">
        <v>372</v>
      </c>
      <c r="B53" s="50">
        <v>38546</v>
      </c>
      <c r="C53" s="53" t="s">
        <v>373</v>
      </c>
      <c r="D53" s="50">
        <v>38540</v>
      </c>
      <c r="E53" s="51" t="s">
        <v>141</v>
      </c>
      <c r="F53" s="52" t="s">
        <v>142</v>
      </c>
      <c r="G53" s="53" t="s">
        <v>33</v>
      </c>
      <c r="H53" s="50">
        <v>38546</v>
      </c>
      <c r="I53" s="50">
        <f t="shared" si="4"/>
        <v>38547</v>
      </c>
      <c r="J53" s="51" t="s">
        <v>403</v>
      </c>
      <c r="K53" s="55">
        <v>2.6</v>
      </c>
      <c r="L53" s="51" t="s">
        <v>139</v>
      </c>
      <c r="M53" s="53">
        <v>0.083</v>
      </c>
      <c r="N53" s="63">
        <v>0.0076</v>
      </c>
      <c r="O53" s="51" t="s">
        <v>139</v>
      </c>
      <c r="P53" s="53">
        <v>0.0003</v>
      </c>
      <c r="Q53" s="63">
        <v>0.87</v>
      </c>
      <c r="R53" s="51" t="s">
        <v>139</v>
      </c>
      <c r="S53" s="167">
        <v>0.012</v>
      </c>
      <c r="T53" s="104">
        <f t="shared" si="3"/>
        <v>6</v>
      </c>
      <c r="U53" s="128">
        <v>1615039433.7557995</v>
      </c>
      <c r="V53" s="102">
        <f t="shared" si="0"/>
        <v>4.1991025277650795</v>
      </c>
      <c r="W53" s="102">
        <f t="shared" si="1"/>
        <v>0.012274299696544078</v>
      </c>
      <c r="X53" s="103">
        <f t="shared" si="2"/>
        <v>1.4050843073675456</v>
      </c>
    </row>
    <row r="54" spans="1:24" ht="14.25">
      <c r="A54" s="49" t="s">
        <v>374</v>
      </c>
      <c r="B54" s="50">
        <v>38553</v>
      </c>
      <c r="C54" s="53" t="s">
        <v>375</v>
      </c>
      <c r="D54" s="50">
        <v>38546</v>
      </c>
      <c r="E54" s="51" t="s">
        <v>141</v>
      </c>
      <c r="F54" s="52" t="s">
        <v>142</v>
      </c>
      <c r="G54" s="53" t="s">
        <v>33</v>
      </c>
      <c r="H54" s="50">
        <v>38553</v>
      </c>
      <c r="I54" s="50">
        <f t="shared" si="4"/>
        <v>38554</v>
      </c>
      <c r="J54" s="51" t="s">
        <v>404</v>
      </c>
      <c r="K54" s="55">
        <v>2.2</v>
      </c>
      <c r="L54" s="51" t="s">
        <v>139</v>
      </c>
      <c r="M54" s="53">
        <v>0.083</v>
      </c>
      <c r="N54" s="63">
        <v>0.0089</v>
      </c>
      <c r="O54" s="51" t="s">
        <v>139</v>
      </c>
      <c r="P54" s="53">
        <v>0.0003</v>
      </c>
      <c r="Q54" s="63">
        <v>0.7</v>
      </c>
      <c r="R54" s="51" t="s">
        <v>139</v>
      </c>
      <c r="S54" s="167">
        <v>0.012</v>
      </c>
      <c r="T54" s="104">
        <f t="shared" si="3"/>
        <v>7</v>
      </c>
      <c r="U54" s="128">
        <v>1427035689.423018</v>
      </c>
      <c r="V54" s="102">
        <f t="shared" si="0"/>
        <v>3.13947851673064</v>
      </c>
      <c r="W54" s="102">
        <f t="shared" si="1"/>
        <v>0.01270061763586486</v>
      </c>
      <c r="X54" s="103">
        <f t="shared" si="2"/>
        <v>0.9989249825961125</v>
      </c>
    </row>
    <row r="55" spans="1:24" ht="14.25">
      <c r="A55" s="49" t="s">
        <v>376</v>
      </c>
      <c r="B55" s="50">
        <v>38559</v>
      </c>
      <c r="C55" s="53" t="s">
        <v>377</v>
      </c>
      <c r="D55" s="50">
        <v>38553</v>
      </c>
      <c r="E55" s="51" t="s">
        <v>141</v>
      </c>
      <c r="F55" s="52" t="s">
        <v>142</v>
      </c>
      <c r="G55" s="53" t="s">
        <v>33</v>
      </c>
      <c r="H55" s="50">
        <v>38559</v>
      </c>
      <c r="I55" s="50">
        <v>38560</v>
      </c>
      <c r="J55" s="51" t="s">
        <v>405</v>
      </c>
      <c r="K55" s="55">
        <v>1.8</v>
      </c>
      <c r="L55" s="53" t="s">
        <v>40</v>
      </c>
      <c r="M55" s="53">
        <v>0.094</v>
      </c>
      <c r="N55" s="63">
        <v>0.0061</v>
      </c>
      <c r="O55" s="51" t="s">
        <v>139</v>
      </c>
      <c r="P55" s="53">
        <v>0.0012</v>
      </c>
      <c r="Q55" s="63">
        <v>0.45</v>
      </c>
      <c r="R55" s="51" t="s">
        <v>139</v>
      </c>
      <c r="S55" s="167">
        <v>0.0025</v>
      </c>
      <c r="T55" s="104">
        <f t="shared" si="3"/>
        <v>6</v>
      </c>
      <c r="U55" s="128">
        <v>946711130.1819543</v>
      </c>
      <c r="V55" s="102">
        <f t="shared" si="0"/>
        <v>1.7040800343275178</v>
      </c>
      <c r="W55" s="102">
        <f t="shared" si="1"/>
        <v>0.0057749378941099215</v>
      </c>
      <c r="X55" s="103">
        <f t="shared" si="2"/>
        <v>0.42602000858187944</v>
      </c>
    </row>
    <row r="56" spans="1:24" ht="14.25">
      <c r="A56" s="49" t="s">
        <v>378</v>
      </c>
      <c r="B56" s="109">
        <v>38567</v>
      </c>
      <c r="C56" s="53" t="s">
        <v>379</v>
      </c>
      <c r="D56" s="50">
        <v>38559</v>
      </c>
      <c r="E56" s="51" t="s">
        <v>141</v>
      </c>
      <c r="F56" s="52" t="s">
        <v>142</v>
      </c>
      <c r="G56" s="53" t="s">
        <v>33</v>
      </c>
      <c r="H56" s="50">
        <v>38567</v>
      </c>
      <c r="I56" s="50">
        <v>38568</v>
      </c>
      <c r="J56" s="51" t="s">
        <v>406</v>
      </c>
      <c r="K56" s="55">
        <v>1.5</v>
      </c>
      <c r="L56" s="51" t="s">
        <v>139</v>
      </c>
      <c r="M56" s="53">
        <v>0.094</v>
      </c>
      <c r="N56" s="63">
        <v>0.007</v>
      </c>
      <c r="O56" s="51" t="s">
        <v>139</v>
      </c>
      <c r="P56" s="53">
        <v>0.0012</v>
      </c>
      <c r="Q56" s="63">
        <v>0.42</v>
      </c>
      <c r="R56" s="51" t="s">
        <v>139</v>
      </c>
      <c r="S56" s="167">
        <v>0.0025</v>
      </c>
      <c r="T56" s="104">
        <f t="shared" si="3"/>
        <v>8</v>
      </c>
      <c r="U56" s="128">
        <v>597503571.3238395</v>
      </c>
      <c r="V56" s="102">
        <f t="shared" si="0"/>
        <v>0.8962553569857592</v>
      </c>
      <c r="W56" s="102">
        <f t="shared" si="1"/>
        <v>0.004182524999266877</v>
      </c>
      <c r="X56" s="103">
        <f t="shared" si="2"/>
        <v>0.2509514999560126</v>
      </c>
    </row>
    <row r="57" spans="1:24" ht="14.25">
      <c r="A57" s="108" t="s">
        <v>380</v>
      </c>
      <c r="B57" s="50">
        <v>38572</v>
      </c>
      <c r="C57" s="110" t="s">
        <v>411</v>
      </c>
      <c r="D57" s="50">
        <v>38567</v>
      </c>
      <c r="E57" s="111" t="s">
        <v>141</v>
      </c>
      <c r="F57" s="112" t="s">
        <v>142</v>
      </c>
      <c r="G57" s="110" t="s">
        <v>33</v>
      </c>
      <c r="H57" s="109">
        <v>38572</v>
      </c>
      <c r="I57" s="109">
        <v>38573</v>
      </c>
      <c r="J57" s="111" t="s">
        <v>407</v>
      </c>
      <c r="K57" s="115">
        <v>1.8</v>
      </c>
      <c r="L57" s="51" t="s">
        <v>139</v>
      </c>
      <c r="M57" s="110">
        <v>0.094</v>
      </c>
      <c r="N57" s="165">
        <v>0.052</v>
      </c>
      <c r="O57" s="51" t="s">
        <v>139</v>
      </c>
      <c r="P57" s="110">
        <v>0.0012</v>
      </c>
      <c r="Q57" s="165">
        <v>0.13</v>
      </c>
      <c r="R57" s="110" t="s">
        <v>37</v>
      </c>
      <c r="S57" s="167">
        <v>0.0092</v>
      </c>
      <c r="T57" s="104">
        <f t="shared" si="3"/>
        <v>5</v>
      </c>
      <c r="U57" s="129">
        <v>257171189.52609918</v>
      </c>
      <c r="V57" s="102">
        <f t="shared" si="0"/>
        <v>0.4629081411469785</v>
      </c>
      <c r="W57" s="102">
        <f t="shared" si="1"/>
        <v>0.013372901855357156</v>
      </c>
      <c r="X57" s="103">
        <f t="shared" si="2"/>
        <v>0.033432254638392896</v>
      </c>
    </row>
    <row r="58" spans="1:24" ht="14.25">
      <c r="A58" s="49" t="s">
        <v>0</v>
      </c>
      <c r="B58" s="50">
        <v>38580</v>
      </c>
      <c r="C58" s="53" t="s">
        <v>412</v>
      </c>
      <c r="D58" s="50">
        <v>38572</v>
      </c>
      <c r="E58" s="51" t="s">
        <v>141</v>
      </c>
      <c r="F58" s="52" t="s">
        <v>142</v>
      </c>
      <c r="G58" s="53" t="s">
        <v>33</v>
      </c>
      <c r="H58" s="50">
        <v>38580</v>
      </c>
      <c r="I58" s="50">
        <v>38581</v>
      </c>
      <c r="J58" s="51" t="s">
        <v>1</v>
      </c>
      <c r="K58" s="55">
        <v>2.1</v>
      </c>
      <c r="L58" s="53" t="s">
        <v>40</v>
      </c>
      <c r="M58" s="53">
        <v>0.094</v>
      </c>
      <c r="N58" s="63">
        <v>0.018</v>
      </c>
      <c r="O58" s="51" t="s">
        <v>139</v>
      </c>
      <c r="P58" s="53">
        <v>0.0012</v>
      </c>
      <c r="Q58" s="63">
        <v>0.24</v>
      </c>
      <c r="R58" s="51" t="s">
        <v>139</v>
      </c>
      <c r="S58" s="167">
        <v>0.0092</v>
      </c>
      <c r="T58" s="104">
        <f t="shared" si="3"/>
        <v>8</v>
      </c>
      <c r="U58" s="128">
        <v>216271663.79625794</v>
      </c>
      <c r="V58" s="102">
        <f t="shared" si="0"/>
        <v>0.4541704939721417</v>
      </c>
      <c r="W58" s="102">
        <f t="shared" si="1"/>
        <v>0.0038928899483326425</v>
      </c>
      <c r="X58" s="103">
        <f t="shared" si="2"/>
        <v>0.0519051993111019</v>
      </c>
    </row>
    <row r="59" spans="1:24" ht="14.25">
      <c r="A59" s="49" t="s">
        <v>15</v>
      </c>
      <c r="B59" s="50">
        <v>38588</v>
      </c>
      <c r="C59" s="53" t="s">
        <v>16</v>
      </c>
      <c r="D59" s="50">
        <v>38580</v>
      </c>
      <c r="E59" s="51" t="s">
        <v>141</v>
      </c>
      <c r="F59" s="52" t="s">
        <v>142</v>
      </c>
      <c r="G59" s="53" t="s">
        <v>33</v>
      </c>
      <c r="H59" s="50">
        <v>38588</v>
      </c>
      <c r="I59" s="50">
        <f>H59+1</f>
        <v>38589</v>
      </c>
      <c r="J59" s="51" t="s">
        <v>17</v>
      </c>
      <c r="K59" s="55">
        <v>2.6</v>
      </c>
      <c r="L59" s="53" t="s">
        <v>40</v>
      </c>
      <c r="M59" s="53">
        <v>0.094</v>
      </c>
      <c r="N59" s="63">
        <v>0.047</v>
      </c>
      <c r="O59" s="51" t="s">
        <v>139</v>
      </c>
      <c r="P59" s="53">
        <v>0.0012</v>
      </c>
      <c r="Q59" s="63">
        <v>0.22</v>
      </c>
      <c r="R59" s="51" t="s">
        <v>139</v>
      </c>
      <c r="S59" s="167">
        <v>0.0092</v>
      </c>
      <c r="T59" s="104">
        <f t="shared" si="3"/>
        <v>8</v>
      </c>
      <c r="U59" s="128">
        <v>109015620.89810768</v>
      </c>
      <c r="V59" s="102">
        <f t="shared" si="0"/>
        <v>0.28344061433507994</v>
      </c>
      <c r="W59" s="102">
        <f t="shared" si="1"/>
        <v>0.005123734182211061</v>
      </c>
      <c r="X59" s="103">
        <f t="shared" si="2"/>
        <v>0.023983436597583688</v>
      </c>
    </row>
    <row r="60" spans="1:24" ht="14.25">
      <c r="A60" s="49" t="s">
        <v>20</v>
      </c>
      <c r="B60" s="50">
        <v>38595</v>
      </c>
      <c r="C60" s="53" t="s">
        <v>413</v>
      </c>
      <c r="D60" s="50">
        <v>38588</v>
      </c>
      <c r="E60" s="51" t="s">
        <v>141</v>
      </c>
      <c r="F60" s="52" t="s">
        <v>142</v>
      </c>
      <c r="G60" s="53" t="s">
        <v>33</v>
      </c>
      <c r="H60" s="50">
        <v>38595</v>
      </c>
      <c r="I60" s="50">
        <f aca="true" t="shared" si="5" ref="I60:I94">H60+1</f>
        <v>38596</v>
      </c>
      <c r="J60" s="51" t="s">
        <v>21</v>
      </c>
      <c r="K60" s="55">
        <v>1.9</v>
      </c>
      <c r="L60" s="51" t="s">
        <v>139</v>
      </c>
      <c r="M60" s="53">
        <v>0.094</v>
      </c>
      <c r="N60" s="63">
        <v>0.055</v>
      </c>
      <c r="O60" s="51" t="s">
        <v>139</v>
      </c>
      <c r="P60" s="53">
        <v>0.0012</v>
      </c>
      <c r="Q60" s="63">
        <v>0.2</v>
      </c>
      <c r="R60" s="51" t="s">
        <v>139</v>
      </c>
      <c r="S60" s="167">
        <v>0.0092</v>
      </c>
      <c r="T60" s="104">
        <f t="shared" si="3"/>
        <v>7</v>
      </c>
      <c r="U60" s="128">
        <v>91259901.19574419</v>
      </c>
      <c r="V60" s="102">
        <f t="shared" si="0"/>
        <v>0.17339381227191394</v>
      </c>
      <c r="W60" s="102">
        <f t="shared" si="1"/>
        <v>0.00501929456576593</v>
      </c>
      <c r="X60" s="103">
        <f t="shared" si="2"/>
        <v>0.018251980239148837</v>
      </c>
    </row>
    <row r="61" spans="1:24" ht="14.25">
      <c r="A61" s="49" t="s">
        <v>24</v>
      </c>
      <c r="B61" s="50">
        <v>38601</v>
      </c>
      <c r="C61" s="53" t="s">
        <v>25</v>
      </c>
      <c r="D61" s="50">
        <v>38595</v>
      </c>
      <c r="E61" s="51" t="s">
        <v>141</v>
      </c>
      <c r="F61" s="52" t="s">
        <v>142</v>
      </c>
      <c r="G61" s="53" t="s">
        <v>33</v>
      </c>
      <c r="H61" s="50">
        <v>38601</v>
      </c>
      <c r="I61" s="50">
        <f t="shared" si="5"/>
        <v>38602</v>
      </c>
      <c r="J61" s="51" t="s">
        <v>26</v>
      </c>
      <c r="K61" s="55">
        <v>1.7</v>
      </c>
      <c r="L61" s="51" t="s">
        <v>139</v>
      </c>
      <c r="M61" s="53">
        <v>0.094</v>
      </c>
      <c r="N61" s="63">
        <v>0.055</v>
      </c>
      <c r="O61" s="51" t="s">
        <v>139</v>
      </c>
      <c r="P61" s="53">
        <v>0.0012</v>
      </c>
      <c r="Q61" s="63">
        <v>0.25</v>
      </c>
      <c r="R61" s="51" t="s">
        <v>139</v>
      </c>
      <c r="S61" s="167">
        <v>0.0092</v>
      </c>
      <c r="T61" s="104">
        <f t="shared" si="3"/>
        <v>6</v>
      </c>
      <c r="U61" s="128">
        <v>121943778.14195473</v>
      </c>
      <c r="V61" s="102">
        <f t="shared" si="0"/>
        <v>0.20730442284132305</v>
      </c>
      <c r="W61" s="102">
        <f t="shared" si="1"/>
        <v>0.00670690779780751</v>
      </c>
      <c r="X61" s="103">
        <f t="shared" si="2"/>
        <v>0.030485944535488686</v>
      </c>
    </row>
    <row r="62" spans="1:24" ht="14.25">
      <c r="A62" s="49" t="s">
        <v>29</v>
      </c>
      <c r="B62" s="50">
        <v>38609</v>
      </c>
      <c r="C62" s="53" t="s">
        <v>30</v>
      </c>
      <c r="D62" s="50">
        <v>38601</v>
      </c>
      <c r="E62" s="51" t="s">
        <v>141</v>
      </c>
      <c r="F62" s="52" t="s">
        <v>142</v>
      </c>
      <c r="G62" s="53" t="s">
        <v>33</v>
      </c>
      <c r="H62" s="50">
        <v>38609</v>
      </c>
      <c r="I62" s="50">
        <f t="shared" si="5"/>
        <v>38610</v>
      </c>
      <c r="J62" s="51" t="s">
        <v>31</v>
      </c>
      <c r="K62" s="64">
        <v>2</v>
      </c>
      <c r="L62" s="51" t="s">
        <v>139</v>
      </c>
      <c r="M62" s="53">
        <v>0.094</v>
      </c>
      <c r="N62" s="63">
        <v>0.041</v>
      </c>
      <c r="O62" s="51" t="s">
        <v>139</v>
      </c>
      <c r="P62" s="53">
        <v>0.0012</v>
      </c>
      <c r="Q62" s="63">
        <v>0.23</v>
      </c>
      <c r="R62" s="51" t="s">
        <v>139</v>
      </c>
      <c r="S62" s="167">
        <v>0.0092</v>
      </c>
      <c r="T62" s="104">
        <f t="shared" si="3"/>
        <v>8</v>
      </c>
      <c r="U62" s="128">
        <v>72392424.60469821</v>
      </c>
      <c r="V62" s="102">
        <f t="shared" si="0"/>
        <v>0.14478484920939644</v>
      </c>
      <c r="W62" s="102">
        <f t="shared" si="1"/>
        <v>0.0029680894087926266</v>
      </c>
      <c r="X62" s="103">
        <f t="shared" si="2"/>
        <v>0.016650257659080587</v>
      </c>
    </row>
    <row r="63" spans="1:24" ht="14.25">
      <c r="A63" s="49" t="s">
        <v>10</v>
      </c>
      <c r="B63" s="50">
        <v>38615</v>
      </c>
      <c r="C63" s="53" t="s">
        <v>11</v>
      </c>
      <c r="D63" s="50">
        <v>38609</v>
      </c>
      <c r="E63" s="51" t="s">
        <v>141</v>
      </c>
      <c r="F63" s="52" t="s">
        <v>142</v>
      </c>
      <c r="G63" s="53" t="s">
        <v>33</v>
      </c>
      <c r="H63" s="50">
        <v>38615</v>
      </c>
      <c r="I63" s="50">
        <f t="shared" si="5"/>
        <v>38616</v>
      </c>
      <c r="J63" s="51" t="s">
        <v>12</v>
      </c>
      <c r="K63" s="55">
        <v>2.7</v>
      </c>
      <c r="L63" s="51" t="s">
        <v>139</v>
      </c>
      <c r="M63" s="53">
        <v>0.094</v>
      </c>
      <c r="N63" s="63">
        <v>0.023</v>
      </c>
      <c r="O63" s="51" t="s">
        <v>139</v>
      </c>
      <c r="P63" s="53">
        <v>0.0058</v>
      </c>
      <c r="Q63" s="63">
        <v>0.27</v>
      </c>
      <c r="R63" s="51" t="s">
        <v>139</v>
      </c>
      <c r="S63" s="167">
        <v>0.0092</v>
      </c>
      <c r="T63" s="104">
        <f t="shared" si="3"/>
        <v>6</v>
      </c>
      <c r="U63" s="128">
        <v>15032435.759129768</v>
      </c>
      <c r="V63" s="102">
        <f t="shared" si="0"/>
        <v>0.04058757654965038</v>
      </c>
      <c r="W63" s="102">
        <f t="shared" si="1"/>
        <v>0.0003457460224599847</v>
      </c>
      <c r="X63" s="103">
        <f t="shared" si="2"/>
        <v>0.004058757654965038</v>
      </c>
    </row>
    <row r="64" spans="1:24" ht="14.25">
      <c r="A64" s="49" t="s">
        <v>4</v>
      </c>
      <c r="B64" s="50">
        <v>38621</v>
      </c>
      <c r="C64" s="53" t="s">
        <v>5</v>
      </c>
      <c r="D64" s="50">
        <v>38615</v>
      </c>
      <c r="E64" s="51" t="s">
        <v>141</v>
      </c>
      <c r="F64" s="52" t="s">
        <v>142</v>
      </c>
      <c r="G64" s="53" t="s">
        <v>33</v>
      </c>
      <c r="H64" s="50">
        <v>38621</v>
      </c>
      <c r="I64" s="50">
        <f t="shared" si="5"/>
        <v>38622</v>
      </c>
      <c r="J64" s="51" t="s">
        <v>6</v>
      </c>
      <c r="K64" s="55">
        <v>1.8</v>
      </c>
      <c r="L64" s="51" t="s">
        <v>139</v>
      </c>
      <c r="M64" s="53">
        <v>0.094</v>
      </c>
      <c r="N64" s="63">
        <v>0.013</v>
      </c>
      <c r="O64" s="51" t="s">
        <v>139</v>
      </c>
      <c r="P64" s="53">
        <v>0.0012</v>
      </c>
      <c r="Q64" s="63">
        <v>0.25</v>
      </c>
      <c r="R64" s="51" t="s">
        <v>139</v>
      </c>
      <c r="S64" s="167">
        <v>0.0092</v>
      </c>
      <c r="T64" s="104">
        <f t="shared" si="3"/>
        <v>6</v>
      </c>
      <c r="U64" s="128">
        <v>20613567.63262356</v>
      </c>
      <c r="V64" s="102">
        <f t="shared" si="0"/>
        <v>0.037104421738722415</v>
      </c>
      <c r="W64" s="102">
        <f t="shared" si="1"/>
        <v>0.0002679763792241063</v>
      </c>
      <c r="X64" s="103">
        <f t="shared" si="2"/>
        <v>0.005153391908155891</v>
      </c>
    </row>
    <row r="65" spans="1:24" ht="14.25">
      <c r="A65" s="49" t="s">
        <v>7</v>
      </c>
      <c r="B65" s="193">
        <v>38629</v>
      </c>
      <c r="C65" s="53" t="s">
        <v>8</v>
      </c>
      <c r="D65" s="50">
        <v>38621</v>
      </c>
      <c r="E65" s="51" t="s">
        <v>141</v>
      </c>
      <c r="F65" s="52" t="s">
        <v>142</v>
      </c>
      <c r="G65" s="53" t="s">
        <v>33</v>
      </c>
      <c r="H65" s="50">
        <v>38629</v>
      </c>
      <c r="I65" s="50">
        <f t="shared" si="5"/>
        <v>38630</v>
      </c>
      <c r="J65" s="51" t="s">
        <v>9</v>
      </c>
      <c r="K65" s="55">
        <v>1.4</v>
      </c>
      <c r="L65" s="51" t="s">
        <v>139</v>
      </c>
      <c r="M65" s="53">
        <v>0.094</v>
      </c>
      <c r="N65" s="63">
        <v>0.035</v>
      </c>
      <c r="O65" s="51" t="s">
        <v>139</v>
      </c>
      <c r="P65" s="53">
        <v>0.0012</v>
      </c>
      <c r="Q65" s="63">
        <v>0.38</v>
      </c>
      <c r="R65" s="51" t="s">
        <v>139</v>
      </c>
      <c r="S65" s="167">
        <v>0.0046</v>
      </c>
      <c r="T65" s="104">
        <f t="shared" si="3"/>
        <v>8</v>
      </c>
      <c r="U65" s="128">
        <v>38250191.40358957</v>
      </c>
      <c r="V65" s="102">
        <f t="shared" si="0"/>
        <v>0.05355026796502539</v>
      </c>
      <c r="W65" s="102">
        <f t="shared" si="1"/>
        <v>0.001338756699125635</v>
      </c>
      <c r="X65" s="103">
        <f t="shared" si="2"/>
        <v>0.014535072733364037</v>
      </c>
    </row>
    <row r="66" spans="1:24" ht="14.25">
      <c r="A66" s="49" t="s">
        <v>498</v>
      </c>
      <c r="B66" s="193">
        <v>38645</v>
      </c>
      <c r="C66" s="53" t="s">
        <v>497</v>
      </c>
      <c r="D66" s="50">
        <v>38637</v>
      </c>
      <c r="E66" s="51" t="s">
        <v>141</v>
      </c>
      <c r="F66" s="52" t="s">
        <v>142</v>
      </c>
      <c r="G66" s="53" t="s">
        <v>33</v>
      </c>
      <c r="H66" s="50">
        <v>38645</v>
      </c>
      <c r="I66" s="50">
        <f t="shared" si="5"/>
        <v>38646</v>
      </c>
      <c r="J66" s="51" t="s">
        <v>496</v>
      </c>
      <c r="K66" s="64">
        <v>2</v>
      </c>
      <c r="L66" s="51" t="s">
        <v>139</v>
      </c>
      <c r="M66" s="53">
        <v>0.094</v>
      </c>
      <c r="N66" s="55">
        <v>0.019</v>
      </c>
      <c r="O66" s="51" t="s">
        <v>139</v>
      </c>
      <c r="P66" s="53">
        <v>0.0012</v>
      </c>
      <c r="Q66" s="63">
        <v>0.52</v>
      </c>
      <c r="R66" s="51" t="s">
        <v>139</v>
      </c>
      <c r="S66" s="53">
        <v>0.0092</v>
      </c>
      <c r="T66" s="104">
        <f t="shared" si="3"/>
        <v>16</v>
      </c>
      <c r="U66" s="230">
        <v>161086816.98387477</v>
      </c>
      <c r="V66" s="102">
        <f aca="true" t="shared" si="6" ref="V66:V94">K66*$U66/1000/1000000</f>
        <v>0.32217363396774956</v>
      </c>
      <c r="W66" s="102">
        <f aca="true" t="shared" si="7" ref="W66:W94">N66*$U66/1000/1000000</f>
        <v>0.0030606495226936205</v>
      </c>
      <c r="X66" s="103">
        <f aca="true" t="shared" si="8" ref="X66:X94">Q66*$U66/1000/1000000</f>
        <v>0.08376514483161489</v>
      </c>
    </row>
    <row r="67" spans="1:24" ht="14.25">
      <c r="A67" s="49" t="s">
        <v>495</v>
      </c>
      <c r="B67" s="242">
        <v>38656</v>
      </c>
      <c r="C67" s="53" t="s">
        <v>494</v>
      </c>
      <c r="D67" s="245">
        <v>38650</v>
      </c>
      <c r="E67" s="51" t="s">
        <v>141</v>
      </c>
      <c r="F67" s="52" t="s">
        <v>142</v>
      </c>
      <c r="G67" s="53" t="s">
        <v>33</v>
      </c>
      <c r="H67" s="50">
        <v>38657</v>
      </c>
      <c r="I67" s="50">
        <f t="shared" si="5"/>
        <v>38658</v>
      </c>
      <c r="J67" s="51" t="s">
        <v>493</v>
      </c>
      <c r="K67" s="55">
        <v>0.91</v>
      </c>
      <c r="L67" s="51" t="s">
        <v>139</v>
      </c>
      <c r="M67" s="53">
        <v>0.094</v>
      </c>
      <c r="N67" s="55">
        <v>0.0025</v>
      </c>
      <c r="O67" s="51" t="s">
        <v>139</v>
      </c>
      <c r="P67" s="53">
        <v>0.0012</v>
      </c>
      <c r="Q67" s="63">
        <v>0.67</v>
      </c>
      <c r="R67" s="51" t="s">
        <v>139</v>
      </c>
      <c r="S67" s="53">
        <v>0.0092</v>
      </c>
      <c r="T67" s="104">
        <f t="shared" si="3"/>
        <v>11</v>
      </c>
      <c r="U67" s="230">
        <v>3278440358.443791</v>
      </c>
      <c r="V67" s="102">
        <f t="shared" si="6"/>
        <v>2.98338072618385</v>
      </c>
      <c r="W67" s="102">
        <f t="shared" si="7"/>
        <v>0.008196100896109478</v>
      </c>
      <c r="X67" s="103">
        <f t="shared" si="8"/>
        <v>2.19655504015734</v>
      </c>
    </row>
    <row r="68" spans="1:24" ht="14.25">
      <c r="A68" s="49" t="s">
        <v>492</v>
      </c>
      <c r="B68" s="242">
        <v>38664</v>
      </c>
      <c r="C68" s="53" t="s">
        <v>491</v>
      </c>
      <c r="D68" s="74">
        <v>38656</v>
      </c>
      <c r="E68" s="51" t="s">
        <v>141</v>
      </c>
      <c r="F68" s="52" t="s">
        <v>142</v>
      </c>
      <c r="G68" s="53" t="s">
        <v>33</v>
      </c>
      <c r="H68" s="50">
        <v>38665</v>
      </c>
      <c r="I68" s="50">
        <f t="shared" si="5"/>
        <v>38666</v>
      </c>
      <c r="J68" s="51" t="s">
        <v>490</v>
      </c>
      <c r="K68" s="55" t="s">
        <v>66</v>
      </c>
      <c r="L68" s="51" t="s">
        <v>139</v>
      </c>
      <c r="M68" s="53" t="s">
        <v>66</v>
      </c>
      <c r="N68" s="55">
        <v>0.0048</v>
      </c>
      <c r="O68" s="51" t="s">
        <v>139</v>
      </c>
      <c r="P68" s="53">
        <v>0.0012</v>
      </c>
      <c r="Q68" s="63">
        <v>0.59</v>
      </c>
      <c r="R68" s="51" t="s">
        <v>139</v>
      </c>
      <c r="S68" s="53">
        <v>0.0092</v>
      </c>
      <c r="T68" s="104">
        <f t="shared" si="3"/>
        <v>8</v>
      </c>
      <c r="U68" s="230">
        <v>1906882795.1607363</v>
      </c>
      <c r="V68" s="187" t="s">
        <v>66</v>
      </c>
      <c r="W68" s="102">
        <f t="shared" si="7"/>
        <v>0.009153037416771533</v>
      </c>
      <c r="X68" s="103">
        <f t="shared" si="8"/>
        <v>1.1250608491448344</v>
      </c>
    </row>
    <row r="69" spans="1:24" ht="14.25">
      <c r="A69" s="49" t="s">
        <v>489</v>
      </c>
      <c r="B69" s="242">
        <v>38671</v>
      </c>
      <c r="C69" s="53" t="s">
        <v>488</v>
      </c>
      <c r="D69" s="74">
        <v>38664</v>
      </c>
      <c r="E69" s="51" t="s">
        <v>141</v>
      </c>
      <c r="F69" s="52" t="s">
        <v>142</v>
      </c>
      <c r="G69" s="53" t="s">
        <v>33</v>
      </c>
      <c r="H69" s="50">
        <v>38672</v>
      </c>
      <c r="I69" s="50">
        <f t="shared" si="5"/>
        <v>38673</v>
      </c>
      <c r="J69" s="51" t="s">
        <v>487</v>
      </c>
      <c r="K69" s="55">
        <v>1.6</v>
      </c>
      <c r="L69" s="51" t="s">
        <v>139</v>
      </c>
      <c r="M69" s="53">
        <v>0.094</v>
      </c>
      <c r="N69" s="55">
        <v>0.0054</v>
      </c>
      <c r="O69" s="51" t="s">
        <v>139</v>
      </c>
      <c r="P69" s="53">
        <v>0.0012</v>
      </c>
      <c r="Q69" s="63">
        <v>0.54</v>
      </c>
      <c r="R69" s="51" t="s">
        <v>139</v>
      </c>
      <c r="S69" s="53">
        <v>0.0092</v>
      </c>
      <c r="T69" s="104">
        <f t="shared" si="3"/>
        <v>7</v>
      </c>
      <c r="U69" s="230">
        <v>547940948.5182306</v>
      </c>
      <c r="V69" s="102">
        <f t="shared" si="6"/>
        <v>0.876705517629169</v>
      </c>
      <c r="W69" s="102">
        <f t="shared" si="7"/>
        <v>0.002958881121998445</v>
      </c>
      <c r="X69" s="103">
        <f t="shared" si="8"/>
        <v>0.29588811219984457</v>
      </c>
    </row>
    <row r="70" spans="1:24" ht="14.25">
      <c r="A70" s="49" t="s">
        <v>486</v>
      </c>
      <c r="B70" s="242">
        <v>38684</v>
      </c>
      <c r="C70" s="53" t="s">
        <v>485</v>
      </c>
      <c r="D70" s="74">
        <v>38677</v>
      </c>
      <c r="E70" s="51" t="s">
        <v>141</v>
      </c>
      <c r="F70" s="229" t="s">
        <v>142</v>
      </c>
      <c r="G70" s="53" t="s">
        <v>33</v>
      </c>
      <c r="H70" s="50">
        <v>38685</v>
      </c>
      <c r="I70" s="50">
        <f t="shared" si="5"/>
        <v>38686</v>
      </c>
      <c r="J70" s="51" t="s">
        <v>484</v>
      </c>
      <c r="K70" s="55">
        <v>1.7</v>
      </c>
      <c r="L70" s="53" t="s">
        <v>40</v>
      </c>
      <c r="M70" s="53">
        <v>0.12</v>
      </c>
      <c r="N70" s="55">
        <v>0.012</v>
      </c>
      <c r="O70" s="51" t="s">
        <v>139</v>
      </c>
      <c r="P70" s="53">
        <v>0.0012</v>
      </c>
      <c r="Q70" s="63">
        <v>0.36</v>
      </c>
      <c r="R70" s="51" t="s">
        <v>139</v>
      </c>
      <c r="S70" s="53">
        <v>0.0046</v>
      </c>
      <c r="T70" s="104">
        <f t="shared" si="3"/>
        <v>13</v>
      </c>
      <c r="U70" s="230">
        <v>214328022.57503626</v>
      </c>
      <c r="V70" s="102">
        <f t="shared" si="6"/>
        <v>0.36435763837756163</v>
      </c>
      <c r="W70" s="102">
        <f t="shared" si="7"/>
        <v>0.0025719362709004353</v>
      </c>
      <c r="X70" s="103">
        <f t="shared" si="8"/>
        <v>0.07715808812701305</v>
      </c>
    </row>
    <row r="71" spans="1:24" ht="14.25">
      <c r="A71" s="49" t="s">
        <v>483</v>
      </c>
      <c r="B71" s="243">
        <v>38698</v>
      </c>
      <c r="C71" s="53" t="s">
        <v>482</v>
      </c>
      <c r="D71" s="74">
        <v>38692</v>
      </c>
      <c r="E71" s="51" t="s">
        <v>141</v>
      </c>
      <c r="F71" s="52" t="s">
        <v>142</v>
      </c>
      <c r="G71" s="53" t="s">
        <v>33</v>
      </c>
      <c r="H71" s="50">
        <v>38699</v>
      </c>
      <c r="I71" s="50">
        <f t="shared" si="5"/>
        <v>38700</v>
      </c>
      <c r="J71" s="51" t="s">
        <v>481</v>
      </c>
      <c r="K71" s="55">
        <v>1.9</v>
      </c>
      <c r="L71" s="51" t="s">
        <v>139</v>
      </c>
      <c r="M71" s="53">
        <v>0.12</v>
      </c>
      <c r="N71" s="55">
        <v>0.036</v>
      </c>
      <c r="O71" s="51" t="s">
        <v>139</v>
      </c>
      <c r="P71" s="53">
        <v>0.0012</v>
      </c>
      <c r="Q71" s="63">
        <v>0.39</v>
      </c>
      <c r="R71" s="51" t="s">
        <v>139</v>
      </c>
      <c r="S71" s="53">
        <v>0.0046</v>
      </c>
      <c r="T71" s="104">
        <f t="shared" si="3"/>
        <v>14</v>
      </c>
      <c r="U71" s="230">
        <v>128888685.88015436</v>
      </c>
      <c r="V71" s="102">
        <f t="shared" si="6"/>
        <v>0.24488850317229327</v>
      </c>
      <c r="W71" s="102">
        <f t="shared" si="7"/>
        <v>0.004639992691685557</v>
      </c>
      <c r="X71" s="103">
        <f t="shared" si="8"/>
        <v>0.0502665874932602</v>
      </c>
    </row>
    <row r="72" spans="1:24" ht="14.25">
      <c r="A72" s="49" t="s">
        <v>480</v>
      </c>
      <c r="B72" s="243">
        <v>38705</v>
      </c>
      <c r="C72" s="53" t="s">
        <v>479</v>
      </c>
      <c r="D72" s="74">
        <v>38698</v>
      </c>
      <c r="E72" s="51" t="s">
        <v>141</v>
      </c>
      <c r="F72" s="52" t="s">
        <v>142</v>
      </c>
      <c r="G72" s="53" t="s">
        <v>33</v>
      </c>
      <c r="H72" s="50">
        <v>38706</v>
      </c>
      <c r="I72" s="50">
        <f t="shared" si="5"/>
        <v>38707</v>
      </c>
      <c r="J72" s="51" t="s">
        <v>478</v>
      </c>
      <c r="K72" s="55">
        <v>1.6</v>
      </c>
      <c r="L72" s="51" t="s">
        <v>139</v>
      </c>
      <c r="M72" s="53">
        <v>0.12</v>
      </c>
      <c r="N72" s="55">
        <v>0.036</v>
      </c>
      <c r="O72" s="51" t="s">
        <v>139</v>
      </c>
      <c r="P72" s="53">
        <v>0.0012</v>
      </c>
      <c r="Q72" s="63">
        <v>0.25</v>
      </c>
      <c r="R72" s="51" t="s">
        <v>139</v>
      </c>
      <c r="S72" s="53">
        <v>0.0046</v>
      </c>
      <c r="T72" s="104">
        <f t="shared" si="3"/>
        <v>7</v>
      </c>
      <c r="U72" s="230">
        <v>106935604.6764086</v>
      </c>
      <c r="V72" s="102">
        <f t="shared" si="6"/>
        <v>0.17109696748225378</v>
      </c>
      <c r="W72" s="102">
        <f t="shared" si="7"/>
        <v>0.003849681768350709</v>
      </c>
      <c r="X72" s="103">
        <f t="shared" si="8"/>
        <v>0.02673390116910215</v>
      </c>
    </row>
    <row r="73" spans="1:24" ht="14.25">
      <c r="A73" s="49" t="s">
        <v>477</v>
      </c>
      <c r="B73" s="243">
        <v>38720</v>
      </c>
      <c r="C73" s="53" t="s">
        <v>476</v>
      </c>
      <c r="D73" s="74">
        <v>38714</v>
      </c>
      <c r="E73" s="51" t="s">
        <v>141</v>
      </c>
      <c r="F73" s="52" t="s">
        <v>142</v>
      </c>
      <c r="G73" s="53" t="s">
        <v>33</v>
      </c>
      <c r="H73" s="50">
        <v>38720</v>
      </c>
      <c r="I73" s="50">
        <f t="shared" si="5"/>
        <v>38721</v>
      </c>
      <c r="J73" s="51" t="s">
        <v>475</v>
      </c>
      <c r="K73" s="55">
        <v>1.7</v>
      </c>
      <c r="L73" s="51" t="s">
        <v>139</v>
      </c>
      <c r="M73" s="53">
        <v>0.12</v>
      </c>
      <c r="N73" s="55">
        <v>0.053</v>
      </c>
      <c r="O73" s="51" t="s">
        <v>139</v>
      </c>
      <c r="P73" s="53">
        <v>0.0012</v>
      </c>
      <c r="Q73" s="63">
        <v>0.22</v>
      </c>
      <c r="R73" s="51" t="s">
        <v>139</v>
      </c>
      <c r="S73" s="53">
        <v>0.0046</v>
      </c>
      <c r="T73" s="104">
        <f aca="true" t="shared" si="9" ref="T73:T94">B73-B72</f>
        <v>15</v>
      </c>
      <c r="U73" s="230">
        <v>46562151.40430887</v>
      </c>
      <c r="V73" s="102">
        <f t="shared" si="6"/>
        <v>0.07915565738732508</v>
      </c>
      <c r="W73" s="102">
        <f t="shared" si="7"/>
        <v>0.00246779402442837</v>
      </c>
      <c r="X73" s="103">
        <f t="shared" si="8"/>
        <v>0.010243673308947952</v>
      </c>
    </row>
    <row r="74" spans="1:24" ht="14.25">
      <c r="A74" s="49" t="s">
        <v>474</v>
      </c>
      <c r="B74" s="242">
        <v>38734</v>
      </c>
      <c r="C74" s="53" t="s">
        <v>473</v>
      </c>
      <c r="D74" s="74">
        <v>38726</v>
      </c>
      <c r="E74" s="51" t="s">
        <v>141</v>
      </c>
      <c r="F74" s="52" t="s">
        <v>142</v>
      </c>
      <c r="G74" s="53" t="s">
        <v>33</v>
      </c>
      <c r="H74" s="50">
        <v>38735</v>
      </c>
      <c r="I74" s="50">
        <f t="shared" si="5"/>
        <v>38736</v>
      </c>
      <c r="J74" s="51" t="s">
        <v>472</v>
      </c>
      <c r="K74" s="55">
        <v>1.4</v>
      </c>
      <c r="L74" s="53" t="s">
        <v>40</v>
      </c>
      <c r="M74" s="53">
        <v>0.12</v>
      </c>
      <c r="N74" s="55">
        <v>0.064</v>
      </c>
      <c r="O74" s="51" t="s">
        <v>139</v>
      </c>
      <c r="P74" s="53">
        <v>0.0012</v>
      </c>
      <c r="Q74" s="63">
        <v>0.18</v>
      </c>
      <c r="R74" s="51" t="s">
        <v>139</v>
      </c>
      <c r="S74" s="53">
        <v>0.0046</v>
      </c>
      <c r="T74" s="104">
        <f t="shared" si="9"/>
        <v>14</v>
      </c>
      <c r="U74" s="230">
        <v>31176166.39413201</v>
      </c>
      <c r="V74" s="102">
        <f t="shared" si="6"/>
        <v>0.043646632951784815</v>
      </c>
      <c r="W74" s="102">
        <f t="shared" si="7"/>
        <v>0.0019952746492244485</v>
      </c>
      <c r="X74" s="103">
        <f t="shared" si="8"/>
        <v>0.0056117099509437616</v>
      </c>
    </row>
    <row r="75" spans="1:24" ht="14.25">
      <c r="A75" s="49" t="s">
        <v>471</v>
      </c>
      <c r="B75" s="243">
        <v>38748</v>
      </c>
      <c r="C75" s="53" t="s">
        <v>470</v>
      </c>
      <c r="D75" s="74">
        <v>38740</v>
      </c>
      <c r="E75" s="51" t="s">
        <v>141</v>
      </c>
      <c r="F75" s="52" t="s">
        <v>142</v>
      </c>
      <c r="G75" s="53" t="s">
        <v>33</v>
      </c>
      <c r="H75" s="50">
        <v>38748</v>
      </c>
      <c r="I75" s="50">
        <f t="shared" si="5"/>
        <v>38749</v>
      </c>
      <c r="J75" s="51" t="s">
        <v>469</v>
      </c>
      <c r="K75" s="55">
        <v>1.4</v>
      </c>
      <c r="L75" s="51" t="s">
        <v>139</v>
      </c>
      <c r="M75" s="53">
        <v>0.12</v>
      </c>
      <c r="N75" s="55">
        <v>0.056</v>
      </c>
      <c r="O75" s="51" t="s">
        <v>139</v>
      </c>
      <c r="P75" s="53">
        <v>0.0023</v>
      </c>
      <c r="Q75" s="63">
        <v>0.26</v>
      </c>
      <c r="R75" s="51" t="s">
        <v>139</v>
      </c>
      <c r="S75" s="53">
        <v>0.0046</v>
      </c>
      <c r="T75" s="104">
        <f t="shared" si="9"/>
        <v>14</v>
      </c>
      <c r="U75" s="230">
        <v>15433180.18980058</v>
      </c>
      <c r="V75" s="102">
        <f t="shared" si="6"/>
        <v>0.02160645226572081</v>
      </c>
      <c r="W75" s="102">
        <f t="shared" si="7"/>
        <v>0.0008642580906288324</v>
      </c>
      <c r="X75" s="103">
        <f t="shared" si="8"/>
        <v>0.004012626849348151</v>
      </c>
    </row>
    <row r="76" spans="1:24" ht="14.25">
      <c r="A76" s="49" t="s">
        <v>468</v>
      </c>
      <c r="B76" s="242">
        <v>38761</v>
      </c>
      <c r="C76" s="53" t="s">
        <v>505</v>
      </c>
      <c r="D76" s="74">
        <v>38754</v>
      </c>
      <c r="E76" s="51" t="s">
        <v>141</v>
      </c>
      <c r="F76" s="52" t="s">
        <v>142</v>
      </c>
      <c r="G76" s="53" t="s">
        <v>33</v>
      </c>
      <c r="H76" s="50">
        <v>38763</v>
      </c>
      <c r="I76" s="50">
        <f t="shared" si="5"/>
        <v>38764</v>
      </c>
      <c r="J76" s="51" t="s">
        <v>467</v>
      </c>
      <c r="K76" s="55">
        <v>1.4</v>
      </c>
      <c r="L76" s="51" t="s">
        <v>139</v>
      </c>
      <c r="M76" s="53">
        <v>0.12</v>
      </c>
      <c r="N76" s="63">
        <v>0.02</v>
      </c>
      <c r="O76" s="51" t="s">
        <v>139</v>
      </c>
      <c r="P76" s="53">
        <v>0.0012</v>
      </c>
      <c r="Q76" s="63">
        <v>1.1</v>
      </c>
      <c r="R76" s="51" t="s">
        <v>139</v>
      </c>
      <c r="S76" s="53">
        <v>0.046</v>
      </c>
      <c r="T76" s="104">
        <f t="shared" si="9"/>
        <v>13</v>
      </c>
      <c r="U76" s="230">
        <v>294880026.3921628</v>
      </c>
      <c r="V76" s="102">
        <f t="shared" si="6"/>
        <v>0.4128320369490279</v>
      </c>
      <c r="W76" s="102">
        <f t="shared" si="7"/>
        <v>0.005897600527843256</v>
      </c>
      <c r="X76" s="103">
        <f t="shared" si="8"/>
        <v>0.32436802903137907</v>
      </c>
    </row>
    <row r="77" spans="1:24" ht="14.25">
      <c r="A77" s="49" t="s">
        <v>466</v>
      </c>
      <c r="B77" s="242">
        <v>38775</v>
      </c>
      <c r="C77" s="244" t="s">
        <v>525</v>
      </c>
      <c r="D77" s="74">
        <v>38769</v>
      </c>
      <c r="E77" s="51" t="s">
        <v>141</v>
      </c>
      <c r="F77" s="52" t="s">
        <v>142</v>
      </c>
      <c r="G77" s="53" t="s">
        <v>33</v>
      </c>
      <c r="H77" s="50">
        <v>38776</v>
      </c>
      <c r="I77" s="50">
        <f t="shared" si="5"/>
        <v>38777</v>
      </c>
      <c r="J77" s="51" t="s">
        <v>465</v>
      </c>
      <c r="K77" s="55">
        <v>2.4</v>
      </c>
      <c r="L77" s="51" t="s">
        <v>139</v>
      </c>
      <c r="M77" s="53">
        <v>0.12</v>
      </c>
      <c r="N77" s="55">
        <v>0.028</v>
      </c>
      <c r="O77" s="51" t="s">
        <v>139</v>
      </c>
      <c r="P77" s="53">
        <v>0.0012</v>
      </c>
      <c r="Q77" s="63">
        <v>0.98</v>
      </c>
      <c r="R77" s="53" t="s">
        <v>40</v>
      </c>
      <c r="S77" s="53">
        <v>0.046</v>
      </c>
      <c r="T77" s="104">
        <f t="shared" si="9"/>
        <v>14</v>
      </c>
      <c r="U77" s="230">
        <v>63520631.23609971</v>
      </c>
      <c r="V77" s="102">
        <f t="shared" si="6"/>
        <v>0.1524495149666393</v>
      </c>
      <c r="W77" s="102">
        <f t="shared" si="7"/>
        <v>0.001778577674610792</v>
      </c>
      <c r="X77" s="103">
        <f t="shared" si="8"/>
        <v>0.062250218611377715</v>
      </c>
    </row>
    <row r="78" spans="1:24" ht="14.25">
      <c r="A78" s="49" t="s">
        <v>464</v>
      </c>
      <c r="B78" s="242">
        <v>38790</v>
      </c>
      <c r="C78" s="53" t="s">
        <v>463</v>
      </c>
      <c r="D78" s="245">
        <v>38782</v>
      </c>
      <c r="E78" s="51" t="s">
        <v>141</v>
      </c>
      <c r="F78" s="52" t="s">
        <v>142</v>
      </c>
      <c r="G78" s="53" t="s">
        <v>33</v>
      </c>
      <c r="H78" s="50">
        <v>38791</v>
      </c>
      <c r="I78" s="50">
        <f t="shared" si="5"/>
        <v>38792</v>
      </c>
      <c r="J78" s="51" t="s">
        <v>462</v>
      </c>
      <c r="K78" s="55">
        <v>2.8</v>
      </c>
      <c r="L78" s="51" t="s">
        <v>139</v>
      </c>
      <c r="M78" s="53">
        <v>0.12</v>
      </c>
      <c r="N78" s="55">
        <v>0.026</v>
      </c>
      <c r="O78" s="51" t="s">
        <v>139</v>
      </c>
      <c r="P78" s="53">
        <v>0.0012</v>
      </c>
      <c r="Q78" s="63">
        <v>0.67</v>
      </c>
      <c r="R78" s="51" t="s">
        <v>139</v>
      </c>
      <c r="S78" s="53">
        <v>0.018</v>
      </c>
      <c r="T78" s="104">
        <f t="shared" si="9"/>
        <v>15</v>
      </c>
      <c r="U78" s="230">
        <v>12490374.175477022</v>
      </c>
      <c r="V78" s="102">
        <f t="shared" si="6"/>
        <v>0.03497304769133566</v>
      </c>
      <c r="W78" s="102">
        <f t="shared" si="7"/>
        <v>0.00032474972856240256</v>
      </c>
      <c r="X78" s="103">
        <f t="shared" si="8"/>
        <v>0.008368550697569607</v>
      </c>
    </row>
    <row r="79" spans="1:24" ht="14.25">
      <c r="A79" s="49" t="s">
        <v>461</v>
      </c>
      <c r="B79" s="242">
        <v>38833</v>
      </c>
      <c r="C79" s="53" t="s">
        <v>506</v>
      </c>
      <c r="D79" s="245">
        <v>38825</v>
      </c>
      <c r="E79" s="51" t="s">
        <v>141</v>
      </c>
      <c r="F79" s="52" t="s">
        <v>142</v>
      </c>
      <c r="G79" s="53" t="s">
        <v>33</v>
      </c>
      <c r="H79" s="50">
        <v>38834</v>
      </c>
      <c r="I79" s="50">
        <f t="shared" si="5"/>
        <v>38835</v>
      </c>
      <c r="J79" s="51" t="s">
        <v>460</v>
      </c>
      <c r="K79" s="55">
        <v>0.95</v>
      </c>
      <c r="L79" s="51" t="s">
        <v>139</v>
      </c>
      <c r="M79" s="53">
        <v>0.12</v>
      </c>
      <c r="N79" s="55">
        <v>0.011</v>
      </c>
      <c r="O79" s="51" t="s">
        <v>139</v>
      </c>
      <c r="P79" s="53">
        <v>0.0012</v>
      </c>
      <c r="Q79" s="63">
        <v>0.28</v>
      </c>
      <c r="R79" s="51" t="s">
        <v>139</v>
      </c>
      <c r="S79" s="53">
        <v>0.0092</v>
      </c>
      <c r="T79" s="104">
        <f t="shared" si="9"/>
        <v>43</v>
      </c>
      <c r="U79" s="247">
        <v>0</v>
      </c>
      <c r="V79" s="248">
        <f t="shared" si="6"/>
        <v>0</v>
      </c>
      <c r="W79" s="248">
        <f t="shared" si="7"/>
        <v>0</v>
      </c>
      <c r="X79" s="249">
        <f t="shared" si="8"/>
        <v>0</v>
      </c>
    </row>
    <row r="80" spans="1:24" ht="14.25">
      <c r="A80" s="49" t="s">
        <v>459</v>
      </c>
      <c r="B80" s="243">
        <v>38873</v>
      </c>
      <c r="C80" s="53" t="s">
        <v>507</v>
      </c>
      <c r="D80" s="245">
        <v>38867</v>
      </c>
      <c r="E80" s="51" t="s">
        <v>141</v>
      </c>
      <c r="F80" s="52" t="s">
        <v>142</v>
      </c>
      <c r="G80" s="53" t="s">
        <v>33</v>
      </c>
      <c r="H80" s="50">
        <v>38874</v>
      </c>
      <c r="I80" s="50">
        <f t="shared" si="5"/>
        <v>38875</v>
      </c>
      <c r="J80" s="51" t="s">
        <v>458</v>
      </c>
      <c r="K80" s="55" t="s">
        <v>419</v>
      </c>
      <c r="L80" s="53" t="s">
        <v>38</v>
      </c>
      <c r="M80" s="53">
        <v>0.25</v>
      </c>
      <c r="N80" s="55">
        <v>0.013</v>
      </c>
      <c r="O80" s="51" t="s">
        <v>139</v>
      </c>
      <c r="P80" s="53">
        <v>0.0012</v>
      </c>
      <c r="Q80" s="63">
        <v>0.23</v>
      </c>
      <c r="R80" s="51" t="s">
        <v>139</v>
      </c>
      <c r="S80" s="53">
        <v>0.0046</v>
      </c>
      <c r="T80" s="104">
        <f t="shared" si="9"/>
        <v>40</v>
      </c>
      <c r="U80" s="247">
        <v>0</v>
      </c>
      <c r="V80" s="250" t="s">
        <v>419</v>
      </c>
      <c r="W80" s="248">
        <f t="shared" si="7"/>
        <v>0</v>
      </c>
      <c r="X80" s="249">
        <f t="shared" si="8"/>
        <v>0</v>
      </c>
    </row>
    <row r="81" spans="1:24" ht="14.25">
      <c r="A81" s="49" t="s">
        <v>457</v>
      </c>
      <c r="B81" s="243">
        <v>38887</v>
      </c>
      <c r="C81" s="53" t="s">
        <v>508</v>
      </c>
      <c r="D81" s="74">
        <v>38880</v>
      </c>
      <c r="E81" s="51" t="s">
        <v>141</v>
      </c>
      <c r="F81" s="52" t="s">
        <v>142</v>
      </c>
      <c r="G81" s="53" t="s">
        <v>33</v>
      </c>
      <c r="H81" s="50">
        <v>38888</v>
      </c>
      <c r="I81" s="50">
        <f t="shared" si="5"/>
        <v>38889</v>
      </c>
      <c r="J81" s="51" t="s">
        <v>456</v>
      </c>
      <c r="K81" s="64">
        <v>4</v>
      </c>
      <c r="L81" s="51" t="s">
        <v>139</v>
      </c>
      <c r="M81" s="53">
        <v>0.25</v>
      </c>
      <c r="N81" s="63">
        <v>0.02</v>
      </c>
      <c r="O81" s="51" t="s">
        <v>139</v>
      </c>
      <c r="P81" s="53">
        <v>0.0012</v>
      </c>
      <c r="Q81" s="63">
        <v>0.096</v>
      </c>
      <c r="R81" s="51" t="s">
        <v>139</v>
      </c>
      <c r="S81" s="53">
        <v>0.0046</v>
      </c>
      <c r="T81" s="104">
        <f t="shared" si="9"/>
        <v>14</v>
      </c>
      <c r="U81" s="247">
        <v>0</v>
      </c>
      <c r="V81" s="248">
        <f t="shared" si="6"/>
        <v>0</v>
      </c>
      <c r="W81" s="248">
        <f t="shared" si="7"/>
        <v>0</v>
      </c>
      <c r="X81" s="249">
        <f t="shared" si="8"/>
        <v>0</v>
      </c>
    </row>
    <row r="82" spans="1:24" ht="14.25">
      <c r="A82" s="49" t="s">
        <v>455</v>
      </c>
      <c r="B82" s="242">
        <v>38904</v>
      </c>
      <c r="C82" s="53" t="s">
        <v>509</v>
      </c>
      <c r="D82" s="74">
        <v>38894</v>
      </c>
      <c r="E82" s="51" t="s">
        <v>141</v>
      </c>
      <c r="F82" s="52" t="s">
        <v>142</v>
      </c>
      <c r="G82" s="53" t="s">
        <v>33</v>
      </c>
      <c r="H82" s="50">
        <v>38904</v>
      </c>
      <c r="I82" s="50">
        <f t="shared" si="5"/>
        <v>38905</v>
      </c>
      <c r="J82" s="51" t="s">
        <v>454</v>
      </c>
      <c r="K82" s="55">
        <v>3.8</v>
      </c>
      <c r="L82" s="51" t="s">
        <v>139</v>
      </c>
      <c r="M82" s="53">
        <v>0.25</v>
      </c>
      <c r="N82" s="55" t="s">
        <v>419</v>
      </c>
      <c r="O82" s="53" t="s">
        <v>38</v>
      </c>
      <c r="P82" s="53">
        <v>0.023</v>
      </c>
      <c r="Q82" s="63">
        <v>0.042</v>
      </c>
      <c r="R82" s="51" t="s">
        <v>139</v>
      </c>
      <c r="S82" s="53">
        <v>0.0018</v>
      </c>
      <c r="T82" s="104">
        <f t="shared" si="9"/>
        <v>17</v>
      </c>
      <c r="U82" s="247">
        <v>0</v>
      </c>
      <c r="V82" s="248">
        <f t="shared" si="6"/>
        <v>0</v>
      </c>
      <c r="W82" s="250" t="s">
        <v>419</v>
      </c>
      <c r="X82" s="249">
        <f t="shared" si="8"/>
        <v>0</v>
      </c>
    </row>
    <row r="83" spans="1:24" ht="14.25">
      <c r="A83" s="49" t="s">
        <v>453</v>
      </c>
      <c r="B83" s="242">
        <v>38910</v>
      </c>
      <c r="C83" s="53" t="s">
        <v>510</v>
      </c>
      <c r="D83" s="74">
        <v>38905</v>
      </c>
      <c r="E83" s="51" t="s">
        <v>141</v>
      </c>
      <c r="F83" s="52" t="s">
        <v>142</v>
      </c>
      <c r="G83" s="53" t="s">
        <v>33</v>
      </c>
      <c r="H83" s="50">
        <v>38910</v>
      </c>
      <c r="I83" s="50">
        <f t="shared" si="5"/>
        <v>38911</v>
      </c>
      <c r="J83" s="51" t="s">
        <v>452</v>
      </c>
      <c r="K83" s="55">
        <v>2.5</v>
      </c>
      <c r="L83" s="51" t="s">
        <v>139</v>
      </c>
      <c r="M83" s="53">
        <v>0.25</v>
      </c>
      <c r="N83" s="55" t="s">
        <v>419</v>
      </c>
      <c r="O83" s="53" t="s">
        <v>38</v>
      </c>
      <c r="P83" s="53">
        <v>0.023</v>
      </c>
      <c r="Q83" s="63">
        <v>0.1</v>
      </c>
      <c r="R83" s="51" t="s">
        <v>139</v>
      </c>
      <c r="S83" s="53">
        <v>0.0046</v>
      </c>
      <c r="T83" s="104">
        <f t="shared" si="9"/>
        <v>6</v>
      </c>
      <c r="U83" s="230">
        <v>152914.7427875911</v>
      </c>
      <c r="V83" s="102">
        <f t="shared" si="6"/>
        <v>0.0003822868569689777</v>
      </c>
      <c r="W83" s="187" t="s">
        <v>419</v>
      </c>
      <c r="X83" s="103">
        <f t="shared" si="8"/>
        <v>1.529147427875911E-05</v>
      </c>
    </row>
    <row r="84" spans="1:24" ht="14.25">
      <c r="A84" s="49" t="s">
        <v>451</v>
      </c>
      <c r="B84" s="242">
        <v>38915</v>
      </c>
      <c r="C84" s="53" t="s">
        <v>511</v>
      </c>
      <c r="D84" s="74">
        <v>38910</v>
      </c>
      <c r="E84" s="51" t="s">
        <v>141</v>
      </c>
      <c r="F84" s="52" t="s">
        <v>142</v>
      </c>
      <c r="G84" s="53" t="s">
        <v>33</v>
      </c>
      <c r="H84" s="50">
        <v>38916</v>
      </c>
      <c r="I84" s="50">
        <f t="shared" si="5"/>
        <v>38917</v>
      </c>
      <c r="J84" s="51" t="s">
        <v>450</v>
      </c>
      <c r="K84" s="55">
        <v>1.1</v>
      </c>
      <c r="L84" s="51" t="s">
        <v>139</v>
      </c>
      <c r="M84" s="53">
        <v>0.25</v>
      </c>
      <c r="N84" s="55" t="s">
        <v>419</v>
      </c>
      <c r="O84" s="53" t="s">
        <v>38</v>
      </c>
      <c r="P84" s="53">
        <v>0.029</v>
      </c>
      <c r="Q84" s="63">
        <v>0.082</v>
      </c>
      <c r="R84" s="51" t="s">
        <v>139</v>
      </c>
      <c r="S84" s="53">
        <v>0.0018</v>
      </c>
      <c r="T84" s="104">
        <f t="shared" si="9"/>
        <v>5</v>
      </c>
      <c r="U84" s="230">
        <v>13205649.749994671</v>
      </c>
      <c r="V84" s="102">
        <f t="shared" si="6"/>
        <v>0.014526214724994138</v>
      </c>
      <c r="W84" s="187" t="s">
        <v>419</v>
      </c>
      <c r="X84" s="103">
        <f t="shared" si="8"/>
        <v>0.0010828632794995631</v>
      </c>
    </row>
    <row r="85" spans="1:24" ht="14.25">
      <c r="A85" s="49" t="s">
        <v>449</v>
      </c>
      <c r="B85" s="243">
        <v>38929</v>
      </c>
      <c r="C85" s="53" t="s">
        <v>512</v>
      </c>
      <c r="D85" s="245">
        <v>38923</v>
      </c>
      <c r="E85" s="51" t="s">
        <v>141</v>
      </c>
      <c r="F85" s="52" t="s">
        <v>142</v>
      </c>
      <c r="G85" s="53" t="s">
        <v>33</v>
      </c>
      <c r="H85" s="50">
        <v>38931</v>
      </c>
      <c r="I85" s="50">
        <f t="shared" si="5"/>
        <v>38932</v>
      </c>
      <c r="J85" s="51" t="s">
        <v>448</v>
      </c>
      <c r="K85" s="55">
        <v>0.84</v>
      </c>
      <c r="L85" s="51" t="s">
        <v>139</v>
      </c>
      <c r="M85" s="53">
        <v>0.25</v>
      </c>
      <c r="N85" s="55">
        <v>0.041</v>
      </c>
      <c r="O85" s="51" t="s">
        <v>139</v>
      </c>
      <c r="P85" s="53">
        <v>0.0012</v>
      </c>
      <c r="Q85" s="63">
        <v>0.12</v>
      </c>
      <c r="R85" s="51" t="s">
        <v>139</v>
      </c>
      <c r="S85" s="53">
        <v>0.018</v>
      </c>
      <c r="T85" s="104">
        <f t="shared" si="9"/>
        <v>14</v>
      </c>
      <c r="U85" s="247">
        <v>0</v>
      </c>
      <c r="V85" s="248">
        <f t="shared" si="6"/>
        <v>0</v>
      </c>
      <c r="W85" s="248">
        <f t="shared" si="7"/>
        <v>0</v>
      </c>
      <c r="X85" s="249">
        <f t="shared" si="8"/>
        <v>0</v>
      </c>
    </row>
    <row r="86" spans="1:24" ht="14.25">
      <c r="A86" s="49" t="s">
        <v>447</v>
      </c>
      <c r="B86" s="242">
        <v>38936</v>
      </c>
      <c r="C86" s="53" t="s">
        <v>513</v>
      </c>
      <c r="D86" s="245">
        <v>38929</v>
      </c>
      <c r="E86" s="51" t="s">
        <v>141</v>
      </c>
      <c r="F86" s="52" t="s">
        <v>142</v>
      </c>
      <c r="G86" s="53" t="s">
        <v>33</v>
      </c>
      <c r="H86" s="50">
        <v>38937</v>
      </c>
      <c r="I86" s="50">
        <f t="shared" si="5"/>
        <v>38938</v>
      </c>
      <c r="J86" s="51" t="s">
        <v>446</v>
      </c>
      <c r="K86" s="55">
        <v>0.44</v>
      </c>
      <c r="L86" s="53" t="s">
        <v>39</v>
      </c>
      <c r="M86" s="53">
        <v>0.25</v>
      </c>
      <c r="N86" s="55">
        <v>0.0024</v>
      </c>
      <c r="O86" s="51" t="s">
        <v>139</v>
      </c>
      <c r="P86" s="53">
        <v>0.0012</v>
      </c>
      <c r="Q86" s="63">
        <v>0.067</v>
      </c>
      <c r="R86" s="51" t="s">
        <v>139</v>
      </c>
      <c r="S86" s="53">
        <v>0.0046</v>
      </c>
      <c r="T86" s="104">
        <f t="shared" si="9"/>
        <v>7</v>
      </c>
      <c r="U86" s="247">
        <v>0</v>
      </c>
      <c r="V86" s="248">
        <f t="shared" si="6"/>
        <v>0</v>
      </c>
      <c r="W86" s="248">
        <f t="shared" si="7"/>
        <v>0</v>
      </c>
      <c r="X86" s="249">
        <f t="shared" si="8"/>
        <v>0</v>
      </c>
    </row>
    <row r="87" spans="1:24" ht="14.25">
      <c r="A87" s="49" t="s">
        <v>445</v>
      </c>
      <c r="B87" s="243">
        <v>38943</v>
      </c>
      <c r="C87" s="53" t="s">
        <v>514</v>
      </c>
      <c r="D87" s="74">
        <v>38936</v>
      </c>
      <c r="E87" s="51" t="s">
        <v>141</v>
      </c>
      <c r="F87" s="52" t="s">
        <v>142</v>
      </c>
      <c r="G87" s="53" t="s">
        <v>33</v>
      </c>
      <c r="H87" s="50">
        <v>38944</v>
      </c>
      <c r="I87" s="50">
        <f t="shared" si="5"/>
        <v>38945</v>
      </c>
      <c r="J87" s="51" t="s">
        <v>444</v>
      </c>
      <c r="K87" s="55">
        <v>1.9</v>
      </c>
      <c r="L87" s="51" t="s">
        <v>139</v>
      </c>
      <c r="M87" s="53">
        <v>0.25</v>
      </c>
      <c r="N87" s="55">
        <v>0.015</v>
      </c>
      <c r="O87" s="51" t="s">
        <v>139</v>
      </c>
      <c r="P87" s="53">
        <v>0.0012</v>
      </c>
      <c r="Q87" s="63">
        <v>0.064</v>
      </c>
      <c r="R87" s="51" t="s">
        <v>139</v>
      </c>
      <c r="S87" s="53">
        <v>0.0046</v>
      </c>
      <c r="T87" s="104">
        <f t="shared" si="9"/>
        <v>7</v>
      </c>
      <c r="U87" s="247">
        <v>0</v>
      </c>
      <c r="V87" s="248">
        <f t="shared" si="6"/>
        <v>0</v>
      </c>
      <c r="W87" s="248">
        <f t="shared" si="7"/>
        <v>0</v>
      </c>
      <c r="X87" s="249">
        <f t="shared" si="8"/>
        <v>0</v>
      </c>
    </row>
    <row r="88" spans="1:24" ht="14.25">
      <c r="A88" s="49" t="s">
        <v>443</v>
      </c>
      <c r="B88" s="243">
        <v>38950</v>
      </c>
      <c r="C88" s="53" t="s">
        <v>515</v>
      </c>
      <c r="D88" s="245">
        <v>38943</v>
      </c>
      <c r="E88" s="51" t="s">
        <v>141</v>
      </c>
      <c r="F88" s="52" t="s">
        <v>142</v>
      </c>
      <c r="G88" s="53" t="s">
        <v>33</v>
      </c>
      <c r="H88" s="50">
        <v>38952</v>
      </c>
      <c r="I88" s="50">
        <f t="shared" si="5"/>
        <v>38953</v>
      </c>
      <c r="J88" s="51" t="s">
        <v>442</v>
      </c>
      <c r="K88" s="55">
        <v>1.8</v>
      </c>
      <c r="L88" s="51" t="s">
        <v>139</v>
      </c>
      <c r="M88" s="53">
        <v>0.25</v>
      </c>
      <c r="N88" s="55">
        <v>0.0047</v>
      </c>
      <c r="O88" s="51" t="s">
        <v>139</v>
      </c>
      <c r="P88" s="53">
        <v>0.0012</v>
      </c>
      <c r="Q88" s="63">
        <v>0.092</v>
      </c>
      <c r="R88" s="51" t="s">
        <v>139</v>
      </c>
      <c r="S88" s="53">
        <v>0.0092</v>
      </c>
      <c r="T88" s="104">
        <f t="shared" si="9"/>
        <v>7</v>
      </c>
      <c r="U88" s="247">
        <v>0</v>
      </c>
      <c r="V88" s="248">
        <f t="shared" si="6"/>
        <v>0</v>
      </c>
      <c r="W88" s="248">
        <f t="shared" si="7"/>
        <v>0</v>
      </c>
      <c r="X88" s="249">
        <f t="shared" si="8"/>
        <v>0</v>
      </c>
    </row>
    <row r="89" spans="1:24" ht="14.25">
      <c r="A89" s="49" t="s">
        <v>441</v>
      </c>
      <c r="B89" s="243">
        <v>38957</v>
      </c>
      <c r="C89" s="53" t="s">
        <v>516</v>
      </c>
      <c r="D89" s="74">
        <v>38950</v>
      </c>
      <c r="E89" s="51" t="s">
        <v>141</v>
      </c>
      <c r="F89" s="52" t="s">
        <v>142</v>
      </c>
      <c r="G89" s="53" t="s">
        <v>33</v>
      </c>
      <c r="H89" s="50">
        <v>38958</v>
      </c>
      <c r="I89" s="50">
        <f t="shared" si="5"/>
        <v>38959</v>
      </c>
      <c r="J89" s="51" t="s">
        <v>440</v>
      </c>
      <c r="K89" s="55">
        <v>0.66</v>
      </c>
      <c r="L89" s="51" t="s">
        <v>139</v>
      </c>
      <c r="M89" s="53">
        <v>0.25</v>
      </c>
      <c r="N89" s="55">
        <v>0.0068</v>
      </c>
      <c r="O89" s="51" t="s">
        <v>139</v>
      </c>
      <c r="P89" s="53">
        <v>0.0012</v>
      </c>
      <c r="Q89" s="63">
        <v>0.042</v>
      </c>
      <c r="R89" s="51" t="s">
        <v>139</v>
      </c>
      <c r="S89" s="53">
        <v>0.0018</v>
      </c>
      <c r="T89" s="104">
        <f t="shared" si="9"/>
        <v>7</v>
      </c>
      <c r="U89" s="230">
        <v>1857377.3290020025</v>
      </c>
      <c r="V89" s="102">
        <f t="shared" si="6"/>
        <v>0.0012258690371413218</v>
      </c>
      <c r="W89" s="102">
        <f t="shared" si="7"/>
        <v>1.2630165837213615E-05</v>
      </c>
      <c r="X89" s="103">
        <f t="shared" si="8"/>
        <v>7.800984781808411E-05</v>
      </c>
    </row>
    <row r="90" spans="1:24" ht="14.25">
      <c r="A90" s="49" t="s">
        <v>439</v>
      </c>
      <c r="B90" s="242">
        <v>38966</v>
      </c>
      <c r="C90" s="53" t="s">
        <v>517</v>
      </c>
      <c r="D90" s="50">
        <v>38957</v>
      </c>
      <c r="E90" s="51" t="s">
        <v>141</v>
      </c>
      <c r="F90" s="52" t="s">
        <v>142</v>
      </c>
      <c r="G90" s="53" t="s">
        <v>33</v>
      </c>
      <c r="H90" s="50">
        <v>38968</v>
      </c>
      <c r="I90" s="50">
        <f t="shared" si="5"/>
        <v>38969</v>
      </c>
      <c r="J90" s="51" t="s">
        <v>438</v>
      </c>
      <c r="K90" s="55">
        <v>1.5</v>
      </c>
      <c r="L90" s="51" t="s">
        <v>139</v>
      </c>
      <c r="M90" s="53">
        <v>0.25</v>
      </c>
      <c r="N90" s="55">
        <v>0.013</v>
      </c>
      <c r="O90" s="51" t="s">
        <v>139</v>
      </c>
      <c r="P90" s="53">
        <v>0.0012</v>
      </c>
      <c r="Q90" s="63">
        <v>0.1</v>
      </c>
      <c r="R90" s="53" t="s">
        <v>40</v>
      </c>
      <c r="S90" s="53">
        <v>0.0046</v>
      </c>
      <c r="T90" s="104">
        <f t="shared" si="9"/>
        <v>9</v>
      </c>
      <c r="U90" s="230">
        <v>31774412.923625298</v>
      </c>
      <c r="V90" s="102">
        <f t="shared" si="6"/>
        <v>0.047661619385437955</v>
      </c>
      <c r="W90" s="102">
        <f t="shared" si="7"/>
        <v>0.0004130673680071288</v>
      </c>
      <c r="X90" s="103">
        <f t="shared" si="8"/>
        <v>0.0031774412923625296</v>
      </c>
    </row>
    <row r="91" spans="1:24" ht="14.25">
      <c r="A91" s="49" t="s">
        <v>437</v>
      </c>
      <c r="B91" s="242">
        <v>38971</v>
      </c>
      <c r="C91" s="53" t="s">
        <v>518</v>
      </c>
      <c r="D91" s="50">
        <v>38966</v>
      </c>
      <c r="E91" s="51" t="s">
        <v>141</v>
      </c>
      <c r="F91" s="52" t="s">
        <v>142</v>
      </c>
      <c r="G91" s="53" t="s">
        <v>33</v>
      </c>
      <c r="H91" s="50">
        <v>38972</v>
      </c>
      <c r="I91" s="50">
        <f t="shared" si="5"/>
        <v>38973</v>
      </c>
      <c r="J91" s="51" t="s">
        <v>436</v>
      </c>
      <c r="K91" s="55">
        <v>2.8</v>
      </c>
      <c r="L91" s="51" t="s">
        <v>139</v>
      </c>
      <c r="M91" s="53">
        <v>0.25</v>
      </c>
      <c r="N91" s="55">
        <v>0.012</v>
      </c>
      <c r="O91" s="51" t="s">
        <v>139</v>
      </c>
      <c r="P91" s="53">
        <v>0.0012</v>
      </c>
      <c r="Q91" s="63">
        <v>0.38</v>
      </c>
      <c r="R91" s="51" t="s">
        <v>139</v>
      </c>
      <c r="S91" s="53">
        <v>0.0092</v>
      </c>
      <c r="T91" s="104">
        <f t="shared" si="9"/>
        <v>5</v>
      </c>
      <c r="U91" s="230">
        <v>40458100.12399859</v>
      </c>
      <c r="V91" s="102">
        <f t="shared" si="6"/>
        <v>0.11328268034719605</v>
      </c>
      <c r="W91" s="102">
        <f t="shared" si="7"/>
        <v>0.0004854972014879831</v>
      </c>
      <c r="X91" s="103">
        <f t="shared" si="8"/>
        <v>0.015374078047119466</v>
      </c>
    </row>
    <row r="92" spans="1:24" ht="14.25">
      <c r="A92" s="49" t="s">
        <v>435</v>
      </c>
      <c r="B92" s="242">
        <v>38980</v>
      </c>
      <c r="C92" s="53" t="s">
        <v>519</v>
      </c>
      <c r="D92" s="50">
        <v>38971</v>
      </c>
      <c r="E92" s="51" t="s">
        <v>141</v>
      </c>
      <c r="F92" s="52" t="s">
        <v>142</v>
      </c>
      <c r="G92" s="53" t="s">
        <v>33</v>
      </c>
      <c r="H92" s="50">
        <v>38981</v>
      </c>
      <c r="I92" s="50">
        <f t="shared" si="5"/>
        <v>38982</v>
      </c>
      <c r="J92" s="51" t="s">
        <v>434</v>
      </c>
      <c r="K92" s="55" t="s">
        <v>66</v>
      </c>
      <c r="L92" s="51" t="s">
        <v>139</v>
      </c>
      <c r="M92" s="53" t="s">
        <v>66</v>
      </c>
      <c r="N92" s="55">
        <v>0.016</v>
      </c>
      <c r="O92" s="51" t="s">
        <v>139</v>
      </c>
      <c r="P92" s="53">
        <v>0.0012</v>
      </c>
      <c r="Q92" s="63">
        <v>0.44</v>
      </c>
      <c r="R92" s="51" t="s">
        <v>139</v>
      </c>
      <c r="S92" s="53">
        <v>0.0092</v>
      </c>
      <c r="T92" s="104">
        <f t="shared" si="9"/>
        <v>9</v>
      </c>
      <c r="U92" s="230">
        <v>51389132.45903086</v>
      </c>
      <c r="V92" s="187" t="s">
        <v>66</v>
      </c>
      <c r="W92" s="102">
        <f t="shared" si="7"/>
        <v>0.0008222261193444937</v>
      </c>
      <c r="X92" s="103">
        <f t="shared" si="8"/>
        <v>0.02261121828197358</v>
      </c>
    </row>
    <row r="93" spans="1:24" ht="14.25">
      <c r="A93" s="49" t="s">
        <v>433</v>
      </c>
      <c r="B93" s="193">
        <v>38986</v>
      </c>
      <c r="C93" s="53" t="s">
        <v>520</v>
      </c>
      <c r="D93" s="50">
        <v>38980</v>
      </c>
      <c r="E93" s="51" t="s">
        <v>141</v>
      </c>
      <c r="F93" s="52" t="s">
        <v>142</v>
      </c>
      <c r="G93" s="53" t="s">
        <v>33</v>
      </c>
      <c r="H93" s="50">
        <v>38987</v>
      </c>
      <c r="I93" s="50">
        <f t="shared" si="5"/>
        <v>38988</v>
      </c>
      <c r="J93" s="51" t="s">
        <v>432</v>
      </c>
      <c r="K93" s="64">
        <v>3</v>
      </c>
      <c r="L93" s="53" t="s">
        <v>40</v>
      </c>
      <c r="M93" s="53">
        <v>0.25</v>
      </c>
      <c r="N93" s="55">
        <v>0.0099</v>
      </c>
      <c r="O93" s="51">
        <v>0</v>
      </c>
      <c r="P93" s="53">
        <v>0.0012</v>
      </c>
      <c r="Q93" s="63">
        <v>0.79</v>
      </c>
      <c r="R93" s="51">
        <v>0</v>
      </c>
      <c r="S93" s="53">
        <v>0.018</v>
      </c>
      <c r="T93" s="104">
        <f t="shared" si="9"/>
        <v>6</v>
      </c>
      <c r="U93" s="230">
        <v>14235503.735435048</v>
      </c>
      <c r="V93" s="102">
        <f t="shared" si="6"/>
        <v>0.04270651120630515</v>
      </c>
      <c r="W93" s="102">
        <f t="shared" si="7"/>
        <v>0.00014093148698080695</v>
      </c>
      <c r="X93" s="103">
        <f t="shared" si="8"/>
        <v>0.011246047950993689</v>
      </c>
    </row>
    <row r="94" spans="1:24" ht="14.25">
      <c r="A94" s="49" t="s">
        <v>431</v>
      </c>
      <c r="B94" s="193">
        <v>38992</v>
      </c>
      <c r="C94" s="53" t="s">
        <v>521</v>
      </c>
      <c r="D94" s="50">
        <v>38986</v>
      </c>
      <c r="E94" s="51" t="s">
        <v>141</v>
      </c>
      <c r="F94" s="52" t="s">
        <v>142</v>
      </c>
      <c r="G94" s="53" t="s">
        <v>33</v>
      </c>
      <c r="H94" s="50">
        <v>38994</v>
      </c>
      <c r="I94" s="50">
        <f t="shared" si="5"/>
        <v>38995</v>
      </c>
      <c r="J94" s="51" t="s">
        <v>430</v>
      </c>
      <c r="K94" s="55">
        <v>2.6</v>
      </c>
      <c r="L94" s="51">
        <v>0</v>
      </c>
      <c r="M94" s="53">
        <v>0.25</v>
      </c>
      <c r="N94" s="55">
        <v>0.016</v>
      </c>
      <c r="O94" s="51">
        <v>0</v>
      </c>
      <c r="P94" s="53">
        <v>0.0012</v>
      </c>
      <c r="Q94" s="63">
        <v>0.53</v>
      </c>
      <c r="R94" s="51">
        <v>0</v>
      </c>
      <c r="S94" s="53">
        <v>0.0092</v>
      </c>
      <c r="T94" s="104">
        <f t="shared" si="9"/>
        <v>6</v>
      </c>
      <c r="U94" s="230">
        <v>2224399.6035768925</v>
      </c>
      <c r="V94" s="102">
        <f t="shared" si="6"/>
        <v>0.005783438969299921</v>
      </c>
      <c r="W94" s="102">
        <f t="shared" si="7"/>
        <v>3.5590393657230284E-05</v>
      </c>
      <c r="X94" s="103">
        <f t="shared" si="8"/>
        <v>0.0011789317898957532</v>
      </c>
    </row>
    <row r="95" spans="1:24" ht="14.25">
      <c r="A95" s="40" t="s">
        <v>531</v>
      </c>
      <c r="B95" s="26">
        <v>39001</v>
      </c>
      <c r="C95" s="264" t="s">
        <v>572</v>
      </c>
      <c r="D95" s="26">
        <v>38992</v>
      </c>
      <c r="E95" s="51" t="s">
        <v>141</v>
      </c>
      <c r="F95" s="52" t="s">
        <v>142</v>
      </c>
      <c r="G95" s="53" t="s">
        <v>33</v>
      </c>
      <c r="H95" s="26">
        <v>39001</v>
      </c>
      <c r="I95" s="269">
        <v>39002</v>
      </c>
      <c r="J95" s="271" t="s">
        <v>613</v>
      </c>
      <c r="K95" s="40">
        <v>2.3</v>
      </c>
      <c r="L95" s="40">
        <v>0</v>
      </c>
      <c r="M95" s="40">
        <v>0.25</v>
      </c>
      <c r="N95" s="40">
        <v>0.042</v>
      </c>
      <c r="O95" s="40">
        <v>0</v>
      </c>
      <c r="P95" s="40">
        <v>0.0012</v>
      </c>
      <c r="Q95" s="40">
        <v>0.33</v>
      </c>
      <c r="R95" s="40">
        <v>0</v>
      </c>
      <c r="S95" s="40">
        <v>0.0092</v>
      </c>
      <c r="U95" s="270">
        <v>0</v>
      </c>
      <c r="V95" s="102">
        <f aca="true" t="shared" si="10" ref="V95:V124">K95*$U95/1000/1000000</f>
        <v>0</v>
      </c>
      <c r="W95" s="102">
        <f aca="true" t="shared" si="11" ref="W95:W124">N95*$U95/1000/1000000</f>
        <v>0</v>
      </c>
      <c r="X95" s="103">
        <f aca="true" t="shared" si="12" ref="X95:X124">Q95*$U95/1000/1000000</f>
        <v>0</v>
      </c>
    </row>
    <row r="96" spans="1:24" ht="14.25">
      <c r="A96" s="40" t="s">
        <v>532</v>
      </c>
      <c r="B96" s="26">
        <v>39006</v>
      </c>
      <c r="C96" s="264" t="s">
        <v>573</v>
      </c>
      <c r="D96" s="26">
        <v>39001</v>
      </c>
      <c r="E96" s="51" t="s">
        <v>141</v>
      </c>
      <c r="F96" s="52" t="s">
        <v>142</v>
      </c>
      <c r="G96" s="53" t="s">
        <v>33</v>
      </c>
      <c r="H96" s="26">
        <v>39007</v>
      </c>
      <c r="I96" s="269">
        <f>H96+I95-H95</f>
        <v>39008</v>
      </c>
      <c r="J96" s="271" t="s">
        <v>614</v>
      </c>
      <c r="K96" s="40">
        <v>2.6</v>
      </c>
      <c r="L96" s="40" t="s">
        <v>40</v>
      </c>
      <c r="M96" s="40">
        <v>0.25</v>
      </c>
      <c r="N96" s="40">
        <v>0.09</v>
      </c>
      <c r="O96" s="40">
        <v>0</v>
      </c>
      <c r="P96" s="40">
        <v>0.0012</v>
      </c>
      <c r="Q96" s="40">
        <v>0.18</v>
      </c>
      <c r="R96" s="40">
        <v>0</v>
      </c>
      <c r="S96" s="40">
        <v>0.0046</v>
      </c>
      <c r="U96" s="270">
        <v>0</v>
      </c>
      <c r="V96" s="102">
        <f t="shared" si="10"/>
        <v>0</v>
      </c>
      <c r="W96" s="102">
        <f t="shared" si="11"/>
        <v>0</v>
      </c>
      <c r="X96" s="103">
        <f t="shared" si="12"/>
        <v>0</v>
      </c>
    </row>
    <row r="97" spans="1:24" ht="14.25">
      <c r="A97" s="40" t="s">
        <v>533</v>
      </c>
      <c r="B97" s="26">
        <v>39015</v>
      </c>
      <c r="C97" s="264" t="s">
        <v>574</v>
      </c>
      <c r="D97" s="26">
        <v>39007</v>
      </c>
      <c r="E97" s="51" t="s">
        <v>141</v>
      </c>
      <c r="F97" s="52" t="s">
        <v>142</v>
      </c>
      <c r="G97" s="53" t="s">
        <v>33</v>
      </c>
      <c r="H97" s="26">
        <v>39016</v>
      </c>
      <c r="I97" s="269">
        <f aca="true" t="shared" si="13" ref="I97:I135">H97+I96-H96</f>
        <v>39017</v>
      </c>
      <c r="J97" s="271" t="s">
        <v>615</v>
      </c>
      <c r="K97" s="40">
        <v>1.6</v>
      </c>
      <c r="L97" s="40">
        <v>0</v>
      </c>
      <c r="M97" s="40">
        <v>0.25</v>
      </c>
      <c r="N97" s="40">
        <v>0.065</v>
      </c>
      <c r="O97" s="40">
        <v>0</v>
      </c>
      <c r="P97" s="40">
        <v>0.0012</v>
      </c>
      <c r="Q97" s="40">
        <v>0.077</v>
      </c>
      <c r="R97" s="40" t="s">
        <v>40</v>
      </c>
      <c r="S97" s="40">
        <v>0.0046</v>
      </c>
      <c r="U97" s="270">
        <v>0</v>
      </c>
      <c r="V97" s="102">
        <f t="shared" si="10"/>
        <v>0</v>
      </c>
      <c r="W97" s="102">
        <f t="shared" si="11"/>
        <v>0</v>
      </c>
      <c r="X97" s="103">
        <f t="shared" si="12"/>
        <v>0</v>
      </c>
    </row>
    <row r="98" spans="1:24" ht="14.25">
      <c r="A98" s="40" t="s">
        <v>534</v>
      </c>
      <c r="B98" s="26">
        <v>39020</v>
      </c>
      <c r="C98" s="264" t="s">
        <v>575</v>
      </c>
      <c r="D98" s="26">
        <v>39016</v>
      </c>
      <c r="E98" s="51" t="s">
        <v>141</v>
      </c>
      <c r="F98" s="52" t="s">
        <v>142</v>
      </c>
      <c r="G98" s="53" t="s">
        <v>33</v>
      </c>
      <c r="H98" s="26">
        <v>39022</v>
      </c>
      <c r="I98" s="269">
        <f t="shared" si="13"/>
        <v>39023</v>
      </c>
      <c r="J98" s="271" t="s">
        <v>616</v>
      </c>
      <c r="K98" s="40">
        <v>0.91</v>
      </c>
      <c r="L98" s="40">
        <v>0</v>
      </c>
      <c r="M98" s="40">
        <v>0.25</v>
      </c>
      <c r="N98" s="40">
        <v>0.021</v>
      </c>
      <c r="O98" s="40">
        <v>0</v>
      </c>
      <c r="P98" s="40">
        <v>0.0012</v>
      </c>
      <c r="Q98" s="40">
        <v>0.037</v>
      </c>
      <c r="R98" s="40">
        <v>0</v>
      </c>
      <c r="S98" s="40">
        <v>0.0046</v>
      </c>
      <c r="U98" s="270">
        <v>0</v>
      </c>
      <c r="V98" s="102">
        <f t="shared" si="10"/>
        <v>0</v>
      </c>
      <c r="W98" s="102">
        <f t="shared" si="11"/>
        <v>0</v>
      </c>
      <c r="X98" s="103">
        <f t="shared" si="12"/>
        <v>0</v>
      </c>
    </row>
    <row r="99" spans="1:24" ht="14.25">
      <c r="A99" s="40" t="s">
        <v>535</v>
      </c>
      <c r="B99" s="26">
        <v>39027</v>
      </c>
      <c r="C99" s="264" t="s">
        <v>576</v>
      </c>
      <c r="D99" s="26">
        <v>39021</v>
      </c>
      <c r="E99" s="51" t="s">
        <v>141</v>
      </c>
      <c r="F99" s="52" t="s">
        <v>142</v>
      </c>
      <c r="G99" s="53" t="s">
        <v>33</v>
      </c>
      <c r="H99" s="26">
        <v>39029</v>
      </c>
      <c r="I99" s="269">
        <f t="shared" si="13"/>
        <v>39030</v>
      </c>
      <c r="J99" s="271" t="s">
        <v>617</v>
      </c>
      <c r="K99" s="40">
        <v>1.3</v>
      </c>
      <c r="L99" s="40">
        <v>0</v>
      </c>
      <c r="M99" s="40">
        <v>0.25</v>
      </c>
      <c r="N99" s="40">
        <v>0.012</v>
      </c>
      <c r="O99" s="40">
        <v>0</v>
      </c>
      <c r="P99" s="40">
        <v>0.0012</v>
      </c>
      <c r="Q99" s="40">
        <v>0.088</v>
      </c>
      <c r="R99" s="40" t="s">
        <v>40</v>
      </c>
      <c r="S99" s="40">
        <v>0.0046</v>
      </c>
      <c r="U99" s="270">
        <v>6016417.846244874</v>
      </c>
      <c r="V99" s="102">
        <f t="shared" si="10"/>
        <v>0.007821343200118337</v>
      </c>
      <c r="W99" s="102">
        <f t="shared" si="11"/>
        <v>7.21970141549385E-05</v>
      </c>
      <c r="X99" s="103">
        <f t="shared" si="12"/>
        <v>0.0005294447704695488</v>
      </c>
    </row>
    <row r="100" spans="1:24" ht="14.25">
      <c r="A100" s="40" t="s">
        <v>536</v>
      </c>
      <c r="B100" s="26">
        <v>39034</v>
      </c>
      <c r="C100" s="264" t="s">
        <v>577</v>
      </c>
      <c r="D100" s="26">
        <v>39027</v>
      </c>
      <c r="E100" s="51" t="s">
        <v>141</v>
      </c>
      <c r="F100" s="52" t="s">
        <v>142</v>
      </c>
      <c r="G100" s="53" t="s">
        <v>33</v>
      </c>
      <c r="H100" s="26">
        <v>39036</v>
      </c>
      <c r="I100" s="269">
        <f t="shared" si="13"/>
        <v>39037</v>
      </c>
      <c r="J100" s="271" t="s">
        <v>618</v>
      </c>
      <c r="K100" s="40">
        <v>0.39</v>
      </c>
      <c r="L100" s="40" t="s">
        <v>39</v>
      </c>
      <c r="M100" s="40">
        <v>0.25</v>
      </c>
      <c r="N100" s="40">
        <v>0.011</v>
      </c>
      <c r="O100" s="40" t="s">
        <v>40</v>
      </c>
      <c r="P100" s="40">
        <v>0.0012</v>
      </c>
      <c r="Q100" s="40">
        <v>0.051</v>
      </c>
      <c r="R100" s="40">
        <v>0</v>
      </c>
      <c r="S100" s="40">
        <v>0.0046</v>
      </c>
      <c r="U100" s="270">
        <v>0</v>
      </c>
      <c r="V100" s="102">
        <f t="shared" si="10"/>
        <v>0</v>
      </c>
      <c r="W100" s="102">
        <f t="shared" si="11"/>
        <v>0</v>
      </c>
      <c r="X100" s="103">
        <f t="shared" si="12"/>
        <v>0</v>
      </c>
    </row>
    <row r="101" spans="1:24" ht="14.25">
      <c r="A101" s="40" t="s">
        <v>537</v>
      </c>
      <c r="B101" s="26">
        <v>39055</v>
      </c>
      <c r="C101" s="264" t="s">
        <v>578</v>
      </c>
      <c r="D101" s="26">
        <v>39049</v>
      </c>
      <c r="E101" s="51" t="s">
        <v>141</v>
      </c>
      <c r="F101" s="52" t="s">
        <v>142</v>
      </c>
      <c r="G101" s="53" t="s">
        <v>33</v>
      </c>
      <c r="H101" s="26">
        <v>39057</v>
      </c>
      <c r="I101" s="269">
        <f t="shared" si="13"/>
        <v>39058</v>
      </c>
      <c r="J101" s="271" t="s">
        <v>619</v>
      </c>
      <c r="K101" s="40">
        <v>0.91</v>
      </c>
      <c r="L101" s="40">
        <v>0</v>
      </c>
      <c r="M101" s="40">
        <v>0.25</v>
      </c>
      <c r="N101" s="40">
        <v>0.007</v>
      </c>
      <c r="O101" s="40">
        <v>0</v>
      </c>
      <c r="P101" s="40">
        <v>0.0012</v>
      </c>
      <c r="Q101" s="40">
        <v>0.014</v>
      </c>
      <c r="R101" s="40">
        <v>0</v>
      </c>
      <c r="S101" s="40">
        <v>0.0018</v>
      </c>
      <c r="U101" s="270">
        <v>40777.25985017999</v>
      </c>
      <c r="V101" s="102">
        <f t="shared" si="10"/>
        <v>3.710730646366379E-05</v>
      </c>
      <c r="W101" s="102">
        <f t="shared" si="11"/>
        <v>2.854408189512599E-07</v>
      </c>
      <c r="X101" s="103">
        <f t="shared" si="12"/>
        <v>5.708816379025198E-07</v>
      </c>
    </row>
    <row r="102" spans="1:24" ht="14.25">
      <c r="A102" s="40" t="s">
        <v>538</v>
      </c>
      <c r="B102" s="26">
        <v>39069</v>
      </c>
      <c r="C102" s="264" t="s">
        <v>579</v>
      </c>
      <c r="D102" s="26">
        <v>39065</v>
      </c>
      <c r="E102" s="51" t="s">
        <v>141</v>
      </c>
      <c r="F102" s="52" t="s">
        <v>142</v>
      </c>
      <c r="G102" s="53" t="s">
        <v>33</v>
      </c>
      <c r="H102" s="26">
        <v>39071</v>
      </c>
      <c r="I102" s="269">
        <f t="shared" si="13"/>
        <v>39072</v>
      </c>
      <c r="J102" s="271" t="s">
        <v>620</v>
      </c>
      <c r="K102" s="40">
        <v>0.96</v>
      </c>
      <c r="L102" s="40">
        <v>0</v>
      </c>
      <c r="M102" s="40">
        <v>0.25</v>
      </c>
      <c r="N102" s="40">
        <v>0.034</v>
      </c>
      <c r="O102" s="40" t="s">
        <v>40</v>
      </c>
      <c r="P102" s="40">
        <v>0.0012</v>
      </c>
      <c r="Q102" s="40">
        <v>0.1</v>
      </c>
      <c r="R102" s="40">
        <v>0</v>
      </c>
      <c r="S102" s="40">
        <v>0.0018</v>
      </c>
      <c r="U102" s="270">
        <v>11813084.539900115</v>
      </c>
      <c r="V102" s="102">
        <f t="shared" si="10"/>
        <v>0.01134056115830411</v>
      </c>
      <c r="W102" s="102">
        <f t="shared" si="11"/>
        <v>0.000401644874356604</v>
      </c>
      <c r="X102" s="103">
        <f t="shared" si="12"/>
        <v>0.0011813084539900114</v>
      </c>
    </row>
    <row r="103" spans="1:24" ht="14.25">
      <c r="A103" s="40" t="s">
        <v>539</v>
      </c>
      <c r="B103" s="26">
        <v>39098</v>
      </c>
      <c r="C103" s="264" t="s">
        <v>580</v>
      </c>
      <c r="D103" s="26">
        <v>39093</v>
      </c>
      <c r="E103" s="51" t="s">
        <v>141</v>
      </c>
      <c r="F103" s="52" t="s">
        <v>142</v>
      </c>
      <c r="G103" s="53" t="s">
        <v>33</v>
      </c>
      <c r="H103" s="26">
        <v>39101</v>
      </c>
      <c r="I103" s="269">
        <f t="shared" si="13"/>
        <v>39102</v>
      </c>
      <c r="J103" s="271" t="s">
        <v>621</v>
      </c>
      <c r="K103" s="40">
        <v>1.6</v>
      </c>
      <c r="L103" s="40">
        <v>0</v>
      </c>
      <c r="M103" s="40">
        <v>0.25</v>
      </c>
      <c r="N103" s="40">
        <v>0.01</v>
      </c>
      <c r="O103" s="40">
        <v>0</v>
      </c>
      <c r="P103" s="40">
        <v>0.0012</v>
      </c>
      <c r="Q103" s="40">
        <v>0.019</v>
      </c>
      <c r="R103" s="40">
        <v>0</v>
      </c>
      <c r="S103" s="40">
        <v>0.0018</v>
      </c>
      <c r="U103" s="270">
        <v>0</v>
      </c>
      <c r="V103" s="102">
        <f t="shared" si="10"/>
        <v>0</v>
      </c>
      <c r="W103" s="102">
        <f t="shared" si="11"/>
        <v>0</v>
      </c>
      <c r="X103" s="103">
        <f t="shared" si="12"/>
        <v>0</v>
      </c>
    </row>
    <row r="104" spans="1:24" ht="14.25">
      <c r="A104" s="40" t="s">
        <v>540</v>
      </c>
      <c r="B104" s="26">
        <v>39111</v>
      </c>
      <c r="C104" s="264" t="s">
        <v>581</v>
      </c>
      <c r="D104" s="26">
        <v>39105</v>
      </c>
      <c r="E104" s="51" t="s">
        <v>141</v>
      </c>
      <c r="F104" s="52" t="s">
        <v>142</v>
      </c>
      <c r="G104" s="53" t="s">
        <v>33</v>
      </c>
      <c r="H104" s="26">
        <v>39113</v>
      </c>
      <c r="I104" s="269">
        <f t="shared" si="13"/>
        <v>39114</v>
      </c>
      <c r="J104" s="271" t="s">
        <v>622</v>
      </c>
      <c r="K104" s="40">
        <v>1.3</v>
      </c>
      <c r="L104" s="40">
        <v>0</v>
      </c>
      <c r="M104" s="40">
        <v>0.25</v>
      </c>
      <c r="N104" s="40">
        <v>0.013</v>
      </c>
      <c r="O104" s="40">
        <v>0</v>
      </c>
      <c r="P104" s="40">
        <v>0.0023</v>
      </c>
      <c r="Q104" s="40">
        <v>0.085</v>
      </c>
      <c r="R104" s="40">
        <v>0</v>
      </c>
      <c r="S104" s="40">
        <v>0.0046</v>
      </c>
      <c r="U104" s="270">
        <v>0</v>
      </c>
      <c r="V104" s="102">
        <f t="shared" si="10"/>
        <v>0</v>
      </c>
      <c r="W104" s="102">
        <f t="shared" si="11"/>
        <v>0</v>
      </c>
      <c r="X104" s="103">
        <f t="shared" si="12"/>
        <v>0</v>
      </c>
    </row>
    <row r="105" spans="1:24" ht="14.25">
      <c r="A105" s="40" t="s">
        <v>541</v>
      </c>
      <c r="B105" s="26">
        <v>39125</v>
      </c>
      <c r="C105" s="264" t="s">
        <v>582</v>
      </c>
      <c r="D105" s="26">
        <v>39120</v>
      </c>
      <c r="E105" s="51" t="s">
        <v>141</v>
      </c>
      <c r="F105" s="52" t="s">
        <v>142</v>
      </c>
      <c r="G105" s="53" t="s">
        <v>33</v>
      </c>
      <c r="H105" s="26">
        <v>39127</v>
      </c>
      <c r="I105" s="269">
        <f t="shared" si="13"/>
        <v>39128</v>
      </c>
      <c r="J105" s="271" t="s">
        <v>623</v>
      </c>
      <c r="K105" s="40">
        <v>0.26</v>
      </c>
      <c r="L105" s="40" t="s">
        <v>39</v>
      </c>
      <c r="M105" s="40">
        <v>0.25</v>
      </c>
      <c r="N105" s="40">
        <v>0.0079</v>
      </c>
      <c r="O105" s="40">
        <v>0</v>
      </c>
      <c r="P105" s="40">
        <v>0.0012</v>
      </c>
      <c r="Q105" s="40">
        <v>0.04</v>
      </c>
      <c r="R105" s="40">
        <v>0</v>
      </c>
      <c r="S105" s="40">
        <v>0.0018</v>
      </c>
      <c r="U105" s="270">
        <v>0</v>
      </c>
      <c r="V105" s="102">
        <f t="shared" si="10"/>
        <v>0</v>
      </c>
      <c r="W105" s="102">
        <f t="shared" si="11"/>
        <v>0</v>
      </c>
      <c r="X105" s="103">
        <f t="shared" si="12"/>
        <v>0</v>
      </c>
    </row>
    <row r="106" spans="1:24" ht="14.25">
      <c r="A106" s="40" t="s">
        <v>542</v>
      </c>
      <c r="B106" s="26">
        <v>39140</v>
      </c>
      <c r="C106" s="264" t="s">
        <v>583</v>
      </c>
      <c r="D106" s="26">
        <v>39134</v>
      </c>
      <c r="E106" s="51" t="s">
        <v>141</v>
      </c>
      <c r="F106" s="52" t="s">
        <v>142</v>
      </c>
      <c r="G106" s="53" t="s">
        <v>33</v>
      </c>
      <c r="H106" s="26">
        <v>39142</v>
      </c>
      <c r="I106" s="269">
        <f t="shared" si="13"/>
        <v>39143</v>
      </c>
      <c r="J106" s="271" t="s">
        <v>624</v>
      </c>
      <c r="K106" s="40">
        <v>0.71</v>
      </c>
      <c r="L106" s="40">
        <v>0</v>
      </c>
      <c r="M106" s="40">
        <v>0.25</v>
      </c>
      <c r="N106" s="40">
        <v>0.018</v>
      </c>
      <c r="O106" s="40">
        <v>0</v>
      </c>
      <c r="P106" s="40">
        <v>0.0012</v>
      </c>
      <c r="Q106" s="40">
        <v>0.075</v>
      </c>
      <c r="R106" s="40">
        <v>0</v>
      </c>
      <c r="S106" s="40">
        <v>0.0018</v>
      </c>
      <c r="U106" s="270">
        <v>4742317.971161332</v>
      </c>
      <c r="V106" s="102">
        <f t="shared" si="10"/>
        <v>0.0033670457595245456</v>
      </c>
      <c r="W106" s="102">
        <f t="shared" si="11"/>
        <v>8.536172348090397E-05</v>
      </c>
      <c r="X106" s="103">
        <f t="shared" si="12"/>
        <v>0.0003556738478370999</v>
      </c>
    </row>
    <row r="107" spans="1:24" ht="14.25">
      <c r="A107" s="40" t="s">
        <v>543</v>
      </c>
      <c r="B107" s="26">
        <v>39168</v>
      </c>
      <c r="C107" s="264" t="s">
        <v>584</v>
      </c>
      <c r="D107" s="26">
        <v>39160</v>
      </c>
      <c r="E107" s="51" t="s">
        <v>141</v>
      </c>
      <c r="F107" s="52" t="s">
        <v>142</v>
      </c>
      <c r="G107" s="53" t="s">
        <v>33</v>
      </c>
      <c r="H107" s="26">
        <v>39169</v>
      </c>
      <c r="I107" s="269">
        <f t="shared" si="13"/>
        <v>39170</v>
      </c>
      <c r="J107" s="271" t="s">
        <v>625</v>
      </c>
      <c r="K107" s="40">
        <v>1.8</v>
      </c>
      <c r="L107" s="40">
        <v>0</v>
      </c>
      <c r="M107" s="40">
        <v>0.25</v>
      </c>
      <c r="N107" s="40">
        <v>0.0078</v>
      </c>
      <c r="O107" s="40">
        <v>0</v>
      </c>
      <c r="P107" s="40">
        <v>0.0012</v>
      </c>
      <c r="Q107" s="40">
        <v>0.037</v>
      </c>
      <c r="R107" s="40">
        <v>0</v>
      </c>
      <c r="S107" s="40">
        <v>0.0037</v>
      </c>
      <c r="U107" s="270">
        <v>0</v>
      </c>
      <c r="V107" s="102">
        <f t="shared" si="10"/>
        <v>0</v>
      </c>
      <c r="W107" s="102">
        <f t="shared" si="11"/>
        <v>0</v>
      </c>
      <c r="X107" s="103">
        <f t="shared" si="12"/>
        <v>0</v>
      </c>
    </row>
    <row r="108" spans="1:24" ht="14.25">
      <c r="A108" s="40" t="s">
        <v>544</v>
      </c>
      <c r="B108" s="26">
        <v>39182</v>
      </c>
      <c r="C108" s="264" t="s">
        <v>585</v>
      </c>
      <c r="D108" s="26">
        <v>39174</v>
      </c>
      <c r="E108" s="51" t="s">
        <v>141</v>
      </c>
      <c r="F108" s="52" t="s">
        <v>142</v>
      </c>
      <c r="G108" s="53" t="s">
        <v>33</v>
      </c>
      <c r="H108" s="26">
        <v>39184</v>
      </c>
      <c r="I108" s="269">
        <f t="shared" si="13"/>
        <v>39185</v>
      </c>
      <c r="J108" s="271" t="s">
        <v>626</v>
      </c>
      <c r="K108" s="40">
        <v>0.91</v>
      </c>
      <c r="L108" s="40">
        <v>0</v>
      </c>
      <c r="M108" s="40">
        <v>0.25</v>
      </c>
      <c r="N108" s="40">
        <v>0.0057</v>
      </c>
      <c r="O108" s="40">
        <v>0</v>
      </c>
      <c r="P108" s="40">
        <v>0.0012</v>
      </c>
      <c r="Q108" s="40">
        <v>0.043</v>
      </c>
      <c r="R108" s="40" t="s">
        <v>40</v>
      </c>
      <c r="S108" s="40">
        <v>0.0018</v>
      </c>
      <c r="U108" s="270">
        <v>4124416.262111509</v>
      </c>
      <c r="V108" s="102">
        <f t="shared" si="10"/>
        <v>0.0037532187985214738</v>
      </c>
      <c r="W108" s="102">
        <f t="shared" si="11"/>
        <v>2.35091726940356E-05</v>
      </c>
      <c r="X108" s="103">
        <f t="shared" si="12"/>
        <v>0.00017734989927079489</v>
      </c>
    </row>
    <row r="109" spans="1:24" ht="14.25">
      <c r="A109" s="40" t="s">
        <v>545</v>
      </c>
      <c r="B109" s="26">
        <v>39196</v>
      </c>
      <c r="C109" s="264" t="s">
        <v>586</v>
      </c>
      <c r="D109" s="26">
        <v>39189</v>
      </c>
      <c r="E109" s="51" t="s">
        <v>141</v>
      </c>
      <c r="F109" s="52" t="s">
        <v>142</v>
      </c>
      <c r="G109" s="53" t="s">
        <v>33</v>
      </c>
      <c r="H109" s="26">
        <v>39197</v>
      </c>
      <c r="I109" s="269">
        <f t="shared" si="13"/>
        <v>39198</v>
      </c>
      <c r="J109" s="271" t="s">
        <v>627</v>
      </c>
      <c r="K109" s="40">
        <v>1</v>
      </c>
      <c r="L109" s="40">
        <v>0</v>
      </c>
      <c r="M109" s="40">
        <v>0.25</v>
      </c>
      <c r="N109" s="40">
        <v>0.0084</v>
      </c>
      <c r="O109" s="40">
        <v>0</v>
      </c>
      <c r="P109" s="40">
        <v>0.0012</v>
      </c>
      <c r="Q109" s="40">
        <v>0.15</v>
      </c>
      <c r="R109" s="40" t="s">
        <v>40</v>
      </c>
      <c r="S109" s="40">
        <v>0.0018</v>
      </c>
      <c r="U109" s="270">
        <v>0</v>
      </c>
      <c r="V109" s="102">
        <f t="shared" si="10"/>
        <v>0</v>
      </c>
      <c r="W109" s="102">
        <f t="shared" si="11"/>
        <v>0</v>
      </c>
      <c r="X109" s="103">
        <f t="shared" si="12"/>
        <v>0</v>
      </c>
    </row>
    <row r="110" spans="1:24" ht="14.25">
      <c r="A110" s="40" t="s">
        <v>546</v>
      </c>
      <c r="B110" s="26">
        <v>39224</v>
      </c>
      <c r="C110" s="264" t="s">
        <v>587</v>
      </c>
      <c r="D110" s="26">
        <v>39216</v>
      </c>
      <c r="E110" s="51" t="s">
        <v>141</v>
      </c>
      <c r="F110" s="52" t="s">
        <v>142</v>
      </c>
      <c r="G110" s="53" t="s">
        <v>33</v>
      </c>
      <c r="H110" s="26">
        <v>39225</v>
      </c>
      <c r="I110" s="269">
        <f t="shared" si="13"/>
        <v>39226</v>
      </c>
      <c r="J110" s="271" t="s">
        <v>628</v>
      </c>
      <c r="K110" s="40">
        <v>2.8</v>
      </c>
      <c r="L110" s="40">
        <v>0</v>
      </c>
      <c r="M110" s="40">
        <v>0.25</v>
      </c>
      <c r="N110" s="40">
        <v>0.01</v>
      </c>
      <c r="O110" s="40" t="s">
        <v>40</v>
      </c>
      <c r="P110" s="40">
        <v>0.00067</v>
      </c>
      <c r="Q110" s="40">
        <v>0.26</v>
      </c>
      <c r="R110" s="40" t="s">
        <v>40</v>
      </c>
      <c r="S110" s="40">
        <v>0.0046</v>
      </c>
      <c r="U110" s="270">
        <v>0</v>
      </c>
      <c r="V110" s="102">
        <f t="shared" si="10"/>
        <v>0</v>
      </c>
      <c r="W110" s="102">
        <f t="shared" si="11"/>
        <v>0</v>
      </c>
      <c r="X110" s="103">
        <f t="shared" si="12"/>
        <v>0</v>
      </c>
    </row>
    <row r="111" spans="1:24" ht="14.25">
      <c r="A111" s="40" t="s">
        <v>547</v>
      </c>
      <c r="B111" s="26">
        <v>39237</v>
      </c>
      <c r="C111" s="265" t="s">
        <v>588</v>
      </c>
      <c r="D111" s="26">
        <v>39232</v>
      </c>
      <c r="E111" s="51" t="s">
        <v>141</v>
      </c>
      <c r="F111" s="52" t="s">
        <v>142</v>
      </c>
      <c r="G111" s="53" t="s">
        <v>33</v>
      </c>
      <c r="H111" s="26">
        <v>39239</v>
      </c>
      <c r="I111" s="269">
        <f t="shared" si="13"/>
        <v>39240</v>
      </c>
      <c r="J111" s="271" t="s">
        <v>629</v>
      </c>
      <c r="K111" s="40">
        <v>1.8</v>
      </c>
      <c r="L111" s="40">
        <v>0</v>
      </c>
      <c r="M111" s="40">
        <v>0.25</v>
      </c>
      <c r="N111" s="40">
        <v>0.0019</v>
      </c>
      <c r="O111" s="40" t="s">
        <v>39</v>
      </c>
      <c r="P111" s="40">
        <v>0.00067</v>
      </c>
      <c r="Q111" s="40">
        <v>0.11</v>
      </c>
      <c r="R111" s="40">
        <v>0</v>
      </c>
      <c r="S111" s="40">
        <v>0.0046</v>
      </c>
      <c r="U111" s="270">
        <v>0</v>
      </c>
      <c r="V111" s="102">
        <f t="shared" si="10"/>
        <v>0</v>
      </c>
      <c r="W111" s="102">
        <f t="shared" si="11"/>
        <v>0</v>
      </c>
      <c r="X111" s="103">
        <f t="shared" si="12"/>
        <v>0</v>
      </c>
    </row>
    <row r="112" spans="1:24" ht="14.25">
      <c r="A112" s="40" t="s">
        <v>548</v>
      </c>
      <c r="B112" s="26">
        <v>39254</v>
      </c>
      <c r="C112" s="264" t="s">
        <v>589</v>
      </c>
      <c r="D112" s="26">
        <v>39245</v>
      </c>
      <c r="E112" s="51" t="s">
        <v>141</v>
      </c>
      <c r="F112" s="52" t="s">
        <v>142</v>
      </c>
      <c r="G112" s="53" t="s">
        <v>33</v>
      </c>
      <c r="H112" s="26">
        <v>39255</v>
      </c>
      <c r="I112" s="269">
        <f t="shared" si="13"/>
        <v>39256</v>
      </c>
      <c r="J112" s="264" t="s">
        <v>630</v>
      </c>
      <c r="K112" s="40">
        <v>2</v>
      </c>
      <c r="L112" s="40">
        <v>0</v>
      </c>
      <c r="M112" s="40">
        <v>0.25</v>
      </c>
      <c r="N112" s="40">
        <v>0.0075</v>
      </c>
      <c r="O112" s="40">
        <v>0</v>
      </c>
      <c r="P112" s="40">
        <v>0.00067</v>
      </c>
      <c r="Q112" s="40">
        <v>0.14</v>
      </c>
      <c r="R112" s="40" t="s">
        <v>40</v>
      </c>
      <c r="S112" s="40">
        <v>0.0018</v>
      </c>
      <c r="U112" s="270">
        <v>12.832205344200004</v>
      </c>
      <c r="V112" s="102">
        <f t="shared" si="10"/>
        <v>2.5664410688400007E-08</v>
      </c>
      <c r="W112" s="102">
        <f t="shared" si="11"/>
        <v>9.624154008150003E-11</v>
      </c>
      <c r="X112" s="103">
        <f t="shared" si="12"/>
        <v>1.7965087481880007E-09</v>
      </c>
    </row>
    <row r="113" spans="1:24" ht="14.25">
      <c r="A113" s="40" t="s">
        <v>549</v>
      </c>
      <c r="B113" s="26">
        <v>39266</v>
      </c>
      <c r="C113" s="264" t="s">
        <v>590</v>
      </c>
      <c r="D113" s="26">
        <v>39259</v>
      </c>
      <c r="E113" s="51" t="s">
        <v>141</v>
      </c>
      <c r="F113" s="52" t="s">
        <v>142</v>
      </c>
      <c r="G113" s="53" t="s">
        <v>33</v>
      </c>
      <c r="H113" s="26">
        <v>39268</v>
      </c>
      <c r="I113" s="269">
        <f t="shared" si="13"/>
        <v>39269</v>
      </c>
      <c r="J113" s="264" t="s">
        <v>631</v>
      </c>
      <c r="K113" s="40">
        <v>1.2</v>
      </c>
      <c r="L113" s="40">
        <v>0</v>
      </c>
      <c r="M113" s="40">
        <v>0.25</v>
      </c>
      <c r="N113" s="40">
        <v>0.01</v>
      </c>
      <c r="O113" s="40">
        <v>0</v>
      </c>
      <c r="P113" s="40">
        <v>0.00067</v>
      </c>
      <c r="Q113" s="40">
        <v>0.11</v>
      </c>
      <c r="R113" s="40">
        <v>0</v>
      </c>
      <c r="S113" s="40">
        <v>0.0018</v>
      </c>
      <c r="U113" s="270">
        <v>202920451.05917922</v>
      </c>
      <c r="V113" s="102">
        <f t="shared" si="10"/>
        <v>0.24350454127101503</v>
      </c>
      <c r="W113" s="102">
        <f t="shared" si="11"/>
        <v>0.002029204510591792</v>
      </c>
      <c r="X113" s="103">
        <f t="shared" si="12"/>
        <v>0.022321249616509716</v>
      </c>
    </row>
    <row r="114" spans="1:24" ht="14.25">
      <c r="A114" s="40" t="s">
        <v>550</v>
      </c>
      <c r="B114" s="26">
        <v>39280</v>
      </c>
      <c r="C114" s="264" t="s">
        <v>591</v>
      </c>
      <c r="D114" s="26">
        <v>39273</v>
      </c>
      <c r="E114" s="51" t="s">
        <v>141</v>
      </c>
      <c r="F114" s="52" t="s">
        <v>142</v>
      </c>
      <c r="G114" s="53" t="s">
        <v>33</v>
      </c>
      <c r="H114" s="26">
        <v>39282</v>
      </c>
      <c r="I114" s="269">
        <f t="shared" si="13"/>
        <v>39283</v>
      </c>
      <c r="J114" s="264" t="s">
        <v>632</v>
      </c>
      <c r="K114" s="40">
        <v>3.3</v>
      </c>
      <c r="L114" s="40">
        <v>0</v>
      </c>
      <c r="M114" s="40">
        <v>0.25</v>
      </c>
      <c r="N114" s="40">
        <v>0.011</v>
      </c>
      <c r="O114" s="40">
        <v>0</v>
      </c>
      <c r="P114" s="40">
        <v>0.00067</v>
      </c>
      <c r="Q114" s="40">
        <v>1.5</v>
      </c>
      <c r="R114" s="40">
        <v>0</v>
      </c>
      <c r="S114" s="40">
        <v>0.046</v>
      </c>
      <c r="U114" s="270">
        <v>114606155.99175932</v>
      </c>
      <c r="V114" s="102">
        <f t="shared" si="10"/>
        <v>0.3782003147728057</v>
      </c>
      <c r="W114" s="102">
        <f t="shared" si="11"/>
        <v>0.0012606677159093522</v>
      </c>
      <c r="X114" s="103">
        <f t="shared" si="12"/>
        <v>0.171909233987639</v>
      </c>
    </row>
    <row r="115" spans="1:24" ht="14.25">
      <c r="A115" s="40" t="s">
        <v>551</v>
      </c>
      <c r="B115" s="26">
        <v>39293</v>
      </c>
      <c r="C115" s="264" t="s">
        <v>592</v>
      </c>
      <c r="D115" s="26">
        <v>39286</v>
      </c>
      <c r="E115" s="51" t="s">
        <v>141</v>
      </c>
      <c r="F115" s="52" t="s">
        <v>142</v>
      </c>
      <c r="G115" s="53" t="s">
        <v>33</v>
      </c>
      <c r="H115" s="26">
        <v>39296</v>
      </c>
      <c r="I115" s="269">
        <f t="shared" si="13"/>
        <v>39297</v>
      </c>
      <c r="J115" s="264" t="s">
        <v>633</v>
      </c>
      <c r="K115" s="40">
        <v>2.8</v>
      </c>
      <c r="L115" s="40">
        <v>0</v>
      </c>
      <c r="M115" s="40">
        <v>0.25</v>
      </c>
      <c r="N115" s="40">
        <v>0.0068</v>
      </c>
      <c r="O115" s="40">
        <v>0</v>
      </c>
      <c r="P115" s="40">
        <v>0.00067</v>
      </c>
      <c r="Q115" s="40">
        <v>1.1</v>
      </c>
      <c r="R115" s="40">
        <v>0</v>
      </c>
      <c r="S115" s="40">
        <v>0.046</v>
      </c>
      <c r="U115" s="270">
        <v>3545922.231564648</v>
      </c>
      <c r="V115" s="102">
        <f t="shared" si="10"/>
        <v>0.009928582248381014</v>
      </c>
      <c r="W115" s="102">
        <f t="shared" si="11"/>
        <v>2.4112271174639607E-05</v>
      </c>
      <c r="X115" s="103">
        <f t="shared" si="12"/>
        <v>0.003900514454721113</v>
      </c>
    </row>
    <row r="116" spans="1:24" ht="14.25">
      <c r="A116" s="40" t="s">
        <v>552</v>
      </c>
      <c r="B116" s="26">
        <v>39301</v>
      </c>
      <c r="C116" s="264" t="s">
        <v>593</v>
      </c>
      <c r="D116" s="26">
        <v>39294</v>
      </c>
      <c r="E116" s="51" t="s">
        <v>141</v>
      </c>
      <c r="F116" s="52" t="s">
        <v>142</v>
      </c>
      <c r="G116" s="53" t="s">
        <v>33</v>
      </c>
      <c r="H116" s="26">
        <v>39303</v>
      </c>
      <c r="I116" s="269">
        <f t="shared" si="13"/>
        <v>39304</v>
      </c>
      <c r="J116" s="264" t="s">
        <v>634</v>
      </c>
      <c r="K116" s="40">
        <v>2.7</v>
      </c>
      <c r="L116" s="40">
        <v>0</v>
      </c>
      <c r="M116" s="40">
        <v>0.25</v>
      </c>
      <c r="N116" s="40">
        <v>0.0067</v>
      </c>
      <c r="O116" s="40" t="s">
        <v>40</v>
      </c>
      <c r="P116" s="40">
        <v>0.00067</v>
      </c>
      <c r="Q116" s="40">
        <v>1.2</v>
      </c>
      <c r="R116" s="40" t="s">
        <v>40</v>
      </c>
      <c r="S116" s="40">
        <v>0.046</v>
      </c>
      <c r="U116" s="270">
        <v>0</v>
      </c>
      <c r="V116" s="102">
        <v>0</v>
      </c>
      <c r="W116" s="102">
        <f t="shared" si="11"/>
        <v>0</v>
      </c>
      <c r="X116" s="103">
        <f t="shared" si="12"/>
        <v>0</v>
      </c>
    </row>
    <row r="117" spans="1:24" ht="14.25">
      <c r="A117" s="40" t="s">
        <v>553</v>
      </c>
      <c r="B117" s="26">
        <v>39307</v>
      </c>
      <c r="C117" s="264" t="s">
        <v>594</v>
      </c>
      <c r="D117" s="26">
        <v>39302</v>
      </c>
      <c r="E117" s="51" t="s">
        <v>141</v>
      </c>
      <c r="F117" s="52" t="s">
        <v>142</v>
      </c>
      <c r="G117" s="53" t="s">
        <v>33</v>
      </c>
      <c r="H117" s="26">
        <v>39309</v>
      </c>
      <c r="I117" s="269">
        <f t="shared" si="13"/>
        <v>39310</v>
      </c>
      <c r="J117" s="264" t="s">
        <v>635</v>
      </c>
      <c r="K117" s="40">
        <v>3.1</v>
      </c>
      <c r="L117" s="40">
        <v>0</v>
      </c>
      <c r="M117" s="40">
        <v>0.25</v>
      </c>
      <c r="N117" s="40">
        <v>0.0075</v>
      </c>
      <c r="O117" s="40">
        <v>0</v>
      </c>
      <c r="P117" s="40">
        <v>0.00067</v>
      </c>
      <c r="Q117" s="40">
        <v>0.88</v>
      </c>
      <c r="R117" s="40" t="s">
        <v>40</v>
      </c>
      <c r="S117" s="40">
        <v>0.046</v>
      </c>
      <c r="U117" s="270">
        <v>0</v>
      </c>
      <c r="V117" s="102">
        <v>0</v>
      </c>
      <c r="W117" s="102">
        <f t="shared" si="11"/>
        <v>0</v>
      </c>
      <c r="X117" s="103">
        <f t="shared" si="12"/>
        <v>0</v>
      </c>
    </row>
    <row r="118" spans="1:24" ht="14.25">
      <c r="A118" s="263" t="s">
        <v>554</v>
      </c>
      <c r="B118" s="267">
        <v>39314</v>
      </c>
      <c r="C118" s="266" t="s">
        <v>595</v>
      </c>
      <c r="D118" s="267">
        <v>39307</v>
      </c>
      <c r="E118" s="51" t="s">
        <v>141</v>
      </c>
      <c r="F118" s="52" t="s">
        <v>142</v>
      </c>
      <c r="G118" s="53" t="s">
        <v>33</v>
      </c>
      <c r="H118" s="267">
        <v>39317</v>
      </c>
      <c r="I118" s="269">
        <f t="shared" si="13"/>
        <v>39318</v>
      </c>
      <c r="J118" s="272" t="s">
        <v>636</v>
      </c>
      <c r="K118" s="40">
        <v>2.2</v>
      </c>
      <c r="L118" s="40">
        <v>0</v>
      </c>
      <c r="M118" s="40">
        <v>0.25</v>
      </c>
      <c r="N118" s="40">
        <v>0.02</v>
      </c>
      <c r="O118" s="40">
        <v>0</v>
      </c>
      <c r="P118" s="40">
        <v>0.00067</v>
      </c>
      <c r="Q118" s="40">
        <v>0.53</v>
      </c>
      <c r="R118" s="40" t="s">
        <v>40</v>
      </c>
      <c r="S118" s="40">
        <v>0.0092</v>
      </c>
      <c r="U118" s="270">
        <v>2911418.1424851003</v>
      </c>
      <c r="V118" s="102">
        <f t="shared" si="10"/>
        <v>0.00640511991346722</v>
      </c>
      <c r="W118" s="102">
        <f t="shared" si="11"/>
        <v>5.822836284970201E-05</v>
      </c>
      <c r="X118" s="103">
        <f t="shared" si="12"/>
        <v>0.0015430516155171034</v>
      </c>
    </row>
    <row r="119" spans="1:24" ht="14.25">
      <c r="A119" s="40" t="s">
        <v>555</v>
      </c>
      <c r="B119" s="26">
        <v>39322</v>
      </c>
      <c r="C119" s="264" t="s">
        <v>596</v>
      </c>
      <c r="D119" s="26">
        <v>39314</v>
      </c>
      <c r="E119" s="51" t="s">
        <v>141</v>
      </c>
      <c r="F119" s="52" t="s">
        <v>142</v>
      </c>
      <c r="G119" s="53" t="s">
        <v>33</v>
      </c>
      <c r="H119" s="26">
        <v>39324</v>
      </c>
      <c r="I119" s="269">
        <f t="shared" si="13"/>
        <v>39325</v>
      </c>
      <c r="J119" s="271" t="s">
        <v>637</v>
      </c>
      <c r="K119" s="40">
        <v>2.6</v>
      </c>
      <c r="L119" s="40">
        <v>0</v>
      </c>
      <c r="M119" s="40">
        <v>0.25</v>
      </c>
      <c r="N119" s="40">
        <v>0.0061</v>
      </c>
      <c r="O119" s="40">
        <v>0</v>
      </c>
      <c r="P119" s="40">
        <v>0.00067</v>
      </c>
      <c r="Q119" s="40">
        <v>0.57</v>
      </c>
      <c r="R119" s="40">
        <v>0</v>
      </c>
      <c r="S119" s="40">
        <v>0.0092</v>
      </c>
      <c r="U119" s="270">
        <v>603472.33460269</v>
      </c>
      <c r="V119" s="102">
        <f t="shared" si="10"/>
        <v>0.001569028069966994</v>
      </c>
      <c r="W119" s="102">
        <f t="shared" si="11"/>
        <v>3.681181241076409E-06</v>
      </c>
      <c r="X119" s="103">
        <f t="shared" si="12"/>
        <v>0.0003439792307235332</v>
      </c>
    </row>
    <row r="120" spans="1:24" ht="14.25">
      <c r="A120" s="40" t="s">
        <v>556</v>
      </c>
      <c r="B120" s="26">
        <v>39330</v>
      </c>
      <c r="C120" s="264" t="s">
        <v>597</v>
      </c>
      <c r="D120" s="26">
        <v>39323</v>
      </c>
      <c r="E120" s="51" t="s">
        <v>141</v>
      </c>
      <c r="F120" s="52" t="s">
        <v>142</v>
      </c>
      <c r="G120" s="53" t="s">
        <v>33</v>
      </c>
      <c r="H120" s="26">
        <v>39331</v>
      </c>
      <c r="I120" s="269">
        <f t="shared" si="13"/>
        <v>39332</v>
      </c>
      <c r="J120" s="264" t="s">
        <v>638</v>
      </c>
      <c r="K120" s="40">
        <v>2.5</v>
      </c>
      <c r="L120" s="40">
        <v>0</v>
      </c>
      <c r="M120" s="40">
        <v>0.25</v>
      </c>
      <c r="N120" s="40">
        <v>0.017</v>
      </c>
      <c r="O120" s="40">
        <v>0</v>
      </c>
      <c r="P120" s="40">
        <v>0.00067</v>
      </c>
      <c r="Q120" s="263">
        <v>0.41</v>
      </c>
      <c r="R120" s="263" t="s">
        <v>40</v>
      </c>
      <c r="S120" s="263">
        <v>0.0092</v>
      </c>
      <c r="U120" s="270">
        <v>0</v>
      </c>
      <c r="V120" s="102">
        <f t="shared" si="10"/>
        <v>0</v>
      </c>
      <c r="W120" s="102">
        <f t="shared" si="11"/>
        <v>0</v>
      </c>
      <c r="X120" s="103">
        <v>0</v>
      </c>
    </row>
    <row r="121" spans="1:24" ht="14.25">
      <c r="A121" s="40" t="s">
        <v>557</v>
      </c>
      <c r="B121" s="26">
        <v>39337</v>
      </c>
      <c r="C121" s="264" t="s">
        <v>598</v>
      </c>
      <c r="D121" s="26">
        <v>39332</v>
      </c>
      <c r="E121" s="51" t="s">
        <v>141</v>
      </c>
      <c r="F121" s="52" t="s">
        <v>142</v>
      </c>
      <c r="G121" s="53" t="s">
        <v>33</v>
      </c>
      <c r="H121" s="26">
        <v>39338</v>
      </c>
      <c r="I121" s="269">
        <f t="shared" si="13"/>
        <v>39339</v>
      </c>
      <c r="J121" s="264" t="s">
        <v>639</v>
      </c>
      <c r="K121" s="40">
        <v>1.5</v>
      </c>
      <c r="L121" s="40">
        <v>0</v>
      </c>
      <c r="M121" s="40">
        <v>0.25</v>
      </c>
      <c r="N121" s="40">
        <v>0.012</v>
      </c>
      <c r="O121" s="40">
        <v>0</v>
      </c>
      <c r="P121" s="40">
        <v>0.00067</v>
      </c>
      <c r="Q121" s="40">
        <v>0.2</v>
      </c>
      <c r="R121" s="40" t="s">
        <v>40</v>
      </c>
      <c r="S121" s="40">
        <v>0.0092</v>
      </c>
      <c r="U121" s="270">
        <v>0</v>
      </c>
      <c r="V121" s="102">
        <f t="shared" si="10"/>
        <v>0</v>
      </c>
      <c r="W121" s="102">
        <f t="shared" si="11"/>
        <v>0</v>
      </c>
      <c r="X121" s="103">
        <v>0</v>
      </c>
    </row>
    <row r="122" spans="1:24" ht="14.25">
      <c r="A122" s="40" t="s">
        <v>558</v>
      </c>
      <c r="B122" s="26">
        <v>39344</v>
      </c>
      <c r="C122" s="264" t="s">
        <v>599</v>
      </c>
      <c r="D122" s="26">
        <v>39337</v>
      </c>
      <c r="E122" s="51" t="s">
        <v>141</v>
      </c>
      <c r="F122" s="52" t="s">
        <v>142</v>
      </c>
      <c r="G122" s="53" t="s">
        <v>33</v>
      </c>
      <c r="H122" s="26">
        <v>39346</v>
      </c>
      <c r="I122" s="269">
        <f t="shared" si="13"/>
        <v>39347</v>
      </c>
      <c r="J122" s="264" t="s">
        <v>640</v>
      </c>
      <c r="K122" s="40">
        <v>1.1</v>
      </c>
      <c r="L122" s="40" t="s">
        <v>40</v>
      </c>
      <c r="M122" s="40">
        <v>0.25</v>
      </c>
      <c r="N122" s="40">
        <v>0.0077</v>
      </c>
      <c r="O122" s="40">
        <v>0</v>
      </c>
      <c r="P122" s="40">
        <v>0.00067</v>
      </c>
      <c r="Q122" s="40">
        <v>0.21</v>
      </c>
      <c r="R122" s="40" t="s">
        <v>40</v>
      </c>
      <c r="S122" s="40">
        <v>0.0046</v>
      </c>
      <c r="U122" s="270">
        <v>21013880.813790098</v>
      </c>
      <c r="V122" s="102">
        <f t="shared" si="10"/>
        <v>0.02311526889516911</v>
      </c>
      <c r="W122" s="102">
        <f t="shared" si="11"/>
        <v>0.00016180688226618374</v>
      </c>
      <c r="X122" s="103">
        <f t="shared" si="12"/>
        <v>0.0044129149708959205</v>
      </c>
    </row>
    <row r="123" spans="1:24" ht="14.25">
      <c r="A123" s="40" t="s">
        <v>559</v>
      </c>
      <c r="B123" s="26">
        <v>39358</v>
      </c>
      <c r="C123" s="264" t="s">
        <v>600</v>
      </c>
      <c r="D123" s="26">
        <v>39350</v>
      </c>
      <c r="E123" s="51" t="s">
        <v>141</v>
      </c>
      <c r="F123" s="52" t="s">
        <v>142</v>
      </c>
      <c r="G123" s="53" t="s">
        <v>33</v>
      </c>
      <c r="H123" s="26">
        <v>39364</v>
      </c>
      <c r="I123" s="269">
        <f t="shared" si="13"/>
        <v>39365</v>
      </c>
      <c r="J123" s="264" t="s">
        <v>641</v>
      </c>
      <c r="K123" s="40">
        <v>2.3</v>
      </c>
      <c r="L123" s="40">
        <v>0</v>
      </c>
      <c r="M123" s="40">
        <v>0.25</v>
      </c>
      <c r="N123" s="40">
        <v>0.031</v>
      </c>
      <c r="O123" s="40">
        <v>0</v>
      </c>
      <c r="P123" s="40">
        <v>0.00067</v>
      </c>
      <c r="Q123" s="40">
        <v>0.34</v>
      </c>
      <c r="R123" s="40">
        <v>0</v>
      </c>
      <c r="S123" s="40">
        <v>0.0092</v>
      </c>
      <c r="U123" s="270">
        <v>192532669.05962095</v>
      </c>
      <c r="V123" s="102">
        <f t="shared" si="10"/>
        <v>0.44282513883712815</v>
      </c>
      <c r="W123" s="102">
        <f t="shared" si="11"/>
        <v>0.0059685127408482495</v>
      </c>
      <c r="X123" s="103">
        <f t="shared" si="12"/>
        <v>0.06546110748027112</v>
      </c>
    </row>
    <row r="124" spans="1:24" ht="14.25">
      <c r="A124" s="40" t="s">
        <v>560</v>
      </c>
      <c r="B124" s="26">
        <v>39371</v>
      </c>
      <c r="C124" s="264" t="s">
        <v>601</v>
      </c>
      <c r="D124" s="26">
        <v>39365</v>
      </c>
      <c r="E124" s="51" t="s">
        <v>141</v>
      </c>
      <c r="F124" s="52" t="s">
        <v>142</v>
      </c>
      <c r="G124" s="53" t="s">
        <v>33</v>
      </c>
      <c r="H124" s="268">
        <v>39373</v>
      </c>
      <c r="I124" s="269">
        <f t="shared" si="13"/>
        <v>39374</v>
      </c>
      <c r="J124" s="264" t="s">
        <v>642</v>
      </c>
      <c r="K124" s="40">
        <v>3.3</v>
      </c>
      <c r="L124" s="40">
        <v>0</v>
      </c>
      <c r="M124" s="40">
        <v>0.25</v>
      </c>
      <c r="N124" s="40">
        <v>0.0081</v>
      </c>
      <c r="O124" s="40">
        <v>0</v>
      </c>
      <c r="P124" s="40">
        <v>0.00067</v>
      </c>
      <c r="Q124" s="40">
        <v>1.3</v>
      </c>
      <c r="R124" s="40">
        <v>0</v>
      </c>
      <c r="S124" s="40">
        <v>0.046</v>
      </c>
      <c r="U124" s="270">
        <v>78308340.29120092</v>
      </c>
      <c r="V124" s="102">
        <f t="shared" si="10"/>
        <v>0.25841752296096304</v>
      </c>
      <c r="W124" s="102">
        <f t="shared" si="11"/>
        <v>0.0006342975563587275</v>
      </c>
      <c r="X124" s="103">
        <f t="shared" si="12"/>
        <v>0.1018008423785612</v>
      </c>
    </row>
    <row r="125" spans="1:24" ht="14.25">
      <c r="A125" s="40" t="s">
        <v>561</v>
      </c>
      <c r="B125" s="26">
        <v>39378</v>
      </c>
      <c r="C125" s="264" t="s">
        <v>602</v>
      </c>
      <c r="D125" s="26">
        <v>39371</v>
      </c>
      <c r="E125" s="51" t="s">
        <v>141</v>
      </c>
      <c r="F125" s="52" t="s">
        <v>142</v>
      </c>
      <c r="G125" s="53" t="s">
        <v>33</v>
      </c>
      <c r="H125" s="26">
        <v>39379</v>
      </c>
      <c r="I125" s="269">
        <f t="shared" si="13"/>
        <v>39380</v>
      </c>
      <c r="J125" s="264" t="s">
        <v>643</v>
      </c>
      <c r="K125" s="40">
        <v>1.8</v>
      </c>
      <c r="L125" s="40">
        <v>0</v>
      </c>
      <c r="M125" s="40">
        <v>0.25</v>
      </c>
      <c r="N125" s="40">
        <v>0.0083</v>
      </c>
      <c r="O125" s="40">
        <v>0</v>
      </c>
      <c r="P125" s="40">
        <v>0.00067</v>
      </c>
      <c r="Q125" s="40">
        <v>0.98</v>
      </c>
      <c r="R125" s="40">
        <v>0</v>
      </c>
      <c r="S125" s="40">
        <v>0.046</v>
      </c>
      <c r="U125" s="270">
        <v>51326461.3105931</v>
      </c>
      <c r="V125" s="102">
        <f aca="true" t="shared" si="14" ref="V125:V135">K125*$U125/1000/1000000</f>
        <v>0.09238763035906757</v>
      </c>
      <c r="W125" s="102">
        <f aca="true" t="shared" si="15" ref="W125:W135">N125*$U125/1000/1000000</f>
        <v>0.0004260096288779227</v>
      </c>
      <c r="X125" s="103">
        <f aca="true" t="shared" si="16" ref="X125:X135">Q125*$U125/1000/1000000</f>
        <v>0.05029993208438124</v>
      </c>
    </row>
    <row r="126" spans="1:24" ht="14.25">
      <c r="A126" s="40" t="s">
        <v>562</v>
      </c>
      <c r="B126" s="26">
        <v>39386</v>
      </c>
      <c r="C126" s="264" t="s">
        <v>603</v>
      </c>
      <c r="D126" s="26">
        <v>39378</v>
      </c>
      <c r="E126" s="51" t="s">
        <v>141</v>
      </c>
      <c r="F126" s="52" t="s">
        <v>142</v>
      </c>
      <c r="G126" s="53" t="s">
        <v>33</v>
      </c>
      <c r="H126" s="26">
        <v>39391</v>
      </c>
      <c r="I126" s="269">
        <f t="shared" si="13"/>
        <v>39392</v>
      </c>
      <c r="J126" s="264" t="s">
        <v>644</v>
      </c>
      <c r="K126" s="40">
        <v>1</v>
      </c>
      <c r="L126" s="40">
        <v>0</v>
      </c>
      <c r="M126" s="40">
        <v>0.25</v>
      </c>
      <c r="N126" s="40">
        <v>0.0093</v>
      </c>
      <c r="O126" s="40">
        <v>0</v>
      </c>
      <c r="P126" s="40">
        <v>0.00067</v>
      </c>
      <c r="Q126" s="40">
        <v>0.74</v>
      </c>
      <c r="R126" s="40">
        <v>0</v>
      </c>
      <c r="S126" s="40">
        <v>0.0092</v>
      </c>
      <c r="U126">
        <v>69433738.77385147</v>
      </c>
      <c r="V126" s="102">
        <f t="shared" si="14"/>
        <v>0.06943373877385146</v>
      </c>
      <c r="W126" s="102">
        <f t="shared" si="15"/>
        <v>0.0006457337705968187</v>
      </c>
      <c r="X126" s="103">
        <f t="shared" si="16"/>
        <v>0.05138096669265009</v>
      </c>
    </row>
    <row r="127" spans="1:24" ht="14.25">
      <c r="A127" s="40" t="s">
        <v>563</v>
      </c>
      <c r="B127" s="26">
        <v>39391</v>
      </c>
      <c r="C127" s="264" t="s">
        <v>604</v>
      </c>
      <c r="D127" s="26">
        <v>39386</v>
      </c>
      <c r="E127" s="51" t="s">
        <v>141</v>
      </c>
      <c r="F127" s="52" t="s">
        <v>142</v>
      </c>
      <c r="G127" s="53" t="s">
        <v>33</v>
      </c>
      <c r="H127" s="26">
        <v>39393</v>
      </c>
      <c r="I127" s="269">
        <f t="shared" si="13"/>
        <v>39394</v>
      </c>
      <c r="J127" s="264" t="s">
        <v>645</v>
      </c>
      <c r="K127" s="40">
        <v>1.6</v>
      </c>
      <c r="L127" s="40" t="s">
        <v>40</v>
      </c>
      <c r="M127" s="40">
        <v>0.25</v>
      </c>
      <c r="N127" s="40">
        <v>0.011</v>
      </c>
      <c r="O127" s="40">
        <v>0</v>
      </c>
      <c r="P127" s="40">
        <v>0.00067</v>
      </c>
      <c r="Q127" s="40">
        <v>0.33</v>
      </c>
      <c r="R127" s="40" t="s">
        <v>40</v>
      </c>
      <c r="S127" s="40">
        <v>0.0092</v>
      </c>
      <c r="U127">
        <v>83880352.70372869</v>
      </c>
      <c r="V127" s="102">
        <f t="shared" si="14"/>
        <v>0.13420856432596592</v>
      </c>
      <c r="W127" s="102">
        <f t="shared" si="15"/>
        <v>0.0009226838797410155</v>
      </c>
      <c r="X127" s="103">
        <f t="shared" si="16"/>
        <v>0.027680516392230473</v>
      </c>
    </row>
    <row r="128" spans="1:24" ht="14.25">
      <c r="A128" s="40" t="s">
        <v>564</v>
      </c>
      <c r="B128" s="26">
        <v>39407</v>
      </c>
      <c r="C128" s="264" t="s">
        <v>605</v>
      </c>
      <c r="D128" s="26">
        <v>39399</v>
      </c>
      <c r="E128" s="51" t="s">
        <v>141</v>
      </c>
      <c r="F128" s="52" t="s">
        <v>142</v>
      </c>
      <c r="G128" s="53" t="s">
        <v>33</v>
      </c>
      <c r="H128" s="26">
        <v>39413</v>
      </c>
      <c r="I128" s="269">
        <f t="shared" si="13"/>
        <v>39414</v>
      </c>
      <c r="J128" s="264" t="s">
        <v>646</v>
      </c>
      <c r="K128" s="40">
        <v>1.5</v>
      </c>
      <c r="L128" s="40">
        <v>0</v>
      </c>
      <c r="M128" s="40">
        <v>0.25</v>
      </c>
      <c r="N128" s="40">
        <v>0.035</v>
      </c>
      <c r="O128" s="40">
        <v>0</v>
      </c>
      <c r="P128" s="40">
        <v>0.00067</v>
      </c>
      <c r="Q128" s="40">
        <v>0.33</v>
      </c>
      <c r="R128" s="40">
        <v>0</v>
      </c>
      <c r="S128" s="40">
        <v>0.0092</v>
      </c>
      <c r="U128">
        <v>6126667.716399234</v>
      </c>
      <c r="V128" s="102">
        <f t="shared" si="14"/>
        <v>0.00919000157459885</v>
      </c>
      <c r="W128" s="102">
        <f t="shared" si="15"/>
        <v>0.00021443337007397321</v>
      </c>
      <c r="X128" s="103">
        <f t="shared" si="16"/>
        <v>0.002021800346411747</v>
      </c>
    </row>
    <row r="129" spans="1:24" ht="14.25">
      <c r="A129" s="40" t="s">
        <v>565</v>
      </c>
      <c r="B129" s="26">
        <v>39420</v>
      </c>
      <c r="C129" s="264" t="s">
        <v>606</v>
      </c>
      <c r="D129" s="26">
        <v>39412</v>
      </c>
      <c r="E129" s="51" t="s">
        <v>141</v>
      </c>
      <c r="F129" s="52" t="s">
        <v>142</v>
      </c>
      <c r="G129" s="53" t="s">
        <v>33</v>
      </c>
      <c r="H129" s="26">
        <v>39422</v>
      </c>
      <c r="I129" s="269">
        <f t="shared" si="13"/>
        <v>39423</v>
      </c>
      <c r="J129" s="264" t="s">
        <v>647</v>
      </c>
      <c r="K129" s="40">
        <v>1.4</v>
      </c>
      <c r="L129" s="40">
        <v>0</v>
      </c>
      <c r="M129" s="40">
        <v>0.25</v>
      </c>
      <c r="N129" s="40">
        <v>0.059</v>
      </c>
      <c r="O129" s="40">
        <v>0</v>
      </c>
      <c r="P129" s="40">
        <v>0.00067</v>
      </c>
      <c r="Q129" s="40">
        <v>0.37</v>
      </c>
      <c r="R129" s="40">
        <v>0</v>
      </c>
      <c r="S129" s="40">
        <v>0.0046</v>
      </c>
      <c r="U129">
        <v>0</v>
      </c>
      <c r="V129" s="102">
        <f t="shared" si="14"/>
        <v>0</v>
      </c>
      <c r="W129" s="102">
        <f t="shared" si="15"/>
        <v>0</v>
      </c>
      <c r="X129" s="103">
        <f t="shared" si="16"/>
        <v>0</v>
      </c>
    </row>
    <row r="130" spans="1:24" ht="14.25">
      <c r="A130" s="40" t="s">
        <v>566</v>
      </c>
      <c r="B130" s="26">
        <v>39433</v>
      </c>
      <c r="C130" s="264" t="s">
        <v>607</v>
      </c>
      <c r="D130" s="26">
        <v>39428</v>
      </c>
      <c r="E130" s="51" t="s">
        <v>141</v>
      </c>
      <c r="F130" s="52" t="s">
        <v>142</v>
      </c>
      <c r="G130" s="53" t="s">
        <v>33</v>
      </c>
      <c r="H130" s="26">
        <v>39435</v>
      </c>
      <c r="I130" s="269">
        <f t="shared" si="13"/>
        <v>39436</v>
      </c>
      <c r="J130" s="264" t="s">
        <v>648</v>
      </c>
      <c r="K130" s="40">
        <v>1.3</v>
      </c>
      <c r="L130" s="40">
        <v>0</v>
      </c>
      <c r="M130" s="40">
        <v>0.25</v>
      </c>
      <c r="N130" s="40">
        <v>0.046</v>
      </c>
      <c r="O130" s="40" t="s">
        <v>40</v>
      </c>
      <c r="P130" s="40">
        <v>0.00067</v>
      </c>
      <c r="Q130" s="40">
        <v>0.22</v>
      </c>
      <c r="R130" s="40">
        <v>0</v>
      </c>
      <c r="S130" s="40">
        <v>0.0092</v>
      </c>
      <c r="U130">
        <v>4906720.7830300685</v>
      </c>
      <c r="V130" s="102">
        <f t="shared" si="14"/>
        <v>0.006378737017939089</v>
      </c>
      <c r="W130" s="102">
        <f t="shared" si="15"/>
        <v>0.00022570915601938314</v>
      </c>
      <c r="X130" s="103">
        <f t="shared" si="16"/>
        <v>0.001079478572266615</v>
      </c>
    </row>
    <row r="131" spans="1:24" ht="14.25">
      <c r="A131" s="40" t="s">
        <v>567</v>
      </c>
      <c r="B131" s="26">
        <v>39449</v>
      </c>
      <c r="C131" s="40" t="s">
        <v>608</v>
      </c>
      <c r="D131" s="26">
        <v>39443</v>
      </c>
      <c r="E131" s="51" t="s">
        <v>141</v>
      </c>
      <c r="F131" s="52" t="s">
        <v>142</v>
      </c>
      <c r="G131" s="53" t="s">
        <v>33</v>
      </c>
      <c r="H131" s="26">
        <v>39451</v>
      </c>
      <c r="I131" s="269">
        <f t="shared" si="13"/>
        <v>39452</v>
      </c>
      <c r="J131" s="264" t="s">
        <v>649</v>
      </c>
      <c r="K131" s="40">
        <v>0.98</v>
      </c>
      <c r="L131" s="40">
        <v>0</v>
      </c>
      <c r="M131" s="40">
        <v>0.25</v>
      </c>
      <c r="N131" s="40">
        <v>0.013</v>
      </c>
      <c r="O131" s="40" t="s">
        <v>40</v>
      </c>
      <c r="P131" s="40">
        <v>0.00067</v>
      </c>
      <c r="Q131" s="40">
        <v>0.24</v>
      </c>
      <c r="R131" s="40">
        <v>0</v>
      </c>
      <c r="S131" s="40">
        <v>0.0046</v>
      </c>
      <c r="U131">
        <v>0</v>
      </c>
      <c r="V131" s="102">
        <f t="shared" si="14"/>
        <v>0</v>
      </c>
      <c r="W131" s="102">
        <f t="shared" si="15"/>
        <v>0</v>
      </c>
      <c r="X131" s="103">
        <f t="shared" si="16"/>
        <v>0</v>
      </c>
    </row>
    <row r="132" spans="1:24" ht="14.25">
      <c r="A132" s="40" t="s">
        <v>568</v>
      </c>
      <c r="B132" s="26">
        <v>39462</v>
      </c>
      <c r="C132" s="264" t="s">
        <v>609</v>
      </c>
      <c r="D132" s="26">
        <v>39454</v>
      </c>
      <c r="E132" s="51" t="s">
        <v>141</v>
      </c>
      <c r="F132" s="52" t="s">
        <v>142</v>
      </c>
      <c r="G132" s="53" t="s">
        <v>33</v>
      </c>
      <c r="H132" s="26">
        <v>39463</v>
      </c>
      <c r="I132" s="269">
        <f t="shared" si="13"/>
        <v>39464</v>
      </c>
      <c r="J132" s="264" t="s">
        <v>650</v>
      </c>
      <c r="K132" s="40">
        <v>1.6</v>
      </c>
      <c r="L132" s="40">
        <v>0</v>
      </c>
      <c r="M132" s="40">
        <v>0.25</v>
      </c>
      <c r="N132" s="40">
        <v>0.01</v>
      </c>
      <c r="O132" s="40" t="s">
        <v>40</v>
      </c>
      <c r="P132" s="40">
        <v>0.00067</v>
      </c>
      <c r="Q132" s="40">
        <v>0.13</v>
      </c>
      <c r="R132" s="40">
        <v>0</v>
      </c>
      <c r="S132" s="40">
        <v>0.0046</v>
      </c>
      <c r="U132">
        <v>0</v>
      </c>
      <c r="V132" s="102">
        <f t="shared" si="14"/>
        <v>0</v>
      </c>
      <c r="W132" s="102">
        <f t="shared" si="15"/>
        <v>0</v>
      </c>
      <c r="X132" s="103">
        <f t="shared" si="16"/>
        <v>0</v>
      </c>
    </row>
    <row r="133" spans="1:24" ht="14.25">
      <c r="A133" s="40" t="s">
        <v>569</v>
      </c>
      <c r="B133" s="26">
        <v>39476</v>
      </c>
      <c r="C133" s="264" t="s">
        <v>610</v>
      </c>
      <c r="D133" s="26">
        <v>39469</v>
      </c>
      <c r="E133" s="51" t="s">
        <v>141</v>
      </c>
      <c r="F133" s="52" t="s">
        <v>142</v>
      </c>
      <c r="G133" s="53" t="s">
        <v>33</v>
      </c>
      <c r="H133" s="26">
        <v>39477</v>
      </c>
      <c r="I133" s="269">
        <f t="shared" si="13"/>
        <v>39478</v>
      </c>
      <c r="J133" s="264" t="s">
        <v>651</v>
      </c>
      <c r="K133" s="40">
        <v>1.6</v>
      </c>
      <c r="L133" s="40">
        <v>0</v>
      </c>
      <c r="M133" s="40">
        <v>0.25</v>
      </c>
      <c r="N133" s="40">
        <v>0.0056</v>
      </c>
      <c r="O133" s="40" t="s">
        <v>40</v>
      </c>
      <c r="P133" s="40">
        <v>0.00067</v>
      </c>
      <c r="Q133" s="40">
        <v>0.1</v>
      </c>
      <c r="R133" s="40">
        <v>0</v>
      </c>
      <c r="S133" s="40">
        <v>0.0046</v>
      </c>
      <c r="U133">
        <v>0</v>
      </c>
      <c r="V133" s="102">
        <f t="shared" si="14"/>
        <v>0</v>
      </c>
      <c r="W133" s="102">
        <f t="shared" si="15"/>
        <v>0</v>
      </c>
      <c r="X133" s="103">
        <f t="shared" si="16"/>
        <v>0</v>
      </c>
    </row>
    <row r="134" spans="1:24" ht="14.25">
      <c r="A134" s="40" t="s">
        <v>570</v>
      </c>
      <c r="B134" s="26">
        <v>39504</v>
      </c>
      <c r="C134" s="264" t="s">
        <v>611</v>
      </c>
      <c r="D134" s="26">
        <v>39497</v>
      </c>
      <c r="E134" s="51" t="s">
        <v>141</v>
      </c>
      <c r="F134" s="52" t="s">
        <v>142</v>
      </c>
      <c r="G134" s="53" t="s">
        <v>33</v>
      </c>
      <c r="H134" s="26">
        <v>39506</v>
      </c>
      <c r="I134" s="269">
        <f t="shared" si="13"/>
        <v>39507</v>
      </c>
      <c r="J134" s="264" t="s">
        <v>652</v>
      </c>
      <c r="K134" s="40">
        <v>1.8</v>
      </c>
      <c r="L134" s="40">
        <v>0</v>
      </c>
      <c r="M134" s="40">
        <v>0.25</v>
      </c>
      <c r="N134" s="40">
        <v>0.0036</v>
      </c>
      <c r="O134" s="40">
        <v>0</v>
      </c>
      <c r="P134" s="40">
        <v>0.00067</v>
      </c>
      <c r="Q134" s="40">
        <v>0.093</v>
      </c>
      <c r="R134" s="40">
        <v>0</v>
      </c>
      <c r="S134" s="40">
        <v>0.0046</v>
      </c>
      <c r="U134">
        <v>0</v>
      </c>
      <c r="V134" s="102">
        <f t="shared" si="14"/>
        <v>0</v>
      </c>
      <c r="W134" s="102">
        <f t="shared" si="15"/>
        <v>0</v>
      </c>
      <c r="X134" s="103">
        <f t="shared" si="16"/>
        <v>0</v>
      </c>
    </row>
    <row r="135" spans="1:24" ht="14.25">
      <c r="A135" s="40" t="s">
        <v>571</v>
      </c>
      <c r="B135" s="26">
        <v>39518</v>
      </c>
      <c r="C135" s="264" t="s">
        <v>612</v>
      </c>
      <c r="D135" s="26">
        <v>39513</v>
      </c>
      <c r="E135" s="51" t="s">
        <v>141</v>
      </c>
      <c r="F135" s="52" t="s">
        <v>142</v>
      </c>
      <c r="G135" s="53" t="s">
        <v>33</v>
      </c>
      <c r="H135" s="26">
        <v>39520</v>
      </c>
      <c r="I135" s="269">
        <f t="shared" si="13"/>
        <v>39521</v>
      </c>
      <c r="J135" s="264" t="s">
        <v>653</v>
      </c>
      <c r="K135" s="40">
        <v>2.4</v>
      </c>
      <c r="L135" s="40">
        <v>0</v>
      </c>
      <c r="M135" s="40">
        <v>0.25</v>
      </c>
      <c r="N135" s="40">
        <v>0.011</v>
      </c>
      <c r="O135" s="40">
        <v>0</v>
      </c>
      <c r="P135" s="40">
        <v>0.00067</v>
      </c>
      <c r="Q135" s="40">
        <v>0.21</v>
      </c>
      <c r="R135" s="40">
        <v>0</v>
      </c>
      <c r="S135" s="40">
        <v>0.0046</v>
      </c>
      <c r="U135">
        <v>18314618.522507954</v>
      </c>
      <c r="V135" s="102">
        <f t="shared" si="14"/>
        <v>0.0439550844540191</v>
      </c>
      <c r="W135" s="102">
        <f t="shared" si="15"/>
        <v>0.0002014608037475875</v>
      </c>
      <c r="X135" s="103">
        <f t="shared" si="16"/>
        <v>0.0038460698897266705</v>
      </c>
    </row>
    <row r="136" spans="11:19" ht="14.25"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1:19" ht="14.25">
      <c r="K137" s="40"/>
      <c r="L137" s="40"/>
      <c r="M137" s="40"/>
      <c r="N137" s="40"/>
      <c r="O137" s="40"/>
      <c r="P137" s="40"/>
      <c r="Q137" s="40"/>
      <c r="R137" s="40"/>
      <c r="S137" s="40"/>
    </row>
    <row r="138" ht="14.25"/>
    <row r="139" ht="14.25"/>
    <row r="140" spans="9:13" ht="14.25">
      <c r="I140">
        <v>78386456.30364291</v>
      </c>
      <c r="J140" s="269">
        <v>39365</v>
      </c>
      <c r="K140" s="274">
        <v>39365.313888888886</v>
      </c>
      <c r="L140" s="274">
        <v>39371.45138888889</v>
      </c>
      <c r="M140" s="275">
        <v>78386456.30364291</v>
      </c>
    </row>
    <row r="141" spans="1:13" ht="14.25">
      <c r="A141" s="7" t="s">
        <v>70</v>
      </c>
      <c r="B141" s="28"/>
      <c r="I141">
        <v>51433621.390327096</v>
      </c>
      <c r="J141" s="269">
        <v>39378</v>
      </c>
      <c r="K141" s="274">
        <v>39371.45138888889</v>
      </c>
      <c r="L141" s="274">
        <v>39378.40069444444</v>
      </c>
      <c r="M141" s="275">
        <v>51433621.390327096</v>
      </c>
    </row>
    <row r="142" spans="1:13" ht="12.75">
      <c r="A142" t="s">
        <v>71</v>
      </c>
      <c r="B142" s="170" t="s">
        <v>72</v>
      </c>
      <c r="C142" s="170" t="s">
        <v>73</v>
      </c>
      <c r="I142">
        <v>69544130.66996376</v>
      </c>
      <c r="J142" s="269">
        <v>39378</v>
      </c>
      <c r="K142" s="274">
        <v>39378.40069444444</v>
      </c>
      <c r="L142" s="274">
        <v>39386.2875</v>
      </c>
      <c r="M142" s="275">
        <v>69544130.66996376</v>
      </c>
    </row>
    <row r="143" spans="1:13" ht="12.75">
      <c r="A143"/>
      <c r="B143" s="170" t="s">
        <v>416</v>
      </c>
      <c r="C143" s="170" t="s">
        <v>74</v>
      </c>
      <c r="I143">
        <v>50871831.2611147</v>
      </c>
      <c r="J143" s="269">
        <v>39386</v>
      </c>
      <c r="K143" s="274">
        <v>39386.2875</v>
      </c>
      <c r="L143" s="274">
        <v>39391.645833333336</v>
      </c>
      <c r="M143" s="275">
        <v>50871831.2611147</v>
      </c>
    </row>
    <row r="144" spans="1:13" ht="12.75">
      <c r="A144"/>
      <c r="B144" s="189" t="s">
        <v>414</v>
      </c>
      <c r="C144" s="170" t="s">
        <v>415</v>
      </c>
      <c r="I144">
        <v>6060284.644210945</v>
      </c>
      <c r="J144" s="269">
        <v>39399</v>
      </c>
      <c r="K144" s="274">
        <v>39399.645833333336</v>
      </c>
      <c r="L144" s="274">
        <v>39406.60625</v>
      </c>
      <c r="M144" s="275">
        <v>6060284.644210945</v>
      </c>
    </row>
    <row r="145" spans="1:13" ht="14.25">
      <c r="A145" t="s">
        <v>135</v>
      </c>
      <c r="B145" s="28"/>
      <c r="I145">
        <v>0</v>
      </c>
      <c r="J145" s="269">
        <v>39412</v>
      </c>
      <c r="K145" s="274">
        <v>39412.60625</v>
      </c>
      <c r="L145" s="274">
        <v>39421.56458333333</v>
      </c>
      <c r="M145" s="275">
        <v>0</v>
      </c>
    </row>
    <row r="146" spans="1:13" ht="14.25">
      <c r="A146" s="11" t="s">
        <v>88</v>
      </c>
      <c r="I146">
        <v>4947498.037783189</v>
      </c>
      <c r="J146" s="269">
        <v>39428</v>
      </c>
      <c r="K146" s="274">
        <v>39427.56458333333</v>
      </c>
      <c r="L146" s="274">
        <v>39433.654861111114</v>
      </c>
      <c r="M146" s="275">
        <v>4947498.037783189</v>
      </c>
    </row>
    <row r="147" spans="1:13" ht="14.25">
      <c r="A147" s="34" t="s">
        <v>286</v>
      </c>
      <c r="I147">
        <v>0</v>
      </c>
      <c r="J147" s="269">
        <v>39443</v>
      </c>
      <c r="K147" s="274">
        <v>39443.654861111114</v>
      </c>
      <c r="L147" s="274">
        <v>39449.475</v>
      </c>
      <c r="M147" s="275">
        <v>0</v>
      </c>
    </row>
    <row r="148" spans="1:13" ht="14.25">
      <c r="A148" s="40"/>
      <c r="I148">
        <v>0</v>
      </c>
      <c r="J148" s="269">
        <v>39454</v>
      </c>
      <c r="K148" s="274">
        <v>39454.475</v>
      </c>
      <c r="L148" s="274">
        <v>39461.606944444444</v>
      </c>
      <c r="M148" s="275">
        <v>0</v>
      </c>
    </row>
    <row r="149" spans="1:13" ht="14.25">
      <c r="A149" s="40"/>
      <c r="I149">
        <v>0</v>
      </c>
      <c r="J149" s="269">
        <v>39469</v>
      </c>
      <c r="K149" s="274">
        <v>39469.606944444444</v>
      </c>
      <c r="L149" s="274">
        <v>39476.44930555556</v>
      </c>
      <c r="M149" s="275">
        <v>0</v>
      </c>
    </row>
    <row r="150" spans="1:13" ht="14.25">
      <c r="A150" s="40"/>
      <c r="I150">
        <v>0</v>
      </c>
      <c r="J150" s="269">
        <v>39507</v>
      </c>
      <c r="K150" s="274">
        <v>39497.45486111111</v>
      </c>
      <c r="L150" s="274">
        <v>39504.563888888886</v>
      </c>
      <c r="M150" s="275">
        <v>0</v>
      </c>
    </row>
    <row r="151" spans="1:13" ht="14.25">
      <c r="A151" s="40"/>
      <c r="I151">
        <v>17499372.866977844</v>
      </c>
      <c r="J151" s="269">
        <v>39513</v>
      </c>
      <c r="K151" s="274">
        <v>39510.563888888886</v>
      </c>
      <c r="L151" s="274">
        <v>39518.229166666664</v>
      </c>
      <c r="M151" s="275">
        <v>17499372.866977844</v>
      </c>
    </row>
    <row r="152" spans="1:13" ht="14.25">
      <c r="A152" s="40"/>
      <c r="I152">
        <v>8414545.04859555</v>
      </c>
      <c r="J152" s="269">
        <v>39521</v>
      </c>
      <c r="K152" s="274">
        <v>39539.541666666664</v>
      </c>
      <c r="L152" s="274">
        <v>39546.541666666664</v>
      </c>
      <c r="M152" s="275">
        <v>8414545.04859555</v>
      </c>
    </row>
    <row r="153" spans="1:13" ht="14.25">
      <c r="A153" s="40"/>
      <c r="K153" s="274">
        <v>39553.541666666664</v>
      </c>
      <c r="L153" s="274">
        <v>39558.541666666664</v>
      </c>
      <c r="M153" s="275">
        <v>0</v>
      </c>
    </row>
    <row r="154" ht="14.25">
      <c r="A154" s="40"/>
    </row>
    <row r="155" ht="14.25">
      <c r="A155" s="40"/>
    </row>
    <row r="156" ht="14.25">
      <c r="A156" s="40"/>
    </row>
    <row r="157" ht="14.25">
      <c r="A157" s="40"/>
    </row>
    <row r="158" ht="14.25">
      <c r="A158" s="40"/>
    </row>
    <row r="159" ht="14.25">
      <c r="A159" s="40"/>
    </row>
    <row r="160" ht="14.25">
      <c r="A160" s="40"/>
    </row>
    <row r="161" ht="14.25">
      <c r="A161" s="40"/>
    </row>
    <row r="162" ht="14.25">
      <c r="A162" s="40"/>
    </row>
    <row r="163" ht="14.25">
      <c r="A163" s="40"/>
    </row>
    <row r="164" ht="14.25">
      <c r="A164" s="263"/>
    </row>
    <row r="165" ht="14.25">
      <c r="A165" s="40"/>
    </row>
    <row r="166" ht="14.25">
      <c r="A166" s="40"/>
    </row>
    <row r="167" ht="14.25">
      <c r="A167" s="40"/>
    </row>
    <row r="168" ht="14.25">
      <c r="A168" s="40"/>
    </row>
    <row r="169" ht="14.25">
      <c r="A169" s="40"/>
    </row>
    <row r="170" ht="14.25">
      <c r="A170" s="40"/>
    </row>
    <row r="171" ht="14.25">
      <c r="A171" s="40"/>
    </row>
    <row r="172" ht="14.25">
      <c r="A172" s="40"/>
    </row>
    <row r="173" ht="14.25">
      <c r="A173" s="40"/>
    </row>
    <row r="174" ht="14.25">
      <c r="A174" s="40"/>
    </row>
    <row r="175" ht="14.25">
      <c r="A175" s="40"/>
    </row>
    <row r="176" ht="14.25">
      <c r="A176" s="40"/>
    </row>
    <row r="177" ht="14.25">
      <c r="A177" s="40"/>
    </row>
    <row r="178" ht="14.25">
      <c r="A178" s="40"/>
    </row>
    <row r="179" ht="14.25">
      <c r="A179" s="40"/>
    </row>
    <row r="180" ht="14.25">
      <c r="A180" s="40"/>
    </row>
    <row r="181" ht="14.25">
      <c r="A181" s="40"/>
    </row>
  </sheetData>
  <sheetProtection/>
  <mergeCells count="1">
    <mergeCell ref="V5:X5"/>
  </mergeCells>
  <conditionalFormatting sqref="E6:E57 E66:E135">
    <cfRule type="cellIs" priority="1" dxfId="0" operator="equal" stopIfTrue="1">
      <formula>"'02274010"</formula>
    </cfRule>
  </conditionalFormatting>
  <conditionalFormatting sqref="AC7:AC30 AG7:AG30 AA7:AA30">
    <cfRule type="cellIs" priority="2" dxfId="6" operator="equal" stopIfTrue="1">
      <formula>"NO"</formula>
    </cfRule>
  </conditionalFormatting>
  <conditionalFormatting sqref="AB7:AB30">
    <cfRule type="cellIs" priority="3" dxfId="5" operator="notEqual" stopIfTrue="1">
      <formula>"'---"</formula>
    </cfRule>
  </conditionalFormatting>
  <conditionalFormatting sqref="AE7:AE30">
    <cfRule type="cellIs" priority="4" dxfId="2" operator="equal" stopIfTrue="1">
      <formula>"""NO"""</formula>
    </cfRule>
  </conditionalFormatting>
  <conditionalFormatting sqref="O7:O30 R7:R30 L7:L30">
    <cfRule type="cellIs" priority="5" dxfId="1" operator="notEqual" stopIfTrue="1">
      <formula>$L$7</formula>
    </cfRule>
  </conditionalFormatting>
  <conditionalFormatting sqref="R31:R65 O31:O65 L31:L65">
    <cfRule type="cellIs" priority="6" dxfId="2" operator="notEqual" stopIfTrue="1">
      <formula>$L$31</formula>
    </cfRule>
  </conditionalFormatting>
  <conditionalFormatting sqref="L66:L94 O66:O94 R66:R94">
    <cfRule type="cellIs" priority="7" dxfId="1" operator="notEqual" stopIfTrue="1">
      <formula>$L$65</formula>
    </cfRule>
  </conditionalFormatting>
  <conditionalFormatting sqref="L95:L137 R95:R137 O95:O137">
    <cfRule type="cellIs" priority="8" dxfId="15" operator="notEqual" stopIfTrue="1">
      <formula>0</formula>
    </cfRule>
  </conditionalFormatting>
  <printOptions/>
  <pageMargins left="0.75" right="0.75" top="1" bottom="1" header="0.5" footer="0.5"/>
  <pageSetup fitToHeight="2" fitToWidth="3" horizontalDpi="600" verticalDpi="600" orientation="landscape" pageOrder="overThenDown" scale="52" r:id="rId3"/>
  <ignoredErrors>
    <ignoredError sqref="E7:E30 J7:J30 E66:E94 J31:J65 E31:E65 J66:J94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0"/>
  <sheetViews>
    <sheetView tabSelected="1" zoomScalePageLayoutView="0" workbookViewId="0" topLeftCell="A9">
      <selection activeCell="J19" sqref="J19"/>
    </sheetView>
  </sheetViews>
  <sheetFormatPr defaultColWidth="9.140625" defaultRowHeight="12.75"/>
  <cols>
    <col min="4" max="4" width="12.7109375" style="0" customWidth="1"/>
    <col min="5" max="5" width="12.28125" style="168" customWidth="1"/>
    <col min="6" max="6" width="15.7109375" style="160" customWidth="1"/>
    <col min="8" max="8" width="14.7109375" style="0" customWidth="1"/>
    <col min="9" max="9" width="12.57421875" style="0" customWidth="1"/>
    <col min="10" max="10" width="13.00390625" style="0" customWidth="1"/>
  </cols>
  <sheetData>
    <row r="1" ht="23.25">
      <c r="A1" s="8" t="s">
        <v>654</v>
      </c>
    </row>
    <row r="2" ht="15">
      <c r="A2" s="13" t="s">
        <v>655</v>
      </c>
    </row>
    <row r="3" ht="15">
      <c r="A3" s="13" t="s">
        <v>84</v>
      </c>
    </row>
    <row r="4" ht="15">
      <c r="A4" s="13" t="s">
        <v>657</v>
      </c>
    </row>
    <row r="5" ht="18.75">
      <c r="A5" s="31" t="s">
        <v>140</v>
      </c>
    </row>
    <row r="7" ht="12.75">
      <c r="A7" s="10" t="s">
        <v>117</v>
      </c>
    </row>
    <row r="8" ht="13.5" thickBot="1">
      <c r="A8" s="10" t="s">
        <v>295</v>
      </c>
    </row>
    <row r="9" spans="1:6" ht="63" customHeight="1" thickBot="1">
      <c r="A9" s="15" t="s">
        <v>118</v>
      </c>
      <c r="B9" s="15" t="s">
        <v>119</v>
      </c>
      <c r="C9" s="15" t="s">
        <v>120</v>
      </c>
      <c r="D9" s="15" t="s">
        <v>115</v>
      </c>
      <c r="E9" s="169" t="s">
        <v>417</v>
      </c>
      <c r="F9" s="182" t="s">
        <v>418</v>
      </c>
    </row>
    <row r="10" spans="1:7" ht="14.25">
      <c r="A10" s="20">
        <v>2003</v>
      </c>
      <c r="B10" s="16">
        <v>10</v>
      </c>
      <c r="C10" s="16">
        <v>11</v>
      </c>
      <c r="D10" s="17">
        <f>DATE(A10,B10,C10)</f>
        <v>37905</v>
      </c>
      <c r="E10" s="179">
        <v>35.31385</v>
      </c>
      <c r="F10" s="36">
        <v>24.20109</v>
      </c>
      <c r="G10" s="39" t="s">
        <v>421</v>
      </c>
    </row>
    <row r="11" spans="1:6" ht="13.5" thickBot="1">
      <c r="A11" s="21">
        <v>2003</v>
      </c>
      <c r="B11" s="18">
        <v>10</v>
      </c>
      <c r="C11" s="18">
        <v>12</v>
      </c>
      <c r="D11" s="19">
        <f aca="true" t="shared" si="0" ref="D11:D74">DATE(A11,B11,C11)</f>
        <v>37906</v>
      </c>
      <c r="E11" s="180">
        <v>32.74032</v>
      </c>
      <c r="F11" s="37">
        <v>24.15943</v>
      </c>
    </row>
    <row r="12" spans="1:10" ht="15.75">
      <c r="A12" s="21">
        <v>2003</v>
      </c>
      <c r="B12" s="18">
        <v>10</v>
      </c>
      <c r="C12" s="18">
        <v>13</v>
      </c>
      <c r="D12" s="19">
        <f t="shared" si="0"/>
        <v>37907</v>
      </c>
      <c r="E12" s="180">
        <v>28.98812</v>
      </c>
      <c r="F12" s="37">
        <v>24.0951</v>
      </c>
      <c r="H12" s="194" t="s">
        <v>422</v>
      </c>
      <c r="I12" s="195"/>
      <c r="J12" s="196"/>
    </row>
    <row r="13" spans="1:10" ht="33" customHeight="1">
      <c r="A13" s="21">
        <v>2003</v>
      </c>
      <c r="B13" s="18">
        <v>10</v>
      </c>
      <c r="C13" s="18">
        <v>14</v>
      </c>
      <c r="D13" s="19">
        <f t="shared" si="0"/>
        <v>37908</v>
      </c>
      <c r="E13" s="180">
        <v>26.64487</v>
      </c>
      <c r="F13" s="37">
        <v>24.05193</v>
      </c>
      <c r="H13" s="197"/>
      <c r="I13" s="198" t="s">
        <v>423</v>
      </c>
      <c r="J13" s="199" t="s">
        <v>424</v>
      </c>
    </row>
    <row r="14" spans="1:10" ht="12.75">
      <c r="A14" s="21">
        <v>2003</v>
      </c>
      <c r="B14" s="18">
        <v>10</v>
      </c>
      <c r="C14" s="18">
        <v>15</v>
      </c>
      <c r="D14" s="19">
        <f t="shared" si="0"/>
        <v>37909</v>
      </c>
      <c r="E14" s="180">
        <v>24.72065</v>
      </c>
      <c r="F14" s="37">
        <v>24.01453</v>
      </c>
      <c r="H14" s="200" t="s">
        <v>425</v>
      </c>
      <c r="I14" s="206">
        <f>MAX($E$10:$E$1680)</f>
        <v>587.238</v>
      </c>
      <c r="J14" s="202">
        <f>MAX($F$10:$F$1680)</f>
        <v>26.74026</v>
      </c>
    </row>
    <row r="15" spans="1:10" ht="12.75">
      <c r="A15" s="21">
        <v>2003</v>
      </c>
      <c r="B15" s="18">
        <v>10</v>
      </c>
      <c r="C15" s="18">
        <v>16</v>
      </c>
      <c r="D15" s="19">
        <f t="shared" si="0"/>
        <v>37910</v>
      </c>
      <c r="E15" s="180">
        <v>22.5261</v>
      </c>
      <c r="F15" s="37">
        <v>23.96922</v>
      </c>
      <c r="H15" s="200" t="s">
        <v>426</v>
      </c>
      <c r="I15" s="201">
        <f>MIN($E$10:$E$1680)</f>
        <v>0</v>
      </c>
      <c r="J15" s="202">
        <f>MIN($F$10:$F$1680)</f>
        <v>20.93</v>
      </c>
    </row>
    <row r="16" spans="1:10" ht="12.75">
      <c r="A16" s="21">
        <v>2003</v>
      </c>
      <c r="B16" s="18">
        <v>10</v>
      </c>
      <c r="C16" s="18">
        <v>17</v>
      </c>
      <c r="D16" s="19">
        <f t="shared" si="0"/>
        <v>37911</v>
      </c>
      <c r="E16" s="180">
        <v>20.16279</v>
      </c>
      <c r="F16" s="37">
        <v>23.92458</v>
      </c>
      <c r="H16" s="200" t="s">
        <v>427</v>
      </c>
      <c r="I16" s="201">
        <f>MEDIAN($E$10:$E$1680)</f>
        <v>1.208378</v>
      </c>
      <c r="J16" s="202">
        <f>MEDIAN($F$10:$F$1680)</f>
        <v>23.12344</v>
      </c>
    </row>
    <row r="17" spans="1:10" ht="13.5" thickBot="1">
      <c r="A17" s="21">
        <v>2003</v>
      </c>
      <c r="B17" s="18">
        <v>10</v>
      </c>
      <c r="C17" s="18">
        <v>18</v>
      </c>
      <c r="D17" s="19">
        <f t="shared" si="0"/>
        <v>37912</v>
      </c>
      <c r="E17" s="180">
        <v>18.24492</v>
      </c>
      <c r="F17" s="37">
        <v>23.88266</v>
      </c>
      <c r="H17" s="203" t="s">
        <v>428</v>
      </c>
      <c r="I17" s="204">
        <f>STDEV($E$10:$E$1680)</f>
        <v>50.484378295833615</v>
      </c>
      <c r="J17" s="205">
        <f>STDEV($F$10:$F$1680)</f>
        <v>0.8043990664617912</v>
      </c>
    </row>
    <row r="18" spans="1:6" ht="12.75">
      <c r="A18" s="21">
        <v>2003</v>
      </c>
      <c r="B18" s="18">
        <v>10</v>
      </c>
      <c r="C18" s="18">
        <v>19</v>
      </c>
      <c r="D18" s="19">
        <f t="shared" si="0"/>
        <v>37913</v>
      </c>
      <c r="E18" s="180">
        <v>16.38535</v>
      </c>
      <c r="F18" s="37">
        <v>23.84464</v>
      </c>
    </row>
    <row r="19" spans="1:6" ht="12.75">
      <c r="A19" s="21">
        <v>2003</v>
      </c>
      <c r="B19" s="18">
        <v>10</v>
      </c>
      <c r="C19" s="18">
        <v>20</v>
      </c>
      <c r="D19" s="19">
        <f t="shared" si="0"/>
        <v>37914</v>
      </c>
      <c r="E19" s="180">
        <v>15.06969</v>
      </c>
      <c r="F19" s="37">
        <v>23.81339</v>
      </c>
    </row>
    <row r="20" spans="1:6" ht="12.75">
      <c r="A20" s="21">
        <v>2003</v>
      </c>
      <c r="B20" s="18">
        <v>10</v>
      </c>
      <c r="C20" s="18">
        <v>21</v>
      </c>
      <c r="D20" s="19">
        <f t="shared" si="0"/>
        <v>37915</v>
      </c>
      <c r="E20" s="180">
        <v>13.63146</v>
      </c>
      <c r="F20" s="37">
        <v>23.7775</v>
      </c>
    </row>
    <row r="21" spans="1:6" ht="12.75">
      <c r="A21" s="21">
        <v>2003</v>
      </c>
      <c r="B21" s="18">
        <v>10</v>
      </c>
      <c r="C21" s="18">
        <v>22</v>
      </c>
      <c r="D21" s="19">
        <f t="shared" si="0"/>
        <v>37916</v>
      </c>
      <c r="E21" s="180">
        <v>12.21497</v>
      </c>
      <c r="F21" s="37">
        <v>23.74162</v>
      </c>
    </row>
    <row r="22" spans="1:6" ht="12.75">
      <c r="A22" s="21">
        <v>2003</v>
      </c>
      <c r="B22" s="18">
        <v>10</v>
      </c>
      <c r="C22" s="18">
        <v>23</v>
      </c>
      <c r="D22" s="19">
        <f t="shared" si="0"/>
        <v>37917</v>
      </c>
      <c r="E22" s="180">
        <v>11.22567</v>
      </c>
      <c r="F22" s="37">
        <v>23.71239</v>
      </c>
    </row>
    <row r="23" spans="1:6" ht="12.75">
      <c r="A23" s="21">
        <v>2003</v>
      </c>
      <c r="B23" s="18">
        <v>10</v>
      </c>
      <c r="C23" s="18">
        <v>24</v>
      </c>
      <c r="D23" s="19">
        <f t="shared" si="0"/>
        <v>37918</v>
      </c>
      <c r="E23" s="180">
        <v>10.0982</v>
      </c>
      <c r="F23" s="37">
        <v>23.68146</v>
      </c>
    </row>
    <row r="24" spans="1:6" ht="12.75">
      <c r="A24" s="21">
        <v>2003</v>
      </c>
      <c r="B24" s="18">
        <v>10</v>
      </c>
      <c r="C24" s="18">
        <v>25</v>
      </c>
      <c r="D24" s="19">
        <f t="shared" si="0"/>
        <v>37919</v>
      </c>
      <c r="E24" s="180">
        <v>9.152979</v>
      </c>
      <c r="F24" s="37">
        <v>23.65047</v>
      </c>
    </row>
    <row r="25" spans="1:6" ht="12.75">
      <c r="A25" s="21">
        <v>2003</v>
      </c>
      <c r="B25" s="18">
        <v>10</v>
      </c>
      <c r="C25" s="18">
        <v>26</v>
      </c>
      <c r="D25" s="19">
        <f t="shared" si="0"/>
        <v>37920</v>
      </c>
      <c r="E25" s="180">
        <v>8.329446</v>
      </c>
      <c r="F25" s="37">
        <v>23.62266</v>
      </c>
    </row>
    <row r="26" spans="1:6" ht="12.75">
      <c r="A26" s="21">
        <v>2003</v>
      </c>
      <c r="B26" s="18">
        <v>10</v>
      </c>
      <c r="C26" s="18">
        <v>27</v>
      </c>
      <c r="D26" s="19">
        <f t="shared" si="0"/>
        <v>37921</v>
      </c>
      <c r="E26" s="180">
        <v>7.617152</v>
      </c>
      <c r="F26" s="37">
        <v>23.60031</v>
      </c>
    </row>
    <row r="27" spans="1:6" ht="12.75">
      <c r="A27" s="21">
        <v>2003</v>
      </c>
      <c r="B27" s="18">
        <v>10</v>
      </c>
      <c r="C27" s="18">
        <v>28</v>
      </c>
      <c r="D27" s="19">
        <f t="shared" si="0"/>
        <v>37922</v>
      </c>
      <c r="E27" s="180">
        <v>7.06879</v>
      </c>
      <c r="F27" s="37">
        <v>23.57906</v>
      </c>
    </row>
    <row r="28" spans="1:6" ht="12.75">
      <c r="A28" s="21">
        <v>2003</v>
      </c>
      <c r="B28" s="18">
        <v>10</v>
      </c>
      <c r="C28" s="18">
        <v>29</v>
      </c>
      <c r="D28" s="19">
        <f t="shared" si="0"/>
        <v>37923</v>
      </c>
      <c r="E28" s="180">
        <v>6.717792</v>
      </c>
      <c r="F28" s="37">
        <v>23.57078</v>
      </c>
    </row>
    <row r="29" spans="1:6" ht="12.75">
      <c r="A29" s="21">
        <v>2003</v>
      </c>
      <c r="B29" s="18">
        <v>10</v>
      </c>
      <c r="C29" s="18">
        <v>30</v>
      </c>
      <c r="D29" s="19">
        <f t="shared" si="0"/>
        <v>37924</v>
      </c>
      <c r="E29" s="180">
        <v>6.233255</v>
      </c>
      <c r="F29" s="37">
        <v>23.55198</v>
      </c>
    </row>
    <row r="30" spans="1:6" ht="12.75">
      <c r="A30" s="21">
        <v>2003</v>
      </c>
      <c r="B30" s="18">
        <v>10</v>
      </c>
      <c r="C30" s="18">
        <v>31</v>
      </c>
      <c r="D30" s="19">
        <f t="shared" si="0"/>
        <v>37925</v>
      </c>
      <c r="E30" s="180">
        <v>5.705831</v>
      </c>
      <c r="F30" s="37">
        <v>23.52948</v>
      </c>
    </row>
    <row r="31" spans="1:6" ht="12.75">
      <c r="A31" s="21">
        <v>2003</v>
      </c>
      <c r="B31" s="18">
        <v>11</v>
      </c>
      <c r="C31" s="18">
        <v>1</v>
      </c>
      <c r="D31" s="19">
        <f t="shared" si="0"/>
        <v>37926</v>
      </c>
      <c r="E31" s="180">
        <v>5.280747</v>
      </c>
      <c r="F31" s="37">
        <v>23.50609</v>
      </c>
    </row>
    <row r="32" spans="1:6" ht="12.75">
      <c r="A32" s="21">
        <v>2003</v>
      </c>
      <c r="B32" s="18">
        <v>11</v>
      </c>
      <c r="C32" s="18">
        <v>2</v>
      </c>
      <c r="D32" s="19">
        <f t="shared" si="0"/>
        <v>37927</v>
      </c>
      <c r="E32" s="180">
        <v>4.94626</v>
      </c>
      <c r="F32" s="37">
        <v>23.48573</v>
      </c>
    </row>
    <row r="33" spans="1:6" ht="12.75">
      <c r="A33" s="21">
        <v>2003</v>
      </c>
      <c r="B33" s="18">
        <v>11</v>
      </c>
      <c r="C33" s="18">
        <v>3</v>
      </c>
      <c r="D33" s="19">
        <f t="shared" si="0"/>
        <v>37928</v>
      </c>
      <c r="E33" s="180">
        <v>5.228657</v>
      </c>
      <c r="F33" s="37">
        <v>23.50318</v>
      </c>
    </row>
    <row r="34" spans="1:6" ht="12.75">
      <c r="A34" s="21">
        <v>2003</v>
      </c>
      <c r="B34" s="18">
        <v>11</v>
      </c>
      <c r="C34" s="18">
        <v>4</v>
      </c>
      <c r="D34" s="19">
        <f t="shared" si="0"/>
        <v>37929</v>
      </c>
      <c r="E34" s="180">
        <v>5.074593</v>
      </c>
      <c r="F34" s="37">
        <v>23.49432</v>
      </c>
    </row>
    <row r="35" spans="1:6" ht="12.75">
      <c r="A35" s="21">
        <v>2003</v>
      </c>
      <c r="B35" s="18">
        <v>11</v>
      </c>
      <c r="C35" s="18">
        <v>5</v>
      </c>
      <c r="D35" s="19">
        <f t="shared" si="0"/>
        <v>37930</v>
      </c>
      <c r="E35" s="180">
        <v>4.938766</v>
      </c>
      <c r="F35" s="37">
        <v>23.48557</v>
      </c>
    </row>
    <row r="36" spans="1:6" ht="12.75">
      <c r="A36" s="21">
        <v>2003</v>
      </c>
      <c r="B36" s="18">
        <v>11</v>
      </c>
      <c r="C36" s="18">
        <v>6</v>
      </c>
      <c r="D36" s="19">
        <f t="shared" si="0"/>
        <v>37931</v>
      </c>
      <c r="E36" s="180">
        <v>6.415274</v>
      </c>
      <c r="F36" s="37">
        <v>23.55458</v>
      </c>
    </row>
    <row r="37" spans="1:6" ht="12.75">
      <c r="A37" s="21">
        <v>2003</v>
      </c>
      <c r="B37" s="18">
        <v>11</v>
      </c>
      <c r="C37" s="18">
        <v>7</v>
      </c>
      <c r="D37" s="19">
        <f t="shared" si="0"/>
        <v>37932</v>
      </c>
      <c r="E37" s="180">
        <v>15.28913</v>
      </c>
      <c r="F37" s="37">
        <v>23.80276</v>
      </c>
    </row>
    <row r="38" spans="1:6" ht="12.75">
      <c r="A38" s="21">
        <v>2003</v>
      </c>
      <c r="B38" s="18">
        <v>11</v>
      </c>
      <c r="C38" s="18">
        <v>8</v>
      </c>
      <c r="D38" s="19">
        <f t="shared" si="0"/>
        <v>37933</v>
      </c>
      <c r="E38" s="180">
        <v>14.50432</v>
      </c>
      <c r="F38" s="37">
        <v>23.77292</v>
      </c>
    </row>
    <row r="39" spans="1:6" ht="12.75">
      <c r="A39" s="21">
        <v>2003</v>
      </c>
      <c r="B39" s="18">
        <v>11</v>
      </c>
      <c r="C39" s="18">
        <v>9</v>
      </c>
      <c r="D39" s="19">
        <f t="shared" si="0"/>
        <v>37934</v>
      </c>
      <c r="E39" s="180">
        <v>13.61726</v>
      </c>
      <c r="F39" s="37">
        <v>23.74724</v>
      </c>
    </row>
    <row r="40" spans="1:6" ht="12.75">
      <c r="A40" s="21">
        <v>2003</v>
      </c>
      <c r="B40" s="18">
        <v>11</v>
      </c>
      <c r="C40" s="18">
        <v>10</v>
      </c>
      <c r="D40" s="19">
        <f t="shared" si="0"/>
        <v>37935</v>
      </c>
      <c r="E40" s="180">
        <v>12.9699</v>
      </c>
      <c r="F40" s="37">
        <v>23.72755</v>
      </c>
    </row>
    <row r="41" spans="1:6" ht="12.75">
      <c r="A41" s="21">
        <v>2003</v>
      </c>
      <c r="B41" s="18">
        <v>11</v>
      </c>
      <c r="C41" s="18">
        <v>11</v>
      </c>
      <c r="D41" s="19">
        <f t="shared" si="0"/>
        <v>37936</v>
      </c>
      <c r="E41" s="180">
        <v>11.8585</v>
      </c>
      <c r="F41" s="37">
        <v>23.69219</v>
      </c>
    </row>
    <row r="42" spans="1:6" ht="12.75">
      <c r="A42" s="21">
        <v>2003</v>
      </c>
      <c r="B42" s="18">
        <v>11</v>
      </c>
      <c r="C42" s="18">
        <v>12</v>
      </c>
      <c r="D42" s="19">
        <f t="shared" si="0"/>
        <v>37937</v>
      </c>
      <c r="E42" s="180">
        <v>10.58766</v>
      </c>
      <c r="F42" s="37">
        <v>23.64896</v>
      </c>
    </row>
    <row r="43" spans="1:6" ht="12.75">
      <c r="A43" s="21">
        <v>2003</v>
      </c>
      <c r="B43" s="18">
        <v>11</v>
      </c>
      <c r="C43" s="18">
        <v>13</v>
      </c>
      <c r="D43" s="19">
        <f t="shared" si="0"/>
        <v>37938</v>
      </c>
      <c r="E43" s="180">
        <v>9.524387</v>
      </c>
      <c r="F43" s="37">
        <v>23.61011</v>
      </c>
    </row>
    <row r="44" spans="1:6" ht="12.75">
      <c r="A44" s="21">
        <v>2003</v>
      </c>
      <c r="B44" s="18">
        <v>11</v>
      </c>
      <c r="C44" s="18">
        <v>14</v>
      </c>
      <c r="D44" s="19">
        <f t="shared" si="0"/>
        <v>37939</v>
      </c>
      <c r="E44" s="180">
        <v>8.604095</v>
      </c>
      <c r="F44" s="37">
        <v>23.57385</v>
      </c>
    </row>
    <row r="45" spans="1:6" ht="12.75">
      <c r="A45" s="21">
        <v>2003</v>
      </c>
      <c r="B45" s="18">
        <v>11</v>
      </c>
      <c r="C45" s="18">
        <v>15</v>
      </c>
      <c r="D45" s="19">
        <f t="shared" si="0"/>
        <v>37940</v>
      </c>
      <c r="E45" s="180">
        <v>7.785124</v>
      </c>
      <c r="F45" s="37">
        <v>23.53953</v>
      </c>
    </row>
    <row r="46" spans="1:6" ht="12.75">
      <c r="A46" s="21">
        <v>2003</v>
      </c>
      <c r="B46" s="18">
        <v>11</v>
      </c>
      <c r="C46" s="18">
        <v>16</v>
      </c>
      <c r="D46" s="19">
        <f t="shared" si="0"/>
        <v>37941</v>
      </c>
      <c r="E46" s="180">
        <v>7.166374</v>
      </c>
      <c r="F46" s="37">
        <v>23.51188</v>
      </c>
    </row>
    <row r="47" spans="1:6" ht="12.75">
      <c r="A47" s="21">
        <v>2003</v>
      </c>
      <c r="B47" s="18">
        <v>11</v>
      </c>
      <c r="C47" s="18">
        <v>17</v>
      </c>
      <c r="D47" s="19">
        <f t="shared" si="0"/>
        <v>37942</v>
      </c>
      <c r="E47" s="180">
        <v>6.586666</v>
      </c>
      <c r="F47" s="37">
        <v>23.48443</v>
      </c>
    </row>
    <row r="48" spans="1:6" ht="12.75">
      <c r="A48" s="21">
        <v>2003</v>
      </c>
      <c r="B48" s="18">
        <v>11</v>
      </c>
      <c r="C48" s="18">
        <v>18</v>
      </c>
      <c r="D48" s="19">
        <f t="shared" si="0"/>
        <v>37943</v>
      </c>
      <c r="E48" s="180">
        <v>6.141894</v>
      </c>
      <c r="F48" s="37">
        <v>23.46229</v>
      </c>
    </row>
    <row r="49" spans="1:6" ht="12.75">
      <c r="A49" s="21">
        <v>2003</v>
      </c>
      <c r="B49" s="18">
        <v>11</v>
      </c>
      <c r="C49" s="18">
        <v>19</v>
      </c>
      <c r="D49" s="19">
        <f t="shared" si="0"/>
        <v>37944</v>
      </c>
      <c r="E49" s="180">
        <v>5.880335</v>
      </c>
      <c r="F49" s="37">
        <v>23.4488</v>
      </c>
    </row>
    <row r="50" spans="1:6" ht="12.75">
      <c r="A50" s="21">
        <v>2003</v>
      </c>
      <c r="B50" s="18">
        <v>11</v>
      </c>
      <c r="C50" s="18">
        <v>20</v>
      </c>
      <c r="D50" s="19">
        <f t="shared" si="0"/>
        <v>37945</v>
      </c>
      <c r="E50" s="180">
        <v>5.655574</v>
      </c>
      <c r="F50" s="37">
        <v>23.43682</v>
      </c>
    </row>
    <row r="51" spans="1:6" ht="12.75">
      <c r="A51" s="21">
        <v>2003</v>
      </c>
      <c r="B51" s="18">
        <v>11</v>
      </c>
      <c r="C51" s="18">
        <v>21</v>
      </c>
      <c r="D51" s="19">
        <f t="shared" si="0"/>
        <v>37946</v>
      </c>
      <c r="E51" s="180">
        <v>5.233018</v>
      </c>
      <c r="F51" s="37">
        <v>23.41339</v>
      </c>
    </row>
    <row r="52" spans="1:6" ht="12.75">
      <c r="A52" s="21">
        <v>2003</v>
      </c>
      <c r="B52" s="18">
        <v>11</v>
      </c>
      <c r="C52" s="18">
        <v>22</v>
      </c>
      <c r="D52" s="19">
        <f t="shared" si="0"/>
        <v>37947</v>
      </c>
      <c r="E52" s="180">
        <v>4.908262</v>
      </c>
      <c r="F52" s="37">
        <v>23.39333</v>
      </c>
    </row>
    <row r="53" spans="1:6" ht="12.75">
      <c r="A53" s="21">
        <v>2003</v>
      </c>
      <c r="B53" s="18">
        <v>11</v>
      </c>
      <c r="C53" s="18">
        <v>23</v>
      </c>
      <c r="D53" s="19">
        <f t="shared" si="0"/>
        <v>37948</v>
      </c>
      <c r="E53" s="180">
        <v>4.610869</v>
      </c>
      <c r="F53" s="37">
        <v>23.37136</v>
      </c>
    </row>
    <row r="54" spans="1:6" ht="12.75">
      <c r="A54" s="21">
        <v>2003</v>
      </c>
      <c r="B54" s="18">
        <v>11</v>
      </c>
      <c r="C54" s="18">
        <v>24</v>
      </c>
      <c r="D54" s="19">
        <f t="shared" si="0"/>
        <v>37949</v>
      </c>
      <c r="E54" s="180">
        <v>4.314928</v>
      </c>
      <c r="F54" s="37">
        <v>23.34865</v>
      </c>
    </row>
    <row r="55" spans="1:6" ht="12.75">
      <c r="A55" s="21">
        <v>2003</v>
      </c>
      <c r="B55" s="18">
        <v>11</v>
      </c>
      <c r="C55" s="18">
        <v>25</v>
      </c>
      <c r="D55" s="19">
        <f t="shared" si="0"/>
        <v>37950</v>
      </c>
      <c r="E55" s="180">
        <v>4.080686</v>
      </c>
      <c r="F55" s="37">
        <v>23.33</v>
      </c>
    </row>
    <row r="56" spans="1:6" ht="12.75">
      <c r="A56" s="21">
        <v>2003</v>
      </c>
      <c r="B56" s="18">
        <v>11</v>
      </c>
      <c r="C56" s="18">
        <v>26</v>
      </c>
      <c r="D56" s="19">
        <f t="shared" si="0"/>
        <v>37951</v>
      </c>
      <c r="E56" s="180">
        <v>3.914774</v>
      </c>
      <c r="F56" s="37">
        <v>23.31641</v>
      </c>
    </row>
    <row r="57" spans="1:6" ht="12.75">
      <c r="A57" s="21">
        <v>2003</v>
      </c>
      <c r="B57" s="18">
        <v>11</v>
      </c>
      <c r="C57" s="18">
        <v>27</v>
      </c>
      <c r="D57" s="19">
        <f t="shared" si="0"/>
        <v>37952</v>
      </c>
      <c r="E57" s="180">
        <v>3.780768</v>
      </c>
      <c r="F57" s="37">
        <v>23.30515</v>
      </c>
    </row>
    <row r="58" spans="1:6" ht="12.75">
      <c r="A58" s="21">
        <v>2003</v>
      </c>
      <c r="B58" s="18">
        <v>11</v>
      </c>
      <c r="C58" s="18">
        <v>28</v>
      </c>
      <c r="D58" s="19">
        <f t="shared" si="0"/>
        <v>37953</v>
      </c>
      <c r="E58" s="180">
        <v>3.596249</v>
      </c>
      <c r="F58" s="37">
        <v>23.28917</v>
      </c>
    </row>
    <row r="59" spans="1:6" ht="12.75">
      <c r="A59" s="21">
        <v>2003</v>
      </c>
      <c r="B59" s="18">
        <v>11</v>
      </c>
      <c r="C59" s="18">
        <v>29</v>
      </c>
      <c r="D59" s="19">
        <f t="shared" si="0"/>
        <v>37954</v>
      </c>
      <c r="E59" s="180">
        <v>3.434864</v>
      </c>
      <c r="F59" s="37">
        <v>23.27469</v>
      </c>
    </row>
    <row r="60" spans="1:6" ht="12.75">
      <c r="A60" s="21">
        <v>2003</v>
      </c>
      <c r="B60" s="18">
        <v>11</v>
      </c>
      <c r="C60" s="18">
        <v>30</v>
      </c>
      <c r="D60" s="19">
        <f t="shared" si="0"/>
        <v>37955</v>
      </c>
      <c r="E60" s="180">
        <v>3.249095</v>
      </c>
      <c r="F60" s="37">
        <v>23.25755</v>
      </c>
    </row>
    <row r="61" spans="1:6" ht="12.75">
      <c r="A61" s="21">
        <v>2003</v>
      </c>
      <c r="B61" s="18">
        <v>12</v>
      </c>
      <c r="C61" s="18">
        <v>1</v>
      </c>
      <c r="D61" s="19">
        <f t="shared" si="0"/>
        <v>37956</v>
      </c>
      <c r="E61" s="180">
        <v>3.160934</v>
      </c>
      <c r="F61" s="37">
        <v>23.24922</v>
      </c>
    </row>
    <row r="62" spans="1:6" ht="12.75">
      <c r="A62" s="21">
        <v>2003</v>
      </c>
      <c r="B62" s="18">
        <v>12</v>
      </c>
      <c r="C62" s="18">
        <v>2</v>
      </c>
      <c r="D62" s="19">
        <f t="shared" si="0"/>
        <v>37957</v>
      </c>
      <c r="E62" s="180">
        <v>3.021111</v>
      </c>
      <c r="F62" s="37">
        <v>23.23568</v>
      </c>
    </row>
    <row r="63" spans="1:6" ht="12.75">
      <c r="A63" s="21">
        <v>2003</v>
      </c>
      <c r="B63" s="18">
        <v>12</v>
      </c>
      <c r="C63" s="18">
        <v>3</v>
      </c>
      <c r="D63" s="19">
        <f t="shared" si="0"/>
        <v>37958</v>
      </c>
      <c r="E63" s="180">
        <v>2.824632</v>
      </c>
      <c r="F63" s="37">
        <v>23.21602</v>
      </c>
    </row>
    <row r="64" spans="1:6" ht="12.75">
      <c r="A64" s="21">
        <v>2003</v>
      </c>
      <c r="B64" s="18">
        <v>12</v>
      </c>
      <c r="C64" s="18">
        <v>4</v>
      </c>
      <c r="D64" s="19">
        <f t="shared" si="0"/>
        <v>37959</v>
      </c>
      <c r="E64" s="180">
        <v>2.733318</v>
      </c>
      <c r="F64" s="37">
        <v>23.20661</v>
      </c>
    </row>
    <row r="65" spans="1:6" ht="12.75">
      <c r="A65" s="21">
        <v>2003</v>
      </c>
      <c r="B65" s="18">
        <v>12</v>
      </c>
      <c r="C65" s="18">
        <v>5</v>
      </c>
      <c r="D65" s="19">
        <f t="shared" si="0"/>
        <v>37960</v>
      </c>
      <c r="E65" s="180">
        <v>2.699415</v>
      </c>
      <c r="F65" s="37">
        <v>23.20307</v>
      </c>
    </row>
    <row r="66" spans="1:6" ht="12.75">
      <c r="A66" s="21">
        <v>2003</v>
      </c>
      <c r="B66" s="18">
        <v>12</v>
      </c>
      <c r="C66" s="18">
        <v>6</v>
      </c>
      <c r="D66" s="19">
        <f t="shared" si="0"/>
        <v>37961</v>
      </c>
      <c r="E66" s="180">
        <v>2.730327</v>
      </c>
      <c r="F66" s="37">
        <v>23.2063</v>
      </c>
    </row>
    <row r="67" spans="1:6" ht="12.75">
      <c r="A67" s="21">
        <v>2003</v>
      </c>
      <c r="B67" s="18">
        <v>12</v>
      </c>
      <c r="C67" s="18">
        <v>7</v>
      </c>
      <c r="D67" s="19">
        <f t="shared" si="0"/>
        <v>37962</v>
      </c>
      <c r="E67" s="180">
        <v>2.557861</v>
      </c>
      <c r="F67" s="37">
        <v>23.18979</v>
      </c>
    </row>
    <row r="68" spans="1:6" ht="12.75">
      <c r="A68" s="21">
        <v>2003</v>
      </c>
      <c r="B68" s="18">
        <v>12</v>
      </c>
      <c r="C68" s="18">
        <v>8</v>
      </c>
      <c r="D68" s="19">
        <f t="shared" si="0"/>
        <v>37963</v>
      </c>
      <c r="E68" s="180">
        <v>2.418512</v>
      </c>
      <c r="F68" s="37">
        <v>23.17672</v>
      </c>
    </row>
    <row r="69" spans="1:6" ht="12.75">
      <c r="A69" s="21">
        <v>2003</v>
      </c>
      <c r="B69" s="18">
        <v>12</v>
      </c>
      <c r="C69" s="18">
        <v>9</v>
      </c>
      <c r="D69" s="19">
        <f t="shared" si="0"/>
        <v>37964</v>
      </c>
      <c r="E69" s="180">
        <v>2.360474</v>
      </c>
      <c r="F69" s="37">
        <v>23.17115</v>
      </c>
    </row>
    <row r="70" spans="1:6" ht="12.75">
      <c r="A70" s="21">
        <v>2003</v>
      </c>
      <c r="B70" s="18">
        <v>12</v>
      </c>
      <c r="C70" s="18">
        <v>10</v>
      </c>
      <c r="D70" s="19">
        <f t="shared" si="0"/>
        <v>37965</v>
      </c>
      <c r="E70" s="180">
        <v>2.456942</v>
      </c>
      <c r="F70" s="37">
        <v>23.18026</v>
      </c>
    </row>
    <row r="71" spans="1:6" ht="12.75">
      <c r="A71" s="21">
        <v>2003</v>
      </c>
      <c r="B71" s="18">
        <v>12</v>
      </c>
      <c r="C71" s="18">
        <v>11</v>
      </c>
      <c r="D71" s="19">
        <f t="shared" si="0"/>
        <v>37966</v>
      </c>
      <c r="E71" s="180">
        <v>2.64762</v>
      </c>
      <c r="F71" s="37">
        <v>23.19797</v>
      </c>
    </row>
    <row r="72" spans="1:6" ht="12.75">
      <c r="A72" s="21">
        <v>2003</v>
      </c>
      <c r="B72" s="18">
        <v>12</v>
      </c>
      <c r="C72" s="18">
        <v>12</v>
      </c>
      <c r="D72" s="19">
        <f t="shared" si="0"/>
        <v>37967</v>
      </c>
      <c r="E72" s="180">
        <v>2.520205</v>
      </c>
      <c r="F72" s="37">
        <v>23.1863</v>
      </c>
    </row>
    <row r="73" spans="1:6" ht="12.75">
      <c r="A73" s="21">
        <v>2003</v>
      </c>
      <c r="B73" s="18">
        <v>12</v>
      </c>
      <c r="C73" s="18">
        <v>13</v>
      </c>
      <c r="D73" s="19">
        <f t="shared" si="0"/>
        <v>37968</v>
      </c>
      <c r="E73" s="180">
        <v>2.421767</v>
      </c>
      <c r="F73" s="37">
        <v>23.17703</v>
      </c>
    </row>
    <row r="74" spans="1:6" ht="12.75">
      <c r="A74" s="21">
        <v>2003</v>
      </c>
      <c r="B74" s="18">
        <v>12</v>
      </c>
      <c r="C74" s="18">
        <v>14</v>
      </c>
      <c r="D74" s="19">
        <f t="shared" si="0"/>
        <v>37969</v>
      </c>
      <c r="E74" s="180">
        <v>3.730739</v>
      </c>
      <c r="F74" s="37">
        <v>23.2887</v>
      </c>
    </row>
    <row r="75" spans="1:6" ht="12.75">
      <c r="A75" s="21">
        <v>2003</v>
      </c>
      <c r="B75" s="18">
        <v>12</v>
      </c>
      <c r="C75" s="18">
        <v>15</v>
      </c>
      <c r="D75" s="19">
        <f aca="true" t="shared" si="1" ref="D75:D138">DATE(A75,B75,C75)</f>
        <v>37970</v>
      </c>
      <c r="E75" s="180">
        <v>5.820378</v>
      </c>
      <c r="F75" s="37">
        <v>23.44563</v>
      </c>
    </row>
    <row r="76" spans="1:6" ht="12.75">
      <c r="A76" s="21">
        <v>2003</v>
      </c>
      <c r="B76" s="18">
        <v>12</v>
      </c>
      <c r="C76" s="18">
        <v>16</v>
      </c>
      <c r="D76" s="19">
        <f t="shared" si="1"/>
        <v>37971</v>
      </c>
      <c r="E76" s="180">
        <v>5.297119</v>
      </c>
      <c r="F76" s="37">
        <v>23.41667</v>
      </c>
    </row>
    <row r="77" spans="1:6" ht="12.75">
      <c r="A77" s="21">
        <v>2003</v>
      </c>
      <c r="B77" s="18">
        <v>12</v>
      </c>
      <c r="C77" s="18">
        <v>17</v>
      </c>
      <c r="D77" s="19">
        <f t="shared" si="1"/>
        <v>37972</v>
      </c>
      <c r="E77" s="180">
        <v>8.258991</v>
      </c>
      <c r="F77" s="37">
        <v>23.55797</v>
      </c>
    </row>
    <row r="78" spans="1:6" ht="12.75">
      <c r="A78" s="21">
        <v>2003</v>
      </c>
      <c r="B78" s="18">
        <v>12</v>
      </c>
      <c r="C78" s="18">
        <v>18</v>
      </c>
      <c r="D78" s="19">
        <f t="shared" si="1"/>
        <v>37973</v>
      </c>
      <c r="E78" s="180">
        <v>9.783244</v>
      </c>
      <c r="F78" s="37">
        <v>23.61984</v>
      </c>
    </row>
    <row r="79" spans="1:6" ht="12.75">
      <c r="A79" s="21">
        <v>2003</v>
      </c>
      <c r="B79" s="18">
        <v>12</v>
      </c>
      <c r="C79" s="18">
        <v>19</v>
      </c>
      <c r="D79" s="19">
        <f t="shared" si="1"/>
        <v>37974</v>
      </c>
      <c r="E79" s="180">
        <v>10.70927</v>
      </c>
      <c r="F79" s="37">
        <v>23.65333</v>
      </c>
    </row>
    <row r="80" spans="1:6" ht="12.75">
      <c r="A80" s="21">
        <v>2003</v>
      </c>
      <c r="B80" s="18">
        <v>12</v>
      </c>
      <c r="C80" s="18">
        <v>20</v>
      </c>
      <c r="D80" s="19">
        <f t="shared" si="1"/>
        <v>37975</v>
      </c>
      <c r="E80" s="180">
        <v>10.57801</v>
      </c>
      <c r="F80" s="37">
        <v>23.6487</v>
      </c>
    </row>
    <row r="81" spans="1:6" ht="12.75">
      <c r="A81" s="21">
        <v>2003</v>
      </c>
      <c r="B81" s="18">
        <v>12</v>
      </c>
      <c r="C81" s="18">
        <v>21</v>
      </c>
      <c r="D81" s="19">
        <f t="shared" si="1"/>
        <v>37976</v>
      </c>
      <c r="E81" s="180">
        <v>9.691642</v>
      </c>
      <c r="F81" s="37">
        <v>23.61641</v>
      </c>
    </row>
    <row r="82" spans="1:6" ht="12.75">
      <c r="A82" s="21">
        <v>2003</v>
      </c>
      <c r="B82" s="18">
        <v>12</v>
      </c>
      <c r="C82" s="18">
        <v>22</v>
      </c>
      <c r="D82" s="19">
        <f t="shared" si="1"/>
        <v>37977</v>
      </c>
      <c r="E82" s="180">
        <v>8.991061</v>
      </c>
      <c r="F82" s="37">
        <v>23.58948</v>
      </c>
    </row>
    <row r="83" spans="1:6" ht="12.75">
      <c r="A83" s="21">
        <v>2003</v>
      </c>
      <c r="B83" s="18">
        <v>12</v>
      </c>
      <c r="C83" s="18">
        <v>23</v>
      </c>
      <c r="D83" s="19">
        <f t="shared" si="1"/>
        <v>37978</v>
      </c>
      <c r="E83" s="180">
        <v>8.24386</v>
      </c>
      <c r="F83" s="37">
        <v>23.55911</v>
      </c>
    </row>
    <row r="84" spans="1:6" ht="12.75">
      <c r="A84" s="21">
        <v>2003</v>
      </c>
      <c r="B84" s="18">
        <v>12</v>
      </c>
      <c r="C84" s="18">
        <v>24</v>
      </c>
      <c r="D84" s="19">
        <f t="shared" si="1"/>
        <v>37979</v>
      </c>
      <c r="E84" s="180">
        <v>7.802096</v>
      </c>
      <c r="F84" s="37">
        <v>23.54031</v>
      </c>
    </row>
    <row r="85" spans="1:6" ht="12.75">
      <c r="A85" s="21">
        <v>2003</v>
      </c>
      <c r="B85" s="18">
        <v>12</v>
      </c>
      <c r="C85" s="18">
        <v>25</v>
      </c>
      <c r="D85" s="19">
        <f t="shared" si="1"/>
        <v>37980</v>
      </c>
      <c r="E85" s="180">
        <v>7.418571</v>
      </c>
      <c r="F85" s="37">
        <v>23.52339</v>
      </c>
    </row>
    <row r="86" spans="1:6" ht="12.75">
      <c r="A86" s="21">
        <v>2003</v>
      </c>
      <c r="B86" s="18">
        <v>12</v>
      </c>
      <c r="C86" s="18">
        <v>26</v>
      </c>
      <c r="D86" s="19">
        <f t="shared" si="1"/>
        <v>37981</v>
      </c>
      <c r="E86" s="180">
        <v>7.057339</v>
      </c>
      <c r="F86" s="37">
        <v>23.50688</v>
      </c>
    </row>
    <row r="87" spans="1:6" ht="12.75">
      <c r="A87" s="21">
        <v>2003</v>
      </c>
      <c r="B87" s="18">
        <v>12</v>
      </c>
      <c r="C87" s="18">
        <v>27</v>
      </c>
      <c r="D87" s="19">
        <f t="shared" si="1"/>
        <v>37982</v>
      </c>
      <c r="E87" s="180">
        <v>6.668485</v>
      </c>
      <c r="F87" s="37">
        <v>23.48844</v>
      </c>
    </row>
    <row r="88" spans="1:6" ht="12.75">
      <c r="A88" s="21">
        <v>2003</v>
      </c>
      <c r="B88" s="18">
        <v>12</v>
      </c>
      <c r="C88" s="18">
        <v>28</v>
      </c>
      <c r="D88" s="19">
        <f t="shared" si="1"/>
        <v>37983</v>
      </c>
      <c r="E88" s="180">
        <v>6.262621</v>
      </c>
      <c r="F88" s="37">
        <v>23.46844</v>
      </c>
    </row>
    <row r="89" spans="1:6" ht="12.75">
      <c r="A89" s="21">
        <v>2003</v>
      </c>
      <c r="B89" s="18">
        <v>12</v>
      </c>
      <c r="C89" s="18">
        <v>29</v>
      </c>
      <c r="D89" s="19">
        <f t="shared" si="1"/>
        <v>37984</v>
      </c>
      <c r="E89" s="180">
        <v>6.0084</v>
      </c>
      <c r="F89" s="37">
        <v>23.45547</v>
      </c>
    </row>
    <row r="90" spans="1:6" ht="12.75">
      <c r="A90" s="21">
        <v>2003</v>
      </c>
      <c r="B90" s="18">
        <v>12</v>
      </c>
      <c r="C90" s="18">
        <v>30</v>
      </c>
      <c r="D90" s="19">
        <f t="shared" si="1"/>
        <v>37985</v>
      </c>
      <c r="E90" s="180">
        <v>5.675872</v>
      </c>
      <c r="F90" s="37">
        <v>23.43792</v>
      </c>
    </row>
    <row r="91" spans="1:6" ht="12.75">
      <c r="A91" s="21">
        <v>2003</v>
      </c>
      <c r="B91" s="18">
        <v>12</v>
      </c>
      <c r="C91" s="18">
        <v>31</v>
      </c>
      <c r="D91" s="19">
        <f t="shared" si="1"/>
        <v>37986</v>
      </c>
      <c r="E91" s="180">
        <v>5.309063</v>
      </c>
      <c r="F91" s="37">
        <v>23.41771</v>
      </c>
    </row>
    <row r="92" spans="1:6" ht="12.75">
      <c r="A92" s="21">
        <v>2004</v>
      </c>
      <c r="B92" s="18">
        <v>1</v>
      </c>
      <c r="C92" s="18">
        <v>1</v>
      </c>
      <c r="D92" s="19">
        <f t="shared" si="1"/>
        <v>37987</v>
      </c>
      <c r="E92" s="180">
        <v>4.994358</v>
      </c>
      <c r="F92" s="37">
        <v>23.39917</v>
      </c>
    </row>
    <row r="93" spans="1:6" ht="12.75">
      <c r="A93" s="21">
        <v>2004</v>
      </c>
      <c r="B93" s="18">
        <v>1</v>
      </c>
      <c r="C93" s="18">
        <v>2</v>
      </c>
      <c r="D93" s="19">
        <f t="shared" si="1"/>
        <v>37988</v>
      </c>
      <c r="E93" s="180">
        <v>4.696644</v>
      </c>
      <c r="F93" s="37">
        <v>23.37781</v>
      </c>
    </row>
    <row r="94" spans="1:6" ht="12.75">
      <c r="A94" s="21">
        <v>2004</v>
      </c>
      <c r="B94" s="18">
        <v>1</v>
      </c>
      <c r="C94" s="18">
        <v>3</v>
      </c>
      <c r="D94" s="19">
        <f t="shared" si="1"/>
        <v>37989</v>
      </c>
      <c r="E94" s="180">
        <v>4.462318</v>
      </c>
      <c r="F94" s="37">
        <v>23.36011</v>
      </c>
    </row>
    <row r="95" spans="1:6" ht="12.75">
      <c r="A95" s="21">
        <v>2004</v>
      </c>
      <c r="B95" s="18">
        <v>1</v>
      </c>
      <c r="C95" s="18">
        <v>4</v>
      </c>
      <c r="D95" s="19">
        <f t="shared" si="1"/>
        <v>37990</v>
      </c>
      <c r="E95" s="180">
        <v>4.292623</v>
      </c>
      <c r="F95" s="37">
        <v>23.34693</v>
      </c>
    </row>
    <row r="96" spans="1:6" ht="12.75">
      <c r="A96" s="21">
        <v>2004</v>
      </c>
      <c r="B96" s="18">
        <v>1</v>
      </c>
      <c r="C96" s="18">
        <v>5</v>
      </c>
      <c r="D96" s="19">
        <f t="shared" si="1"/>
        <v>37991</v>
      </c>
      <c r="E96" s="180">
        <v>4.140558</v>
      </c>
      <c r="F96" s="37">
        <v>23.33484</v>
      </c>
    </row>
    <row r="97" spans="1:6" ht="12.75">
      <c r="A97" s="21">
        <v>2004</v>
      </c>
      <c r="B97" s="18">
        <v>1</v>
      </c>
      <c r="C97" s="18">
        <v>6</v>
      </c>
      <c r="D97" s="19">
        <f t="shared" si="1"/>
        <v>37992</v>
      </c>
      <c r="E97" s="180">
        <v>4.03755</v>
      </c>
      <c r="F97" s="37">
        <v>23.32651</v>
      </c>
    </row>
    <row r="98" spans="1:6" ht="12.75">
      <c r="A98" s="21">
        <v>2004</v>
      </c>
      <c r="B98" s="18">
        <v>1</v>
      </c>
      <c r="C98" s="18">
        <v>7</v>
      </c>
      <c r="D98" s="19">
        <f t="shared" si="1"/>
        <v>37993</v>
      </c>
      <c r="E98" s="180">
        <v>3.87475</v>
      </c>
      <c r="F98" s="37">
        <v>23.31307</v>
      </c>
    </row>
    <row r="99" spans="1:6" ht="12.75">
      <c r="A99" s="21">
        <v>2004</v>
      </c>
      <c r="B99" s="18">
        <v>1</v>
      </c>
      <c r="C99" s="18">
        <v>8</v>
      </c>
      <c r="D99" s="19">
        <f t="shared" si="1"/>
        <v>37994</v>
      </c>
      <c r="E99" s="180">
        <v>3.791817</v>
      </c>
      <c r="F99" s="37">
        <v>23.30609</v>
      </c>
    </row>
    <row r="100" spans="1:6" ht="12.75">
      <c r="A100" s="21">
        <v>2004</v>
      </c>
      <c r="B100" s="18">
        <v>1</v>
      </c>
      <c r="C100" s="18">
        <v>9</v>
      </c>
      <c r="D100" s="19">
        <f t="shared" si="1"/>
        <v>37995</v>
      </c>
      <c r="E100" s="180">
        <v>3.675311</v>
      </c>
      <c r="F100" s="37">
        <v>23.29609</v>
      </c>
    </row>
    <row r="101" spans="1:6" ht="12.75">
      <c r="A101" s="21">
        <v>2004</v>
      </c>
      <c r="B101" s="18">
        <v>1</v>
      </c>
      <c r="C101" s="18">
        <v>10</v>
      </c>
      <c r="D101" s="19">
        <f t="shared" si="1"/>
        <v>37996</v>
      </c>
      <c r="E101" s="180">
        <v>3.574597</v>
      </c>
      <c r="F101" s="37">
        <v>23.28724</v>
      </c>
    </row>
    <row r="102" spans="1:6" ht="12.75">
      <c r="A102" s="21">
        <v>2004</v>
      </c>
      <c r="B102" s="18">
        <v>1</v>
      </c>
      <c r="C102" s="18">
        <v>11</v>
      </c>
      <c r="D102" s="19">
        <f t="shared" si="1"/>
        <v>37997</v>
      </c>
      <c r="E102" s="180">
        <v>3.415829</v>
      </c>
      <c r="F102" s="37">
        <v>23.27297</v>
      </c>
    </row>
    <row r="103" spans="1:6" ht="12.75">
      <c r="A103" s="21">
        <v>2004</v>
      </c>
      <c r="B103" s="18">
        <v>1</v>
      </c>
      <c r="C103" s="18">
        <v>12</v>
      </c>
      <c r="D103" s="19">
        <f t="shared" si="1"/>
        <v>37998</v>
      </c>
      <c r="E103" s="180">
        <v>3.290239</v>
      </c>
      <c r="F103" s="37">
        <v>23.26141</v>
      </c>
    </row>
    <row r="104" spans="1:6" ht="12.75">
      <c r="A104" s="21">
        <v>2004</v>
      </c>
      <c r="B104" s="18">
        <v>1</v>
      </c>
      <c r="C104" s="18">
        <v>13</v>
      </c>
      <c r="D104" s="19">
        <f t="shared" si="1"/>
        <v>37999</v>
      </c>
      <c r="E104" s="180">
        <v>3.193893</v>
      </c>
      <c r="F104" s="37">
        <v>23.25234</v>
      </c>
    </row>
    <row r="105" spans="1:6" ht="12.75">
      <c r="A105" s="21">
        <v>2004</v>
      </c>
      <c r="B105" s="18">
        <v>1</v>
      </c>
      <c r="C105" s="18">
        <v>14</v>
      </c>
      <c r="D105" s="19">
        <f t="shared" si="1"/>
        <v>38000</v>
      </c>
      <c r="E105" s="180">
        <v>3.090577</v>
      </c>
      <c r="F105" s="37">
        <v>23.24245</v>
      </c>
    </row>
    <row r="106" spans="1:6" ht="12.75">
      <c r="A106" s="21">
        <v>2004</v>
      </c>
      <c r="B106" s="18">
        <v>1</v>
      </c>
      <c r="C106" s="18">
        <v>15</v>
      </c>
      <c r="D106" s="19">
        <f t="shared" si="1"/>
        <v>38001</v>
      </c>
      <c r="E106" s="180">
        <v>2.980796</v>
      </c>
      <c r="F106" s="37">
        <v>23.23172</v>
      </c>
    </row>
    <row r="107" spans="1:6" ht="12.75">
      <c r="A107" s="21">
        <v>2004</v>
      </c>
      <c r="B107" s="18">
        <v>1</v>
      </c>
      <c r="C107" s="18">
        <v>16</v>
      </c>
      <c r="D107" s="19">
        <f t="shared" si="1"/>
        <v>38002</v>
      </c>
      <c r="E107" s="180">
        <v>2.930543</v>
      </c>
      <c r="F107" s="37">
        <v>23.22672</v>
      </c>
    </row>
    <row r="108" spans="1:6" ht="12.75">
      <c r="A108" s="21">
        <v>2004</v>
      </c>
      <c r="B108" s="18">
        <v>1</v>
      </c>
      <c r="C108" s="18">
        <v>17</v>
      </c>
      <c r="D108" s="19">
        <f t="shared" si="1"/>
        <v>38003</v>
      </c>
      <c r="E108" s="180">
        <v>2.86349</v>
      </c>
      <c r="F108" s="37">
        <v>23.22</v>
      </c>
    </row>
    <row r="109" spans="1:6" ht="12.75">
      <c r="A109" s="21">
        <v>2004</v>
      </c>
      <c r="B109" s="18">
        <v>1</v>
      </c>
      <c r="C109" s="18">
        <v>18</v>
      </c>
      <c r="D109" s="19">
        <f t="shared" si="1"/>
        <v>38004</v>
      </c>
      <c r="E109" s="180">
        <v>3.759354</v>
      </c>
      <c r="F109" s="37">
        <v>23.29792</v>
      </c>
    </row>
    <row r="110" spans="1:6" ht="12.75">
      <c r="A110" s="21">
        <v>2004</v>
      </c>
      <c r="B110" s="18">
        <v>1</v>
      </c>
      <c r="C110" s="18">
        <v>19</v>
      </c>
      <c r="D110" s="19">
        <f t="shared" si="1"/>
        <v>38005</v>
      </c>
      <c r="E110" s="180">
        <v>5.121326</v>
      </c>
      <c r="F110" s="37">
        <v>23.40703</v>
      </c>
    </row>
    <row r="111" spans="1:6" ht="12.75">
      <c r="A111" s="21">
        <v>2004</v>
      </c>
      <c r="B111" s="18">
        <v>1</v>
      </c>
      <c r="C111" s="18">
        <v>20</v>
      </c>
      <c r="D111" s="19">
        <f t="shared" si="1"/>
        <v>38006</v>
      </c>
      <c r="E111" s="180">
        <v>4.897683</v>
      </c>
      <c r="F111" s="37">
        <v>23.39255</v>
      </c>
    </row>
    <row r="112" spans="1:6" ht="12.75">
      <c r="A112" s="21">
        <v>2004</v>
      </c>
      <c r="B112" s="18">
        <v>1</v>
      </c>
      <c r="C112" s="18">
        <v>21</v>
      </c>
      <c r="D112" s="19">
        <f t="shared" si="1"/>
        <v>38007</v>
      </c>
      <c r="E112" s="180">
        <v>4.515568</v>
      </c>
      <c r="F112" s="37">
        <v>23.36417</v>
      </c>
    </row>
    <row r="113" spans="1:6" ht="12.75">
      <c r="A113" s="21">
        <v>2004</v>
      </c>
      <c r="B113" s="18">
        <v>1</v>
      </c>
      <c r="C113" s="18">
        <v>22</v>
      </c>
      <c r="D113" s="19">
        <f t="shared" si="1"/>
        <v>38008</v>
      </c>
      <c r="E113" s="180">
        <v>4.353777</v>
      </c>
      <c r="F113" s="37">
        <v>23.35172</v>
      </c>
    </row>
    <row r="114" spans="1:6" ht="12.75">
      <c r="A114" s="21">
        <v>2004</v>
      </c>
      <c r="B114" s="18">
        <v>1</v>
      </c>
      <c r="C114" s="18">
        <v>23</v>
      </c>
      <c r="D114" s="19">
        <f t="shared" si="1"/>
        <v>38009</v>
      </c>
      <c r="E114" s="180">
        <v>4.195827</v>
      </c>
      <c r="F114" s="37">
        <v>23.33927</v>
      </c>
    </row>
    <row r="115" spans="1:6" ht="12.75">
      <c r="A115" s="21">
        <v>2004</v>
      </c>
      <c r="B115" s="18">
        <v>1</v>
      </c>
      <c r="C115" s="18">
        <v>24</v>
      </c>
      <c r="D115" s="19">
        <f t="shared" si="1"/>
        <v>38010</v>
      </c>
      <c r="E115" s="180">
        <v>4.045194</v>
      </c>
      <c r="F115" s="37">
        <v>23.32714</v>
      </c>
    </row>
    <row r="116" spans="1:6" ht="12.75">
      <c r="A116" s="21">
        <v>2004</v>
      </c>
      <c r="B116" s="18">
        <v>1</v>
      </c>
      <c r="C116" s="18">
        <v>25</v>
      </c>
      <c r="D116" s="19">
        <f t="shared" si="1"/>
        <v>38011</v>
      </c>
      <c r="E116" s="180">
        <v>3.917275</v>
      </c>
      <c r="F116" s="37">
        <v>23.31661</v>
      </c>
    </row>
    <row r="117" spans="1:6" ht="12.75">
      <c r="A117" s="21">
        <v>2004</v>
      </c>
      <c r="B117" s="18">
        <v>1</v>
      </c>
      <c r="C117" s="18">
        <v>26</v>
      </c>
      <c r="D117" s="19">
        <f t="shared" si="1"/>
        <v>38012</v>
      </c>
      <c r="E117" s="180">
        <v>3.837853</v>
      </c>
      <c r="F117" s="37">
        <v>23.31</v>
      </c>
    </row>
    <row r="118" spans="1:6" ht="12.75">
      <c r="A118" s="21">
        <v>2004</v>
      </c>
      <c r="B118" s="18">
        <v>1</v>
      </c>
      <c r="C118" s="18">
        <v>27</v>
      </c>
      <c r="D118" s="19">
        <f t="shared" si="1"/>
        <v>38013</v>
      </c>
      <c r="E118" s="180">
        <v>3.804093</v>
      </c>
      <c r="F118" s="37">
        <v>23.30713</v>
      </c>
    </row>
    <row r="119" spans="1:6" ht="12.75">
      <c r="A119" s="21">
        <v>2004</v>
      </c>
      <c r="B119" s="18">
        <v>1</v>
      </c>
      <c r="C119" s="18">
        <v>28</v>
      </c>
      <c r="D119" s="19">
        <f t="shared" si="1"/>
        <v>38014</v>
      </c>
      <c r="E119" s="180">
        <v>3.640496</v>
      </c>
      <c r="F119" s="37">
        <v>23.29302</v>
      </c>
    </row>
    <row r="120" spans="1:6" ht="12.75">
      <c r="A120" s="21">
        <v>2004</v>
      </c>
      <c r="B120" s="18">
        <v>1</v>
      </c>
      <c r="C120" s="18">
        <v>29</v>
      </c>
      <c r="D120" s="19">
        <f t="shared" si="1"/>
        <v>38015</v>
      </c>
      <c r="E120" s="180">
        <v>3.442226</v>
      </c>
      <c r="F120" s="37">
        <v>23.27537</v>
      </c>
    </row>
    <row r="121" spans="1:6" ht="12.75">
      <c r="A121" s="21">
        <v>2004</v>
      </c>
      <c r="B121" s="18">
        <v>1</v>
      </c>
      <c r="C121" s="18">
        <v>30</v>
      </c>
      <c r="D121" s="19">
        <f t="shared" si="1"/>
        <v>38016</v>
      </c>
      <c r="E121" s="180">
        <v>3.446605</v>
      </c>
      <c r="F121" s="37">
        <v>23.27568</v>
      </c>
    </row>
    <row r="122" spans="1:6" ht="12.75">
      <c r="A122" s="21">
        <v>2004</v>
      </c>
      <c r="B122" s="18">
        <v>1</v>
      </c>
      <c r="C122" s="18">
        <v>31</v>
      </c>
      <c r="D122" s="19">
        <f t="shared" si="1"/>
        <v>38017</v>
      </c>
      <c r="E122" s="180">
        <v>3.959158</v>
      </c>
      <c r="F122" s="37">
        <v>23.31989</v>
      </c>
    </row>
    <row r="123" spans="1:6" ht="12.75">
      <c r="A123" s="21">
        <v>2004</v>
      </c>
      <c r="B123" s="18">
        <v>2</v>
      </c>
      <c r="C123" s="18">
        <v>1</v>
      </c>
      <c r="D123" s="19">
        <f t="shared" si="1"/>
        <v>38018</v>
      </c>
      <c r="E123" s="180">
        <v>4.95727</v>
      </c>
      <c r="F123" s="37">
        <v>23.39552</v>
      </c>
    </row>
    <row r="124" spans="1:6" ht="12.75">
      <c r="A124" s="21">
        <v>2004</v>
      </c>
      <c r="B124" s="18">
        <v>2</v>
      </c>
      <c r="C124" s="18">
        <v>2</v>
      </c>
      <c r="D124" s="19">
        <f t="shared" si="1"/>
        <v>38019</v>
      </c>
      <c r="E124" s="180">
        <v>5.29851</v>
      </c>
      <c r="F124" s="37">
        <v>23.41714</v>
      </c>
    </row>
    <row r="125" spans="1:6" ht="12.75">
      <c r="A125" s="21">
        <v>2004</v>
      </c>
      <c r="B125" s="18">
        <v>2</v>
      </c>
      <c r="C125" s="18">
        <v>3</v>
      </c>
      <c r="D125" s="19">
        <f t="shared" si="1"/>
        <v>38020</v>
      </c>
      <c r="E125" s="180">
        <v>5.030007</v>
      </c>
      <c r="F125" s="37">
        <v>23.40167</v>
      </c>
    </row>
    <row r="126" spans="1:6" ht="12.75">
      <c r="A126" s="21">
        <v>2004</v>
      </c>
      <c r="B126" s="18">
        <v>2</v>
      </c>
      <c r="C126" s="18">
        <v>4</v>
      </c>
      <c r="D126" s="19">
        <f t="shared" si="1"/>
        <v>38021</v>
      </c>
      <c r="E126" s="180">
        <v>4.824146</v>
      </c>
      <c r="F126" s="37">
        <v>23.38724</v>
      </c>
    </row>
    <row r="127" spans="1:6" ht="12.75">
      <c r="A127" s="21">
        <v>2004</v>
      </c>
      <c r="B127" s="18">
        <v>2</v>
      </c>
      <c r="C127" s="18">
        <v>5</v>
      </c>
      <c r="D127" s="19">
        <f t="shared" si="1"/>
        <v>38022</v>
      </c>
      <c r="E127" s="180">
        <v>4.669314</v>
      </c>
      <c r="F127" s="37">
        <v>23.37578</v>
      </c>
    </row>
    <row r="128" spans="1:6" ht="12.75">
      <c r="A128" s="21">
        <v>2004</v>
      </c>
      <c r="B128" s="18">
        <v>2</v>
      </c>
      <c r="C128" s="18">
        <v>6</v>
      </c>
      <c r="D128" s="19">
        <f t="shared" si="1"/>
        <v>38023</v>
      </c>
      <c r="E128" s="180">
        <v>4.478597</v>
      </c>
      <c r="F128" s="37">
        <v>23.36135</v>
      </c>
    </row>
    <row r="129" spans="1:6" ht="12.75">
      <c r="A129" s="21">
        <v>2004</v>
      </c>
      <c r="B129" s="18">
        <v>2</v>
      </c>
      <c r="C129" s="18">
        <v>7</v>
      </c>
      <c r="D129" s="19">
        <f t="shared" si="1"/>
        <v>38024</v>
      </c>
      <c r="E129" s="180">
        <v>4.326967</v>
      </c>
      <c r="F129" s="37">
        <v>23.34964</v>
      </c>
    </row>
    <row r="130" spans="1:6" ht="12.75">
      <c r="A130" s="21">
        <v>2004</v>
      </c>
      <c r="B130" s="18">
        <v>2</v>
      </c>
      <c r="C130" s="18">
        <v>8</v>
      </c>
      <c r="D130" s="19">
        <f t="shared" si="1"/>
        <v>38025</v>
      </c>
      <c r="E130" s="180">
        <v>4.174291</v>
      </c>
      <c r="F130" s="37">
        <v>23.33755</v>
      </c>
    </row>
    <row r="131" spans="1:6" ht="12.75">
      <c r="A131" s="21">
        <v>2004</v>
      </c>
      <c r="B131" s="18">
        <v>2</v>
      </c>
      <c r="C131" s="18">
        <v>9</v>
      </c>
      <c r="D131" s="19">
        <f t="shared" si="1"/>
        <v>38026</v>
      </c>
      <c r="E131" s="180">
        <v>4.06303</v>
      </c>
      <c r="F131" s="37">
        <v>23.32859</v>
      </c>
    </row>
    <row r="132" spans="1:6" ht="12.75">
      <c r="A132" s="21">
        <v>2004</v>
      </c>
      <c r="B132" s="18">
        <v>2</v>
      </c>
      <c r="C132" s="18">
        <v>10</v>
      </c>
      <c r="D132" s="19">
        <f t="shared" si="1"/>
        <v>38027</v>
      </c>
      <c r="E132" s="180">
        <v>3.918526</v>
      </c>
      <c r="F132" s="37">
        <v>23.31672</v>
      </c>
    </row>
    <row r="133" spans="1:6" ht="12.75">
      <c r="A133" s="21">
        <v>2004</v>
      </c>
      <c r="B133" s="18">
        <v>2</v>
      </c>
      <c r="C133" s="18">
        <v>11</v>
      </c>
      <c r="D133" s="19">
        <f t="shared" si="1"/>
        <v>38028</v>
      </c>
      <c r="E133" s="180">
        <v>3.788134</v>
      </c>
      <c r="F133" s="37">
        <v>23.30578</v>
      </c>
    </row>
    <row r="134" spans="1:6" ht="12.75">
      <c r="A134" s="21">
        <v>2004</v>
      </c>
      <c r="B134" s="18">
        <v>2</v>
      </c>
      <c r="C134" s="18">
        <v>12</v>
      </c>
      <c r="D134" s="19">
        <f t="shared" si="1"/>
        <v>38029</v>
      </c>
      <c r="E134" s="180">
        <v>3.660513</v>
      </c>
      <c r="F134" s="37">
        <v>23.29479</v>
      </c>
    </row>
    <row r="135" spans="1:6" ht="12.75">
      <c r="A135" s="21">
        <v>2004</v>
      </c>
      <c r="B135" s="18">
        <v>2</v>
      </c>
      <c r="C135" s="18">
        <v>13</v>
      </c>
      <c r="D135" s="19">
        <f t="shared" si="1"/>
        <v>38030</v>
      </c>
      <c r="E135" s="180">
        <v>3.558221</v>
      </c>
      <c r="F135" s="37">
        <v>23.28578</v>
      </c>
    </row>
    <row r="136" spans="1:6" ht="12.75">
      <c r="A136" s="21">
        <v>2004</v>
      </c>
      <c r="B136" s="18">
        <v>2</v>
      </c>
      <c r="C136" s="18">
        <v>14</v>
      </c>
      <c r="D136" s="19">
        <f t="shared" si="1"/>
        <v>38031</v>
      </c>
      <c r="E136" s="180">
        <v>3.609767</v>
      </c>
      <c r="F136" s="37">
        <v>23.29037</v>
      </c>
    </row>
    <row r="137" spans="1:6" ht="12.75">
      <c r="A137" s="21">
        <v>2004</v>
      </c>
      <c r="B137" s="18">
        <v>2</v>
      </c>
      <c r="C137" s="18">
        <v>15</v>
      </c>
      <c r="D137" s="19">
        <f t="shared" si="1"/>
        <v>38032</v>
      </c>
      <c r="E137" s="180">
        <v>4.168953</v>
      </c>
      <c r="F137" s="37">
        <v>23.33693</v>
      </c>
    </row>
    <row r="138" spans="1:6" ht="12.75">
      <c r="A138" s="21">
        <v>2004</v>
      </c>
      <c r="B138" s="18">
        <v>2</v>
      </c>
      <c r="C138" s="18">
        <v>16</v>
      </c>
      <c r="D138" s="19">
        <f t="shared" si="1"/>
        <v>38033</v>
      </c>
      <c r="E138" s="180">
        <v>4.255636</v>
      </c>
      <c r="F138" s="37">
        <v>23.34401</v>
      </c>
    </row>
    <row r="139" spans="1:6" ht="12.75">
      <c r="A139" s="21">
        <v>2004</v>
      </c>
      <c r="B139" s="18">
        <v>2</v>
      </c>
      <c r="C139" s="18">
        <v>17</v>
      </c>
      <c r="D139" s="19">
        <f aca="true" t="shared" si="2" ref="D139:D202">DATE(A139,B139,C139)</f>
        <v>38034</v>
      </c>
      <c r="E139" s="180">
        <v>4.022332</v>
      </c>
      <c r="F139" s="37">
        <v>23.32526</v>
      </c>
    </row>
    <row r="140" spans="1:6" ht="12.75">
      <c r="A140" s="21">
        <v>2004</v>
      </c>
      <c r="B140" s="18">
        <v>2</v>
      </c>
      <c r="C140" s="18">
        <v>18</v>
      </c>
      <c r="D140" s="19">
        <f t="shared" si="2"/>
        <v>38035</v>
      </c>
      <c r="E140" s="180">
        <v>3.758721</v>
      </c>
      <c r="F140" s="37">
        <v>23.30323</v>
      </c>
    </row>
    <row r="141" spans="1:6" ht="12.75">
      <c r="A141" s="21">
        <v>2004</v>
      </c>
      <c r="B141" s="18">
        <v>2</v>
      </c>
      <c r="C141" s="18">
        <v>19</v>
      </c>
      <c r="D141" s="19">
        <f t="shared" si="2"/>
        <v>38036</v>
      </c>
      <c r="E141" s="180">
        <v>3.554712</v>
      </c>
      <c r="F141" s="37">
        <v>23.28547</v>
      </c>
    </row>
    <row r="142" spans="1:6" ht="12.75">
      <c r="A142" s="21">
        <v>2004</v>
      </c>
      <c r="B142" s="18">
        <v>2</v>
      </c>
      <c r="C142" s="18">
        <v>20</v>
      </c>
      <c r="D142" s="19">
        <f t="shared" si="2"/>
        <v>38037</v>
      </c>
      <c r="E142" s="180">
        <v>3.442226</v>
      </c>
      <c r="F142" s="37">
        <v>23.27537</v>
      </c>
    </row>
    <row r="143" spans="1:6" ht="12.75">
      <c r="A143" s="21">
        <v>2004</v>
      </c>
      <c r="B143" s="18">
        <v>2</v>
      </c>
      <c r="C143" s="18">
        <v>21</v>
      </c>
      <c r="D143" s="19">
        <f t="shared" si="2"/>
        <v>38038</v>
      </c>
      <c r="E143" s="180">
        <v>3.340901</v>
      </c>
      <c r="F143" s="37">
        <v>23.26609</v>
      </c>
    </row>
    <row r="144" spans="1:6" ht="12.75">
      <c r="A144" s="21">
        <v>2004</v>
      </c>
      <c r="B144" s="18">
        <v>2</v>
      </c>
      <c r="C144" s="18">
        <v>22</v>
      </c>
      <c r="D144" s="19">
        <f t="shared" si="2"/>
        <v>38039</v>
      </c>
      <c r="E144" s="180">
        <v>3.228118</v>
      </c>
      <c r="F144" s="37">
        <v>23.25557</v>
      </c>
    </row>
    <row r="145" spans="1:6" ht="12.75">
      <c r="A145" s="21">
        <v>2004</v>
      </c>
      <c r="B145" s="18">
        <v>2</v>
      </c>
      <c r="C145" s="18">
        <v>23</v>
      </c>
      <c r="D145" s="19">
        <f t="shared" si="2"/>
        <v>38040</v>
      </c>
      <c r="E145" s="180">
        <v>3.126297</v>
      </c>
      <c r="F145" s="37">
        <v>23.24589</v>
      </c>
    </row>
    <row r="146" spans="1:6" ht="12.75">
      <c r="A146" s="21">
        <v>2004</v>
      </c>
      <c r="B146" s="18">
        <v>2</v>
      </c>
      <c r="C146" s="18">
        <v>24</v>
      </c>
      <c r="D146" s="19">
        <f t="shared" si="2"/>
        <v>38041</v>
      </c>
      <c r="E146" s="180">
        <v>3.034904</v>
      </c>
      <c r="F146" s="37">
        <v>23.23703</v>
      </c>
    </row>
    <row r="147" spans="1:6" ht="12.75">
      <c r="A147" s="21">
        <v>2004</v>
      </c>
      <c r="B147" s="18">
        <v>2</v>
      </c>
      <c r="C147" s="18">
        <v>25</v>
      </c>
      <c r="D147" s="19">
        <f t="shared" si="2"/>
        <v>38042</v>
      </c>
      <c r="E147" s="180">
        <v>6.167349</v>
      </c>
      <c r="F147" s="37">
        <v>23.43229</v>
      </c>
    </row>
    <row r="148" spans="1:6" ht="12.75">
      <c r="A148" s="21">
        <v>2004</v>
      </c>
      <c r="B148" s="18">
        <v>2</v>
      </c>
      <c r="C148" s="18">
        <v>26</v>
      </c>
      <c r="D148" s="19">
        <f t="shared" si="2"/>
        <v>38043</v>
      </c>
      <c r="E148" s="180">
        <v>18.16839</v>
      </c>
      <c r="F148" s="37">
        <v>23.86864</v>
      </c>
    </row>
    <row r="149" spans="1:6" ht="12.75">
      <c r="A149" s="21">
        <v>2004</v>
      </c>
      <c r="B149" s="18">
        <v>2</v>
      </c>
      <c r="C149" s="18">
        <v>27</v>
      </c>
      <c r="D149" s="19">
        <f t="shared" si="2"/>
        <v>38044</v>
      </c>
      <c r="E149" s="180">
        <v>18.96424</v>
      </c>
      <c r="F149" s="37">
        <v>23.88932</v>
      </c>
    </row>
    <row r="150" spans="1:6" ht="12.75">
      <c r="A150" s="21">
        <v>2004</v>
      </c>
      <c r="B150" s="18">
        <v>2</v>
      </c>
      <c r="C150" s="18">
        <v>28</v>
      </c>
      <c r="D150" s="19">
        <f t="shared" si="2"/>
        <v>38045</v>
      </c>
      <c r="E150" s="180">
        <v>18.32492</v>
      </c>
      <c r="F150" s="37">
        <v>23.87385</v>
      </c>
    </row>
    <row r="151" spans="1:6" ht="12.75">
      <c r="A151" s="21">
        <v>2004</v>
      </c>
      <c r="B151" s="18">
        <v>2</v>
      </c>
      <c r="C151" s="18">
        <v>29</v>
      </c>
      <c r="D151" s="19">
        <f t="shared" si="2"/>
        <v>38046</v>
      </c>
      <c r="E151" s="180">
        <v>16.92435</v>
      </c>
      <c r="F151" s="37">
        <v>23.83865</v>
      </c>
    </row>
    <row r="152" spans="1:6" ht="12.75">
      <c r="A152" s="21">
        <v>2004</v>
      </c>
      <c r="B152" s="18">
        <v>3</v>
      </c>
      <c r="C152" s="18">
        <v>1</v>
      </c>
      <c r="D152" s="19">
        <f t="shared" si="2"/>
        <v>38047</v>
      </c>
      <c r="E152" s="180">
        <v>15.32854</v>
      </c>
      <c r="F152" s="37">
        <v>23.79609</v>
      </c>
    </row>
    <row r="153" spans="1:6" ht="12.75">
      <c r="A153" s="21">
        <v>2004</v>
      </c>
      <c r="B153" s="18">
        <v>3</v>
      </c>
      <c r="C153" s="18">
        <v>2</v>
      </c>
      <c r="D153" s="19">
        <f t="shared" si="2"/>
        <v>38048</v>
      </c>
      <c r="E153" s="180">
        <v>13.5696</v>
      </c>
      <c r="F153" s="37">
        <v>23.74568</v>
      </c>
    </row>
    <row r="154" spans="1:6" ht="12.75">
      <c r="A154" s="21">
        <v>2004</v>
      </c>
      <c r="B154" s="18">
        <v>3</v>
      </c>
      <c r="C154" s="18">
        <v>3</v>
      </c>
      <c r="D154" s="19">
        <f t="shared" si="2"/>
        <v>38049</v>
      </c>
      <c r="E154" s="180">
        <v>12.29337</v>
      </c>
      <c r="F154" s="37">
        <v>23.7063</v>
      </c>
    </row>
    <row r="155" spans="1:6" ht="12.75">
      <c r="A155" s="21">
        <v>2004</v>
      </c>
      <c r="B155" s="18">
        <v>3</v>
      </c>
      <c r="C155" s="18">
        <v>4</v>
      </c>
      <c r="D155" s="19">
        <f t="shared" si="2"/>
        <v>38050</v>
      </c>
      <c r="E155" s="180">
        <v>11.46609</v>
      </c>
      <c r="F155" s="37">
        <v>23.67927</v>
      </c>
    </row>
    <row r="156" spans="1:6" ht="12.75">
      <c r="A156" s="21">
        <v>2004</v>
      </c>
      <c r="B156" s="18">
        <v>3</v>
      </c>
      <c r="C156" s="18">
        <v>5</v>
      </c>
      <c r="D156" s="19">
        <f t="shared" si="2"/>
        <v>38051</v>
      </c>
      <c r="E156" s="180">
        <v>10.72957</v>
      </c>
      <c r="F156" s="37">
        <v>23.65401</v>
      </c>
    </row>
    <row r="157" spans="1:6" ht="12.75">
      <c r="A157" s="21">
        <v>2004</v>
      </c>
      <c r="B157" s="18">
        <v>3</v>
      </c>
      <c r="C157" s="18">
        <v>6</v>
      </c>
      <c r="D157" s="19">
        <f t="shared" si="2"/>
        <v>38052</v>
      </c>
      <c r="E157" s="180">
        <v>10.0581</v>
      </c>
      <c r="F157" s="37">
        <v>23.63</v>
      </c>
    </row>
    <row r="158" spans="1:6" ht="12.75">
      <c r="A158" s="21">
        <v>2004</v>
      </c>
      <c r="B158" s="18">
        <v>3</v>
      </c>
      <c r="C158" s="18">
        <v>7</v>
      </c>
      <c r="D158" s="19">
        <f t="shared" si="2"/>
        <v>38053</v>
      </c>
      <c r="E158" s="180">
        <v>9.493498</v>
      </c>
      <c r="F158" s="37">
        <v>23.60896</v>
      </c>
    </row>
    <row r="159" spans="1:6" ht="12.75">
      <c r="A159" s="21">
        <v>2004</v>
      </c>
      <c r="B159" s="18">
        <v>3</v>
      </c>
      <c r="C159" s="18">
        <v>8</v>
      </c>
      <c r="D159" s="19">
        <f t="shared" si="2"/>
        <v>38054</v>
      </c>
      <c r="E159" s="180">
        <v>8.988544</v>
      </c>
      <c r="F159" s="37">
        <v>23.58937</v>
      </c>
    </row>
    <row r="160" spans="1:6" ht="12.75">
      <c r="A160" s="21">
        <v>2004</v>
      </c>
      <c r="B160" s="18">
        <v>3</v>
      </c>
      <c r="C160" s="18">
        <v>9</v>
      </c>
      <c r="D160" s="19">
        <f t="shared" si="2"/>
        <v>38055</v>
      </c>
      <c r="E160" s="180">
        <v>8.201747</v>
      </c>
      <c r="F160" s="37">
        <v>23.55729</v>
      </c>
    </row>
    <row r="161" spans="1:6" ht="12.75">
      <c r="A161" s="21">
        <v>2004</v>
      </c>
      <c r="B161" s="18">
        <v>3</v>
      </c>
      <c r="C161" s="18">
        <v>10</v>
      </c>
      <c r="D161" s="19">
        <f t="shared" si="2"/>
        <v>38056</v>
      </c>
      <c r="E161" s="180">
        <v>7.46474</v>
      </c>
      <c r="F161" s="37">
        <v>23.52537</v>
      </c>
    </row>
    <row r="162" spans="1:6" ht="12.75">
      <c r="A162" s="21">
        <v>2004</v>
      </c>
      <c r="B162" s="18">
        <v>3</v>
      </c>
      <c r="C162" s="18">
        <v>11</v>
      </c>
      <c r="D162" s="19">
        <f t="shared" si="2"/>
        <v>38057</v>
      </c>
      <c r="E162" s="180">
        <v>6.776917</v>
      </c>
      <c r="F162" s="37">
        <v>23.49359</v>
      </c>
    </row>
    <row r="163" spans="1:6" ht="12.75">
      <c r="A163" s="21">
        <v>2004</v>
      </c>
      <c r="B163" s="18">
        <v>3</v>
      </c>
      <c r="C163" s="18">
        <v>12</v>
      </c>
      <c r="D163" s="19">
        <f t="shared" si="2"/>
        <v>38058</v>
      </c>
      <c r="E163" s="180">
        <v>6.155792</v>
      </c>
      <c r="F163" s="37">
        <v>23.46297</v>
      </c>
    </row>
    <row r="164" spans="1:6" ht="12.75">
      <c r="A164" s="21">
        <v>2004</v>
      </c>
      <c r="B164" s="18">
        <v>3</v>
      </c>
      <c r="C164" s="18">
        <v>13</v>
      </c>
      <c r="D164" s="19">
        <f t="shared" si="2"/>
        <v>38059</v>
      </c>
      <c r="E164" s="180">
        <v>5.589797</v>
      </c>
      <c r="F164" s="37">
        <v>23.43318</v>
      </c>
    </row>
    <row r="165" spans="1:6" ht="12.75">
      <c r="A165" s="21">
        <v>2004</v>
      </c>
      <c r="B165" s="18">
        <v>3</v>
      </c>
      <c r="C165" s="18">
        <v>14</v>
      </c>
      <c r="D165" s="19">
        <f t="shared" si="2"/>
        <v>38060</v>
      </c>
      <c r="E165" s="180">
        <v>5.065543</v>
      </c>
      <c r="F165" s="37">
        <v>23.40328</v>
      </c>
    </row>
    <row r="166" spans="1:6" ht="12.75">
      <c r="A166" s="21">
        <v>2004</v>
      </c>
      <c r="B166" s="18">
        <v>3</v>
      </c>
      <c r="C166" s="18">
        <v>15</v>
      </c>
      <c r="D166" s="19">
        <f t="shared" si="2"/>
        <v>38061</v>
      </c>
      <c r="E166" s="180">
        <v>4.632703</v>
      </c>
      <c r="F166" s="37">
        <v>23.37297</v>
      </c>
    </row>
    <row r="167" spans="1:6" ht="12.75">
      <c r="A167" s="21">
        <v>2004</v>
      </c>
      <c r="B167" s="18">
        <v>3</v>
      </c>
      <c r="C167" s="18">
        <v>16</v>
      </c>
      <c r="D167" s="19">
        <f t="shared" si="2"/>
        <v>38062</v>
      </c>
      <c r="E167" s="180">
        <v>4.383359</v>
      </c>
      <c r="F167" s="37">
        <v>23.35401</v>
      </c>
    </row>
    <row r="168" spans="1:6" ht="12.75">
      <c r="A168" s="21">
        <v>2004</v>
      </c>
      <c r="B168" s="18">
        <v>3</v>
      </c>
      <c r="C168" s="18">
        <v>17</v>
      </c>
      <c r="D168" s="19">
        <f t="shared" si="2"/>
        <v>38063</v>
      </c>
      <c r="E168" s="180">
        <v>4.331591</v>
      </c>
      <c r="F168" s="37">
        <v>23.35</v>
      </c>
    </row>
    <row r="169" spans="1:6" ht="12.75">
      <c r="A169" s="21">
        <v>2004</v>
      </c>
      <c r="B169" s="18">
        <v>3</v>
      </c>
      <c r="C169" s="18">
        <v>18</v>
      </c>
      <c r="D169" s="19">
        <f t="shared" si="2"/>
        <v>38064</v>
      </c>
      <c r="E169" s="180">
        <v>4.221349</v>
      </c>
      <c r="F169" s="37">
        <v>23.34125</v>
      </c>
    </row>
    <row r="170" spans="1:6" ht="12.75">
      <c r="A170" s="21">
        <v>2004</v>
      </c>
      <c r="B170" s="18">
        <v>3</v>
      </c>
      <c r="C170" s="18">
        <v>19</v>
      </c>
      <c r="D170" s="19">
        <f t="shared" si="2"/>
        <v>38065</v>
      </c>
      <c r="E170" s="180">
        <v>3.959457</v>
      </c>
      <c r="F170" s="37">
        <v>23.32005</v>
      </c>
    </row>
    <row r="171" spans="1:6" ht="12.75">
      <c r="A171" s="21">
        <v>2004</v>
      </c>
      <c r="B171" s="18">
        <v>3</v>
      </c>
      <c r="C171" s="18">
        <v>20</v>
      </c>
      <c r="D171" s="19">
        <f t="shared" si="2"/>
        <v>38066</v>
      </c>
      <c r="E171" s="180">
        <v>3.654788</v>
      </c>
      <c r="F171" s="37">
        <v>23.29427</v>
      </c>
    </row>
    <row r="172" spans="1:6" ht="12.75">
      <c r="A172" s="21">
        <v>2004</v>
      </c>
      <c r="B172" s="18">
        <v>3</v>
      </c>
      <c r="C172" s="18">
        <v>21</v>
      </c>
      <c r="D172" s="19">
        <f t="shared" si="2"/>
        <v>38067</v>
      </c>
      <c r="E172" s="180">
        <v>3.413496</v>
      </c>
      <c r="F172" s="37">
        <v>23.27271</v>
      </c>
    </row>
    <row r="173" spans="1:6" ht="12.75">
      <c r="A173" s="21">
        <v>2004</v>
      </c>
      <c r="B173" s="18">
        <v>3</v>
      </c>
      <c r="C173" s="18">
        <v>22</v>
      </c>
      <c r="D173" s="19">
        <f t="shared" si="2"/>
        <v>38068</v>
      </c>
      <c r="E173" s="180">
        <v>3.138048</v>
      </c>
      <c r="F173" s="37">
        <v>23.24693</v>
      </c>
    </row>
    <row r="174" spans="1:6" ht="12.75">
      <c r="A174" s="21">
        <v>2004</v>
      </c>
      <c r="B174" s="18">
        <v>3</v>
      </c>
      <c r="C174" s="18">
        <v>23</v>
      </c>
      <c r="D174" s="19">
        <f t="shared" si="2"/>
        <v>38069</v>
      </c>
      <c r="E174" s="180">
        <v>2.880749</v>
      </c>
      <c r="F174" s="37">
        <v>23.22167</v>
      </c>
    </row>
    <row r="175" spans="1:6" ht="12.75">
      <c r="A175" s="21">
        <v>2004</v>
      </c>
      <c r="B175" s="18">
        <v>3</v>
      </c>
      <c r="C175" s="18">
        <v>24</v>
      </c>
      <c r="D175" s="19">
        <f t="shared" si="2"/>
        <v>38070</v>
      </c>
      <c r="E175" s="180">
        <v>2.6868</v>
      </c>
      <c r="F175" s="37">
        <v>23.20219</v>
      </c>
    </row>
    <row r="176" spans="1:6" ht="12.75">
      <c r="A176" s="21">
        <v>2004</v>
      </c>
      <c r="B176" s="18">
        <v>3</v>
      </c>
      <c r="C176" s="18">
        <v>25</v>
      </c>
      <c r="D176" s="19">
        <f t="shared" si="2"/>
        <v>38071</v>
      </c>
      <c r="E176" s="180">
        <v>2.4382</v>
      </c>
      <c r="F176" s="37">
        <v>23.17838</v>
      </c>
    </row>
    <row r="177" spans="1:6" ht="12.75">
      <c r="A177" s="21">
        <v>2004</v>
      </c>
      <c r="B177" s="18">
        <v>3</v>
      </c>
      <c r="C177" s="18">
        <v>26</v>
      </c>
      <c r="D177" s="19">
        <f t="shared" si="2"/>
        <v>38072</v>
      </c>
      <c r="E177" s="180">
        <v>2.164413</v>
      </c>
      <c r="F177" s="37">
        <v>23.15146</v>
      </c>
    </row>
    <row r="178" spans="1:6" ht="12.75">
      <c r="A178" s="21">
        <v>2004</v>
      </c>
      <c r="B178" s="18">
        <v>3</v>
      </c>
      <c r="C178" s="18">
        <v>27</v>
      </c>
      <c r="D178" s="19">
        <f t="shared" si="2"/>
        <v>38073</v>
      </c>
      <c r="E178" s="180">
        <v>1.943016</v>
      </c>
      <c r="F178" s="37">
        <v>23.12786</v>
      </c>
    </row>
    <row r="179" spans="1:6" ht="12.75">
      <c r="A179" s="21">
        <v>2004</v>
      </c>
      <c r="B179" s="18">
        <v>3</v>
      </c>
      <c r="C179" s="18">
        <v>28</v>
      </c>
      <c r="D179" s="19">
        <f t="shared" si="2"/>
        <v>38074</v>
      </c>
      <c r="E179" s="180">
        <v>1.783027</v>
      </c>
      <c r="F179" s="37">
        <v>23.10974</v>
      </c>
    </row>
    <row r="180" spans="1:6" ht="12.75">
      <c r="A180" s="21">
        <v>2004</v>
      </c>
      <c r="B180" s="18">
        <v>3</v>
      </c>
      <c r="C180" s="18">
        <v>29</v>
      </c>
      <c r="D180" s="19">
        <f t="shared" si="2"/>
        <v>38075</v>
      </c>
      <c r="E180" s="180">
        <v>1.620674</v>
      </c>
      <c r="F180" s="37">
        <v>23.09292</v>
      </c>
    </row>
    <row r="181" spans="1:6" ht="12.75">
      <c r="A181" s="21">
        <v>2004</v>
      </c>
      <c r="B181" s="18">
        <v>3</v>
      </c>
      <c r="C181" s="18">
        <v>30</v>
      </c>
      <c r="D181" s="19">
        <f t="shared" si="2"/>
        <v>38076</v>
      </c>
      <c r="E181" s="180">
        <v>1.41263</v>
      </c>
      <c r="F181" s="37">
        <v>23.07354</v>
      </c>
    </row>
    <row r="182" spans="1:6" ht="12.75">
      <c r="A182" s="21">
        <v>2004</v>
      </c>
      <c r="B182" s="18">
        <v>3</v>
      </c>
      <c r="C182" s="18">
        <v>31</v>
      </c>
      <c r="D182" s="19">
        <f t="shared" si="2"/>
        <v>38077</v>
      </c>
      <c r="E182" s="180">
        <v>1.220051</v>
      </c>
      <c r="F182" s="37">
        <v>23.05354</v>
      </c>
    </row>
    <row r="183" spans="1:6" ht="12.75">
      <c r="A183" s="21">
        <v>2004</v>
      </c>
      <c r="B183" s="18">
        <v>4</v>
      </c>
      <c r="C183" s="18">
        <v>1</v>
      </c>
      <c r="D183" s="19">
        <f t="shared" si="2"/>
        <v>38078</v>
      </c>
      <c r="E183" s="180">
        <v>1.031486</v>
      </c>
      <c r="F183" s="37">
        <v>23.03146</v>
      </c>
    </row>
    <row r="184" spans="1:6" ht="12.75">
      <c r="A184" s="21">
        <v>2004</v>
      </c>
      <c r="B184" s="18">
        <v>4</v>
      </c>
      <c r="C184" s="18">
        <v>2</v>
      </c>
      <c r="D184" s="19">
        <f t="shared" si="2"/>
        <v>38079</v>
      </c>
      <c r="E184" s="180">
        <v>0.8292653</v>
      </c>
      <c r="F184" s="37">
        <v>23.00453</v>
      </c>
    </row>
    <row r="185" spans="1:6" ht="12.75">
      <c r="A185" s="21">
        <v>2004</v>
      </c>
      <c r="B185" s="18">
        <v>4</v>
      </c>
      <c r="C185" s="18">
        <v>3</v>
      </c>
      <c r="D185" s="19">
        <f t="shared" si="2"/>
        <v>38080</v>
      </c>
      <c r="E185" s="180">
        <v>0.62708</v>
      </c>
      <c r="F185" s="37">
        <v>22.97838</v>
      </c>
    </row>
    <row r="186" spans="1:6" ht="12.75">
      <c r="A186" s="21">
        <v>2004</v>
      </c>
      <c r="B186" s="18">
        <v>4</v>
      </c>
      <c r="C186" s="18">
        <v>4</v>
      </c>
      <c r="D186" s="19">
        <f t="shared" si="2"/>
        <v>38081</v>
      </c>
      <c r="E186" s="180">
        <v>0.3591707</v>
      </c>
      <c r="F186" s="37">
        <v>22.9449</v>
      </c>
    </row>
    <row r="187" spans="1:6" ht="12.75">
      <c r="A187" s="21">
        <v>2004</v>
      </c>
      <c r="B187" s="18">
        <v>4</v>
      </c>
      <c r="C187" s="18">
        <v>5</v>
      </c>
      <c r="D187" s="19">
        <f t="shared" si="2"/>
        <v>38082</v>
      </c>
      <c r="E187" s="180">
        <v>0.07666813</v>
      </c>
      <c r="F187" s="37">
        <v>22.90427</v>
      </c>
    </row>
    <row r="188" spans="1:6" ht="12.75">
      <c r="A188" s="21">
        <v>2004</v>
      </c>
      <c r="B188" s="18">
        <v>4</v>
      </c>
      <c r="C188" s="18">
        <v>6</v>
      </c>
      <c r="D188" s="19">
        <f t="shared" si="2"/>
        <v>38083</v>
      </c>
      <c r="E188" s="180">
        <v>0</v>
      </c>
      <c r="F188" s="37">
        <v>22.85219</v>
      </c>
    </row>
    <row r="189" spans="1:6" ht="12.75">
      <c r="A189" s="21">
        <v>2004</v>
      </c>
      <c r="B189" s="18">
        <v>4</v>
      </c>
      <c r="C189" s="18">
        <v>7</v>
      </c>
      <c r="D189" s="19">
        <f t="shared" si="2"/>
        <v>38084</v>
      </c>
      <c r="E189" s="180">
        <v>0</v>
      </c>
      <c r="F189" s="37">
        <v>22.79854</v>
      </c>
    </row>
    <row r="190" spans="1:6" ht="12.75">
      <c r="A190" s="21">
        <v>2004</v>
      </c>
      <c r="B190" s="18">
        <v>4</v>
      </c>
      <c r="C190" s="18">
        <v>8</v>
      </c>
      <c r="D190" s="19">
        <f t="shared" si="2"/>
        <v>38085</v>
      </c>
      <c r="E190" s="180">
        <v>0</v>
      </c>
      <c r="F190" s="37">
        <v>22.73776</v>
      </c>
    </row>
    <row r="191" spans="1:6" ht="12.75">
      <c r="A191" s="21">
        <v>2004</v>
      </c>
      <c r="B191" s="18">
        <v>4</v>
      </c>
      <c r="C191" s="18">
        <v>9</v>
      </c>
      <c r="D191" s="19">
        <f t="shared" si="2"/>
        <v>38086</v>
      </c>
      <c r="E191" s="180">
        <v>0</v>
      </c>
      <c r="F191" s="37">
        <v>22.68651</v>
      </c>
    </row>
    <row r="192" spans="1:6" ht="12.75">
      <c r="A192" s="21">
        <v>2004</v>
      </c>
      <c r="B192" s="18">
        <v>4</v>
      </c>
      <c r="C192" s="18">
        <v>10</v>
      </c>
      <c r="D192" s="19">
        <f t="shared" si="2"/>
        <v>38087</v>
      </c>
      <c r="E192" s="180">
        <v>0</v>
      </c>
      <c r="F192" s="37">
        <v>22.63818</v>
      </c>
    </row>
    <row r="193" spans="1:6" ht="12.75">
      <c r="A193" s="21">
        <v>2004</v>
      </c>
      <c r="B193" s="18">
        <v>4</v>
      </c>
      <c r="C193" s="18">
        <v>11</v>
      </c>
      <c r="D193" s="19">
        <f t="shared" si="2"/>
        <v>38088</v>
      </c>
      <c r="E193" s="180">
        <v>0</v>
      </c>
      <c r="F193" s="37">
        <v>22.59823</v>
      </c>
    </row>
    <row r="194" spans="1:6" ht="12.75">
      <c r="A194" s="21">
        <v>2004</v>
      </c>
      <c r="B194" s="18">
        <v>4</v>
      </c>
      <c r="C194" s="18">
        <v>12</v>
      </c>
      <c r="D194" s="19">
        <f t="shared" si="2"/>
        <v>38089</v>
      </c>
      <c r="E194" s="180">
        <v>0.1139901</v>
      </c>
      <c r="F194" s="37">
        <v>22.7913</v>
      </c>
    </row>
    <row r="195" spans="1:6" ht="12.75">
      <c r="A195" s="21">
        <v>2004</v>
      </c>
      <c r="B195" s="18">
        <v>4</v>
      </c>
      <c r="C195" s="18">
        <v>13</v>
      </c>
      <c r="D195" s="19">
        <f t="shared" si="2"/>
        <v>38090</v>
      </c>
      <c r="E195" s="180">
        <v>2.247895</v>
      </c>
      <c r="F195" s="37">
        <v>23.15859</v>
      </c>
    </row>
    <row r="196" spans="1:6" ht="12.75">
      <c r="A196" s="21">
        <v>2004</v>
      </c>
      <c r="B196" s="18">
        <v>4</v>
      </c>
      <c r="C196" s="18">
        <v>14</v>
      </c>
      <c r="D196" s="19">
        <f t="shared" si="2"/>
        <v>38091</v>
      </c>
      <c r="E196" s="180">
        <v>2.382308</v>
      </c>
      <c r="F196" s="37">
        <v>23.17292</v>
      </c>
    </row>
    <row r="197" spans="1:6" ht="12.75">
      <c r="A197" s="21">
        <v>2004</v>
      </c>
      <c r="B197" s="18">
        <v>4</v>
      </c>
      <c r="C197" s="18">
        <v>15</v>
      </c>
      <c r="D197" s="19">
        <f t="shared" si="2"/>
        <v>38092</v>
      </c>
      <c r="E197" s="180">
        <v>1.843876</v>
      </c>
      <c r="F197" s="37">
        <v>23.11698</v>
      </c>
    </row>
    <row r="198" spans="1:6" ht="12.75">
      <c r="A198" s="21">
        <v>2004</v>
      </c>
      <c r="B198" s="18">
        <v>4</v>
      </c>
      <c r="C198" s="18">
        <v>16</v>
      </c>
      <c r="D198" s="19">
        <f t="shared" si="2"/>
        <v>38093</v>
      </c>
      <c r="E198" s="180">
        <v>1.315771</v>
      </c>
      <c r="F198" s="37">
        <v>23.06307</v>
      </c>
    </row>
    <row r="199" spans="1:6" ht="12.75">
      <c r="A199" s="21">
        <v>2004</v>
      </c>
      <c r="B199" s="18">
        <v>4</v>
      </c>
      <c r="C199" s="18">
        <v>17</v>
      </c>
      <c r="D199" s="19">
        <f t="shared" si="2"/>
        <v>38094</v>
      </c>
      <c r="E199" s="180">
        <v>0.9231799</v>
      </c>
      <c r="F199" s="37">
        <v>23.01708</v>
      </c>
    </row>
    <row r="200" spans="1:6" ht="12.75">
      <c r="A200" s="21">
        <v>2004</v>
      </c>
      <c r="B200" s="18">
        <v>4</v>
      </c>
      <c r="C200" s="18">
        <v>18</v>
      </c>
      <c r="D200" s="19">
        <f t="shared" si="2"/>
        <v>38095</v>
      </c>
      <c r="E200" s="180">
        <v>0.5995829</v>
      </c>
      <c r="F200" s="37">
        <v>22.97495</v>
      </c>
    </row>
    <row r="201" spans="1:6" ht="12.75">
      <c r="A201" s="21">
        <v>2004</v>
      </c>
      <c r="B201" s="18">
        <v>4</v>
      </c>
      <c r="C201" s="18">
        <v>19</v>
      </c>
      <c r="D201" s="19">
        <f t="shared" si="2"/>
        <v>38096</v>
      </c>
      <c r="E201" s="180">
        <v>0.2475047</v>
      </c>
      <c r="F201" s="37">
        <v>22.93094</v>
      </c>
    </row>
    <row r="202" spans="1:6" ht="12.75">
      <c r="A202" s="21">
        <v>2004</v>
      </c>
      <c r="B202" s="18">
        <v>4</v>
      </c>
      <c r="C202" s="18">
        <v>20</v>
      </c>
      <c r="D202" s="19">
        <f t="shared" si="2"/>
        <v>38097</v>
      </c>
      <c r="E202" s="180">
        <v>0.002916722</v>
      </c>
      <c r="F202" s="37">
        <v>22.88495</v>
      </c>
    </row>
    <row r="203" spans="1:6" ht="12.75">
      <c r="A203" s="21">
        <v>2004</v>
      </c>
      <c r="B203" s="18">
        <v>4</v>
      </c>
      <c r="C203" s="18">
        <v>21</v>
      </c>
      <c r="D203" s="19">
        <f aca="true" t="shared" si="3" ref="D203:D266">DATE(A203,B203,C203)</f>
        <v>38098</v>
      </c>
      <c r="E203" s="180">
        <v>0</v>
      </c>
      <c r="F203" s="37">
        <v>22.83307</v>
      </c>
    </row>
    <row r="204" spans="1:6" ht="12.75">
      <c r="A204" s="21">
        <v>2004</v>
      </c>
      <c r="B204" s="18">
        <v>4</v>
      </c>
      <c r="C204" s="18">
        <v>22</v>
      </c>
      <c r="D204" s="19">
        <f t="shared" si="3"/>
        <v>38099</v>
      </c>
      <c r="E204" s="180">
        <v>0</v>
      </c>
      <c r="F204" s="37">
        <v>22.77276</v>
      </c>
    </row>
    <row r="205" spans="1:6" ht="12.75">
      <c r="A205" s="21">
        <v>2004</v>
      </c>
      <c r="B205" s="18">
        <v>4</v>
      </c>
      <c r="C205" s="18">
        <v>23</v>
      </c>
      <c r="D205" s="19">
        <f t="shared" si="3"/>
        <v>38100</v>
      </c>
      <c r="E205" s="180">
        <v>0</v>
      </c>
      <c r="F205" s="37">
        <v>22.70938</v>
      </c>
    </row>
    <row r="206" spans="1:6" ht="12.75">
      <c r="A206" s="21">
        <v>2004</v>
      </c>
      <c r="B206" s="18">
        <v>4</v>
      </c>
      <c r="C206" s="18">
        <v>24</v>
      </c>
      <c r="D206" s="19">
        <f t="shared" si="3"/>
        <v>38101</v>
      </c>
      <c r="E206" s="180">
        <v>0</v>
      </c>
      <c r="F206" s="37">
        <v>22.65094</v>
      </c>
    </row>
    <row r="207" spans="1:6" ht="12.75">
      <c r="A207" s="21">
        <v>2004</v>
      </c>
      <c r="B207" s="18">
        <v>4</v>
      </c>
      <c r="C207" s="18">
        <v>25</v>
      </c>
      <c r="D207" s="19">
        <f t="shared" si="3"/>
        <v>38102</v>
      </c>
      <c r="E207" s="180">
        <v>0</v>
      </c>
      <c r="F207" s="37">
        <v>22.59807</v>
      </c>
    </row>
    <row r="208" spans="1:6" ht="12.75">
      <c r="A208" s="21">
        <v>2004</v>
      </c>
      <c r="B208" s="18">
        <v>4</v>
      </c>
      <c r="C208" s="18">
        <v>26</v>
      </c>
      <c r="D208" s="19">
        <f t="shared" si="3"/>
        <v>38103</v>
      </c>
      <c r="E208" s="180">
        <v>0</v>
      </c>
      <c r="F208" s="37">
        <v>22.54406</v>
      </c>
    </row>
    <row r="209" spans="1:6" ht="12.75">
      <c r="A209" s="21">
        <v>2004</v>
      </c>
      <c r="B209" s="18">
        <v>4</v>
      </c>
      <c r="C209" s="18">
        <v>27</v>
      </c>
      <c r="D209" s="19">
        <f t="shared" si="3"/>
        <v>38104</v>
      </c>
      <c r="E209" s="180">
        <v>0</v>
      </c>
      <c r="F209" s="37">
        <v>22.48417</v>
      </c>
    </row>
    <row r="210" spans="1:6" ht="12.75">
      <c r="A210" s="21">
        <v>2004</v>
      </c>
      <c r="B210" s="18">
        <v>4</v>
      </c>
      <c r="C210" s="18">
        <v>28</v>
      </c>
      <c r="D210" s="19">
        <f t="shared" si="3"/>
        <v>38105</v>
      </c>
      <c r="E210" s="180">
        <v>0</v>
      </c>
      <c r="F210" s="37">
        <v>22.42302</v>
      </c>
    </row>
    <row r="211" spans="1:6" ht="12.75">
      <c r="A211" s="21">
        <v>2004</v>
      </c>
      <c r="B211" s="18">
        <v>4</v>
      </c>
      <c r="C211" s="18">
        <v>29</v>
      </c>
      <c r="D211" s="19">
        <f t="shared" si="3"/>
        <v>38106</v>
      </c>
      <c r="E211" s="180">
        <v>0</v>
      </c>
      <c r="F211" s="37">
        <v>22.36443</v>
      </c>
    </row>
    <row r="212" spans="1:6" ht="12.75">
      <c r="A212" s="21">
        <v>2004</v>
      </c>
      <c r="B212" s="18">
        <v>4</v>
      </c>
      <c r="C212" s="18">
        <v>30</v>
      </c>
      <c r="D212" s="19">
        <f t="shared" si="3"/>
        <v>38107</v>
      </c>
      <c r="E212" s="180">
        <v>0</v>
      </c>
      <c r="F212" s="37">
        <v>22.32109</v>
      </c>
    </row>
    <row r="213" spans="1:6" ht="12.75">
      <c r="A213" s="21">
        <v>2004</v>
      </c>
      <c r="B213" s="18">
        <v>5</v>
      </c>
      <c r="C213" s="18">
        <v>1</v>
      </c>
      <c r="D213" s="19">
        <f t="shared" si="3"/>
        <v>38108</v>
      </c>
      <c r="E213" s="180">
        <v>0</v>
      </c>
      <c r="F213" s="37">
        <v>22.26984</v>
      </c>
    </row>
    <row r="214" spans="1:6" ht="12.75">
      <c r="A214" s="21">
        <v>2004</v>
      </c>
      <c r="B214" s="18">
        <v>5</v>
      </c>
      <c r="C214" s="18">
        <v>2</v>
      </c>
      <c r="D214" s="19">
        <f t="shared" si="3"/>
        <v>38109</v>
      </c>
      <c r="E214" s="180">
        <v>0</v>
      </c>
      <c r="F214" s="37">
        <v>22.2275</v>
      </c>
    </row>
    <row r="215" spans="1:6" ht="12.75">
      <c r="A215" s="21">
        <v>2004</v>
      </c>
      <c r="B215" s="18">
        <v>5</v>
      </c>
      <c r="C215" s="18">
        <v>3</v>
      </c>
      <c r="D215" s="19">
        <f t="shared" si="3"/>
        <v>38110</v>
      </c>
      <c r="E215" s="180">
        <v>0</v>
      </c>
      <c r="F215" s="37">
        <v>22.27172</v>
      </c>
    </row>
    <row r="216" spans="1:6" ht="12.75">
      <c r="A216" s="21">
        <v>2004</v>
      </c>
      <c r="B216" s="18">
        <v>5</v>
      </c>
      <c r="C216" s="18">
        <v>4</v>
      </c>
      <c r="D216" s="19">
        <f t="shared" si="3"/>
        <v>38111</v>
      </c>
      <c r="E216" s="180">
        <v>0</v>
      </c>
      <c r="F216" s="37">
        <v>22.34094</v>
      </c>
    </row>
    <row r="217" spans="1:6" ht="12.75">
      <c r="A217" s="21">
        <v>2004</v>
      </c>
      <c r="B217" s="18">
        <v>5</v>
      </c>
      <c r="C217" s="18">
        <v>5</v>
      </c>
      <c r="D217" s="19">
        <f t="shared" si="3"/>
        <v>38112</v>
      </c>
      <c r="E217" s="180">
        <v>0</v>
      </c>
      <c r="F217" s="37">
        <v>22.30839</v>
      </c>
    </row>
    <row r="218" spans="1:6" ht="12.75">
      <c r="A218" s="21">
        <v>2004</v>
      </c>
      <c r="B218" s="18">
        <v>5</v>
      </c>
      <c r="C218" s="18">
        <v>6</v>
      </c>
      <c r="D218" s="19">
        <f t="shared" si="3"/>
        <v>38113</v>
      </c>
      <c r="E218" s="180">
        <v>0</v>
      </c>
      <c r="F218" s="37">
        <v>22.2562</v>
      </c>
    </row>
    <row r="219" spans="1:6" ht="12.75">
      <c r="A219" s="21">
        <v>2004</v>
      </c>
      <c r="B219" s="18">
        <v>5</v>
      </c>
      <c r="C219" s="18">
        <v>7</v>
      </c>
      <c r="D219" s="19">
        <f t="shared" si="3"/>
        <v>38114</v>
      </c>
      <c r="E219" s="180">
        <v>0</v>
      </c>
      <c r="F219" s="37">
        <v>22.20302</v>
      </c>
    </row>
    <row r="220" spans="1:6" ht="12.75">
      <c r="A220" s="21">
        <v>2004</v>
      </c>
      <c r="B220" s="18">
        <v>5</v>
      </c>
      <c r="C220" s="18">
        <v>8</v>
      </c>
      <c r="D220" s="19">
        <f t="shared" si="3"/>
        <v>38115</v>
      </c>
      <c r="E220" s="180">
        <v>0</v>
      </c>
      <c r="F220" s="37">
        <v>22.13167</v>
      </c>
    </row>
    <row r="221" spans="1:6" ht="12.75">
      <c r="A221" s="21">
        <v>2004</v>
      </c>
      <c r="B221" s="18">
        <v>5</v>
      </c>
      <c r="C221" s="18">
        <v>9</v>
      </c>
      <c r="D221" s="19">
        <f t="shared" si="3"/>
        <v>38116</v>
      </c>
      <c r="E221" s="180">
        <v>0</v>
      </c>
      <c r="F221" s="37">
        <v>22.06427</v>
      </c>
    </row>
    <row r="222" spans="1:6" ht="12.75">
      <c r="A222" s="21">
        <v>2004</v>
      </c>
      <c r="B222" s="18">
        <v>5</v>
      </c>
      <c r="C222" s="18">
        <v>10</v>
      </c>
      <c r="D222" s="19">
        <f t="shared" si="3"/>
        <v>38117</v>
      </c>
      <c r="E222" s="180">
        <v>0</v>
      </c>
      <c r="F222" s="37">
        <v>22.00448</v>
      </c>
    </row>
    <row r="223" spans="1:6" ht="12.75">
      <c r="A223" s="21">
        <v>2004</v>
      </c>
      <c r="B223" s="18">
        <v>5</v>
      </c>
      <c r="C223" s="18">
        <v>11</v>
      </c>
      <c r="D223" s="19">
        <f t="shared" si="3"/>
        <v>38118</v>
      </c>
      <c r="E223" s="180">
        <v>0</v>
      </c>
      <c r="F223" s="37">
        <v>21.94734</v>
      </c>
    </row>
    <row r="224" spans="1:6" ht="12.75">
      <c r="A224" s="21">
        <v>2004</v>
      </c>
      <c r="B224" s="18">
        <v>5</v>
      </c>
      <c r="C224" s="18">
        <v>12</v>
      </c>
      <c r="D224" s="19">
        <f t="shared" si="3"/>
        <v>38119</v>
      </c>
      <c r="E224" s="180">
        <v>0</v>
      </c>
      <c r="F224" s="37">
        <v>21.88875</v>
      </c>
    </row>
    <row r="225" spans="1:6" ht="12.75">
      <c r="A225" s="21">
        <v>2004</v>
      </c>
      <c r="B225" s="18">
        <v>5</v>
      </c>
      <c r="C225" s="18">
        <v>13</v>
      </c>
      <c r="D225" s="19">
        <f t="shared" si="3"/>
        <v>38120</v>
      </c>
      <c r="E225" s="180">
        <v>0</v>
      </c>
      <c r="F225" s="37">
        <v>21.82526</v>
      </c>
    </row>
    <row r="226" spans="1:6" ht="12.75">
      <c r="A226" s="21">
        <v>2004</v>
      </c>
      <c r="B226" s="18">
        <v>5</v>
      </c>
      <c r="C226" s="18">
        <v>14</v>
      </c>
      <c r="D226" s="19">
        <f t="shared" si="3"/>
        <v>38121</v>
      </c>
      <c r="E226" s="180">
        <v>0</v>
      </c>
      <c r="F226" s="37">
        <v>21.76344</v>
      </c>
    </row>
    <row r="227" spans="1:6" ht="12.75">
      <c r="A227" s="21">
        <v>2004</v>
      </c>
      <c r="B227" s="18">
        <v>5</v>
      </c>
      <c r="C227" s="18">
        <v>15</v>
      </c>
      <c r="D227" s="19">
        <f t="shared" si="3"/>
        <v>38122</v>
      </c>
      <c r="E227" s="180">
        <v>0</v>
      </c>
      <c r="F227" s="37">
        <v>21.71047</v>
      </c>
    </row>
    <row r="228" spans="1:6" ht="12.75">
      <c r="A228" s="21">
        <v>2004</v>
      </c>
      <c r="B228" s="18">
        <v>5</v>
      </c>
      <c r="C228" s="18">
        <v>16</v>
      </c>
      <c r="D228" s="19">
        <f t="shared" si="3"/>
        <v>38123</v>
      </c>
      <c r="E228" s="180">
        <v>0</v>
      </c>
      <c r="F228" s="37">
        <v>21.6587</v>
      </c>
    </row>
    <row r="229" spans="1:6" ht="12.75">
      <c r="A229" s="21">
        <v>2004</v>
      </c>
      <c r="B229" s="18">
        <v>5</v>
      </c>
      <c r="C229" s="18">
        <v>17</v>
      </c>
      <c r="D229" s="19">
        <f t="shared" si="3"/>
        <v>38124</v>
      </c>
      <c r="E229" s="180">
        <v>0</v>
      </c>
      <c r="F229" s="37">
        <v>21.61047</v>
      </c>
    </row>
    <row r="230" spans="1:6" ht="12.75">
      <c r="A230" s="21">
        <v>2004</v>
      </c>
      <c r="B230" s="18">
        <v>5</v>
      </c>
      <c r="C230" s="18">
        <v>18</v>
      </c>
      <c r="D230" s="19">
        <f t="shared" si="3"/>
        <v>38125</v>
      </c>
      <c r="E230" s="180">
        <v>0</v>
      </c>
      <c r="F230" s="37">
        <v>21.55073</v>
      </c>
    </row>
    <row r="231" spans="1:6" ht="12.75">
      <c r="A231" s="21">
        <v>2004</v>
      </c>
      <c r="B231" s="18">
        <v>5</v>
      </c>
      <c r="C231" s="18">
        <v>19</v>
      </c>
      <c r="D231" s="19">
        <f t="shared" si="3"/>
        <v>38126</v>
      </c>
      <c r="E231" s="180">
        <v>0</v>
      </c>
      <c r="F231" s="37">
        <v>21.49818</v>
      </c>
    </row>
    <row r="232" spans="1:6" ht="12.75">
      <c r="A232" s="21">
        <v>2004</v>
      </c>
      <c r="B232" s="18">
        <v>5</v>
      </c>
      <c r="C232" s="18">
        <v>20</v>
      </c>
      <c r="D232" s="19">
        <f t="shared" si="3"/>
        <v>38127</v>
      </c>
      <c r="E232" s="180">
        <v>0</v>
      </c>
      <c r="F232" s="37">
        <v>21.45427</v>
      </c>
    </row>
    <row r="233" spans="1:6" ht="12.75">
      <c r="A233" s="21">
        <v>2004</v>
      </c>
      <c r="B233" s="18">
        <v>5</v>
      </c>
      <c r="C233" s="18">
        <v>21</v>
      </c>
      <c r="D233" s="19">
        <f t="shared" si="3"/>
        <v>38128</v>
      </c>
      <c r="E233" s="180">
        <v>0</v>
      </c>
      <c r="F233" s="37">
        <v>21.41031</v>
      </c>
    </row>
    <row r="234" spans="1:6" ht="12.75">
      <c r="A234" s="21">
        <v>2004</v>
      </c>
      <c r="B234" s="18">
        <v>5</v>
      </c>
      <c r="C234" s="18">
        <v>22</v>
      </c>
      <c r="D234" s="19">
        <f t="shared" si="3"/>
        <v>38129</v>
      </c>
      <c r="E234" s="180">
        <v>0</v>
      </c>
      <c r="F234" s="37">
        <v>21.36615</v>
      </c>
    </row>
    <row r="235" spans="1:6" ht="12.75">
      <c r="A235" s="21">
        <v>2004</v>
      </c>
      <c r="B235" s="18">
        <v>5</v>
      </c>
      <c r="C235" s="18">
        <v>23</v>
      </c>
      <c r="D235" s="19">
        <f t="shared" si="3"/>
        <v>38130</v>
      </c>
      <c r="E235" s="180">
        <v>0</v>
      </c>
      <c r="F235" s="37">
        <v>21.29979</v>
      </c>
    </row>
    <row r="236" spans="1:6" ht="12.75">
      <c r="A236" s="21">
        <v>2004</v>
      </c>
      <c r="B236" s="18">
        <v>5</v>
      </c>
      <c r="C236" s="18">
        <v>24</v>
      </c>
      <c r="D236" s="19">
        <f t="shared" si="3"/>
        <v>38131</v>
      </c>
      <c r="E236" s="180">
        <v>0</v>
      </c>
      <c r="F236" s="37">
        <v>21.24911</v>
      </c>
    </row>
    <row r="237" spans="1:6" ht="12.75">
      <c r="A237" s="21">
        <v>2004</v>
      </c>
      <c r="B237" s="18">
        <v>5</v>
      </c>
      <c r="C237" s="18">
        <v>25</v>
      </c>
      <c r="D237" s="19">
        <f t="shared" si="3"/>
        <v>38132</v>
      </c>
      <c r="E237" s="180">
        <v>0</v>
      </c>
      <c r="F237" s="37">
        <v>21.20635</v>
      </c>
    </row>
    <row r="238" spans="1:6" ht="12.75">
      <c r="A238" s="21">
        <v>2004</v>
      </c>
      <c r="B238" s="18">
        <v>5</v>
      </c>
      <c r="C238" s="18">
        <v>26</v>
      </c>
      <c r="D238" s="19">
        <f t="shared" si="3"/>
        <v>38133</v>
      </c>
      <c r="E238" s="180">
        <v>0</v>
      </c>
      <c r="F238" s="37">
        <v>21.15182</v>
      </c>
    </row>
    <row r="239" spans="1:6" ht="12.75">
      <c r="A239" s="21">
        <v>2004</v>
      </c>
      <c r="B239" s="18">
        <v>5</v>
      </c>
      <c r="C239" s="18">
        <v>27</v>
      </c>
      <c r="D239" s="19">
        <f t="shared" si="3"/>
        <v>38134</v>
      </c>
      <c r="E239" s="180">
        <v>0</v>
      </c>
      <c r="F239" s="37">
        <v>21.08599</v>
      </c>
    </row>
    <row r="240" spans="1:6" ht="12.75">
      <c r="A240" s="21">
        <v>2004</v>
      </c>
      <c r="B240" s="18">
        <v>5</v>
      </c>
      <c r="C240" s="18">
        <v>28</v>
      </c>
      <c r="D240" s="19">
        <f t="shared" si="3"/>
        <v>38135</v>
      </c>
      <c r="E240" s="180">
        <v>0</v>
      </c>
      <c r="F240" s="37">
        <v>21.03151</v>
      </c>
    </row>
    <row r="241" spans="1:6" ht="12.75">
      <c r="A241" s="21">
        <v>2004</v>
      </c>
      <c r="B241" s="18">
        <v>5</v>
      </c>
      <c r="C241" s="18">
        <v>29</v>
      </c>
      <c r="D241" s="19">
        <f t="shared" si="3"/>
        <v>38136</v>
      </c>
      <c r="E241" s="180">
        <v>0</v>
      </c>
      <c r="F241" s="37">
        <v>20.97688</v>
      </c>
    </row>
    <row r="242" spans="1:6" ht="12.75">
      <c r="A242" s="21">
        <v>2004</v>
      </c>
      <c r="B242" s="18">
        <v>5</v>
      </c>
      <c r="C242" s="18">
        <v>30</v>
      </c>
      <c r="D242" s="19">
        <f t="shared" si="3"/>
        <v>38137</v>
      </c>
      <c r="E242" s="180">
        <v>0</v>
      </c>
      <c r="F242" s="37">
        <v>20.95</v>
      </c>
    </row>
    <row r="243" spans="1:6" ht="12.75">
      <c r="A243" s="21">
        <v>2004</v>
      </c>
      <c r="B243" s="18">
        <v>5</v>
      </c>
      <c r="C243" s="18">
        <v>31</v>
      </c>
      <c r="D243" s="19">
        <f t="shared" si="3"/>
        <v>38138</v>
      </c>
      <c r="E243" s="180">
        <v>0</v>
      </c>
      <c r="F243" s="37">
        <v>20.94099</v>
      </c>
    </row>
    <row r="244" spans="1:6" ht="12.75">
      <c r="A244" s="21">
        <v>2004</v>
      </c>
      <c r="B244" s="18">
        <v>6</v>
      </c>
      <c r="C244" s="18">
        <v>1</v>
      </c>
      <c r="D244" s="19">
        <f t="shared" si="3"/>
        <v>38139</v>
      </c>
      <c r="E244" s="180">
        <v>0</v>
      </c>
      <c r="F244" s="37">
        <v>20.94</v>
      </c>
    </row>
    <row r="245" spans="1:6" ht="12.75">
      <c r="A245" s="21">
        <v>2004</v>
      </c>
      <c r="B245" s="18">
        <v>6</v>
      </c>
      <c r="C245" s="18">
        <v>2</v>
      </c>
      <c r="D245" s="19">
        <f t="shared" si="3"/>
        <v>38140</v>
      </c>
      <c r="E245" s="180">
        <v>0</v>
      </c>
      <c r="F245" s="37">
        <v>20.93318</v>
      </c>
    </row>
    <row r="246" spans="1:6" ht="12.75">
      <c r="A246" s="21">
        <v>2004</v>
      </c>
      <c r="B246" s="18">
        <v>6</v>
      </c>
      <c r="C246" s="18">
        <v>3</v>
      </c>
      <c r="D246" s="19">
        <f t="shared" si="3"/>
        <v>38141</v>
      </c>
      <c r="E246" s="180">
        <v>0</v>
      </c>
      <c r="F246" s="37">
        <v>20.93</v>
      </c>
    </row>
    <row r="247" spans="1:6" ht="12.75">
      <c r="A247" s="21">
        <v>2004</v>
      </c>
      <c r="B247" s="18">
        <v>6</v>
      </c>
      <c r="C247" s="18">
        <v>4</v>
      </c>
      <c r="D247" s="19">
        <f t="shared" si="3"/>
        <v>38142</v>
      </c>
      <c r="E247" s="180">
        <v>0</v>
      </c>
      <c r="F247" s="37">
        <v>21.01682</v>
      </c>
    </row>
    <row r="248" spans="1:6" ht="12.75">
      <c r="A248" s="21">
        <v>2004</v>
      </c>
      <c r="B248" s="18">
        <v>6</v>
      </c>
      <c r="C248" s="18">
        <v>5</v>
      </c>
      <c r="D248" s="19">
        <f t="shared" si="3"/>
        <v>38143</v>
      </c>
      <c r="E248" s="180">
        <v>0</v>
      </c>
      <c r="F248" s="37">
        <v>21.39151</v>
      </c>
    </row>
    <row r="249" spans="1:6" ht="12.75">
      <c r="A249" s="21">
        <v>2004</v>
      </c>
      <c r="B249" s="18">
        <v>6</v>
      </c>
      <c r="C249" s="18">
        <v>6</v>
      </c>
      <c r="D249" s="19">
        <f t="shared" si="3"/>
        <v>38144</v>
      </c>
      <c r="E249" s="180">
        <v>0.1216672</v>
      </c>
      <c r="F249" s="37">
        <v>22.65432</v>
      </c>
    </row>
    <row r="250" spans="1:6" ht="12.75">
      <c r="A250" s="21">
        <v>2004</v>
      </c>
      <c r="B250" s="18">
        <v>6</v>
      </c>
      <c r="C250" s="18">
        <v>7</v>
      </c>
      <c r="D250" s="19">
        <f t="shared" si="3"/>
        <v>38145</v>
      </c>
      <c r="E250" s="180">
        <v>1.395058</v>
      </c>
      <c r="F250" s="37">
        <v>23.07063</v>
      </c>
    </row>
    <row r="251" spans="1:6" ht="12.75">
      <c r="A251" s="21">
        <v>2004</v>
      </c>
      <c r="B251" s="18">
        <v>6</v>
      </c>
      <c r="C251" s="18">
        <v>8</v>
      </c>
      <c r="D251" s="19">
        <f t="shared" si="3"/>
        <v>38146</v>
      </c>
      <c r="E251" s="180">
        <v>1.761044</v>
      </c>
      <c r="F251" s="37">
        <v>23.10724</v>
      </c>
    </row>
    <row r="252" spans="1:6" ht="12.75">
      <c r="A252" s="21">
        <v>2004</v>
      </c>
      <c r="B252" s="18">
        <v>6</v>
      </c>
      <c r="C252" s="18">
        <v>9</v>
      </c>
      <c r="D252" s="19">
        <f t="shared" si="3"/>
        <v>38147</v>
      </c>
      <c r="E252" s="180">
        <v>1.778538</v>
      </c>
      <c r="F252" s="37">
        <v>23.10927</v>
      </c>
    </row>
    <row r="253" spans="1:6" ht="12.75">
      <c r="A253" s="21">
        <v>2004</v>
      </c>
      <c r="B253" s="18">
        <v>6</v>
      </c>
      <c r="C253" s="18">
        <v>10</v>
      </c>
      <c r="D253" s="19">
        <f t="shared" si="3"/>
        <v>38148</v>
      </c>
      <c r="E253" s="180">
        <v>1.868334</v>
      </c>
      <c r="F253" s="37">
        <v>23.11958</v>
      </c>
    </row>
    <row r="254" spans="1:6" ht="12.75">
      <c r="A254" s="21">
        <v>2004</v>
      </c>
      <c r="B254" s="18">
        <v>6</v>
      </c>
      <c r="C254" s="18">
        <v>11</v>
      </c>
      <c r="D254" s="19">
        <f t="shared" si="3"/>
        <v>38149</v>
      </c>
      <c r="E254" s="180">
        <v>2.224731</v>
      </c>
      <c r="F254" s="37">
        <v>23.15708</v>
      </c>
    </row>
    <row r="255" spans="1:6" ht="12.75">
      <c r="A255" s="21">
        <v>2004</v>
      </c>
      <c r="B255" s="18">
        <v>6</v>
      </c>
      <c r="C255" s="18">
        <v>12</v>
      </c>
      <c r="D255" s="19">
        <f t="shared" si="3"/>
        <v>38150</v>
      </c>
      <c r="E255" s="180">
        <v>2.200112</v>
      </c>
      <c r="F255" s="37">
        <v>23.15505</v>
      </c>
    </row>
    <row r="256" spans="1:6" ht="12.75">
      <c r="A256" s="21">
        <v>2004</v>
      </c>
      <c r="B256" s="18">
        <v>6</v>
      </c>
      <c r="C256" s="18">
        <v>13</v>
      </c>
      <c r="D256" s="19">
        <f t="shared" si="3"/>
        <v>38151</v>
      </c>
      <c r="E256" s="180">
        <v>1.887128</v>
      </c>
      <c r="F256" s="37">
        <v>23.12161</v>
      </c>
    </row>
    <row r="257" spans="1:6" ht="12.75">
      <c r="A257" s="21">
        <v>2004</v>
      </c>
      <c r="B257" s="18">
        <v>6</v>
      </c>
      <c r="C257" s="18">
        <v>14</v>
      </c>
      <c r="D257" s="19">
        <f t="shared" si="3"/>
        <v>38152</v>
      </c>
      <c r="E257" s="180">
        <v>1.68875</v>
      </c>
      <c r="F257" s="37">
        <v>23.10021</v>
      </c>
    </row>
    <row r="258" spans="1:6" ht="12.75">
      <c r="A258" s="21">
        <v>2004</v>
      </c>
      <c r="B258" s="18">
        <v>6</v>
      </c>
      <c r="C258" s="18">
        <v>15</v>
      </c>
      <c r="D258" s="19">
        <f t="shared" si="3"/>
        <v>38153</v>
      </c>
      <c r="E258" s="180">
        <v>1.680522</v>
      </c>
      <c r="F258" s="37">
        <v>23.09995</v>
      </c>
    </row>
    <row r="259" spans="1:6" ht="12.75">
      <c r="A259" s="21">
        <v>2004</v>
      </c>
      <c r="B259" s="18">
        <v>6</v>
      </c>
      <c r="C259" s="18">
        <v>16</v>
      </c>
      <c r="D259" s="19">
        <f t="shared" si="3"/>
        <v>38154</v>
      </c>
      <c r="E259" s="180">
        <v>1.845584</v>
      </c>
      <c r="F259" s="37">
        <v>23.11687</v>
      </c>
    </row>
    <row r="260" spans="1:6" ht="12.75">
      <c r="A260" s="21">
        <v>2004</v>
      </c>
      <c r="B260" s="18">
        <v>6</v>
      </c>
      <c r="C260" s="18">
        <v>17</v>
      </c>
      <c r="D260" s="19">
        <f t="shared" si="3"/>
        <v>38155</v>
      </c>
      <c r="E260" s="180">
        <v>1.401289</v>
      </c>
      <c r="F260" s="37">
        <v>23.07146</v>
      </c>
    </row>
    <row r="261" spans="1:6" ht="12.75">
      <c r="A261" s="21">
        <v>2004</v>
      </c>
      <c r="B261" s="18">
        <v>6</v>
      </c>
      <c r="C261" s="18">
        <v>18</v>
      </c>
      <c r="D261" s="19">
        <f t="shared" si="3"/>
        <v>38156</v>
      </c>
      <c r="E261" s="180">
        <v>0.8238176</v>
      </c>
      <c r="F261" s="37">
        <v>23.00422</v>
      </c>
    </row>
    <row r="262" spans="1:6" ht="12.75">
      <c r="A262" s="21">
        <v>2004</v>
      </c>
      <c r="B262" s="18">
        <v>6</v>
      </c>
      <c r="C262" s="18">
        <v>19</v>
      </c>
      <c r="D262" s="19">
        <f t="shared" si="3"/>
        <v>38157</v>
      </c>
      <c r="E262" s="180">
        <v>0.3850004</v>
      </c>
      <c r="F262" s="37">
        <v>22.94812</v>
      </c>
    </row>
    <row r="263" spans="1:6" ht="12.75">
      <c r="A263" s="21">
        <v>2004</v>
      </c>
      <c r="B263" s="18">
        <v>6</v>
      </c>
      <c r="C263" s="18">
        <v>20</v>
      </c>
      <c r="D263" s="19">
        <f t="shared" si="3"/>
        <v>38158</v>
      </c>
      <c r="E263" s="180">
        <v>0.620379</v>
      </c>
      <c r="F263" s="37">
        <v>22.97771</v>
      </c>
    </row>
    <row r="264" spans="1:6" ht="12.75">
      <c r="A264" s="21">
        <v>2004</v>
      </c>
      <c r="B264" s="18">
        <v>6</v>
      </c>
      <c r="C264" s="18">
        <v>21</v>
      </c>
      <c r="D264" s="19">
        <f t="shared" si="3"/>
        <v>38159</v>
      </c>
      <c r="E264" s="180">
        <v>1.374978</v>
      </c>
      <c r="F264" s="37">
        <v>23.06828</v>
      </c>
    </row>
    <row r="265" spans="1:6" ht="12.75">
      <c r="A265" s="21">
        <v>2004</v>
      </c>
      <c r="B265" s="18">
        <v>6</v>
      </c>
      <c r="C265" s="18">
        <v>22</v>
      </c>
      <c r="D265" s="19">
        <f t="shared" si="3"/>
        <v>38160</v>
      </c>
      <c r="E265" s="180">
        <v>3.4062</v>
      </c>
      <c r="F265" s="37">
        <v>23.27125</v>
      </c>
    </row>
    <row r="266" spans="1:6" ht="12.75">
      <c r="A266" s="21">
        <v>2004</v>
      </c>
      <c r="B266" s="18">
        <v>6</v>
      </c>
      <c r="C266" s="18">
        <v>23</v>
      </c>
      <c r="D266" s="19">
        <f t="shared" si="3"/>
        <v>38161</v>
      </c>
      <c r="E266" s="180">
        <v>3.529905</v>
      </c>
      <c r="F266" s="37">
        <v>23.28302</v>
      </c>
    </row>
    <row r="267" spans="1:6" ht="12.75">
      <c r="A267" s="21">
        <v>2004</v>
      </c>
      <c r="B267" s="18">
        <v>6</v>
      </c>
      <c r="C267" s="18">
        <v>24</v>
      </c>
      <c r="D267" s="19">
        <f aca="true" t="shared" si="4" ref="D267:D330">DATE(A267,B267,C267)</f>
        <v>38162</v>
      </c>
      <c r="E267" s="180">
        <v>2.881899</v>
      </c>
      <c r="F267" s="37">
        <v>23.22161</v>
      </c>
    </row>
    <row r="268" spans="1:6" ht="12.75">
      <c r="A268" s="21">
        <v>2004</v>
      </c>
      <c r="B268" s="18">
        <v>6</v>
      </c>
      <c r="C268" s="18">
        <v>25</v>
      </c>
      <c r="D268" s="19">
        <f t="shared" si="4"/>
        <v>38163</v>
      </c>
      <c r="E268" s="180">
        <v>2.247859</v>
      </c>
      <c r="F268" s="37">
        <v>23.15937</v>
      </c>
    </row>
    <row r="269" spans="1:6" ht="12.75">
      <c r="A269" s="21">
        <v>2004</v>
      </c>
      <c r="B269" s="18">
        <v>6</v>
      </c>
      <c r="C269" s="18">
        <v>26</v>
      </c>
      <c r="D269" s="19">
        <f t="shared" si="4"/>
        <v>38164</v>
      </c>
      <c r="E269" s="180">
        <v>1.616484</v>
      </c>
      <c r="F269" s="37">
        <v>23.0937</v>
      </c>
    </row>
    <row r="270" spans="1:6" ht="12.75">
      <c r="A270" s="21">
        <v>2004</v>
      </c>
      <c r="B270" s="18">
        <v>6</v>
      </c>
      <c r="C270" s="18">
        <v>27</v>
      </c>
      <c r="D270" s="19">
        <f t="shared" si="4"/>
        <v>38165</v>
      </c>
      <c r="E270" s="180">
        <v>0.9618232</v>
      </c>
      <c r="F270" s="37">
        <v>23.02167</v>
      </c>
    </row>
    <row r="271" spans="1:6" ht="12.75">
      <c r="A271" s="21">
        <v>2004</v>
      </c>
      <c r="B271" s="18">
        <v>6</v>
      </c>
      <c r="C271" s="18">
        <v>28</v>
      </c>
      <c r="D271" s="19">
        <f t="shared" si="4"/>
        <v>38166</v>
      </c>
      <c r="E271" s="180">
        <v>0.448334</v>
      </c>
      <c r="F271" s="37">
        <v>22.95604</v>
      </c>
    </row>
    <row r="272" spans="1:6" ht="12.75">
      <c r="A272" s="21">
        <v>2004</v>
      </c>
      <c r="B272" s="18">
        <v>6</v>
      </c>
      <c r="C272" s="18">
        <v>29</v>
      </c>
      <c r="D272" s="19">
        <f t="shared" si="4"/>
        <v>38167</v>
      </c>
      <c r="E272" s="180">
        <v>0.5119655</v>
      </c>
      <c r="F272" s="37">
        <v>22.96458</v>
      </c>
    </row>
    <row r="273" spans="1:6" ht="12.75">
      <c r="A273" s="21">
        <v>2004</v>
      </c>
      <c r="B273" s="18">
        <v>6</v>
      </c>
      <c r="C273" s="18">
        <v>30</v>
      </c>
      <c r="D273" s="19">
        <f t="shared" si="4"/>
        <v>38168</v>
      </c>
      <c r="E273" s="180">
        <v>1.619062</v>
      </c>
      <c r="F273" s="37">
        <v>23.09339</v>
      </c>
    </row>
    <row r="274" spans="1:6" ht="12.75">
      <c r="A274" s="21">
        <v>2004</v>
      </c>
      <c r="B274" s="18">
        <v>7</v>
      </c>
      <c r="C274" s="18">
        <v>1</v>
      </c>
      <c r="D274" s="19">
        <f t="shared" si="4"/>
        <v>38169</v>
      </c>
      <c r="E274" s="180">
        <v>1.704654</v>
      </c>
      <c r="F274" s="37">
        <v>23.10193</v>
      </c>
    </row>
    <row r="275" spans="1:6" ht="12.75">
      <c r="A275" s="21">
        <v>2004</v>
      </c>
      <c r="B275" s="18">
        <v>7</v>
      </c>
      <c r="C275" s="18">
        <v>2</v>
      </c>
      <c r="D275" s="19">
        <f t="shared" si="4"/>
        <v>38170</v>
      </c>
      <c r="E275" s="180">
        <v>1.230716</v>
      </c>
      <c r="F275" s="37">
        <v>23.05338</v>
      </c>
    </row>
    <row r="276" spans="1:6" ht="12.75">
      <c r="A276" s="21">
        <v>2004</v>
      </c>
      <c r="B276" s="18">
        <v>7</v>
      </c>
      <c r="C276" s="18">
        <v>3</v>
      </c>
      <c r="D276" s="19">
        <f t="shared" si="4"/>
        <v>38171</v>
      </c>
      <c r="E276" s="180">
        <v>0.6348204</v>
      </c>
      <c r="F276" s="37">
        <v>22.97964</v>
      </c>
    </row>
    <row r="277" spans="1:6" ht="12.75">
      <c r="A277" s="21">
        <v>2004</v>
      </c>
      <c r="B277" s="18">
        <v>7</v>
      </c>
      <c r="C277" s="18">
        <v>4</v>
      </c>
      <c r="D277" s="19">
        <f t="shared" si="4"/>
        <v>38172</v>
      </c>
      <c r="E277" s="180">
        <v>0.1508362</v>
      </c>
      <c r="F277" s="37">
        <v>22.9149</v>
      </c>
    </row>
    <row r="278" spans="1:6" ht="12.75">
      <c r="A278" s="21">
        <v>2004</v>
      </c>
      <c r="B278" s="18">
        <v>7</v>
      </c>
      <c r="C278" s="18">
        <v>5</v>
      </c>
      <c r="D278" s="19">
        <f t="shared" si="4"/>
        <v>38173</v>
      </c>
      <c r="E278" s="180">
        <v>0</v>
      </c>
      <c r="F278" s="37">
        <v>22.84495</v>
      </c>
    </row>
    <row r="279" spans="1:6" ht="12.75">
      <c r="A279" s="21">
        <v>2004</v>
      </c>
      <c r="B279" s="18">
        <v>7</v>
      </c>
      <c r="C279" s="18">
        <v>6</v>
      </c>
      <c r="D279" s="19">
        <f t="shared" si="4"/>
        <v>38174</v>
      </c>
      <c r="E279" s="180">
        <v>0</v>
      </c>
      <c r="F279" s="37">
        <v>22.79474</v>
      </c>
    </row>
    <row r="280" spans="1:6" ht="12.75">
      <c r="A280" s="21">
        <v>2004</v>
      </c>
      <c r="B280" s="18">
        <v>7</v>
      </c>
      <c r="C280" s="18">
        <v>7</v>
      </c>
      <c r="D280" s="19">
        <f t="shared" si="4"/>
        <v>38175</v>
      </c>
      <c r="E280" s="180">
        <v>0</v>
      </c>
      <c r="F280" s="37">
        <v>22.83609</v>
      </c>
    </row>
    <row r="281" spans="1:6" ht="12.75">
      <c r="A281" s="21">
        <v>2004</v>
      </c>
      <c r="B281" s="18">
        <v>7</v>
      </c>
      <c r="C281" s="18">
        <v>8</v>
      </c>
      <c r="D281" s="19">
        <f t="shared" si="4"/>
        <v>38176</v>
      </c>
      <c r="E281" s="180">
        <v>0</v>
      </c>
      <c r="F281" s="37">
        <v>22.80713</v>
      </c>
    </row>
    <row r="282" spans="1:6" ht="12.75">
      <c r="A282" s="21">
        <v>2004</v>
      </c>
      <c r="B282" s="18">
        <v>7</v>
      </c>
      <c r="C282" s="18">
        <v>9</v>
      </c>
      <c r="D282" s="19">
        <f t="shared" si="4"/>
        <v>38177</v>
      </c>
      <c r="E282" s="180">
        <v>0</v>
      </c>
      <c r="F282" s="37">
        <v>22.74104</v>
      </c>
    </row>
    <row r="283" spans="1:6" ht="12.75">
      <c r="A283" s="21">
        <v>2004</v>
      </c>
      <c r="B283" s="18">
        <v>7</v>
      </c>
      <c r="C283" s="18">
        <v>10</v>
      </c>
      <c r="D283" s="19">
        <f t="shared" si="4"/>
        <v>38178</v>
      </c>
      <c r="E283" s="180">
        <v>0</v>
      </c>
      <c r="F283" s="37">
        <v>22.67057</v>
      </c>
    </row>
    <row r="284" spans="1:6" ht="12.75">
      <c r="A284" s="21">
        <v>2004</v>
      </c>
      <c r="B284" s="18">
        <v>7</v>
      </c>
      <c r="C284" s="18">
        <v>11</v>
      </c>
      <c r="D284" s="19">
        <f t="shared" si="4"/>
        <v>38179</v>
      </c>
      <c r="E284" s="180">
        <v>0</v>
      </c>
      <c r="F284" s="37">
        <v>22.61802</v>
      </c>
    </row>
    <row r="285" spans="1:6" ht="12.75">
      <c r="A285" s="21">
        <v>2004</v>
      </c>
      <c r="B285" s="18">
        <v>7</v>
      </c>
      <c r="C285" s="18">
        <v>12</v>
      </c>
      <c r="D285" s="19">
        <f t="shared" si="4"/>
        <v>38180</v>
      </c>
      <c r="E285" s="180">
        <v>0</v>
      </c>
      <c r="F285" s="37">
        <v>22.61208</v>
      </c>
    </row>
    <row r="286" spans="1:6" ht="12.75">
      <c r="A286" s="21">
        <v>2004</v>
      </c>
      <c r="B286" s="18">
        <v>7</v>
      </c>
      <c r="C286" s="18">
        <v>13</v>
      </c>
      <c r="D286" s="19">
        <f t="shared" si="4"/>
        <v>38181</v>
      </c>
      <c r="E286" s="180">
        <v>0</v>
      </c>
      <c r="F286" s="37">
        <v>22.5624</v>
      </c>
    </row>
    <row r="287" spans="1:6" ht="12.75">
      <c r="A287" s="21">
        <v>2004</v>
      </c>
      <c r="B287" s="18">
        <v>7</v>
      </c>
      <c r="C287" s="18">
        <v>14</v>
      </c>
      <c r="D287" s="19">
        <f t="shared" si="4"/>
        <v>38182</v>
      </c>
      <c r="E287" s="180">
        <v>0</v>
      </c>
      <c r="F287" s="37">
        <v>22.49365</v>
      </c>
    </row>
    <row r="288" spans="1:6" ht="12.75">
      <c r="A288" s="21">
        <v>2004</v>
      </c>
      <c r="B288" s="18">
        <v>7</v>
      </c>
      <c r="C288" s="18">
        <v>15</v>
      </c>
      <c r="D288" s="19">
        <f t="shared" si="4"/>
        <v>38183</v>
      </c>
      <c r="E288" s="180">
        <v>0</v>
      </c>
      <c r="F288" s="37">
        <v>22.42286</v>
      </c>
    </row>
    <row r="289" spans="1:6" ht="12.75">
      <c r="A289" s="21">
        <v>2004</v>
      </c>
      <c r="B289" s="18">
        <v>7</v>
      </c>
      <c r="C289" s="18">
        <v>16</v>
      </c>
      <c r="D289" s="19">
        <f t="shared" si="4"/>
        <v>38184</v>
      </c>
      <c r="E289" s="180">
        <v>0</v>
      </c>
      <c r="F289" s="37">
        <v>22.40198</v>
      </c>
    </row>
    <row r="290" spans="1:6" ht="12.75">
      <c r="A290" s="21">
        <v>2004</v>
      </c>
      <c r="B290" s="18">
        <v>7</v>
      </c>
      <c r="C290" s="18">
        <v>17</v>
      </c>
      <c r="D290" s="19">
        <f t="shared" si="4"/>
        <v>38185</v>
      </c>
      <c r="E290" s="180">
        <v>0</v>
      </c>
      <c r="F290" s="37">
        <v>22.34849</v>
      </c>
    </row>
    <row r="291" spans="1:6" ht="12.75">
      <c r="A291" s="21">
        <v>2004</v>
      </c>
      <c r="B291" s="18">
        <v>7</v>
      </c>
      <c r="C291" s="18">
        <v>18</v>
      </c>
      <c r="D291" s="19">
        <f t="shared" si="4"/>
        <v>38186</v>
      </c>
      <c r="E291" s="180">
        <v>0</v>
      </c>
      <c r="F291" s="37">
        <v>22.29193</v>
      </c>
    </row>
    <row r="292" spans="1:6" ht="12.75">
      <c r="A292" s="21">
        <v>2004</v>
      </c>
      <c r="B292" s="18">
        <v>7</v>
      </c>
      <c r="C292" s="18">
        <v>19</v>
      </c>
      <c r="D292" s="19">
        <f t="shared" si="4"/>
        <v>38187</v>
      </c>
      <c r="E292" s="180">
        <v>0</v>
      </c>
      <c r="F292" s="37">
        <v>22.25854</v>
      </c>
    </row>
    <row r="293" spans="1:6" ht="12.75">
      <c r="A293" s="21">
        <v>2004</v>
      </c>
      <c r="B293" s="18">
        <v>7</v>
      </c>
      <c r="C293" s="18">
        <v>20</v>
      </c>
      <c r="D293" s="19">
        <f t="shared" si="4"/>
        <v>38188</v>
      </c>
      <c r="E293" s="180">
        <v>0</v>
      </c>
      <c r="F293" s="37">
        <v>22.26193</v>
      </c>
    </row>
    <row r="294" spans="1:6" ht="12.75">
      <c r="A294" s="21">
        <v>2004</v>
      </c>
      <c r="B294" s="18">
        <v>7</v>
      </c>
      <c r="C294" s="18">
        <v>21</v>
      </c>
      <c r="D294" s="19">
        <f t="shared" si="4"/>
        <v>38189</v>
      </c>
      <c r="E294" s="180">
        <v>0</v>
      </c>
      <c r="F294" s="37">
        <v>22.27708</v>
      </c>
    </row>
    <row r="295" spans="1:6" ht="12.75">
      <c r="A295" s="21">
        <v>2004</v>
      </c>
      <c r="B295" s="18">
        <v>7</v>
      </c>
      <c r="C295" s="18">
        <v>22</v>
      </c>
      <c r="D295" s="19">
        <f t="shared" si="4"/>
        <v>38190</v>
      </c>
      <c r="E295" s="180">
        <v>0</v>
      </c>
      <c r="F295" s="37">
        <v>22.23088</v>
      </c>
    </row>
    <row r="296" spans="1:6" ht="12.75">
      <c r="A296" s="21">
        <v>2004</v>
      </c>
      <c r="B296" s="18">
        <v>7</v>
      </c>
      <c r="C296" s="18">
        <v>23</v>
      </c>
      <c r="D296" s="19">
        <f t="shared" si="4"/>
        <v>38191</v>
      </c>
      <c r="E296" s="180">
        <v>0</v>
      </c>
      <c r="F296" s="37">
        <v>22.17682</v>
      </c>
    </row>
    <row r="297" spans="1:6" ht="12.75">
      <c r="A297" s="21">
        <v>2004</v>
      </c>
      <c r="B297" s="18">
        <v>7</v>
      </c>
      <c r="C297" s="18">
        <v>24</v>
      </c>
      <c r="D297" s="19">
        <f t="shared" si="4"/>
        <v>38192</v>
      </c>
      <c r="E297" s="180">
        <v>0</v>
      </c>
      <c r="F297" s="37">
        <v>22.10109</v>
      </c>
    </row>
    <row r="298" spans="1:6" ht="12.75">
      <c r="A298" s="21">
        <v>2004</v>
      </c>
      <c r="B298" s="18">
        <v>7</v>
      </c>
      <c r="C298" s="18">
        <v>25</v>
      </c>
      <c r="D298" s="19">
        <f t="shared" si="4"/>
        <v>38193</v>
      </c>
      <c r="E298" s="180">
        <v>0</v>
      </c>
      <c r="F298" s="37">
        <v>22.03385</v>
      </c>
    </row>
    <row r="299" spans="1:6" ht="12.75">
      <c r="A299" s="21">
        <v>2004</v>
      </c>
      <c r="B299" s="18">
        <v>7</v>
      </c>
      <c r="C299" s="18">
        <v>26</v>
      </c>
      <c r="D299" s="19">
        <f t="shared" si="4"/>
        <v>38194</v>
      </c>
      <c r="E299" s="180">
        <v>0</v>
      </c>
      <c r="F299" s="37">
        <v>21.96833</v>
      </c>
    </row>
    <row r="300" spans="1:6" ht="12.75">
      <c r="A300" s="21">
        <v>2004</v>
      </c>
      <c r="B300" s="18">
        <v>7</v>
      </c>
      <c r="C300" s="18">
        <v>27</v>
      </c>
      <c r="D300" s="19">
        <f t="shared" si="4"/>
        <v>38195</v>
      </c>
      <c r="E300" s="180">
        <v>0</v>
      </c>
      <c r="F300" s="37">
        <v>21.9062</v>
      </c>
    </row>
    <row r="301" spans="1:6" ht="12.75">
      <c r="A301" s="21">
        <v>2004</v>
      </c>
      <c r="B301" s="18">
        <v>7</v>
      </c>
      <c r="C301" s="18">
        <v>28</v>
      </c>
      <c r="D301" s="19">
        <f t="shared" si="4"/>
        <v>38196</v>
      </c>
      <c r="E301" s="180">
        <v>0</v>
      </c>
      <c r="F301" s="37">
        <v>21.84042</v>
      </c>
    </row>
    <row r="302" spans="1:6" ht="12.75">
      <c r="A302" s="21">
        <v>2004</v>
      </c>
      <c r="B302" s="18">
        <v>7</v>
      </c>
      <c r="C302" s="18">
        <v>29</v>
      </c>
      <c r="D302" s="19">
        <f t="shared" si="4"/>
        <v>38197</v>
      </c>
      <c r="E302" s="180">
        <v>0</v>
      </c>
      <c r="F302" s="37">
        <v>21.78255</v>
      </c>
    </row>
    <row r="303" spans="1:6" ht="12.75">
      <c r="A303" s="21">
        <v>2004</v>
      </c>
      <c r="B303" s="18">
        <v>7</v>
      </c>
      <c r="C303" s="18">
        <v>30</v>
      </c>
      <c r="D303" s="19">
        <f t="shared" si="4"/>
        <v>38198</v>
      </c>
      <c r="E303" s="180">
        <v>0</v>
      </c>
      <c r="F303" s="37">
        <v>21.71734</v>
      </c>
    </row>
    <row r="304" spans="1:6" ht="12.75">
      <c r="A304" s="21">
        <v>2004</v>
      </c>
      <c r="B304" s="18">
        <v>7</v>
      </c>
      <c r="C304" s="18">
        <v>31</v>
      </c>
      <c r="D304" s="19">
        <f t="shared" si="4"/>
        <v>38199</v>
      </c>
      <c r="E304" s="180">
        <v>0</v>
      </c>
      <c r="F304" s="37">
        <v>21.70208</v>
      </c>
    </row>
    <row r="305" spans="1:6" ht="12.75">
      <c r="A305" s="21">
        <v>2004</v>
      </c>
      <c r="B305" s="18">
        <v>8</v>
      </c>
      <c r="C305" s="18">
        <v>1</v>
      </c>
      <c r="D305" s="19">
        <f t="shared" si="4"/>
        <v>38200</v>
      </c>
      <c r="E305" s="180">
        <v>0</v>
      </c>
      <c r="F305" s="37">
        <v>21.82463</v>
      </c>
    </row>
    <row r="306" spans="1:6" ht="12.75">
      <c r="A306" s="21">
        <v>2004</v>
      </c>
      <c r="B306" s="18">
        <v>8</v>
      </c>
      <c r="C306" s="18">
        <v>2</v>
      </c>
      <c r="D306" s="19">
        <f t="shared" si="4"/>
        <v>38201</v>
      </c>
      <c r="E306" s="180">
        <v>0</v>
      </c>
      <c r="F306" s="37">
        <v>22.29203</v>
      </c>
    </row>
    <row r="307" spans="1:6" ht="12.75">
      <c r="A307" s="21">
        <v>2004</v>
      </c>
      <c r="B307" s="18">
        <v>8</v>
      </c>
      <c r="C307" s="18">
        <v>3</v>
      </c>
      <c r="D307" s="19">
        <f t="shared" si="4"/>
        <v>38202</v>
      </c>
      <c r="E307" s="180">
        <v>1.908292</v>
      </c>
      <c r="F307" s="37">
        <v>23.11901</v>
      </c>
    </row>
    <row r="308" spans="1:6" ht="12.75">
      <c r="A308" s="21">
        <v>2004</v>
      </c>
      <c r="B308" s="18">
        <v>8</v>
      </c>
      <c r="C308" s="18">
        <v>4</v>
      </c>
      <c r="D308" s="19">
        <f t="shared" si="4"/>
        <v>38203</v>
      </c>
      <c r="E308" s="180">
        <v>2.892715</v>
      </c>
      <c r="F308" s="37">
        <v>23.22292</v>
      </c>
    </row>
    <row r="309" spans="1:6" ht="12.75">
      <c r="A309" s="21">
        <v>2004</v>
      </c>
      <c r="B309" s="18">
        <v>8</v>
      </c>
      <c r="C309" s="18">
        <v>5</v>
      </c>
      <c r="D309" s="19">
        <f t="shared" si="4"/>
        <v>38204</v>
      </c>
      <c r="E309" s="180">
        <v>3.329502</v>
      </c>
      <c r="F309" s="37">
        <v>23.26474</v>
      </c>
    </row>
    <row r="310" spans="1:6" ht="12.75">
      <c r="A310" s="21">
        <v>2004</v>
      </c>
      <c r="B310" s="18">
        <v>8</v>
      </c>
      <c r="C310" s="18">
        <v>6</v>
      </c>
      <c r="D310" s="19">
        <f t="shared" si="4"/>
        <v>38205</v>
      </c>
      <c r="E310" s="180">
        <v>3.053431</v>
      </c>
      <c r="F310" s="37">
        <v>23.23865</v>
      </c>
    </row>
    <row r="311" spans="1:6" ht="12.75">
      <c r="A311" s="21">
        <v>2004</v>
      </c>
      <c r="B311" s="18">
        <v>8</v>
      </c>
      <c r="C311" s="18">
        <v>7</v>
      </c>
      <c r="D311" s="19">
        <f t="shared" si="4"/>
        <v>38206</v>
      </c>
      <c r="E311" s="180">
        <v>2.924522</v>
      </c>
      <c r="F311" s="37">
        <v>23.22599</v>
      </c>
    </row>
    <row r="312" spans="1:6" ht="12.75">
      <c r="A312" s="21">
        <v>2004</v>
      </c>
      <c r="B312" s="18">
        <v>8</v>
      </c>
      <c r="C312" s="18">
        <v>8</v>
      </c>
      <c r="D312" s="19">
        <f t="shared" si="4"/>
        <v>38207</v>
      </c>
      <c r="E312" s="180">
        <v>3.311377</v>
      </c>
      <c r="F312" s="37">
        <v>23.26276</v>
      </c>
    </row>
    <row r="313" spans="1:6" ht="12.75">
      <c r="A313" s="21">
        <v>2004</v>
      </c>
      <c r="B313" s="18">
        <v>8</v>
      </c>
      <c r="C313" s="18">
        <v>9</v>
      </c>
      <c r="D313" s="19">
        <f t="shared" si="4"/>
        <v>38208</v>
      </c>
      <c r="E313" s="180">
        <v>3.839829</v>
      </c>
      <c r="F313" s="37">
        <v>23.30906</v>
      </c>
    </row>
    <row r="314" spans="1:6" ht="12.75">
      <c r="A314" s="21">
        <v>2004</v>
      </c>
      <c r="B314" s="18">
        <v>8</v>
      </c>
      <c r="C314" s="18">
        <v>10</v>
      </c>
      <c r="D314" s="19">
        <f t="shared" si="4"/>
        <v>38209</v>
      </c>
      <c r="E314" s="180">
        <v>4.958302</v>
      </c>
      <c r="F314" s="37">
        <v>23.39698</v>
      </c>
    </row>
    <row r="315" spans="1:6" ht="12.75">
      <c r="A315" s="21">
        <v>2004</v>
      </c>
      <c r="B315" s="18">
        <v>8</v>
      </c>
      <c r="C315" s="18">
        <v>11</v>
      </c>
      <c r="D315" s="19">
        <f t="shared" si="4"/>
        <v>38210</v>
      </c>
      <c r="E315" s="180">
        <v>5.515681</v>
      </c>
      <c r="F315" s="37">
        <v>23.42906</v>
      </c>
    </row>
    <row r="316" spans="1:6" ht="12.75">
      <c r="A316" s="21">
        <v>2004</v>
      </c>
      <c r="B316" s="18">
        <v>8</v>
      </c>
      <c r="C316" s="18">
        <v>12</v>
      </c>
      <c r="D316" s="19">
        <f t="shared" si="4"/>
        <v>38211</v>
      </c>
      <c r="E316" s="180">
        <v>5.596487</v>
      </c>
      <c r="F316" s="37">
        <v>23.43354</v>
      </c>
    </row>
    <row r="317" spans="1:6" ht="12.75">
      <c r="A317" s="21">
        <v>2004</v>
      </c>
      <c r="B317" s="18">
        <v>8</v>
      </c>
      <c r="C317" s="18">
        <v>13</v>
      </c>
      <c r="D317" s="19">
        <f t="shared" si="4"/>
        <v>38212</v>
      </c>
      <c r="E317" s="180">
        <v>6.241177</v>
      </c>
      <c r="F317" s="37">
        <v>23.46662</v>
      </c>
    </row>
    <row r="318" spans="1:6" ht="12.75">
      <c r="A318" s="21">
        <v>2004</v>
      </c>
      <c r="B318" s="18">
        <v>8</v>
      </c>
      <c r="C318" s="18">
        <v>14</v>
      </c>
      <c r="D318" s="19">
        <f t="shared" si="4"/>
        <v>38213</v>
      </c>
      <c r="E318" s="180">
        <v>8.46218</v>
      </c>
      <c r="F318" s="37">
        <v>23.5649</v>
      </c>
    </row>
    <row r="319" spans="1:6" ht="12.75">
      <c r="A319" s="21">
        <v>2004</v>
      </c>
      <c r="B319" s="18">
        <v>8</v>
      </c>
      <c r="C319" s="18">
        <v>15</v>
      </c>
      <c r="D319" s="19">
        <f t="shared" si="4"/>
        <v>38214</v>
      </c>
      <c r="E319" s="180">
        <v>14.47304</v>
      </c>
      <c r="F319" s="37">
        <v>23.77109</v>
      </c>
    </row>
    <row r="320" spans="1:6" ht="12.75">
      <c r="A320" s="21">
        <v>2004</v>
      </c>
      <c r="B320" s="18">
        <v>8</v>
      </c>
      <c r="C320" s="18">
        <v>16</v>
      </c>
      <c r="D320" s="19">
        <f t="shared" si="4"/>
        <v>38215</v>
      </c>
      <c r="E320" s="180">
        <v>14.39942</v>
      </c>
      <c r="F320" s="37">
        <v>23.7699</v>
      </c>
    </row>
    <row r="321" spans="1:6" ht="12.75">
      <c r="A321" s="21">
        <v>2004</v>
      </c>
      <c r="B321" s="18">
        <v>8</v>
      </c>
      <c r="C321" s="18">
        <v>17</v>
      </c>
      <c r="D321" s="19">
        <f t="shared" si="4"/>
        <v>38216</v>
      </c>
      <c r="E321" s="180">
        <v>12.14367</v>
      </c>
      <c r="F321" s="37">
        <v>23.70115</v>
      </c>
    </row>
    <row r="322" spans="1:6" ht="12.75">
      <c r="A322" s="21">
        <v>2004</v>
      </c>
      <c r="B322" s="18">
        <v>8</v>
      </c>
      <c r="C322" s="18">
        <v>18</v>
      </c>
      <c r="D322" s="19">
        <f t="shared" si="4"/>
        <v>38217</v>
      </c>
      <c r="E322" s="180">
        <v>10.89648</v>
      </c>
      <c r="F322" s="37">
        <v>23.65984</v>
      </c>
    </row>
    <row r="323" spans="1:6" ht="12.75">
      <c r="A323" s="21">
        <v>2004</v>
      </c>
      <c r="B323" s="18">
        <v>8</v>
      </c>
      <c r="C323" s="18">
        <v>19</v>
      </c>
      <c r="D323" s="19">
        <f t="shared" si="4"/>
        <v>38218</v>
      </c>
      <c r="E323" s="180">
        <v>10.26414</v>
      </c>
      <c r="F323" s="37">
        <v>23.6375</v>
      </c>
    </row>
    <row r="324" spans="1:6" ht="12.75">
      <c r="A324" s="21">
        <v>2004</v>
      </c>
      <c r="B324" s="18">
        <v>8</v>
      </c>
      <c r="C324" s="18">
        <v>20</v>
      </c>
      <c r="D324" s="19">
        <f t="shared" si="4"/>
        <v>38219</v>
      </c>
      <c r="E324" s="180">
        <v>9.572842</v>
      </c>
      <c r="F324" s="37">
        <v>23.61193</v>
      </c>
    </row>
    <row r="325" spans="1:6" ht="12.75">
      <c r="A325" s="21">
        <v>2004</v>
      </c>
      <c r="B325" s="18">
        <v>8</v>
      </c>
      <c r="C325" s="18">
        <v>21</v>
      </c>
      <c r="D325" s="19">
        <f t="shared" si="4"/>
        <v>38220</v>
      </c>
      <c r="E325" s="180">
        <v>9.193549</v>
      </c>
      <c r="F325" s="37">
        <v>23.59745</v>
      </c>
    </row>
    <row r="326" spans="1:6" ht="12.75">
      <c r="A326" s="21">
        <v>2004</v>
      </c>
      <c r="B326" s="18">
        <v>8</v>
      </c>
      <c r="C326" s="18">
        <v>22</v>
      </c>
      <c r="D326" s="19">
        <f t="shared" si="4"/>
        <v>38221</v>
      </c>
      <c r="E326" s="180">
        <v>8.912587</v>
      </c>
      <c r="F326" s="37">
        <v>23.58641</v>
      </c>
    </row>
    <row r="327" spans="1:6" ht="12.75">
      <c r="A327" s="21">
        <v>2004</v>
      </c>
      <c r="B327" s="18">
        <v>8</v>
      </c>
      <c r="C327" s="18">
        <v>23</v>
      </c>
      <c r="D327" s="19">
        <f t="shared" si="4"/>
        <v>38222</v>
      </c>
      <c r="E327" s="180">
        <v>8.570259</v>
      </c>
      <c r="F327" s="37">
        <v>23.5726</v>
      </c>
    </row>
    <row r="328" spans="1:6" ht="12.75">
      <c r="A328" s="21">
        <v>2004</v>
      </c>
      <c r="B328" s="18">
        <v>8</v>
      </c>
      <c r="C328" s="18">
        <v>24</v>
      </c>
      <c r="D328" s="19">
        <f t="shared" si="4"/>
        <v>38223</v>
      </c>
      <c r="E328" s="180">
        <v>8.136347</v>
      </c>
      <c r="F328" s="37">
        <v>23.55463</v>
      </c>
    </row>
    <row r="329" spans="1:6" ht="12.75">
      <c r="A329" s="21">
        <v>2004</v>
      </c>
      <c r="B329" s="18">
        <v>8</v>
      </c>
      <c r="C329" s="18">
        <v>25</v>
      </c>
      <c r="D329" s="19">
        <f t="shared" si="4"/>
        <v>38224</v>
      </c>
      <c r="E329" s="180">
        <v>8.086964</v>
      </c>
      <c r="F329" s="37">
        <v>23.55255</v>
      </c>
    </row>
    <row r="330" spans="1:6" ht="12.75">
      <c r="A330" s="21">
        <v>2004</v>
      </c>
      <c r="B330" s="18">
        <v>8</v>
      </c>
      <c r="C330" s="18">
        <v>26</v>
      </c>
      <c r="D330" s="19">
        <f t="shared" si="4"/>
        <v>38225</v>
      </c>
      <c r="E330" s="180">
        <v>8.796058</v>
      </c>
      <c r="F330" s="37">
        <v>23.58167</v>
      </c>
    </row>
    <row r="331" spans="1:6" ht="12.75">
      <c r="A331" s="21">
        <v>2004</v>
      </c>
      <c r="B331" s="18">
        <v>8</v>
      </c>
      <c r="C331" s="18">
        <v>27</v>
      </c>
      <c r="D331" s="19">
        <f aca="true" t="shared" si="5" ref="D331:D394">DATE(A331,B331,C331)</f>
        <v>38226</v>
      </c>
      <c r="E331" s="180">
        <v>10.04295</v>
      </c>
      <c r="F331" s="37">
        <v>23.62917</v>
      </c>
    </row>
    <row r="332" spans="1:6" ht="12.75">
      <c r="A332" s="21">
        <v>2004</v>
      </c>
      <c r="B332" s="18">
        <v>8</v>
      </c>
      <c r="C332" s="18">
        <v>28</v>
      </c>
      <c r="D332" s="19">
        <f t="shared" si="5"/>
        <v>38227</v>
      </c>
      <c r="E332" s="180">
        <v>11.41454</v>
      </c>
      <c r="F332" s="37">
        <v>23.67755</v>
      </c>
    </row>
    <row r="333" spans="1:6" ht="12.75">
      <c r="A333" s="21">
        <v>2004</v>
      </c>
      <c r="B333" s="18">
        <v>8</v>
      </c>
      <c r="C333" s="18">
        <v>29</v>
      </c>
      <c r="D333" s="19">
        <f t="shared" si="5"/>
        <v>38228</v>
      </c>
      <c r="E333" s="180">
        <v>13.44202</v>
      </c>
      <c r="F333" s="37">
        <v>23.72896</v>
      </c>
    </row>
    <row r="334" spans="1:6" ht="12.75">
      <c r="A334" s="21">
        <v>2004</v>
      </c>
      <c r="B334" s="18">
        <v>8</v>
      </c>
      <c r="C334" s="18">
        <v>30</v>
      </c>
      <c r="D334" s="19">
        <f t="shared" si="5"/>
        <v>38229</v>
      </c>
      <c r="E334" s="180">
        <v>35.06487</v>
      </c>
      <c r="F334" s="37">
        <v>24.19588</v>
      </c>
    </row>
    <row r="335" spans="1:6" ht="12.75">
      <c r="A335" s="21">
        <v>2004</v>
      </c>
      <c r="B335" s="18">
        <v>8</v>
      </c>
      <c r="C335" s="18">
        <v>31</v>
      </c>
      <c r="D335" s="19">
        <f t="shared" si="5"/>
        <v>38230</v>
      </c>
      <c r="E335" s="180">
        <v>30.40194</v>
      </c>
      <c r="F335" s="37">
        <v>24.11896</v>
      </c>
    </row>
    <row r="336" spans="1:6" ht="12.75">
      <c r="A336" s="21">
        <v>2004</v>
      </c>
      <c r="B336" s="18">
        <v>9</v>
      </c>
      <c r="C336" s="18">
        <v>1</v>
      </c>
      <c r="D336" s="19">
        <f t="shared" si="5"/>
        <v>38231</v>
      </c>
      <c r="E336" s="180">
        <v>25.78348</v>
      </c>
      <c r="F336" s="37">
        <v>24.03547</v>
      </c>
    </row>
    <row r="337" spans="1:6" ht="12.75">
      <c r="A337" s="21">
        <v>2004</v>
      </c>
      <c r="B337" s="18">
        <v>9</v>
      </c>
      <c r="C337" s="18">
        <v>2</v>
      </c>
      <c r="D337" s="19">
        <f t="shared" si="5"/>
        <v>38232</v>
      </c>
      <c r="E337" s="180">
        <v>25.36536</v>
      </c>
      <c r="F337" s="37">
        <v>24.02734</v>
      </c>
    </row>
    <row r="338" spans="1:6" ht="12.75">
      <c r="A338" s="21">
        <v>2004</v>
      </c>
      <c r="B338" s="18">
        <v>9</v>
      </c>
      <c r="C338" s="18">
        <v>3</v>
      </c>
      <c r="D338" s="19">
        <f t="shared" si="5"/>
        <v>38233</v>
      </c>
      <c r="E338" s="180">
        <v>24.61354</v>
      </c>
      <c r="F338" s="37">
        <v>24.01245</v>
      </c>
    </row>
    <row r="339" spans="1:6" ht="12.75">
      <c r="A339" s="21">
        <v>2004</v>
      </c>
      <c r="B339" s="18">
        <v>9</v>
      </c>
      <c r="C339" s="18">
        <v>4</v>
      </c>
      <c r="D339" s="19">
        <f t="shared" si="5"/>
        <v>38234</v>
      </c>
      <c r="E339" s="180">
        <v>28.52097</v>
      </c>
      <c r="F339" s="37">
        <v>24.08364</v>
      </c>
    </row>
    <row r="340" spans="1:6" ht="12.75">
      <c r="A340" s="21">
        <v>2004</v>
      </c>
      <c r="B340" s="18">
        <v>9</v>
      </c>
      <c r="C340" s="18">
        <v>5</v>
      </c>
      <c r="D340" s="19">
        <f t="shared" si="5"/>
        <v>38235</v>
      </c>
      <c r="E340" s="180">
        <v>177.7027</v>
      </c>
      <c r="F340" s="37">
        <v>25.24151</v>
      </c>
    </row>
    <row r="341" spans="1:6" ht="12.75">
      <c r="A341" s="21">
        <v>2004</v>
      </c>
      <c r="B341" s="18">
        <v>9</v>
      </c>
      <c r="C341" s="18">
        <v>6</v>
      </c>
      <c r="D341" s="19">
        <f t="shared" si="5"/>
        <v>38236</v>
      </c>
      <c r="E341" s="180">
        <v>388.125</v>
      </c>
      <c r="F341" s="37">
        <v>26.21292</v>
      </c>
    </row>
    <row r="342" spans="1:6" ht="12.75">
      <c r="A342" s="21">
        <v>2004</v>
      </c>
      <c r="B342" s="18">
        <v>9</v>
      </c>
      <c r="C342" s="18">
        <v>7</v>
      </c>
      <c r="D342" s="19">
        <f t="shared" si="5"/>
        <v>38237</v>
      </c>
      <c r="E342" s="180">
        <v>380.271</v>
      </c>
      <c r="F342" s="37">
        <v>26.1887</v>
      </c>
    </row>
    <row r="343" spans="1:6" ht="12.75">
      <c r="A343" s="21">
        <v>2004</v>
      </c>
      <c r="B343" s="18">
        <v>9</v>
      </c>
      <c r="C343" s="18">
        <v>8</v>
      </c>
      <c r="D343" s="19">
        <f t="shared" si="5"/>
        <v>38238</v>
      </c>
      <c r="E343" s="180">
        <v>337.937</v>
      </c>
      <c r="F343" s="37">
        <v>26.04934</v>
      </c>
    </row>
    <row r="344" spans="1:6" ht="12.75">
      <c r="A344" s="21">
        <v>2004</v>
      </c>
      <c r="B344" s="18">
        <v>9</v>
      </c>
      <c r="C344" s="18">
        <v>9</v>
      </c>
      <c r="D344" s="19">
        <f t="shared" si="5"/>
        <v>38239</v>
      </c>
      <c r="E344" s="180">
        <v>293.4726</v>
      </c>
      <c r="F344" s="37">
        <v>25.88958</v>
      </c>
    </row>
    <row r="345" spans="1:6" ht="12.75">
      <c r="A345" s="21">
        <v>2004</v>
      </c>
      <c r="B345" s="18">
        <v>9</v>
      </c>
      <c r="C345" s="18">
        <v>10</v>
      </c>
      <c r="D345" s="19">
        <f t="shared" si="5"/>
        <v>38240</v>
      </c>
      <c r="E345" s="180">
        <v>252.7326</v>
      </c>
      <c r="F345" s="37">
        <v>25.7287</v>
      </c>
    </row>
    <row r="346" spans="1:6" ht="12.75">
      <c r="A346" s="21">
        <v>2004</v>
      </c>
      <c r="B346" s="18">
        <v>9</v>
      </c>
      <c r="C346" s="18">
        <v>11</v>
      </c>
      <c r="D346" s="19">
        <f t="shared" si="5"/>
        <v>38241</v>
      </c>
      <c r="E346" s="180">
        <v>224.259</v>
      </c>
      <c r="F346" s="37">
        <v>25.60578</v>
      </c>
    </row>
    <row r="347" spans="1:6" ht="12.75">
      <c r="A347" s="21">
        <v>2004</v>
      </c>
      <c r="B347" s="18">
        <v>9</v>
      </c>
      <c r="C347" s="18">
        <v>12</v>
      </c>
      <c r="D347" s="19">
        <f t="shared" si="5"/>
        <v>38242</v>
      </c>
      <c r="E347" s="180">
        <v>198.5225</v>
      </c>
      <c r="F347" s="37">
        <v>25.48474</v>
      </c>
    </row>
    <row r="348" spans="1:6" ht="12.75">
      <c r="A348" s="21">
        <v>2004</v>
      </c>
      <c r="B348" s="18">
        <v>9</v>
      </c>
      <c r="C348" s="18">
        <v>13</v>
      </c>
      <c r="D348" s="19">
        <f t="shared" si="5"/>
        <v>38243</v>
      </c>
      <c r="E348" s="180">
        <v>175.1216</v>
      </c>
      <c r="F348" s="37">
        <v>25.36521</v>
      </c>
    </row>
    <row r="349" spans="1:6" ht="12.75">
      <c r="A349" s="21">
        <v>2004</v>
      </c>
      <c r="B349" s="18">
        <v>9</v>
      </c>
      <c r="C349" s="18">
        <v>14</v>
      </c>
      <c r="D349" s="19">
        <f t="shared" si="5"/>
        <v>38244</v>
      </c>
      <c r="E349" s="180">
        <v>155.2454</v>
      </c>
      <c r="F349" s="37">
        <v>25.25495</v>
      </c>
    </row>
    <row r="350" spans="1:6" ht="12.75">
      <c r="A350" s="21">
        <v>2004</v>
      </c>
      <c r="B350" s="18">
        <v>9</v>
      </c>
      <c r="C350" s="18">
        <v>15</v>
      </c>
      <c r="D350" s="19">
        <f t="shared" si="5"/>
        <v>38245</v>
      </c>
      <c r="E350" s="180">
        <v>138.28</v>
      </c>
      <c r="F350" s="37">
        <v>25.15307</v>
      </c>
    </row>
    <row r="351" spans="1:6" ht="12.75">
      <c r="A351" s="21">
        <v>2004</v>
      </c>
      <c r="B351" s="18">
        <v>9</v>
      </c>
      <c r="C351" s="18">
        <v>16</v>
      </c>
      <c r="D351" s="19">
        <f t="shared" si="5"/>
        <v>38246</v>
      </c>
      <c r="E351" s="180">
        <v>126.6822</v>
      </c>
      <c r="F351" s="37">
        <v>25.07807</v>
      </c>
    </row>
    <row r="352" spans="1:6" ht="12.75">
      <c r="A352" s="21">
        <v>2004</v>
      </c>
      <c r="B352" s="18">
        <v>9</v>
      </c>
      <c r="C352" s="18">
        <v>17</v>
      </c>
      <c r="D352" s="19">
        <f t="shared" si="5"/>
        <v>38247</v>
      </c>
      <c r="E352" s="180">
        <v>146.9851</v>
      </c>
      <c r="F352" s="37">
        <v>25.20672</v>
      </c>
    </row>
    <row r="353" spans="1:6" ht="12.75">
      <c r="A353" s="21">
        <v>2004</v>
      </c>
      <c r="B353" s="18">
        <v>9</v>
      </c>
      <c r="C353" s="18">
        <v>18</v>
      </c>
      <c r="D353" s="19">
        <f t="shared" si="5"/>
        <v>38248</v>
      </c>
      <c r="E353" s="180">
        <v>137.6599</v>
      </c>
      <c r="F353" s="37">
        <v>25.14927</v>
      </c>
    </row>
    <row r="354" spans="1:6" ht="12.75">
      <c r="A354" s="21">
        <v>2004</v>
      </c>
      <c r="B354" s="18">
        <v>9</v>
      </c>
      <c r="C354" s="18">
        <v>19</v>
      </c>
      <c r="D354" s="19">
        <f t="shared" si="5"/>
        <v>38249</v>
      </c>
      <c r="E354" s="180">
        <v>122.2185</v>
      </c>
      <c r="F354" s="37">
        <v>25.04854</v>
      </c>
    </row>
    <row r="355" spans="1:6" ht="12.75">
      <c r="A355" s="21">
        <v>2004</v>
      </c>
      <c r="B355" s="18">
        <v>9</v>
      </c>
      <c r="C355" s="18">
        <v>20</v>
      </c>
      <c r="D355" s="19">
        <f t="shared" si="5"/>
        <v>38250</v>
      </c>
      <c r="E355" s="180">
        <v>119.3968</v>
      </c>
      <c r="F355" s="37">
        <v>25.02901</v>
      </c>
    </row>
    <row r="356" spans="1:6" ht="12.75">
      <c r="A356" s="21">
        <v>2004</v>
      </c>
      <c r="B356" s="18">
        <v>9</v>
      </c>
      <c r="C356" s="18">
        <v>21</v>
      </c>
      <c r="D356" s="19">
        <f t="shared" si="5"/>
        <v>38251</v>
      </c>
      <c r="E356" s="180">
        <v>244.7332</v>
      </c>
      <c r="F356" s="37">
        <v>25.66068</v>
      </c>
    </row>
    <row r="357" spans="1:6" ht="12.75">
      <c r="A357" s="21">
        <v>2004</v>
      </c>
      <c r="B357" s="18">
        <v>9</v>
      </c>
      <c r="C357" s="18">
        <v>22</v>
      </c>
      <c r="D357" s="19">
        <f t="shared" si="5"/>
        <v>38252</v>
      </c>
      <c r="E357" s="180">
        <v>333.043</v>
      </c>
      <c r="F357" s="37">
        <v>26.03276</v>
      </c>
    </row>
    <row r="358" spans="1:6" ht="12.75">
      <c r="A358" s="21">
        <v>2004</v>
      </c>
      <c r="B358" s="18">
        <v>9</v>
      </c>
      <c r="C358" s="18">
        <v>23</v>
      </c>
      <c r="D358" s="19">
        <f t="shared" si="5"/>
        <v>38253</v>
      </c>
      <c r="E358" s="180">
        <v>299.8458</v>
      </c>
      <c r="F358" s="37">
        <v>25.91391</v>
      </c>
    </row>
    <row r="359" spans="1:6" ht="12.75">
      <c r="A359" s="21">
        <v>2004</v>
      </c>
      <c r="B359" s="18">
        <v>9</v>
      </c>
      <c r="C359" s="18">
        <v>24</v>
      </c>
      <c r="D359" s="19">
        <f t="shared" si="5"/>
        <v>38254</v>
      </c>
      <c r="E359" s="180">
        <v>268.1193</v>
      </c>
      <c r="F359" s="37">
        <v>25.79167</v>
      </c>
    </row>
    <row r="360" spans="1:6" ht="12.75">
      <c r="A360" s="21">
        <v>2004</v>
      </c>
      <c r="B360" s="18">
        <v>9</v>
      </c>
      <c r="C360" s="18">
        <v>25</v>
      </c>
      <c r="D360" s="19">
        <f t="shared" si="5"/>
        <v>38255</v>
      </c>
      <c r="E360" s="180">
        <v>244.2221</v>
      </c>
      <c r="F360" s="37">
        <v>25.6925</v>
      </c>
    </row>
    <row r="361" spans="1:6" ht="12.75">
      <c r="A361" s="21">
        <v>2004</v>
      </c>
      <c r="B361" s="18">
        <v>9</v>
      </c>
      <c r="C361" s="18">
        <v>26</v>
      </c>
      <c r="D361" s="19">
        <f t="shared" si="5"/>
        <v>38256</v>
      </c>
      <c r="E361" s="180">
        <v>587.238</v>
      </c>
      <c r="F361" s="37">
        <v>26.74026</v>
      </c>
    </row>
    <row r="362" spans="1:6" ht="12.75">
      <c r="A362" s="21">
        <v>2004</v>
      </c>
      <c r="B362" s="18">
        <v>9</v>
      </c>
      <c r="C362" s="18">
        <v>27</v>
      </c>
      <c r="D362" s="19">
        <f t="shared" si="5"/>
        <v>38257</v>
      </c>
      <c r="E362" s="180">
        <v>582.9827</v>
      </c>
      <c r="F362" s="37">
        <v>26.73943</v>
      </c>
    </row>
    <row r="363" spans="1:6" ht="12.75">
      <c r="A363" s="21">
        <v>2004</v>
      </c>
      <c r="B363" s="18">
        <v>9</v>
      </c>
      <c r="C363" s="18">
        <v>28</v>
      </c>
      <c r="D363" s="19">
        <f t="shared" si="5"/>
        <v>38258</v>
      </c>
      <c r="E363" s="180">
        <v>529.9216</v>
      </c>
      <c r="F363" s="37">
        <v>26.60943</v>
      </c>
    </row>
    <row r="364" spans="1:6" ht="12.75">
      <c r="A364" s="21">
        <v>2004</v>
      </c>
      <c r="B364" s="18">
        <v>9</v>
      </c>
      <c r="C364" s="18">
        <v>29</v>
      </c>
      <c r="D364" s="19">
        <f t="shared" si="5"/>
        <v>38259</v>
      </c>
      <c r="E364" s="180">
        <v>465.1009</v>
      </c>
      <c r="F364" s="37">
        <v>26.43839</v>
      </c>
    </row>
    <row r="365" spans="1:6" ht="12.75">
      <c r="A365" s="21">
        <v>2004</v>
      </c>
      <c r="B365" s="18">
        <v>9</v>
      </c>
      <c r="C365" s="18">
        <v>30</v>
      </c>
      <c r="D365" s="19">
        <f t="shared" si="5"/>
        <v>38260</v>
      </c>
      <c r="E365" s="180">
        <v>405.3708</v>
      </c>
      <c r="F365" s="37">
        <v>26.26601</v>
      </c>
    </row>
    <row r="366" spans="1:6" ht="12.75">
      <c r="A366" s="21">
        <v>2004</v>
      </c>
      <c r="B366" s="18">
        <v>10</v>
      </c>
      <c r="C366" s="18">
        <v>1</v>
      </c>
      <c r="D366" s="19">
        <f t="shared" si="5"/>
        <v>38261</v>
      </c>
      <c r="E366" s="180">
        <v>351.7963</v>
      </c>
      <c r="F366" s="37">
        <v>26.09573</v>
      </c>
    </row>
    <row r="367" spans="1:6" ht="12.75">
      <c r="A367" s="21">
        <v>2004</v>
      </c>
      <c r="B367" s="18">
        <v>10</v>
      </c>
      <c r="C367" s="18">
        <v>2</v>
      </c>
      <c r="D367" s="19">
        <f t="shared" si="5"/>
        <v>38262</v>
      </c>
      <c r="E367" s="180">
        <v>302.145</v>
      </c>
      <c r="F367" s="37">
        <v>25.92193</v>
      </c>
    </row>
    <row r="368" spans="1:6" ht="12.75">
      <c r="A368" s="21">
        <v>2004</v>
      </c>
      <c r="B368" s="18">
        <v>10</v>
      </c>
      <c r="C368" s="18">
        <v>3</v>
      </c>
      <c r="D368" s="19">
        <f t="shared" si="5"/>
        <v>38263</v>
      </c>
      <c r="E368" s="180">
        <v>261.2449</v>
      </c>
      <c r="F368" s="37">
        <v>25.76375</v>
      </c>
    </row>
    <row r="369" spans="1:6" ht="12.75">
      <c r="A369" s="21">
        <v>2004</v>
      </c>
      <c r="B369" s="18">
        <v>10</v>
      </c>
      <c r="C369" s="18">
        <v>4</v>
      </c>
      <c r="D369" s="19">
        <f t="shared" si="5"/>
        <v>38264</v>
      </c>
      <c r="E369" s="180">
        <v>223.0964</v>
      </c>
      <c r="F369" s="37">
        <v>25.60016</v>
      </c>
    </row>
    <row r="370" spans="1:6" ht="12.75">
      <c r="A370" s="21">
        <v>2004</v>
      </c>
      <c r="B370" s="18">
        <v>10</v>
      </c>
      <c r="C370" s="18">
        <v>5</v>
      </c>
      <c r="D370" s="19">
        <f t="shared" si="5"/>
        <v>38265</v>
      </c>
      <c r="E370" s="180">
        <v>193.159</v>
      </c>
      <c r="F370" s="37">
        <v>25.45812</v>
      </c>
    </row>
    <row r="371" spans="1:6" ht="12.75">
      <c r="A371" s="21">
        <v>2004</v>
      </c>
      <c r="B371" s="18">
        <v>10</v>
      </c>
      <c r="C371" s="18">
        <v>6</v>
      </c>
      <c r="D371" s="19">
        <f t="shared" si="5"/>
        <v>38266</v>
      </c>
      <c r="E371" s="180">
        <v>167.6088</v>
      </c>
      <c r="F371" s="37">
        <v>25.32453</v>
      </c>
    </row>
    <row r="372" spans="1:6" ht="12.75">
      <c r="A372" s="21">
        <v>2004</v>
      </c>
      <c r="B372" s="18">
        <v>10</v>
      </c>
      <c r="C372" s="18">
        <v>7</v>
      </c>
      <c r="D372" s="19">
        <f t="shared" si="5"/>
        <v>38267</v>
      </c>
      <c r="E372" s="180">
        <v>145.9002</v>
      </c>
      <c r="F372" s="37">
        <v>25.19984</v>
      </c>
    </row>
    <row r="373" spans="1:6" ht="12.75">
      <c r="A373" s="21">
        <v>2004</v>
      </c>
      <c r="B373" s="18">
        <v>10</v>
      </c>
      <c r="C373" s="18">
        <v>8</v>
      </c>
      <c r="D373" s="19">
        <f t="shared" si="5"/>
        <v>38268</v>
      </c>
      <c r="E373" s="180">
        <v>127.3622</v>
      </c>
      <c r="F373" s="37">
        <v>25.08292</v>
      </c>
    </row>
    <row r="374" spans="1:6" ht="12.75">
      <c r="A374" s="21">
        <v>2004</v>
      </c>
      <c r="B374" s="18">
        <v>10</v>
      </c>
      <c r="C374" s="18">
        <v>9</v>
      </c>
      <c r="D374" s="19">
        <f t="shared" si="5"/>
        <v>38269</v>
      </c>
      <c r="E374" s="180">
        <v>112.1169</v>
      </c>
      <c r="F374" s="37">
        <v>24.97797</v>
      </c>
    </row>
    <row r="375" spans="1:6" ht="12.75">
      <c r="A375" s="21">
        <v>2004</v>
      </c>
      <c r="B375" s="18">
        <v>10</v>
      </c>
      <c r="C375" s="18">
        <v>10</v>
      </c>
      <c r="D375" s="19">
        <f t="shared" si="5"/>
        <v>38270</v>
      </c>
      <c r="E375" s="180">
        <v>98.53215</v>
      </c>
      <c r="F375" s="37">
        <v>24.87589</v>
      </c>
    </row>
    <row r="376" spans="1:6" ht="12.75">
      <c r="A376" s="21">
        <v>2004</v>
      </c>
      <c r="B376" s="18">
        <v>10</v>
      </c>
      <c r="C376" s="18">
        <v>11</v>
      </c>
      <c r="D376" s="19">
        <f t="shared" si="5"/>
        <v>38271</v>
      </c>
      <c r="E376" s="180">
        <v>88.5425</v>
      </c>
      <c r="F376" s="37">
        <v>24.79479</v>
      </c>
    </row>
    <row r="377" spans="1:6" ht="12.75">
      <c r="A377" s="21">
        <v>2004</v>
      </c>
      <c r="B377" s="18">
        <v>10</v>
      </c>
      <c r="C377" s="18">
        <v>12</v>
      </c>
      <c r="D377" s="19">
        <f t="shared" si="5"/>
        <v>38272</v>
      </c>
      <c r="E377" s="180">
        <v>85.96167</v>
      </c>
      <c r="F377" s="37">
        <v>24.77281</v>
      </c>
    </row>
    <row r="378" spans="1:6" ht="12.75">
      <c r="A378" s="21">
        <v>2004</v>
      </c>
      <c r="B378" s="18">
        <v>10</v>
      </c>
      <c r="C378" s="18">
        <v>13</v>
      </c>
      <c r="D378" s="19">
        <f t="shared" si="5"/>
        <v>38273</v>
      </c>
      <c r="E378" s="180">
        <v>79.68422</v>
      </c>
      <c r="F378" s="37">
        <v>24.71729</v>
      </c>
    </row>
    <row r="379" spans="1:6" ht="12.75">
      <c r="A379" s="21">
        <v>2004</v>
      </c>
      <c r="B379" s="18">
        <v>10</v>
      </c>
      <c r="C379" s="18">
        <v>14</v>
      </c>
      <c r="D379" s="19">
        <f t="shared" si="5"/>
        <v>38274</v>
      </c>
      <c r="E379" s="180">
        <v>72.13936</v>
      </c>
      <c r="F379" s="37">
        <v>24.64656</v>
      </c>
    </row>
    <row r="380" spans="1:6" ht="12.75">
      <c r="A380" s="21">
        <v>2004</v>
      </c>
      <c r="B380" s="18">
        <v>10</v>
      </c>
      <c r="C380" s="18">
        <v>15</v>
      </c>
      <c r="D380" s="19">
        <f t="shared" si="5"/>
        <v>38275</v>
      </c>
      <c r="E380" s="180">
        <v>64.653</v>
      </c>
      <c r="F380" s="37">
        <v>24.5713</v>
      </c>
    </row>
    <row r="381" spans="1:6" ht="12.75">
      <c r="A381" s="21">
        <v>2004</v>
      </c>
      <c r="B381" s="18">
        <v>10</v>
      </c>
      <c r="C381" s="18">
        <v>16</v>
      </c>
      <c r="D381" s="19">
        <f t="shared" si="5"/>
        <v>38276</v>
      </c>
      <c r="E381" s="180">
        <v>58.63483</v>
      </c>
      <c r="F381" s="37">
        <v>24.50646</v>
      </c>
    </row>
    <row r="382" spans="1:6" ht="12.75">
      <c r="A382" s="21">
        <v>2004</v>
      </c>
      <c r="B382" s="18">
        <v>10</v>
      </c>
      <c r="C382" s="18">
        <v>17</v>
      </c>
      <c r="D382" s="19">
        <f t="shared" si="5"/>
        <v>38277</v>
      </c>
      <c r="E382" s="180">
        <v>52.92521</v>
      </c>
      <c r="F382" s="37">
        <v>24.44057</v>
      </c>
    </row>
    <row r="383" spans="1:6" ht="12.75">
      <c r="A383" s="21">
        <v>2004</v>
      </c>
      <c r="B383" s="18">
        <v>10</v>
      </c>
      <c r="C383" s="18">
        <v>18</v>
      </c>
      <c r="D383" s="19">
        <f t="shared" si="5"/>
        <v>38278</v>
      </c>
      <c r="E383" s="180">
        <v>47.78585</v>
      </c>
      <c r="F383" s="37">
        <v>24.37708</v>
      </c>
    </row>
    <row r="384" spans="1:6" ht="12.75">
      <c r="A384" s="21">
        <v>2004</v>
      </c>
      <c r="B384" s="18">
        <v>10</v>
      </c>
      <c r="C384" s="18">
        <v>19</v>
      </c>
      <c r="D384" s="19">
        <f t="shared" si="5"/>
        <v>38279</v>
      </c>
      <c r="E384" s="180">
        <v>43.40442</v>
      </c>
      <c r="F384" s="37">
        <v>24.31922</v>
      </c>
    </row>
    <row r="385" spans="1:6" ht="12.75">
      <c r="A385" s="21">
        <v>2004</v>
      </c>
      <c r="B385" s="18">
        <v>10</v>
      </c>
      <c r="C385" s="18">
        <v>20</v>
      </c>
      <c r="D385" s="19">
        <f t="shared" si="5"/>
        <v>38280</v>
      </c>
      <c r="E385" s="180">
        <v>40.24059</v>
      </c>
      <c r="F385" s="37">
        <v>24.275</v>
      </c>
    </row>
    <row r="386" spans="1:6" ht="12.75">
      <c r="A386" s="21">
        <v>2004</v>
      </c>
      <c r="B386" s="18">
        <v>10</v>
      </c>
      <c r="C386" s="18">
        <v>21</v>
      </c>
      <c r="D386" s="19">
        <f t="shared" si="5"/>
        <v>38281</v>
      </c>
      <c r="E386" s="180">
        <v>38.51673</v>
      </c>
      <c r="F386" s="37">
        <v>24.24984</v>
      </c>
    </row>
    <row r="387" spans="1:6" ht="12.75">
      <c r="A387" s="21">
        <v>2004</v>
      </c>
      <c r="B387" s="18">
        <v>10</v>
      </c>
      <c r="C387" s="18">
        <v>22</v>
      </c>
      <c r="D387" s="19">
        <f t="shared" si="5"/>
        <v>38282</v>
      </c>
      <c r="E387" s="180">
        <v>35.84087</v>
      </c>
      <c r="F387" s="37">
        <v>24.20932</v>
      </c>
    </row>
    <row r="388" spans="1:6" ht="12.75">
      <c r="A388" s="21">
        <v>2004</v>
      </c>
      <c r="B388" s="18">
        <v>10</v>
      </c>
      <c r="C388" s="18">
        <v>23</v>
      </c>
      <c r="D388" s="19">
        <f t="shared" si="5"/>
        <v>38283</v>
      </c>
      <c r="E388" s="180">
        <v>33.77651</v>
      </c>
      <c r="F388" s="37">
        <v>24.17656</v>
      </c>
    </row>
    <row r="389" spans="1:6" ht="12.75">
      <c r="A389" s="21">
        <v>2004</v>
      </c>
      <c r="B389" s="18">
        <v>10</v>
      </c>
      <c r="C389" s="18">
        <v>24</v>
      </c>
      <c r="D389" s="19">
        <f t="shared" si="5"/>
        <v>38284</v>
      </c>
      <c r="E389" s="180">
        <v>30.08269</v>
      </c>
      <c r="F389" s="37">
        <v>24.11432</v>
      </c>
    </row>
    <row r="390" spans="1:6" ht="12.75">
      <c r="A390" s="21">
        <v>2004</v>
      </c>
      <c r="B390" s="18">
        <v>10</v>
      </c>
      <c r="C390" s="18">
        <v>25</v>
      </c>
      <c r="D390" s="19">
        <f t="shared" si="5"/>
        <v>38285</v>
      </c>
      <c r="E390" s="180">
        <v>26.90153</v>
      </c>
      <c r="F390" s="37">
        <v>24.05672</v>
      </c>
    </row>
    <row r="391" spans="1:6" ht="12.75">
      <c r="A391" s="21">
        <v>2004</v>
      </c>
      <c r="B391" s="18">
        <v>10</v>
      </c>
      <c r="C391" s="18">
        <v>26</v>
      </c>
      <c r="D391" s="19">
        <f t="shared" si="5"/>
        <v>38286</v>
      </c>
      <c r="E391" s="180">
        <v>24.42719</v>
      </c>
      <c r="F391" s="37">
        <v>24.00859</v>
      </c>
    </row>
    <row r="392" spans="1:6" ht="12.75">
      <c r="A392" s="21">
        <v>2004</v>
      </c>
      <c r="B392" s="18">
        <v>10</v>
      </c>
      <c r="C392" s="18">
        <v>27</v>
      </c>
      <c r="D392" s="19">
        <f t="shared" si="5"/>
        <v>38287</v>
      </c>
      <c r="E392" s="180">
        <v>22.32999</v>
      </c>
      <c r="F392" s="37">
        <v>23.9651</v>
      </c>
    </row>
    <row r="393" spans="1:6" ht="12.75">
      <c r="A393" s="21">
        <v>2004</v>
      </c>
      <c r="B393" s="18">
        <v>10</v>
      </c>
      <c r="C393" s="18">
        <v>28</v>
      </c>
      <c r="D393" s="19">
        <f t="shared" si="5"/>
        <v>38288</v>
      </c>
      <c r="E393" s="180">
        <v>20.25989</v>
      </c>
      <c r="F393" s="37">
        <v>23.91943</v>
      </c>
    </row>
    <row r="394" spans="1:6" ht="12.75">
      <c r="A394" s="21">
        <v>2004</v>
      </c>
      <c r="B394" s="18">
        <v>10</v>
      </c>
      <c r="C394" s="18">
        <v>29</v>
      </c>
      <c r="D394" s="19">
        <f t="shared" si="5"/>
        <v>38289</v>
      </c>
      <c r="E394" s="180">
        <v>18.40828</v>
      </c>
      <c r="F394" s="37">
        <v>23.87583</v>
      </c>
    </row>
    <row r="395" spans="1:6" ht="12.75">
      <c r="A395" s="21">
        <v>2004</v>
      </c>
      <c r="B395" s="18">
        <v>10</v>
      </c>
      <c r="C395" s="18">
        <v>30</v>
      </c>
      <c r="D395" s="19">
        <f aca="true" t="shared" si="6" ref="D395:D458">DATE(A395,B395,C395)</f>
        <v>38290</v>
      </c>
      <c r="E395" s="180">
        <v>17.11477</v>
      </c>
      <c r="F395" s="37">
        <v>23.84359</v>
      </c>
    </row>
    <row r="396" spans="1:6" ht="12.75">
      <c r="A396" s="21">
        <v>2004</v>
      </c>
      <c r="B396" s="18">
        <v>10</v>
      </c>
      <c r="C396" s="18">
        <v>31</v>
      </c>
      <c r="D396" s="19">
        <f t="shared" si="6"/>
        <v>38291</v>
      </c>
      <c r="E396" s="180">
        <v>15.91419</v>
      </c>
      <c r="F396" s="37">
        <v>23.81214</v>
      </c>
    </row>
    <row r="397" spans="1:6" ht="12.75">
      <c r="A397" s="21">
        <v>2004</v>
      </c>
      <c r="B397" s="18">
        <v>11</v>
      </c>
      <c r="C397" s="18">
        <v>1</v>
      </c>
      <c r="D397" s="19">
        <f t="shared" si="6"/>
        <v>38292</v>
      </c>
      <c r="E397" s="180">
        <v>15.02313</v>
      </c>
      <c r="F397" s="37">
        <v>23.78776</v>
      </c>
    </row>
    <row r="398" spans="1:6" ht="12.75">
      <c r="A398" s="21">
        <v>2004</v>
      </c>
      <c r="B398" s="18">
        <v>11</v>
      </c>
      <c r="C398" s="18">
        <v>2</v>
      </c>
      <c r="D398" s="19">
        <f t="shared" si="6"/>
        <v>38293</v>
      </c>
      <c r="E398" s="180">
        <v>13.62126</v>
      </c>
      <c r="F398" s="37">
        <v>23.74729</v>
      </c>
    </row>
    <row r="399" spans="1:6" ht="12.75">
      <c r="A399" s="21">
        <v>2004</v>
      </c>
      <c r="B399" s="18">
        <v>11</v>
      </c>
      <c r="C399" s="18">
        <v>3</v>
      </c>
      <c r="D399" s="19">
        <f t="shared" si="6"/>
        <v>38294</v>
      </c>
      <c r="E399" s="180">
        <v>12.62896</v>
      </c>
      <c r="F399" s="37">
        <v>23.71698</v>
      </c>
    </row>
    <row r="400" spans="1:6" ht="12.75">
      <c r="A400" s="21">
        <v>2004</v>
      </c>
      <c r="B400" s="18">
        <v>11</v>
      </c>
      <c r="C400" s="18">
        <v>4</v>
      </c>
      <c r="D400" s="19">
        <f t="shared" si="6"/>
        <v>38295</v>
      </c>
      <c r="E400" s="180">
        <v>11.76963</v>
      </c>
      <c r="F400" s="37">
        <v>23.68932</v>
      </c>
    </row>
    <row r="401" spans="1:6" ht="12.75">
      <c r="A401" s="21">
        <v>2004</v>
      </c>
      <c r="B401" s="18">
        <v>11</v>
      </c>
      <c r="C401" s="18">
        <v>5</v>
      </c>
      <c r="D401" s="19">
        <f t="shared" si="6"/>
        <v>38296</v>
      </c>
      <c r="E401" s="180">
        <v>10.94491</v>
      </c>
      <c r="F401" s="37">
        <v>23.66151</v>
      </c>
    </row>
    <row r="402" spans="1:6" ht="12.75">
      <c r="A402" s="21">
        <v>2004</v>
      </c>
      <c r="B402" s="18">
        <v>11</v>
      </c>
      <c r="C402" s="18">
        <v>6</v>
      </c>
      <c r="D402" s="19">
        <f t="shared" si="6"/>
        <v>38297</v>
      </c>
      <c r="E402" s="180">
        <v>10.23181</v>
      </c>
      <c r="F402" s="37">
        <v>23.6363</v>
      </c>
    </row>
    <row r="403" spans="1:6" ht="12.75">
      <c r="A403" s="21">
        <v>2004</v>
      </c>
      <c r="B403" s="18">
        <v>11</v>
      </c>
      <c r="C403" s="18">
        <v>7</v>
      </c>
      <c r="D403" s="19">
        <f t="shared" si="6"/>
        <v>38298</v>
      </c>
      <c r="E403" s="180">
        <v>9.483037</v>
      </c>
      <c r="F403" s="37">
        <v>23.60854</v>
      </c>
    </row>
    <row r="404" spans="1:6" ht="12.75">
      <c r="A404" s="21">
        <v>2004</v>
      </c>
      <c r="B404" s="18">
        <v>11</v>
      </c>
      <c r="C404" s="18">
        <v>8</v>
      </c>
      <c r="D404" s="19">
        <f t="shared" si="6"/>
        <v>38299</v>
      </c>
      <c r="E404" s="180">
        <v>8.849165</v>
      </c>
      <c r="F404" s="37">
        <v>23.5838</v>
      </c>
    </row>
    <row r="405" spans="1:6" ht="12.75">
      <c r="A405" s="21">
        <v>2004</v>
      </c>
      <c r="B405" s="18">
        <v>11</v>
      </c>
      <c r="C405" s="18">
        <v>9</v>
      </c>
      <c r="D405" s="19">
        <f t="shared" si="6"/>
        <v>38300</v>
      </c>
      <c r="E405" s="180">
        <v>8.186174</v>
      </c>
      <c r="F405" s="37">
        <v>23.55667</v>
      </c>
    </row>
    <row r="406" spans="1:6" ht="12.75">
      <c r="A406" s="21">
        <v>2004</v>
      </c>
      <c r="B406" s="18">
        <v>11</v>
      </c>
      <c r="C406" s="18">
        <v>10</v>
      </c>
      <c r="D406" s="19">
        <f t="shared" si="6"/>
        <v>38301</v>
      </c>
      <c r="E406" s="180">
        <v>7.805179</v>
      </c>
      <c r="F406" s="37">
        <v>23.54042</v>
      </c>
    </row>
    <row r="407" spans="1:6" ht="12.75">
      <c r="A407" s="21">
        <v>2004</v>
      </c>
      <c r="B407" s="18">
        <v>11</v>
      </c>
      <c r="C407" s="18">
        <v>11</v>
      </c>
      <c r="D407" s="19">
        <f t="shared" si="6"/>
        <v>38302</v>
      </c>
      <c r="E407" s="180">
        <v>7.342357</v>
      </c>
      <c r="F407" s="37">
        <v>23.5199</v>
      </c>
    </row>
    <row r="408" spans="1:6" ht="12.75">
      <c r="A408" s="21">
        <v>2004</v>
      </c>
      <c r="B408" s="18">
        <v>11</v>
      </c>
      <c r="C408" s="18">
        <v>12</v>
      </c>
      <c r="D408" s="19">
        <f t="shared" si="6"/>
        <v>38303</v>
      </c>
      <c r="E408" s="180">
        <v>6.880298</v>
      </c>
      <c r="F408" s="37">
        <v>23.49854</v>
      </c>
    </row>
    <row r="409" spans="1:6" ht="12.75">
      <c r="A409" s="21">
        <v>2004</v>
      </c>
      <c r="B409" s="18">
        <v>11</v>
      </c>
      <c r="C409" s="18">
        <v>13</v>
      </c>
      <c r="D409" s="19">
        <f t="shared" si="6"/>
        <v>38304</v>
      </c>
      <c r="E409" s="180">
        <v>6.470123</v>
      </c>
      <c r="F409" s="37">
        <v>23.47875</v>
      </c>
    </row>
    <row r="410" spans="1:6" ht="12.75">
      <c r="A410" s="21">
        <v>2004</v>
      </c>
      <c r="B410" s="18">
        <v>11</v>
      </c>
      <c r="C410" s="18">
        <v>14</v>
      </c>
      <c r="D410" s="19">
        <f t="shared" si="6"/>
        <v>38305</v>
      </c>
      <c r="E410" s="180">
        <v>6.611804</v>
      </c>
      <c r="F410" s="37">
        <v>23.48547</v>
      </c>
    </row>
    <row r="411" spans="1:6" ht="12.75">
      <c r="A411" s="21">
        <v>2004</v>
      </c>
      <c r="B411" s="18">
        <v>11</v>
      </c>
      <c r="C411" s="18">
        <v>15</v>
      </c>
      <c r="D411" s="19">
        <f t="shared" si="6"/>
        <v>38306</v>
      </c>
      <c r="E411" s="180">
        <v>6.515753</v>
      </c>
      <c r="F411" s="37">
        <v>23.48094</v>
      </c>
    </row>
    <row r="412" spans="1:6" ht="12.75">
      <c r="A412" s="21">
        <v>2004</v>
      </c>
      <c r="B412" s="18">
        <v>11</v>
      </c>
      <c r="C412" s="18">
        <v>16</v>
      </c>
      <c r="D412" s="19">
        <f t="shared" si="6"/>
        <v>38307</v>
      </c>
      <c r="E412" s="180">
        <v>5.873502</v>
      </c>
      <c r="F412" s="37">
        <v>23.44839</v>
      </c>
    </row>
    <row r="413" spans="1:6" ht="12.75">
      <c r="A413" s="21">
        <v>2004</v>
      </c>
      <c r="B413" s="18">
        <v>11</v>
      </c>
      <c r="C413" s="18">
        <v>17</v>
      </c>
      <c r="D413" s="19">
        <f t="shared" si="6"/>
        <v>38308</v>
      </c>
      <c r="E413" s="180">
        <v>5.409739</v>
      </c>
      <c r="F413" s="37">
        <v>23.42333</v>
      </c>
    </row>
    <row r="414" spans="1:6" ht="12.75">
      <c r="A414" s="21">
        <v>2004</v>
      </c>
      <c r="B414" s="18">
        <v>11</v>
      </c>
      <c r="C414" s="18">
        <v>18</v>
      </c>
      <c r="D414" s="19">
        <f t="shared" si="6"/>
        <v>38309</v>
      </c>
      <c r="E414" s="180">
        <v>5.081783</v>
      </c>
      <c r="F414" s="37">
        <v>23.40474</v>
      </c>
    </row>
    <row r="415" spans="1:6" ht="12.75">
      <c r="A415" s="21">
        <v>2004</v>
      </c>
      <c r="B415" s="18">
        <v>11</v>
      </c>
      <c r="C415" s="18">
        <v>19</v>
      </c>
      <c r="D415" s="19">
        <f t="shared" si="6"/>
        <v>38310</v>
      </c>
      <c r="E415" s="180">
        <v>4.819249</v>
      </c>
      <c r="F415" s="37">
        <v>23.38688</v>
      </c>
    </row>
    <row r="416" spans="1:6" ht="12.75">
      <c r="A416" s="21">
        <v>2004</v>
      </c>
      <c r="B416" s="18">
        <v>11</v>
      </c>
      <c r="C416" s="18">
        <v>20</v>
      </c>
      <c r="D416" s="19">
        <f t="shared" si="6"/>
        <v>38311</v>
      </c>
      <c r="E416" s="180">
        <v>4.574721</v>
      </c>
      <c r="F416" s="37">
        <v>23.36865</v>
      </c>
    </row>
    <row r="417" spans="1:6" ht="12.75">
      <c r="A417" s="21">
        <v>2004</v>
      </c>
      <c r="B417" s="18">
        <v>11</v>
      </c>
      <c r="C417" s="18">
        <v>21</v>
      </c>
      <c r="D417" s="19">
        <f t="shared" si="6"/>
        <v>38312</v>
      </c>
      <c r="E417" s="180">
        <v>4.313488</v>
      </c>
      <c r="F417" s="37">
        <v>23.34854</v>
      </c>
    </row>
    <row r="418" spans="1:6" ht="12.75">
      <c r="A418" s="21">
        <v>2004</v>
      </c>
      <c r="B418" s="18">
        <v>11</v>
      </c>
      <c r="C418" s="18">
        <v>22</v>
      </c>
      <c r="D418" s="19">
        <f t="shared" si="6"/>
        <v>38313</v>
      </c>
      <c r="E418" s="180">
        <v>4.091257</v>
      </c>
      <c r="F418" s="37">
        <v>23.33088</v>
      </c>
    </row>
    <row r="419" spans="1:6" ht="12.75">
      <c r="A419" s="21">
        <v>2004</v>
      </c>
      <c r="B419" s="18">
        <v>11</v>
      </c>
      <c r="C419" s="18">
        <v>23</v>
      </c>
      <c r="D419" s="19">
        <f t="shared" si="6"/>
        <v>38314</v>
      </c>
      <c r="E419" s="180">
        <v>3.925487</v>
      </c>
      <c r="F419" s="37">
        <v>23.31729</v>
      </c>
    </row>
    <row r="420" spans="1:6" ht="12.75">
      <c r="A420" s="21">
        <v>2004</v>
      </c>
      <c r="B420" s="18">
        <v>11</v>
      </c>
      <c r="C420" s="18">
        <v>24</v>
      </c>
      <c r="D420" s="19">
        <f t="shared" si="6"/>
        <v>38315</v>
      </c>
      <c r="E420" s="180">
        <v>3.836011</v>
      </c>
      <c r="F420" s="37">
        <v>23.30984</v>
      </c>
    </row>
    <row r="421" spans="1:6" ht="12.75">
      <c r="A421" s="21">
        <v>2004</v>
      </c>
      <c r="B421" s="18">
        <v>11</v>
      </c>
      <c r="C421" s="18">
        <v>25</v>
      </c>
      <c r="D421" s="19">
        <f t="shared" si="6"/>
        <v>38316</v>
      </c>
      <c r="E421" s="180">
        <v>3.721228</v>
      </c>
      <c r="F421" s="37">
        <v>23.3001</v>
      </c>
    </row>
    <row r="422" spans="1:6" ht="12.75">
      <c r="A422" s="21">
        <v>2004</v>
      </c>
      <c r="B422" s="18">
        <v>11</v>
      </c>
      <c r="C422" s="18">
        <v>26</v>
      </c>
      <c r="D422" s="19">
        <f t="shared" si="6"/>
        <v>38317</v>
      </c>
      <c r="E422" s="180">
        <v>3.535663</v>
      </c>
      <c r="F422" s="37">
        <v>23.28375</v>
      </c>
    </row>
    <row r="423" spans="1:6" ht="12.75">
      <c r="A423" s="21">
        <v>2004</v>
      </c>
      <c r="B423" s="18">
        <v>11</v>
      </c>
      <c r="C423" s="18">
        <v>27</v>
      </c>
      <c r="D423" s="19">
        <f t="shared" si="6"/>
        <v>38318</v>
      </c>
      <c r="E423" s="180">
        <v>3.406073</v>
      </c>
      <c r="F423" s="37">
        <v>23.27208</v>
      </c>
    </row>
    <row r="424" spans="1:6" ht="12.75">
      <c r="A424" s="21">
        <v>2004</v>
      </c>
      <c r="B424" s="18">
        <v>11</v>
      </c>
      <c r="C424" s="18">
        <v>28</v>
      </c>
      <c r="D424" s="19">
        <f t="shared" si="6"/>
        <v>38319</v>
      </c>
      <c r="E424" s="180">
        <v>3.580534</v>
      </c>
      <c r="F424" s="37">
        <v>23.28776</v>
      </c>
    </row>
    <row r="425" spans="1:6" ht="12.75">
      <c r="A425" s="21">
        <v>2004</v>
      </c>
      <c r="B425" s="18">
        <v>11</v>
      </c>
      <c r="C425" s="18">
        <v>29</v>
      </c>
      <c r="D425" s="19">
        <f t="shared" si="6"/>
        <v>38320</v>
      </c>
      <c r="E425" s="180">
        <v>3.462565</v>
      </c>
      <c r="F425" s="37">
        <v>23.27719</v>
      </c>
    </row>
    <row r="426" spans="1:6" ht="12.75">
      <c r="A426" s="21">
        <v>2004</v>
      </c>
      <c r="B426" s="18">
        <v>11</v>
      </c>
      <c r="C426" s="18">
        <v>30</v>
      </c>
      <c r="D426" s="19">
        <f t="shared" si="6"/>
        <v>38321</v>
      </c>
      <c r="E426" s="180">
        <v>3.326265</v>
      </c>
      <c r="F426" s="37">
        <v>23.26474</v>
      </c>
    </row>
    <row r="427" spans="1:6" ht="12.75">
      <c r="A427" s="21">
        <v>2004</v>
      </c>
      <c r="B427" s="18">
        <v>12</v>
      </c>
      <c r="C427" s="18">
        <v>1</v>
      </c>
      <c r="D427" s="19">
        <f t="shared" si="6"/>
        <v>38322</v>
      </c>
      <c r="E427" s="180">
        <v>3.208246</v>
      </c>
      <c r="F427" s="37">
        <v>23.2537</v>
      </c>
    </row>
    <row r="428" spans="1:6" ht="12.75">
      <c r="A428" s="21">
        <v>2004</v>
      </c>
      <c r="B428" s="18">
        <v>12</v>
      </c>
      <c r="C428" s="18">
        <v>2</v>
      </c>
      <c r="D428" s="19">
        <f t="shared" si="6"/>
        <v>38323</v>
      </c>
      <c r="E428" s="180">
        <v>3.088418</v>
      </c>
      <c r="F428" s="37">
        <v>23.24219</v>
      </c>
    </row>
    <row r="429" spans="1:6" ht="12.75">
      <c r="A429" s="21">
        <v>2004</v>
      </c>
      <c r="B429" s="18">
        <v>12</v>
      </c>
      <c r="C429" s="18">
        <v>3</v>
      </c>
      <c r="D429" s="19">
        <f t="shared" si="6"/>
        <v>38324</v>
      </c>
      <c r="E429" s="180">
        <v>2.922226</v>
      </c>
      <c r="F429" s="37">
        <v>23.22589</v>
      </c>
    </row>
    <row r="430" spans="1:6" ht="12.75">
      <c r="A430" s="21">
        <v>2004</v>
      </c>
      <c r="B430" s="18">
        <v>12</v>
      </c>
      <c r="C430" s="18">
        <v>4</v>
      </c>
      <c r="D430" s="19">
        <f t="shared" si="6"/>
        <v>38325</v>
      </c>
      <c r="E430" s="180">
        <v>2.746069</v>
      </c>
      <c r="F430" s="37">
        <v>23.20792</v>
      </c>
    </row>
    <row r="431" spans="1:6" ht="12.75">
      <c r="A431" s="21">
        <v>2004</v>
      </c>
      <c r="B431" s="18">
        <v>12</v>
      </c>
      <c r="C431" s="18">
        <v>5</v>
      </c>
      <c r="D431" s="19">
        <f t="shared" si="6"/>
        <v>38326</v>
      </c>
      <c r="E431" s="180">
        <v>2.621224</v>
      </c>
      <c r="F431" s="37">
        <v>23.19557</v>
      </c>
    </row>
    <row r="432" spans="1:6" ht="12.75">
      <c r="A432" s="21">
        <v>2004</v>
      </c>
      <c r="B432" s="18">
        <v>12</v>
      </c>
      <c r="C432" s="18">
        <v>6</v>
      </c>
      <c r="D432" s="19">
        <f t="shared" si="6"/>
        <v>38327</v>
      </c>
      <c r="E432" s="180">
        <v>2.461915</v>
      </c>
      <c r="F432" s="37">
        <v>23.18068</v>
      </c>
    </row>
    <row r="433" spans="1:6" ht="12.75">
      <c r="A433" s="21">
        <v>2004</v>
      </c>
      <c r="B433" s="18">
        <v>12</v>
      </c>
      <c r="C433" s="18">
        <v>7</v>
      </c>
      <c r="D433" s="19">
        <f t="shared" si="6"/>
        <v>38328</v>
      </c>
      <c r="E433" s="180">
        <v>2.280028</v>
      </c>
      <c r="F433" s="37">
        <v>23.16323</v>
      </c>
    </row>
    <row r="434" spans="1:6" ht="12.75">
      <c r="A434" s="21">
        <v>2004</v>
      </c>
      <c r="B434" s="18">
        <v>12</v>
      </c>
      <c r="C434" s="18">
        <v>8</v>
      </c>
      <c r="D434" s="19">
        <f t="shared" si="6"/>
        <v>38329</v>
      </c>
      <c r="E434" s="180">
        <v>2.247353</v>
      </c>
      <c r="F434" s="37">
        <v>23.16</v>
      </c>
    </row>
    <row r="435" spans="1:6" ht="12.75">
      <c r="A435" s="21">
        <v>2004</v>
      </c>
      <c r="B435" s="18">
        <v>12</v>
      </c>
      <c r="C435" s="18">
        <v>9</v>
      </c>
      <c r="D435" s="19">
        <f t="shared" si="6"/>
        <v>38330</v>
      </c>
      <c r="E435" s="180">
        <v>2.247353</v>
      </c>
      <c r="F435" s="37">
        <v>23.16</v>
      </c>
    </row>
    <row r="436" spans="1:6" ht="12.75">
      <c r="A436" s="21">
        <v>2004</v>
      </c>
      <c r="B436" s="18">
        <v>12</v>
      </c>
      <c r="C436" s="18">
        <v>10</v>
      </c>
      <c r="D436" s="19">
        <f t="shared" si="6"/>
        <v>38331</v>
      </c>
      <c r="E436" s="180">
        <v>2.28688</v>
      </c>
      <c r="F436" s="37">
        <v>23.16391</v>
      </c>
    </row>
    <row r="437" spans="1:6" ht="12.75">
      <c r="A437" s="21">
        <v>2004</v>
      </c>
      <c r="B437" s="18">
        <v>12</v>
      </c>
      <c r="C437" s="18">
        <v>11</v>
      </c>
      <c r="D437" s="19">
        <f t="shared" si="6"/>
        <v>38332</v>
      </c>
      <c r="E437" s="180">
        <v>2.399528</v>
      </c>
      <c r="F437" s="37">
        <v>23.1749</v>
      </c>
    </row>
    <row r="438" spans="1:6" ht="12.75">
      <c r="A438" s="21">
        <v>2004</v>
      </c>
      <c r="B438" s="18">
        <v>12</v>
      </c>
      <c r="C438" s="18">
        <v>12</v>
      </c>
      <c r="D438" s="19">
        <f t="shared" si="6"/>
        <v>38333</v>
      </c>
      <c r="E438" s="180">
        <v>2.220752</v>
      </c>
      <c r="F438" s="37">
        <v>23.15729</v>
      </c>
    </row>
    <row r="439" spans="1:6" ht="12.75">
      <c r="A439" s="21">
        <v>2004</v>
      </c>
      <c r="B439" s="18">
        <v>12</v>
      </c>
      <c r="C439" s="18">
        <v>13</v>
      </c>
      <c r="D439" s="19">
        <f t="shared" si="6"/>
        <v>38334</v>
      </c>
      <c r="E439" s="180">
        <v>1.995317</v>
      </c>
      <c r="F439" s="37">
        <v>23.13359</v>
      </c>
    </row>
    <row r="440" spans="1:6" ht="12.75">
      <c r="A440" s="21">
        <v>2004</v>
      </c>
      <c r="B440" s="18">
        <v>12</v>
      </c>
      <c r="C440" s="18">
        <v>14</v>
      </c>
      <c r="D440" s="19">
        <f t="shared" si="6"/>
        <v>38335</v>
      </c>
      <c r="E440" s="180">
        <v>1.871349</v>
      </c>
      <c r="F440" s="37">
        <v>23.12</v>
      </c>
    </row>
    <row r="441" spans="1:6" ht="12.75">
      <c r="A441" s="21">
        <v>2004</v>
      </c>
      <c r="B441" s="18">
        <v>12</v>
      </c>
      <c r="C441" s="18">
        <v>15</v>
      </c>
      <c r="D441" s="19">
        <f t="shared" si="6"/>
        <v>38336</v>
      </c>
      <c r="E441" s="180">
        <v>1.717495</v>
      </c>
      <c r="F441" s="37">
        <v>23.10287</v>
      </c>
    </row>
    <row r="442" spans="1:6" ht="12.75">
      <c r="A442" s="21">
        <v>2004</v>
      </c>
      <c r="B442" s="18">
        <v>12</v>
      </c>
      <c r="C442" s="18">
        <v>16</v>
      </c>
      <c r="D442" s="19">
        <f t="shared" si="6"/>
        <v>38337</v>
      </c>
      <c r="E442" s="180">
        <v>1.539103</v>
      </c>
      <c r="F442" s="37">
        <v>23.08568</v>
      </c>
    </row>
    <row r="443" spans="1:6" ht="12.75">
      <c r="A443" s="21">
        <v>2004</v>
      </c>
      <c r="B443" s="18">
        <v>12</v>
      </c>
      <c r="C443" s="18">
        <v>17</v>
      </c>
      <c r="D443" s="19">
        <f t="shared" si="6"/>
        <v>38338</v>
      </c>
      <c r="E443" s="180">
        <v>1.615567</v>
      </c>
      <c r="F443" s="37">
        <v>23.09302</v>
      </c>
    </row>
    <row r="444" spans="1:6" ht="12.75">
      <c r="A444" s="21">
        <v>2004</v>
      </c>
      <c r="B444" s="18">
        <v>12</v>
      </c>
      <c r="C444" s="18">
        <v>18</v>
      </c>
      <c r="D444" s="19">
        <f t="shared" si="6"/>
        <v>38339</v>
      </c>
      <c r="E444" s="180">
        <v>2.144385</v>
      </c>
      <c r="F444" s="37">
        <v>23.14927</v>
      </c>
    </row>
    <row r="445" spans="1:6" ht="12.75">
      <c r="A445" s="21">
        <v>2004</v>
      </c>
      <c r="B445" s="18">
        <v>12</v>
      </c>
      <c r="C445" s="18">
        <v>19</v>
      </c>
      <c r="D445" s="19">
        <f t="shared" si="6"/>
        <v>38340</v>
      </c>
      <c r="E445" s="180">
        <v>2.247353</v>
      </c>
      <c r="F445" s="37">
        <v>23.16</v>
      </c>
    </row>
    <row r="446" spans="1:6" ht="12.75">
      <c r="A446" s="21">
        <v>2004</v>
      </c>
      <c r="B446" s="18">
        <v>12</v>
      </c>
      <c r="C446" s="18">
        <v>20</v>
      </c>
      <c r="D446" s="19">
        <f t="shared" si="6"/>
        <v>38341</v>
      </c>
      <c r="E446" s="180">
        <v>2.070206</v>
      </c>
      <c r="F446" s="37">
        <v>23.14161</v>
      </c>
    </row>
    <row r="447" spans="1:6" ht="12.75">
      <c r="A447" s="21">
        <v>2004</v>
      </c>
      <c r="B447" s="18">
        <v>12</v>
      </c>
      <c r="C447" s="18">
        <v>21</v>
      </c>
      <c r="D447" s="19">
        <f t="shared" si="6"/>
        <v>38342</v>
      </c>
      <c r="E447" s="180">
        <v>1.894256</v>
      </c>
      <c r="F447" s="37">
        <v>23.12255</v>
      </c>
    </row>
    <row r="448" spans="1:6" ht="12.75">
      <c r="A448" s="21">
        <v>2004</v>
      </c>
      <c r="B448" s="18">
        <v>12</v>
      </c>
      <c r="C448" s="18">
        <v>22</v>
      </c>
      <c r="D448" s="19">
        <f t="shared" si="6"/>
        <v>38343</v>
      </c>
      <c r="E448" s="180">
        <v>1.840073</v>
      </c>
      <c r="F448" s="37">
        <v>23.11641</v>
      </c>
    </row>
    <row r="449" spans="1:6" ht="12.75">
      <c r="A449" s="21">
        <v>2004</v>
      </c>
      <c r="B449" s="18">
        <v>12</v>
      </c>
      <c r="C449" s="18">
        <v>23</v>
      </c>
      <c r="D449" s="19">
        <f t="shared" si="6"/>
        <v>38344</v>
      </c>
      <c r="E449" s="180">
        <v>1.852764</v>
      </c>
      <c r="F449" s="37">
        <v>23.11786</v>
      </c>
    </row>
    <row r="450" spans="1:6" ht="12.75">
      <c r="A450" s="21">
        <v>2004</v>
      </c>
      <c r="B450" s="18">
        <v>12</v>
      </c>
      <c r="C450" s="18">
        <v>24</v>
      </c>
      <c r="D450" s="19">
        <f t="shared" si="6"/>
        <v>38345</v>
      </c>
      <c r="E450" s="180">
        <v>2.191173</v>
      </c>
      <c r="F450" s="37">
        <v>23.15344</v>
      </c>
    </row>
    <row r="451" spans="1:6" ht="12.75">
      <c r="A451" s="21">
        <v>2004</v>
      </c>
      <c r="B451" s="18">
        <v>12</v>
      </c>
      <c r="C451" s="18">
        <v>25</v>
      </c>
      <c r="D451" s="19">
        <f t="shared" si="6"/>
        <v>38346</v>
      </c>
      <c r="E451" s="180">
        <v>3.231488</v>
      </c>
      <c r="F451" s="37">
        <v>23.25156</v>
      </c>
    </row>
    <row r="452" spans="1:6" ht="12.75">
      <c r="A452" s="21">
        <v>2004</v>
      </c>
      <c r="B452" s="18">
        <v>12</v>
      </c>
      <c r="C452" s="18">
        <v>26</v>
      </c>
      <c r="D452" s="19">
        <f t="shared" si="6"/>
        <v>38347</v>
      </c>
      <c r="E452" s="180">
        <v>5.321117</v>
      </c>
      <c r="F452" s="37">
        <v>23.41833</v>
      </c>
    </row>
    <row r="453" spans="1:6" ht="12.75">
      <c r="A453" s="21">
        <v>2004</v>
      </c>
      <c r="B453" s="18">
        <v>12</v>
      </c>
      <c r="C453" s="18">
        <v>27</v>
      </c>
      <c r="D453" s="19">
        <f t="shared" si="6"/>
        <v>38348</v>
      </c>
      <c r="E453" s="180">
        <v>4.943846</v>
      </c>
      <c r="F453" s="37">
        <v>23.39594</v>
      </c>
    </row>
    <row r="454" spans="1:6" ht="12.75">
      <c r="A454" s="21">
        <v>2004</v>
      </c>
      <c r="B454" s="18">
        <v>12</v>
      </c>
      <c r="C454" s="18">
        <v>28</v>
      </c>
      <c r="D454" s="19">
        <f t="shared" si="6"/>
        <v>38349</v>
      </c>
      <c r="E454" s="180">
        <v>4.584395</v>
      </c>
      <c r="F454" s="37">
        <v>23.36938</v>
      </c>
    </row>
    <row r="455" spans="1:6" ht="12.75">
      <c r="A455" s="21">
        <v>2004</v>
      </c>
      <c r="B455" s="18">
        <v>12</v>
      </c>
      <c r="C455" s="18">
        <v>29</v>
      </c>
      <c r="D455" s="19">
        <f t="shared" si="6"/>
        <v>38350</v>
      </c>
      <c r="E455" s="180">
        <v>4.352364</v>
      </c>
      <c r="F455" s="37">
        <v>23.35156</v>
      </c>
    </row>
    <row r="456" spans="1:6" ht="12.75">
      <c r="A456" s="21">
        <v>2004</v>
      </c>
      <c r="B456" s="18">
        <v>12</v>
      </c>
      <c r="C456" s="18">
        <v>30</v>
      </c>
      <c r="D456" s="19">
        <f t="shared" si="6"/>
        <v>38351</v>
      </c>
      <c r="E456" s="180">
        <v>4.105528</v>
      </c>
      <c r="F456" s="37">
        <v>23.33203</v>
      </c>
    </row>
    <row r="457" spans="1:6" ht="12.75">
      <c r="A457" s="21">
        <v>2004</v>
      </c>
      <c r="B457" s="18">
        <v>12</v>
      </c>
      <c r="C457" s="18">
        <v>31</v>
      </c>
      <c r="D457" s="19">
        <f t="shared" si="6"/>
        <v>38352</v>
      </c>
      <c r="E457" s="180">
        <v>4.001878</v>
      </c>
      <c r="F457" s="37">
        <v>23.32359</v>
      </c>
    </row>
    <row r="458" spans="1:6" ht="12.75">
      <c r="A458" s="21">
        <v>2005</v>
      </c>
      <c r="B458" s="18">
        <v>1</v>
      </c>
      <c r="C458" s="18">
        <v>1</v>
      </c>
      <c r="D458" s="19">
        <f t="shared" si="6"/>
        <v>38353</v>
      </c>
      <c r="E458" s="180">
        <v>3.78408</v>
      </c>
      <c r="F458" s="37">
        <v>23.30542</v>
      </c>
    </row>
    <row r="459" spans="1:6" ht="12.75">
      <c r="A459" s="21">
        <v>2005</v>
      </c>
      <c r="B459" s="18">
        <v>1</v>
      </c>
      <c r="C459" s="18">
        <v>2</v>
      </c>
      <c r="D459" s="19">
        <f aca="true" t="shared" si="7" ref="D459:D522">DATE(A459,B459,C459)</f>
        <v>38354</v>
      </c>
      <c r="E459" s="180">
        <v>3.585012</v>
      </c>
      <c r="F459" s="37">
        <v>23.28813</v>
      </c>
    </row>
    <row r="460" spans="1:6" ht="12.75">
      <c r="A460" s="21">
        <v>2005</v>
      </c>
      <c r="B460" s="18">
        <v>1</v>
      </c>
      <c r="C460" s="18">
        <v>3</v>
      </c>
      <c r="D460" s="19">
        <f t="shared" si="7"/>
        <v>38355</v>
      </c>
      <c r="E460" s="180">
        <v>3.444521</v>
      </c>
      <c r="F460" s="37">
        <v>23.27557</v>
      </c>
    </row>
    <row r="461" spans="1:6" ht="12.75">
      <c r="A461" s="21">
        <v>2005</v>
      </c>
      <c r="B461" s="18">
        <v>1</v>
      </c>
      <c r="C461" s="18">
        <v>4</v>
      </c>
      <c r="D461" s="19">
        <f t="shared" si="7"/>
        <v>38356</v>
      </c>
      <c r="E461" s="180">
        <v>3.309378</v>
      </c>
      <c r="F461" s="37">
        <v>23.26318</v>
      </c>
    </row>
    <row r="462" spans="1:6" ht="12.75">
      <c r="A462" s="21">
        <v>2005</v>
      </c>
      <c r="B462" s="18">
        <v>1</v>
      </c>
      <c r="C462" s="18">
        <v>5</v>
      </c>
      <c r="D462" s="19">
        <f t="shared" si="7"/>
        <v>38357</v>
      </c>
      <c r="E462" s="180">
        <v>3.275041</v>
      </c>
      <c r="F462" s="37">
        <v>23.26</v>
      </c>
    </row>
    <row r="463" spans="1:6" ht="12.75">
      <c r="A463" s="21">
        <v>2005</v>
      </c>
      <c r="B463" s="18">
        <v>1</v>
      </c>
      <c r="C463" s="18">
        <v>6</v>
      </c>
      <c r="D463" s="19">
        <f t="shared" si="7"/>
        <v>38358</v>
      </c>
      <c r="E463" s="180">
        <v>3.275041</v>
      </c>
      <c r="F463" s="37">
        <v>23.26</v>
      </c>
    </row>
    <row r="464" spans="1:6" ht="12.75">
      <c r="A464" s="21">
        <v>2005</v>
      </c>
      <c r="B464" s="18">
        <v>1</v>
      </c>
      <c r="C464" s="18">
        <v>7</v>
      </c>
      <c r="D464" s="19">
        <f t="shared" si="7"/>
        <v>38359</v>
      </c>
      <c r="E464" s="180">
        <v>3.275041</v>
      </c>
      <c r="F464" s="37">
        <v>23.26</v>
      </c>
    </row>
    <row r="465" spans="1:13" ht="12.75">
      <c r="A465" s="21">
        <v>2005</v>
      </c>
      <c r="B465" s="18">
        <v>1</v>
      </c>
      <c r="C465" s="18">
        <v>8</v>
      </c>
      <c r="D465" s="19">
        <f t="shared" si="7"/>
        <v>38360</v>
      </c>
      <c r="E465" s="180">
        <v>3.238055</v>
      </c>
      <c r="F465" s="37">
        <v>23.25651</v>
      </c>
      <c r="M465" s="2"/>
    </row>
    <row r="466" spans="1:13" ht="12.75">
      <c r="A466" s="21">
        <v>2005</v>
      </c>
      <c r="B466" s="18">
        <v>1</v>
      </c>
      <c r="C466" s="18">
        <v>9</v>
      </c>
      <c r="D466" s="19">
        <f t="shared" si="7"/>
        <v>38361</v>
      </c>
      <c r="E466" s="180">
        <v>3.105731</v>
      </c>
      <c r="F466" s="37">
        <v>23.24391</v>
      </c>
      <c r="M466" s="2"/>
    </row>
    <row r="467" spans="1:6" ht="12.75">
      <c r="A467" s="21">
        <v>2005</v>
      </c>
      <c r="B467" s="18">
        <v>1</v>
      </c>
      <c r="C467" s="18">
        <v>10</v>
      </c>
      <c r="D467" s="19">
        <f t="shared" si="7"/>
        <v>38362</v>
      </c>
      <c r="E467" s="180">
        <v>2.970115</v>
      </c>
      <c r="F467" s="37">
        <v>23.23063</v>
      </c>
    </row>
    <row r="468" spans="1:6" ht="12.75">
      <c r="A468" s="21">
        <v>2005</v>
      </c>
      <c r="B468" s="18">
        <v>1</v>
      </c>
      <c r="C468" s="18">
        <v>11</v>
      </c>
      <c r="D468" s="19">
        <f t="shared" si="7"/>
        <v>38363</v>
      </c>
      <c r="E468" s="180">
        <v>2.885321</v>
      </c>
      <c r="F468" s="37">
        <v>23.22219</v>
      </c>
    </row>
    <row r="469" spans="1:6" ht="12.75">
      <c r="A469" s="21">
        <v>2005</v>
      </c>
      <c r="B469" s="18">
        <v>1</v>
      </c>
      <c r="C469" s="18">
        <v>12</v>
      </c>
      <c r="D469" s="19">
        <f t="shared" si="7"/>
        <v>38364</v>
      </c>
      <c r="E469" s="180">
        <v>2.836503</v>
      </c>
      <c r="F469" s="37">
        <v>23.21724</v>
      </c>
    </row>
    <row r="470" spans="1:6" ht="12.75">
      <c r="A470" s="21">
        <v>2005</v>
      </c>
      <c r="B470" s="18">
        <v>1</v>
      </c>
      <c r="C470" s="18">
        <v>13</v>
      </c>
      <c r="D470" s="19">
        <f t="shared" si="7"/>
        <v>38365</v>
      </c>
      <c r="E470" s="180">
        <v>2.765725</v>
      </c>
      <c r="F470" s="37">
        <v>23.21</v>
      </c>
    </row>
    <row r="471" spans="1:6" ht="12.75">
      <c r="A471" s="21">
        <v>2005</v>
      </c>
      <c r="B471" s="18">
        <v>1</v>
      </c>
      <c r="C471" s="18">
        <v>14</v>
      </c>
      <c r="D471" s="19">
        <f t="shared" si="7"/>
        <v>38366</v>
      </c>
      <c r="E471" s="180">
        <v>3.583361</v>
      </c>
      <c r="F471" s="37">
        <v>23.28318</v>
      </c>
    </row>
    <row r="472" spans="1:6" ht="12.75">
      <c r="A472" s="21">
        <v>2005</v>
      </c>
      <c r="B472" s="18">
        <v>1</v>
      </c>
      <c r="C472" s="18">
        <v>15</v>
      </c>
      <c r="D472" s="19">
        <f t="shared" si="7"/>
        <v>38367</v>
      </c>
      <c r="E472" s="180">
        <v>4.845394</v>
      </c>
      <c r="F472" s="37">
        <v>23.3888</v>
      </c>
    </row>
    <row r="473" spans="1:6" ht="12.75">
      <c r="A473" s="21">
        <v>2005</v>
      </c>
      <c r="B473" s="18">
        <v>1</v>
      </c>
      <c r="C473" s="18">
        <v>16</v>
      </c>
      <c r="D473" s="19">
        <f t="shared" si="7"/>
        <v>38368</v>
      </c>
      <c r="E473" s="180">
        <v>4.760852</v>
      </c>
      <c r="F473" s="37">
        <v>23.38255</v>
      </c>
    </row>
    <row r="474" spans="1:6" ht="12.75">
      <c r="A474" s="21">
        <v>2005</v>
      </c>
      <c r="B474" s="18">
        <v>1</v>
      </c>
      <c r="C474" s="18">
        <v>17</v>
      </c>
      <c r="D474" s="19">
        <f t="shared" si="7"/>
        <v>38369</v>
      </c>
      <c r="E474" s="180">
        <v>4.288379</v>
      </c>
      <c r="F474" s="37">
        <v>23.34651</v>
      </c>
    </row>
    <row r="475" spans="1:6" ht="12.75">
      <c r="A475" s="21">
        <v>2005</v>
      </c>
      <c r="B475" s="18">
        <v>1</v>
      </c>
      <c r="C475" s="18">
        <v>18</v>
      </c>
      <c r="D475" s="19">
        <f t="shared" si="7"/>
        <v>38370</v>
      </c>
      <c r="E475" s="180">
        <v>3.924469</v>
      </c>
      <c r="F475" s="37">
        <v>23.31719</v>
      </c>
    </row>
    <row r="476" spans="1:6" ht="12.75">
      <c r="A476" s="21">
        <v>2005</v>
      </c>
      <c r="B476" s="18">
        <v>1</v>
      </c>
      <c r="C476" s="18">
        <v>19</v>
      </c>
      <c r="D476" s="19">
        <f t="shared" si="7"/>
        <v>38371</v>
      </c>
      <c r="E476" s="180">
        <v>3.699394</v>
      </c>
      <c r="F476" s="37">
        <v>23.29812</v>
      </c>
    </row>
    <row r="477" spans="1:6" ht="12.75">
      <c r="A477" s="21">
        <v>2005</v>
      </c>
      <c r="B477" s="18">
        <v>1</v>
      </c>
      <c r="C477" s="18">
        <v>20</v>
      </c>
      <c r="D477" s="19">
        <f t="shared" si="7"/>
        <v>38372</v>
      </c>
      <c r="E477" s="180">
        <v>3.489249</v>
      </c>
      <c r="F477" s="37">
        <v>23.27958</v>
      </c>
    </row>
    <row r="478" spans="1:6" ht="12.75">
      <c r="A478" s="21">
        <v>2005</v>
      </c>
      <c r="B478" s="18">
        <v>1</v>
      </c>
      <c r="C478" s="18">
        <v>21</v>
      </c>
      <c r="D478" s="19">
        <f t="shared" si="7"/>
        <v>38373</v>
      </c>
      <c r="E478" s="180">
        <v>3.35441</v>
      </c>
      <c r="F478" s="37">
        <v>23.26734</v>
      </c>
    </row>
    <row r="479" spans="1:6" ht="12.75">
      <c r="A479" s="21">
        <v>2005</v>
      </c>
      <c r="B479" s="18">
        <v>1</v>
      </c>
      <c r="C479" s="18">
        <v>22</v>
      </c>
      <c r="D479" s="19">
        <f t="shared" si="7"/>
        <v>38374</v>
      </c>
      <c r="E479" s="180">
        <v>3.275041</v>
      </c>
      <c r="F479" s="37">
        <v>23.26</v>
      </c>
    </row>
    <row r="480" spans="1:6" ht="12.75">
      <c r="A480" s="21">
        <v>2005</v>
      </c>
      <c r="B480" s="18">
        <v>1</v>
      </c>
      <c r="C480" s="18">
        <v>23</v>
      </c>
      <c r="D480" s="19">
        <f t="shared" si="7"/>
        <v>38375</v>
      </c>
      <c r="E480" s="180">
        <v>3.275041</v>
      </c>
      <c r="F480" s="37">
        <v>23.26</v>
      </c>
    </row>
    <row r="481" spans="1:6" ht="12.75">
      <c r="A481" s="21">
        <v>2005</v>
      </c>
      <c r="B481" s="18">
        <v>1</v>
      </c>
      <c r="C481" s="18">
        <v>24</v>
      </c>
      <c r="D481" s="19">
        <f t="shared" si="7"/>
        <v>38376</v>
      </c>
      <c r="E481" s="180">
        <v>3.016326</v>
      </c>
      <c r="F481" s="37">
        <v>23.2351</v>
      </c>
    </row>
    <row r="482" spans="1:6" ht="12.75">
      <c r="A482" s="21">
        <v>2005</v>
      </c>
      <c r="B482" s="18">
        <v>1</v>
      </c>
      <c r="C482" s="18">
        <v>25</v>
      </c>
      <c r="D482" s="19">
        <f t="shared" si="7"/>
        <v>38377</v>
      </c>
      <c r="E482" s="180">
        <v>2.816135</v>
      </c>
      <c r="F482" s="37">
        <v>23.21515</v>
      </c>
    </row>
    <row r="483" spans="1:6" ht="12.75">
      <c r="A483" s="21">
        <v>2005</v>
      </c>
      <c r="B483" s="18">
        <v>1</v>
      </c>
      <c r="C483" s="18">
        <v>26</v>
      </c>
      <c r="D483" s="19">
        <f t="shared" si="7"/>
        <v>38378</v>
      </c>
      <c r="E483" s="180">
        <v>2.730327</v>
      </c>
      <c r="F483" s="37">
        <v>23.2063</v>
      </c>
    </row>
    <row r="484" spans="1:6" ht="12.75">
      <c r="A484" s="21">
        <v>2005</v>
      </c>
      <c r="B484" s="18">
        <v>1</v>
      </c>
      <c r="C484" s="18">
        <v>27</v>
      </c>
      <c r="D484" s="19">
        <f t="shared" si="7"/>
        <v>38379</v>
      </c>
      <c r="E484" s="180">
        <v>2.67</v>
      </c>
      <c r="F484" s="37">
        <v>23.2</v>
      </c>
    </row>
    <row r="485" spans="1:6" ht="12.75">
      <c r="A485" s="21">
        <v>2005</v>
      </c>
      <c r="B485" s="18">
        <v>1</v>
      </c>
      <c r="C485" s="18">
        <v>28</v>
      </c>
      <c r="D485" s="19">
        <f t="shared" si="7"/>
        <v>38380</v>
      </c>
      <c r="E485" s="180">
        <v>2.906029</v>
      </c>
      <c r="F485" s="37">
        <v>23.22365</v>
      </c>
    </row>
    <row r="486" spans="1:6" ht="12.75">
      <c r="A486" s="21">
        <v>2005</v>
      </c>
      <c r="B486" s="18">
        <v>1</v>
      </c>
      <c r="C486" s="18">
        <v>29</v>
      </c>
      <c r="D486" s="19">
        <f t="shared" si="7"/>
        <v>38381</v>
      </c>
      <c r="E486" s="180">
        <v>3.504521</v>
      </c>
      <c r="F486" s="37">
        <v>23.28094</v>
      </c>
    </row>
    <row r="487" spans="1:6" ht="12.75">
      <c r="A487" s="21">
        <v>2005</v>
      </c>
      <c r="B487" s="18">
        <v>1</v>
      </c>
      <c r="C487" s="18">
        <v>30</v>
      </c>
      <c r="D487" s="19">
        <f t="shared" si="7"/>
        <v>38382</v>
      </c>
      <c r="E487" s="180">
        <v>3.446407</v>
      </c>
      <c r="F487" s="37">
        <v>23.27573</v>
      </c>
    </row>
    <row r="488" spans="1:6" ht="12.75">
      <c r="A488" s="21">
        <v>2005</v>
      </c>
      <c r="B488" s="18">
        <v>1</v>
      </c>
      <c r="C488" s="18">
        <v>31</v>
      </c>
      <c r="D488" s="19">
        <f t="shared" si="7"/>
        <v>38383</v>
      </c>
      <c r="E488" s="180">
        <v>3.179388</v>
      </c>
      <c r="F488" s="37">
        <v>23.25094</v>
      </c>
    </row>
    <row r="489" spans="1:6" ht="12.75">
      <c r="A489" s="21">
        <v>2005</v>
      </c>
      <c r="B489" s="18">
        <v>2</v>
      </c>
      <c r="C489" s="18">
        <v>1</v>
      </c>
      <c r="D489" s="19">
        <f t="shared" si="7"/>
        <v>38384</v>
      </c>
      <c r="E489" s="180">
        <v>2.941726</v>
      </c>
      <c r="F489" s="37">
        <v>23.22781</v>
      </c>
    </row>
    <row r="490" spans="1:6" ht="12.75">
      <c r="A490" s="21">
        <v>2005</v>
      </c>
      <c r="B490" s="18">
        <v>2</v>
      </c>
      <c r="C490" s="18">
        <v>2</v>
      </c>
      <c r="D490" s="19">
        <f t="shared" si="7"/>
        <v>38385</v>
      </c>
      <c r="E490" s="180">
        <v>2.832429</v>
      </c>
      <c r="F490" s="37">
        <v>23.21682</v>
      </c>
    </row>
    <row r="491" spans="1:6" ht="12.75">
      <c r="A491" s="21">
        <v>2005</v>
      </c>
      <c r="B491" s="18">
        <v>2</v>
      </c>
      <c r="C491" s="18">
        <v>3</v>
      </c>
      <c r="D491" s="19">
        <f t="shared" si="7"/>
        <v>38386</v>
      </c>
      <c r="E491" s="180">
        <v>2.781001</v>
      </c>
      <c r="F491" s="37">
        <v>23.21156</v>
      </c>
    </row>
    <row r="492" spans="1:6" ht="12.75">
      <c r="A492" s="21">
        <v>2005</v>
      </c>
      <c r="B492" s="18">
        <v>2</v>
      </c>
      <c r="C492" s="18">
        <v>4</v>
      </c>
      <c r="D492" s="19">
        <f t="shared" si="7"/>
        <v>38387</v>
      </c>
      <c r="E492" s="180">
        <v>2.765725</v>
      </c>
      <c r="F492" s="37">
        <v>23.21</v>
      </c>
    </row>
    <row r="493" spans="1:6" ht="12.75">
      <c r="A493" s="21">
        <v>2005</v>
      </c>
      <c r="B493" s="18">
        <v>2</v>
      </c>
      <c r="C493" s="18">
        <v>5</v>
      </c>
      <c r="D493" s="19">
        <f t="shared" si="7"/>
        <v>38388</v>
      </c>
      <c r="E493" s="180">
        <v>2.632296</v>
      </c>
      <c r="F493" s="37">
        <v>23.19667</v>
      </c>
    </row>
    <row r="494" spans="1:6" ht="12.75">
      <c r="A494" s="21">
        <v>2005</v>
      </c>
      <c r="B494" s="18">
        <v>2</v>
      </c>
      <c r="C494" s="18">
        <v>6</v>
      </c>
      <c r="D494" s="19">
        <f t="shared" si="7"/>
        <v>38389</v>
      </c>
      <c r="E494" s="180">
        <v>2.491188</v>
      </c>
      <c r="F494" s="37">
        <v>23.18359</v>
      </c>
    </row>
    <row r="495" spans="1:6" ht="12.75">
      <c r="A495" s="21">
        <v>2005</v>
      </c>
      <c r="B495" s="18">
        <v>2</v>
      </c>
      <c r="C495" s="18">
        <v>7</v>
      </c>
      <c r="D495" s="19">
        <f t="shared" si="7"/>
        <v>38390</v>
      </c>
      <c r="E495" s="180">
        <v>2.408749</v>
      </c>
      <c r="F495" s="37">
        <v>23.17578</v>
      </c>
    </row>
    <row r="496" spans="1:6" ht="12.75">
      <c r="A496" s="21">
        <v>2005</v>
      </c>
      <c r="B496" s="18">
        <v>2</v>
      </c>
      <c r="C496" s="18">
        <v>8</v>
      </c>
      <c r="D496" s="19">
        <f t="shared" si="7"/>
        <v>38391</v>
      </c>
      <c r="E496" s="180">
        <v>2.306906</v>
      </c>
      <c r="F496" s="37">
        <v>23.16589</v>
      </c>
    </row>
    <row r="497" spans="1:6" ht="12.75">
      <c r="A497" s="21">
        <v>2005</v>
      </c>
      <c r="B497" s="18">
        <v>2</v>
      </c>
      <c r="C497" s="18">
        <v>9</v>
      </c>
      <c r="D497" s="19">
        <f t="shared" si="7"/>
        <v>38392</v>
      </c>
      <c r="E497" s="180">
        <v>2.247353</v>
      </c>
      <c r="F497" s="37">
        <v>23.16</v>
      </c>
    </row>
    <row r="498" spans="1:6" ht="12.75">
      <c r="A498" s="21">
        <v>2005</v>
      </c>
      <c r="B498" s="18">
        <v>2</v>
      </c>
      <c r="C498" s="18">
        <v>10</v>
      </c>
      <c r="D498" s="19">
        <f t="shared" si="7"/>
        <v>38393</v>
      </c>
      <c r="E498" s="180">
        <v>2.229061</v>
      </c>
      <c r="F498" s="37">
        <v>23.15812</v>
      </c>
    </row>
    <row r="499" spans="1:6" ht="12.75">
      <c r="A499" s="21">
        <v>2005</v>
      </c>
      <c r="B499" s="18">
        <v>2</v>
      </c>
      <c r="C499" s="18">
        <v>11</v>
      </c>
      <c r="D499" s="19">
        <f t="shared" si="7"/>
        <v>38394</v>
      </c>
      <c r="E499" s="180">
        <v>1.921153</v>
      </c>
      <c r="F499" s="37">
        <v>23.12552</v>
      </c>
    </row>
    <row r="500" spans="1:6" ht="12.75">
      <c r="A500" s="21">
        <v>2005</v>
      </c>
      <c r="B500" s="18">
        <v>2</v>
      </c>
      <c r="C500" s="18">
        <v>12</v>
      </c>
      <c r="D500" s="19">
        <f t="shared" si="7"/>
        <v>38395</v>
      </c>
      <c r="E500" s="180">
        <v>1.803811</v>
      </c>
      <c r="F500" s="37">
        <v>23.11224</v>
      </c>
    </row>
    <row r="501" spans="1:6" ht="12.75">
      <c r="A501" s="21">
        <v>2005</v>
      </c>
      <c r="B501" s="18">
        <v>2</v>
      </c>
      <c r="C501" s="18">
        <v>13</v>
      </c>
      <c r="D501" s="19">
        <f t="shared" si="7"/>
        <v>38396</v>
      </c>
      <c r="E501" s="180">
        <v>1.757531</v>
      </c>
      <c r="F501" s="37">
        <v>23.10682</v>
      </c>
    </row>
    <row r="502" spans="1:6" ht="12.75">
      <c r="A502" s="21">
        <v>2005</v>
      </c>
      <c r="B502" s="18">
        <v>2</v>
      </c>
      <c r="C502" s="18">
        <v>14</v>
      </c>
      <c r="D502" s="19">
        <f t="shared" si="7"/>
        <v>38397</v>
      </c>
      <c r="E502" s="180">
        <v>1.757531</v>
      </c>
      <c r="F502" s="37">
        <v>23.10682</v>
      </c>
    </row>
    <row r="503" spans="1:6" ht="12.75">
      <c r="A503" s="21">
        <v>2005</v>
      </c>
      <c r="B503" s="18">
        <v>2</v>
      </c>
      <c r="C503" s="18">
        <v>15</v>
      </c>
      <c r="D503" s="19">
        <f t="shared" si="7"/>
        <v>38398</v>
      </c>
      <c r="E503" s="180">
        <v>1.78432</v>
      </c>
      <c r="F503" s="37">
        <v>23.11</v>
      </c>
    </row>
    <row r="504" spans="1:6" ht="12.75">
      <c r="A504" s="21">
        <v>2005</v>
      </c>
      <c r="B504" s="18">
        <v>2</v>
      </c>
      <c r="C504" s="18">
        <v>16</v>
      </c>
      <c r="D504" s="19">
        <f t="shared" si="7"/>
        <v>38399</v>
      </c>
      <c r="E504" s="180">
        <v>1.78432</v>
      </c>
      <c r="F504" s="37">
        <v>23.11</v>
      </c>
    </row>
    <row r="505" spans="1:6" ht="12.75">
      <c r="A505" s="21">
        <v>2005</v>
      </c>
      <c r="B505" s="18">
        <v>2</v>
      </c>
      <c r="C505" s="18">
        <v>17</v>
      </c>
      <c r="D505" s="19">
        <f t="shared" si="7"/>
        <v>38400</v>
      </c>
      <c r="E505" s="180">
        <v>1.788853</v>
      </c>
      <c r="F505" s="37">
        <v>23.11052</v>
      </c>
    </row>
    <row r="506" spans="1:6" ht="12.75">
      <c r="A506" s="21">
        <v>2005</v>
      </c>
      <c r="B506" s="18">
        <v>2</v>
      </c>
      <c r="C506" s="18">
        <v>18</v>
      </c>
      <c r="D506" s="19">
        <f t="shared" si="7"/>
        <v>38401</v>
      </c>
      <c r="E506" s="180">
        <v>1.735645</v>
      </c>
      <c r="F506" s="37">
        <v>23.10469</v>
      </c>
    </row>
    <row r="507" spans="1:6" ht="12.75">
      <c r="A507" s="21">
        <v>2005</v>
      </c>
      <c r="B507" s="18">
        <v>2</v>
      </c>
      <c r="C507" s="18">
        <v>19</v>
      </c>
      <c r="D507" s="19">
        <f t="shared" si="7"/>
        <v>38402</v>
      </c>
      <c r="E507" s="180">
        <v>1.563902</v>
      </c>
      <c r="F507" s="37">
        <v>23.08797</v>
      </c>
    </row>
    <row r="508" spans="1:6" ht="12.75">
      <c r="A508" s="21">
        <v>2005</v>
      </c>
      <c r="B508" s="18">
        <v>2</v>
      </c>
      <c r="C508" s="18">
        <v>20</v>
      </c>
      <c r="D508" s="19">
        <f t="shared" si="7"/>
        <v>38403</v>
      </c>
      <c r="E508" s="180">
        <v>1.445098</v>
      </c>
      <c r="F508" s="37">
        <v>23.07682</v>
      </c>
    </row>
    <row r="509" spans="1:6" ht="12.75">
      <c r="A509" s="21">
        <v>2005</v>
      </c>
      <c r="B509" s="18">
        <v>2</v>
      </c>
      <c r="C509" s="18">
        <v>21</v>
      </c>
      <c r="D509" s="19">
        <f t="shared" si="7"/>
        <v>38404</v>
      </c>
      <c r="E509" s="180">
        <v>1.375149</v>
      </c>
      <c r="F509" s="37">
        <v>23.07</v>
      </c>
    </row>
    <row r="510" spans="1:6" ht="12.75">
      <c r="A510" s="21">
        <v>2005</v>
      </c>
      <c r="B510" s="18">
        <v>2</v>
      </c>
      <c r="C510" s="18">
        <v>22</v>
      </c>
      <c r="D510" s="19">
        <f t="shared" si="7"/>
        <v>38405</v>
      </c>
      <c r="E510" s="180">
        <v>1.375149</v>
      </c>
      <c r="F510" s="37">
        <v>23.07</v>
      </c>
    </row>
    <row r="511" spans="1:6" ht="12.75">
      <c r="A511" s="21">
        <v>2005</v>
      </c>
      <c r="B511" s="18">
        <v>2</v>
      </c>
      <c r="C511" s="18">
        <v>23</v>
      </c>
      <c r="D511" s="19">
        <f t="shared" si="7"/>
        <v>38406</v>
      </c>
      <c r="E511" s="180">
        <v>1.44403</v>
      </c>
      <c r="F511" s="37">
        <v>23.07672</v>
      </c>
    </row>
    <row r="512" spans="1:6" ht="12.75">
      <c r="A512" s="21">
        <v>2005</v>
      </c>
      <c r="B512" s="18">
        <v>2</v>
      </c>
      <c r="C512" s="18">
        <v>24</v>
      </c>
      <c r="D512" s="19">
        <f t="shared" si="7"/>
        <v>38407</v>
      </c>
      <c r="E512" s="180">
        <v>1.506978</v>
      </c>
      <c r="F512" s="37">
        <v>23.08271</v>
      </c>
    </row>
    <row r="513" spans="1:6" ht="12.75">
      <c r="A513" s="21">
        <v>2005</v>
      </c>
      <c r="B513" s="18">
        <v>2</v>
      </c>
      <c r="C513" s="18">
        <v>25</v>
      </c>
      <c r="D513" s="19">
        <f t="shared" si="7"/>
        <v>38408</v>
      </c>
      <c r="E513" s="180">
        <v>3.086766</v>
      </c>
      <c r="F513" s="37">
        <v>23.22635</v>
      </c>
    </row>
    <row r="514" spans="1:6" ht="12.75">
      <c r="A514" s="21">
        <v>2005</v>
      </c>
      <c r="B514" s="18">
        <v>2</v>
      </c>
      <c r="C514" s="18">
        <v>26</v>
      </c>
      <c r="D514" s="19">
        <f t="shared" si="7"/>
        <v>38409</v>
      </c>
      <c r="E514" s="180">
        <v>7.362243</v>
      </c>
      <c r="F514" s="37">
        <v>23.52078</v>
      </c>
    </row>
    <row r="515" spans="1:6" ht="12.75">
      <c r="A515" s="21">
        <v>2005</v>
      </c>
      <c r="B515" s="18">
        <v>2</v>
      </c>
      <c r="C515" s="18">
        <v>27</v>
      </c>
      <c r="D515" s="19">
        <f t="shared" si="7"/>
        <v>38410</v>
      </c>
      <c r="E515" s="180">
        <v>9.536544</v>
      </c>
      <c r="F515" s="37">
        <v>23.60542</v>
      </c>
    </row>
    <row r="516" spans="1:6" ht="12.75">
      <c r="A516" s="21">
        <v>2005</v>
      </c>
      <c r="B516" s="18">
        <v>2</v>
      </c>
      <c r="C516" s="18">
        <v>28</v>
      </c>
      <c r="D516" s="19">
        <f t="shared" si="7"/>
        <v>38411</v>
      </c>
      <c r="E516" s="180">
        <v>12.10902</v>
      </c>
      <c r="F516" s="37">
        <v>23.70037</v>
      </c>
    </row>
    <row r="517" spans="1:6" ht="12.75">
      <c r="A517" s="21">
        <v>2005</v>
      </c>
      <c r="B517" s="18">
        <v>3</v>
      </c>
      <c r="C517" s="18">
        <v>1</v>
      </c>
      <c r="D517" s="19">
        <f t="shared" si="7"/>
        <v>38412</v>
      </c>
      <c r="E517" s="180">
        <v>10.0529</v>
      </c>
      <c r="F517" s="37">
        <v>23.62927</v>
      </c>
    </row>
    <row r="518" spans="1:6" ht="12.75">
      <c r="A518" s="21">
        <v>2005</v>
      </c>
      <c r="B518" s="18">
        <v>3</v>
      </c>
      <c r="C518" s="18">
        <v>2</v>
      </c>
      <c r="D518" s="19">
        <f t="shared" si="7"/>
        <v>38413</v>
      </c>
      <c r="E518" s="180">
        <v>7.774221</v>
      </c>
      <c r="F518" s="37">
        <v>23.53839</v>
      </c>
    </row>
    <row r="519" spans="1:6" ht="12.75">
      <c r="A519" s="21">
        <v>2005</v>
      </c>
      <c r="B519" s="18">
        <v>3</v>
      </c>
      <c r="C519" s="18">
        <v>3</v>
      </c>
      <c r="D519" s="19">
        <f t="shared" si="7"/>
        <v>38414</v>
      </c>
      <c r="E519" s="180">
        <v>6.15618</v>
      </c>
      <c r="F519" s="37">
        <v>23.46281</v>
      </c>
    </row>
    <row r="520" spans="1:6" ht="12.75">
      <c r="A520" s="21">
        <v>2005</v>
      </c>
      <c r="B520" s="18">
        <v>3</v>
      </c>
      <c r="C520" s="18">
        <v>4</v>
      </c>
      <c r="D520" s="19">
        <f t="shared" si="7"/>
        <v>38415</v>
      </c>
      <c r="E520" s="180">
        <v>6.671319</v>
      </c>
      <c r="F520" s="37">
        <v>23.48838</v>
      </c>
    </row>
    <row r="521" spans="1:6" ht="12.75">
      <c r="A521" s="21">
        <v>2005</v>
      </c>
      <c r="B521" s="18">
        <v>3</v>
      </c>
      <c r="C521" s="18">
        <v>5</v>
      </c>
      <c r="D521" s="19">
        <f t="shared" si="7"/>
        <v>38416</v>
      </c>
      <c r="E521" s="180">
        <v>6.442629</v>
      </c>
      <c r="F521" s="37">
        <v>23.47734</v>
      </c>
    </row>
    <row r="522" spans="1:6" ht="12.75">
      <c r="A522" s="21">
        <v>2005</v>
      </c>
      <c r="B522" s="18">
        <v>3</v>
      </c>
      <c r="C522" s="18">
        <v>6</v>
      </c>
      <c r="D522" s="19">
        <f t="shared" si="7"/>
        <v>38417</v>
      </c>
      <c r="E522" s="180">
        <v>5.771536</v>
      </c>
      <c r="F522" s="37">
        <v>23.44297</v>
      </c>
    </row>
    <row r="523" spans="1:6" ht="12.75">
      <c r="A523" s="21">
        <v>2005</v>
      </c>
      <c r="B523" s="18">
        <v>3</v>
      </c>
      <c r="C523" s="18">
        <v>7</v>
      </c>
      <c r="D523" s="19">
        <f aca="true" t="shared" si="8" ref="D523:D586">DATE(A523,B523,C523)</f>
        <v>38418</v>
      </c>
      <c r="E523" s="180">
        <v>5.076166</v>
      </c>
      <c r="F523" s="37">
        <v>23.4038</v>
      </c>
    </row>
    <row r="524" spans="1:6" ht="12.75">
      <c r="A524" s="21">
        <v>2005</v>
      </c>
      <c r="B524" s="18">
        <v>3</v>
      </c>
      <c r="C524" s="18">
        <v>8</v>
      </c>
      <c r="D524" s="19">
        <f t="shared" si="8"/>
        <v>38419</v>
      </c>
      <c r="E524" s="180">
        <v>4.922314</v>
      </c>
      <c r="F524" s="37">
        <v>23.39266</v>
      </c>
    </row>
    <row r="525" spans="1:6" ht="12.75">
      <c r="A525" s="21">
        <v>2005</v>
      </c>
      <c r="B525" s="18">
        <v>3</v>
      </c>
      <c r="C525" s="18">
        <v>9</v>
      </c>
      <c r="D525" s="19">
        <f t="shared" si="8"/>
        <v>38420</v>
      </c>
      <c r="E525" s="180">
        <v>7.144745</v>
      </c>
      <c r="F525" s="37">
        <v>23.50349</v>
      </c>
    </row>
    <row r="526" spans="1:6" ht="12.75">
      <c r="A526" s="21">
        <v>2005</v>
      </c>
      <c r="B526" s="18">
        <v>3</v>
      </c>
      <c r="C526" s="18">
        <v>10</v>
      </c>
      <c r="D526" s="19">
        <f t="shared" si="8"/>
        <v>38421</v>
      </c>
      <c r="E526" s="180">
        <v>13.69409</v>
      </c>
      <c r="F526" s="37">
        <v>23.74917</v>
      </c>
    </row>
    <row r="527" spans="1:6" ht="12.75">
      <c r="A527" s="21">
        <v>2005</v>
      </c>
      <c r="B527" s="18">
        <v>3</v>
      </c>
      <c r="C527" s="18">
        <v>11</v>
      </c>
      <c r="D527" s="19">
        <f t="shared" si="8"/>
        <v>38422</v>
      </c>
      <c r="E527" s="180">
        <v>12.45444</v>
      </c>
      <c r="F527" s="37">
        <v>23.7112</v>
      </c>
    </row>
    <row r="528" spans="1:6" ht="12.75">
      <c r="A528" s="21">
        <v>2005</v>
      </c>
      <c r="B528" s="18">
        <v>3</v>
      </c>
      <c r="C528" s="18">
        <v>12</v>
      </c>
      <c r="D528" s="19">
        <f t="shared" si="8"/>
        <v>38423</v>
      </c>
      <c r="E528" s="180">
        <v>10.63428</v>
      </c>
      <c r="F528" s="37">
        <v>23.65042</v>
      </c>
    </row>
    <row r="529" spans="1:6" ht="12.75">
      <c r="A529" s="21">
        <v>2005</v>
      </c>
      <c r="B529" s="18">
        <v>3</v>
      </c>
      <c r="C529" s="18">
        <v>13</v>
      </c>
      <c r="D529" s="19">
        <f t="shared" si="8"/>
        <v>38424</v>
      </c>
      <c r="E529" s="180">
        <v>8.938793</v>
      </c>
      <c r="F529" s="37">
        <v>23.58714</v>
      </c>
    </row>
    <row r="530" spans="1:6" ht="12.75">
      <c r="A530" s="21">
        <v>2005</v>
      </c>
      <c r="B530" s="18">
        <v>3</v>
      </c>
      <c r="C530" s="18">
        <v>14</v>
      </c>
      <c r="D530" s="19">
        <f t="shared" si="8"/>
        <v>38425</v>
      </c>
      <c r="E530" s="180">
        <v>7.355916</v>
      </c>
      <c r="F530" s="37">
        <v>23.52031</v>
      </c>
    </row>
    <row r="531" spans="1:6" ht="12.75">
      <c r="A531" s="21">
        <v>2005</v>
      </c>
      <c r="B531" s="18">
        <v>3</v>
      </c>
      <c r="C531" s="18">
        <v>15</v>
      </c>
      <c r="D531" s="19">
        <f t="shared" si="8"/>
        <v>38426</v>
      </c>
      <c r="E531" s="180">
        <v>6.300693</v>
      </c>
      <c r="F531" s="37">
        <v>23.47021</v>
      </c>
    </row>
    <row r="532" spans="1:6" ht="12.75">
      <c r="A532" s="21">
        <v>2005</v>
      </c>
      <c r="B532" s="18">
        <v>3</v>
      </c>
      <c r="C532" s="18">
        <v>16</v>
      </c>
      <c r="D532" s="19">
        <f t="shared" si="8"/>
        <v>38427</v>
      </c>
      <c r="E532" s="180">
        <v>5.674544</v>
      </c>
      <c r="F532" s="37">
        <v>23.43776</v>
      </c>
    </row>
    <row r="533" spans="1:6" ht="12.75">
      <c r="A533" s="21">
        <v>2005</v>
      </c>
      <c r="B533" s="18">
        <v>3</v>
      </c>
      <c r="C533" s="18">
        <v>17</v>
      </c>
      <c r="D533" s="19">
        <f t="shared" si="8"/>
        <v>38428</v>
      </c>
      <c r="E533" s="180">
        <v>15.10434</v>
      </c>
      <c r="F533" s="37">
        <v>23.72172</v>
      </c>
    </row>
    <row r="534" spans="1:6" ht="12.75">
      <c r="A534" s="21">
        <v>2005</v>
      </c>
      <c r="B534" s="18">
        <v>3</v>
      </c>
      <c r="C534" s="18">
        <v>18</v>
      </c>
      <c r="D534" s="19">
        <f t="shared" si="8"/>
        <v>38429</v>
      </c>
      <c r="E534" s="180">
        <v>43.00951</v>
      </c>
      <c r="F534" s="37">
        <v>24.3137</v>
      </c>
    </row>
    <row r="535" spans="1:6" ht="12.75">
      <c r="A535" s="21">
        <v>2005</v>
      </c>
      <c r="B535" s="18">
        <v>3</v>
      </c>
      <c r="C535" s="18">
        <v>19</v>
      </c>
      <c r="D535" s="19">
        <f t="shared" si="8"/>
        <v>38430</v>
      </c>
      <c r="E535" s="180">
        <v>36.29713</v>
      </c>
      <c r="F535" s="37">
        <v>24.21594</v>
      </c>
    </row>
    <row r="536" spans="1:6" ht="12.75">
      <c r="A536" s="21">
        <v>2005</v>
      </c>
      <c r="B536" s="18">
        <v>3</v>
      </c>
      <c r="C536" s="18">
        <v>20</v>
      </c>
      <c r="D536" s="19">
        <f t="shared" si="8"/>
        <v>38431</v>
      </c>
      <c r="E536" s="180">
        <v>27.94951</v>
      </c>
      <c r="F536" s="37">
        <v>24.075</v>
      </c>
    </row>
    <row r="537" spans="1:6" ht="12.75">
      <c r="A537" s="21">
        <v>2005</v>
      </c>
      <c r="B537" s="18">
        <v>3</v>
      </c>
      <c r="C537" s="18">
        <v>21</v>
      </c>
      <c r="D537" s="19">
        <f t="shared" si="8"/>
        <v>38432</v>
      </c>
      <c r="E537" s="180">
        <v>21.93417</v>
      </c>
      <c r="F537" s="37">
        <v>23.95625</v>
      </c>
    </row>
    <row r="538" spans="1:6" ht="12.75">
      <c r="A538" s="21">
        <v>2005</v>
      </c>
      <c r="B538" s="18">
        <v>3</v>
      </c>
      <c r="C538" s="18">
        <v>22</v>
      </c>
      <c r="D538" s="19">
        <f t="shared" si="8"/>
        <v>38433</v>
      </c>
      <c r="E538" s="180">
        <v>22.26389</v>
      </c>
      <c r="F538" s="37">
        <v>23.96375</v>
      </c>
    </row>
    <row r="539" spans="1:6" ht="12.75">
      <c r="A539" s="21">
        <v>2005</v>
      </c>
      <c r="B539" s="18">
        <v>3</v>
      </c>
      <c r="C539" s="18">
        <v>23</v>
      </c>
      <c r="D539" s="19">
        <f t="shared" si="8"/>
        <v>38434</v>
      </c>
      <c r="E539" s="180">
        <v>19.24834</v>
      </c>
      <c r="F539" s="37">
        <v>23.89562</v>
      </c>
    </row>
    <row r="540" spans="1:6" ht="12.75">
      <c r="A540" s="21">
        <v>2005</v>
      </c>
      <c r="B540" s="18">
        <v>3</v>
      </c>
      <c r="C540" s="18">
        <v>24</v>
      </c>
      <c r="D540" s="19">
        <f t="shared" si="8"/>
        <v>38435</v>
      </c>
      <c r="E540" s="180">
        <v>16.46437</v>
      </c>
      <c r="F540" s="37">
        <v>23.82661</v>
      </c>
    </row>
    <row r="541" spans="1:6" ht="12.75">
      <c r="A541" s="21">
        <v>2005</v>
      </c>
      <c r="B541" s="18">
        <v>3</v>
      </c>
      <c r="C541" s="18">
        <v>25</v>
      </c>
      <c r="D541" s="19">
        <f t="shared" si="8"/>
        <v>38436</v>
      </c>
      <c r="E541" s="180">
        <v>14.47157</v>
      </c>
      <c r="F541" s="37">
        <v>23.77198</v>
      </c>
    </row>
    <row r="542" spans="1:6" ht="12.75">
      <c r="A542" s="21">
        <v>2005</v>
      </c>
      <c r="B542" s="18">
        <v>3</v>
      </c>
      <c r="C542" s="18">
        <v>26</v>
      </c>
      <c r="D542" s="19">
        <f t="shared" si="8"/>
        <v>38437</v>
      </c>
      <c r="E542" s="180">
        <v>13.60723</v>
      </c>
      <c r="F542" s="37">
        <v>23.74693</v>
      </c>
    </row>
    <row r="543" spans="1:6" ht="12.75">
      <c r="A543" s="21">
        <v>2005</v>
      </c>
      <c r="B543" s="18">
        <v>3</v>
      </c>
      <c r="C543" s="18">
        <v>27</v>
      </c>
      <c r="D543" s="19">
        <f t="shared" si="8"/>
        <v>38438</v>
      </c>
      <c r="E543" s="180">
        <v>12.56616</v>
      </c>
      <c r="F543" s="37">
        <v>23.7149</v>
      </c>
    </row>
    <row r="544" spans="1:6" ht="12.75">
      <c r="A544" s="21">
        <v>2005</v>
      </c>
      <c r="B544" s="18">
        <v>3</v>
      </c>
      <c r="C544" s="18">
        <v>28</v>
      </c>
      <c r="D544" s="19">
        <f t="shared" si="8"/>
        <v>38439</v>
      </c>
      <c r="E544" s="180">
        <v>12.37391</v>
      </c>
      <c r="F544" s="37">
        <v>23.70875</v>
      </c>
    </row>
    <row r="545" spans="1:6" ht="12.75">
      <c r="A545" s="21">
        <v>2005</v>
      </c>
      <c r="B545" s="18">
        <v>3</v>
      </c>
      <c r="C545" s="18">
        <v>29</v>
      </c>
      <c r="D545" s="19">
        <f t="shared" si="8"/>
        <v>38440</v>
      </c>
      <c r="E545" s="180">
        <v>12.9276</v>
      </c>
      <c r="F545" s="37">
        <v>23.7263</v>
      </c>
    </row>
    <row r="546" spans="1:6" ht="12.75">
      <c r="A546" s="21">
        <v>2005</v>
      </c>
      <c r="B546" s="18">
        <v>3</v>
      </c>
      <c r="C546" s="18">
        <v>30</v>
      </c>
      <c r="D546" s="19">
        <f t="shared" si="8"/>
        <v>38441</v>
      </c>
      <c r="E546" s="180">
        <v>12.12413</v>
      </c>
      <c r="F546" s="37">
        <v>23.70089</v>
      </c>
    </row>
    <row r="547" spans="1:6" ht="12.75">
      <c r="A547" s="21">
        <v>2005</v>
      </c>
      <c r="B547" s="18">
        <v>3</v>
      </c>
      <c r="C547" s="18">
        <v>31</v>
      </c>
      <c r="D547" s="19">
        <f t="shared" si="8"/>
        <v>38442</v>
      </c>
      <c r="E547" s="180">
        <v>11.20944</v>
      </c>
      <c r="F547" s="37">
        <v>23.67057</v>
      </c>
    </row>
    <row r="548" spans="1:6" ht="12.75">
      <c r="A548" s="21">
        <v>2005</v>
      </c>
      <c r="B548" s="18">
        <v>4</v>
      </c>
      <c r="C548" s="18">
        <v>1</v>
      </c>
      <c r="D548" s="19">
        <f t="shared" si="8"/>
        <v>38443</v>
      </c>
      <c r="E548" s="180">
        <v>10.13976</v>
      </c>
      <c r="F548" s="37">
        <v>23.63286</v>
      </c>
    </row>
    <row r="549" spans="1:6" ht="12.75">
      <c r="A549" s="21">
        <v>2005</v>
      </c>
      <c r="B549" s="18">
        <v>4</v>
      </c>
      <c r="C549" s="18">
        <v>2</v>
      </c>
      <c r="D549" s="19">
        <f t="shared" si="8"/>
        <v>38444</v>
      </c>
      <c r="E549" s="180">
        <v>9.398846</v>
      </c>
      <c r="F549" s="37">
        <v>23.60537</v>
      </c>
    </row>
    <row r="550" spans="1:6" ht="12.75">
      <c r="A550" s="21">
        <v>2005</v>
      </c>
      <c r="B550" s="18">
        <v>4</v>
      </c>
      <c r="C550" s="18">
        <v>3</v>
      </c>
      <c r="D550" s="19">
        <f t="shared" si="8"/>
        <v>38445</v>
      </c>
      <c r="E550" s="180">
        <v>9.00198</v>
      </c>
      <c r="F550" s="37">
        <v>23.5899</v>
      </c>
    </row>
    <row r="551" spans="1:6" ht="12.75">
      <c r="A551" s="21">
        <v>2005</v>
      </c>
      <c r="B551" s="18">
        <v>4</v>
      </c>
      <c r="C551" s="18">
        <v>4</v>
      </c>
      <c r="D551" s="19">
        <f t="shared" si="8"/>
        <v>38446</v>
      </c>
      <c r="E551" s="180">
        <v>8.067714</v>
      </c>
      <c r="F551" s="37">
        <v>23.55151</v>
      </c>
    </row>
    <row r="552" spans="1:6" ht="12.75">
      <c r="A552" s="21">
        <v>2005</v>
      </c>
      <c r="B552" s="18">
        <v>4</v>
      </c>
      <c r="C552" s="18">
        <v>5</v>
      </c>
      <c r="D552" s="19">
        <f t="shared" si="8"/>
        <v>38447</v>
      </c>
      <c r="E552" s="180">
        <v>7.205263</v>
      </c>
      <c r="F552" s="37">
        <v>23.51359</v>
      </c>
    </row>
    <row r="553" spans="1:6" ht="12.75">
      <c r="A553" s="21">
        <v>2005</v>
      </c>
      <c r="B553" s="18">
        <v>4</v>
      </c>
      <c r="C553" s="18">
        <v>6</v>
      </c>
      <c r="D553" s="19">
        <f t="shared" si="8"/>
        <v>38448</v>
      </c>
      <c r="E553" s="180">
        <v>6.433683</v>
      </c>
      <c r="F553" s="37">
        <v>23.47688</v>
      </c>
    </row>
    <row r="554" spans="1:6" ht="12.75">
      <c r="A554" s="21">
        <v>2005</v>
      </c>
      <c r="B554" s="18">
        <v>4</v>
      </c>
      <c r="C554" s="18">
        <v>7</v>
      </c>
      <c r="D554" s="19">
        <f t="shared" si="8"/>
        <v>38449</v>
      </c>
      <c r="E554" s="180">
        <v>5.811557</v>
      </c>
      <c r="F554" s="37">
        <v>23.4451</v>
      </c>
    </row>
    <row r="555" spans="1:6" ht="12.75">
      <c r="A555" s="21">
        <v>2005</v>
      </c>
      <c r="B555" s="18">
        <v>4</v>
      </c>
      <c r="C555" s="18">
        <v>8</v>
      </c>
      <c r="D555" s="19">
        <f t="shared" si="8"/>
        <v>38450</v>
      </c>
      <c r="E555" s="180">
        <v>5.714225</v>
      </c>
      <c r="F555" s="37">
        <v>23.44</v>
      </c>
    </row>
    <row r="556" spans="1:6" ht="12.75">
      <c r="A556" s="21">
        <v>2005</v>
      </c>
      <c r="B556" s="18">
        <v>4</v>
      </c>
      <c r="C556" s="18">
        <v>9</v>
      </c>
      <c r="D556" s="19">
        <f t="shared" si="8"/>
        <v>38451</v>
      </c>
      <c r="E556" s="180">
        <v>5.449069</v>
      </c>
      <c r="F556" s="37">
        <v>23.42552</v>
      </c>
    </row>
    <row r="557" spans="1:6" ht="12.75">
      <c r="A557" s="21">
        <v>2005</v>
      </c>
      <c r="B557" s="18">
        <v>4</v>
      </c>
      <c r="C557" s="18">
        <v>10</v>
      </c>
      <c r="D557" s="19">
        <f t="shared" si="8"/>
        <v>38452</v>
      </c>
      <c r="E557" s="180">
        <v>5.082545</v>
      </c>
      <c r="F557" s="37">
        <v>23.40432</v>
      </c>
    </row>
    <row r="558" spans="1:6" ht="12.75">
      <c r="A558" s="21">
        <v>2005</v>
      </c>
      <c r="B558" s="18">
        <v>4</v>
      </c>
      <c r="C558" s="18">
        <v>11</v>
      </c>
      <c r="D558" s="19">
        <f t="shared" si="8"/>
        <v>38453</v>
      </c>
      <c r="E558" s="180">
        <v>4.630161</v>
      </c>
      <c r="F558" s="37">
        <v>23.37276</v>
      </c>
    </row>
    <row r="559" spans="1:6" ht="12.75">
      <c r="A559" s="21">
        <v>2005</v>
      </c>
      <c r="B559" s="18">
        <v>4</v>
      </c>
      <c r="C559" s="18">
        <v>12</v>
      </c>
      <c r="D559" s="19">
        <f t="shared" si="8"/>
        <v>38454</v>
      </c>
      <c r="E559" s="180">
        <v>4.245989</v>
      </c>
      <c r="F559" s="37">
        <v>23.34318</v>
      </c>
    </row>
    <row r="560" spans="1:6" ht="12.75">
      <c r="A560" s="21">
        <v>2005</v>
      </c>
      <c r="B560" s="18">
        <v>4</v>
      </c>
      <c r="C560" s="18">
        <v>13</v>
      </c>
      <c r="D560" s="19">
        <f t="shared" si="8"/>
        <v>38455</v>
      </c>
      <c r="E560" s="180">
        <v>3.972229</v>
      </c>
      <c r="F560" s="37">
        <v>23.32115</v>
      </c>
    </row>
    <row r="561" spans="1:6" ht="12.75">
      <c r="A561" s="21">
        <v>2005</v>
      </c>
      <c r="B561" s="18">
        <v>4</v>
      </c>
      <c r="C561" s="18">
        <v>14</v>
      </c>
      <c r="D561" s="19">
        <f t="shared" si="8"/>
        <v>38456</v>
      </c>
      <c r="E561" s="180">
        <v>3.693828</v>
      </c>
      <c r="F561" s="37">
        <v>23.29755</v>
      </c>
    </row>
    <row r="562" spans="1:6" ht="12.75">
      <c r="A562" s="21">
        <v>2005</v>
      </c>
      <c r="B562" s="18">
        <v>4</v>
      </c>
      <c r="C562" s="18">
        <v>15</v>
      </c>
      <c r="D562" s="19">
        <f t="shared" si="8"/>
        <v>38457</v>
      </c>
      <c r="E562" s="180">
        <v>3.325794</v>
      </c>
      <c r="F562" s="37">
        <v>23.26464</v>
      </c>
    </row>
    <row r="563" spans="1:6" ht="12.75">
      <c r="A563" s="21">
        <v>2005</v>
      </c>
      <c r="B563" s="18">
        <v>4</v>
      </c>
      <c r="C563" s="18">
        <v>16</v>
      </c>
      <c r="D563" s="19">
        <f t="shared" si="8"/>
        <v>38458</v>
      </c>
      <c r="E563" s="180">
        <v>3.110827</v>
      </c>
      <c r="F563" s="37">
        <v>23.24438</v>
      </c>
    </row>
    <row r="564" spans="1:6" ht="12.75">
      <c r="A564" s="21">
        <v>2005</v>
      </c>
      <c r="B564" s="18">
        <v>4</v>
      </c>
      <c r="C564" s="18">
        <v>17</v>
      </c>
      <c r="D564" s="19">
        <f t="shared" si="8"/>
        <v>38459</v>
      </c>
      <c r="E564" s="180">
        <v>2.860668</v>
      </c>
      <c r="F564" s="37">
        <v>23.21964</v>
      </c>
    </row>
    <row r="565" spans="1:6" ht="12.75">
      <c r="A565" s="21">
        <v>2005</v>
      </c>
      <c r="B565" s="18">
        <v>4</v>
      </c>
      <c r="C565" s="18">
        <v>18</v>
      </c>
      <c r="D565" s="19">
        <f t="shared" si="8"/>
        <v>38460</v>
      </c>
      <c r="E565" s="180">
        <v>2.686753</v>
      </c>
      <c r="F565" s="37">
        <v>23.20214</v>
      </c>
    </row>
    <row r="566" spans="1:6" ht="12.75">
      <c r="A566" s="21">
        <v>2005</v>
      </c>
      <c r="B566" s="18">
        <v>4</v>
      </c>
      <c r="C566" s="18">
        <v>19</v>
      </c>
      <c r="D566" s="19">
        <f t="shared" si="8"/>
        <v>38461</v>
      </c>
      <c r="E566" s="180">
        <v>2.467928</v>
      </c>
      <c r="F566" s="37">
        <v>23.1813</v>
      </c>
    </row>
    <row r="567" spans="1:6" ht="12.75">
      <c r="A567" s="21">
        <v>2005</v>
      </c>
      <c r="B567" s="18">
        <v>4</v>
      </c>
      <c r="C567" s="18">
        <v>20</v>
      </c>
      <c r="D567" s="19">
        <f t="shared" si="8"/>
        <v>38462</v>
      </c>
      <c r="E567" s="180">
        <v>2.164584</v>
      </c>
      <c r="F567" s="37">
        <v>23.15141</v>
      </c>
    </row>
    <row r="568" spans="1:6" ht="12.75">
      <c r="A568" s="21">
        <v>2005</v>
      </c>
      <c r="B568" s="18">
        <v>4</v>
      </c>
      <c r="C568" s="18">
        <v>21</v>
      </c>
      <c r="D568" s="19">
        <f t="shared" si="8"/>
        <v>38463</v>
      </c>
      <c r="E568" s="180">
        <v>1.902816</v>
      </c>
      <c r="F568" s="37">
        <v>23.12344</v>
      </c>
    </row>
    <row r="569" spans="1:6" ht="12.75">
      <c r="A569" s="21">
        <v>2005</v>
      </c>
      <c r="B569" s="18">
        <v>4</v>
      </c>
      <c r="C569" s="18">
        <v>22</v>
      </c>
      <c r="D569" s="19">
        <f t="shared" si="8"/>
        <v>38464</v>
      </c>
      <c r="E569" s="180">
        <v>1.705349</v>
      </c>
      <c r="F569" s="37">
        <v>23.10193</v>
      </c>
    </row>
    <row r="570" spans="1:6" ht="12.75">
      <c r="A570" s="21">
        <v>2005</v>
      </c>
      <c r="B570" s="18">
        <v>4</v>
      </c>
      <c r="C570" s="18">
        <v>23</v>
      </c>
      <c r="D570" s="19">
        <f t="shared" si="8"/>
        <v>38465</v>
      </c>
      <c r="E570" s="180">
        <v>1.373864</v>
      </c>
      <c r="F570" s="37">
        <v>23.06937</v>
      </c>
    </row>
    <row r="571" spans="1:6" ht="12.75">
      <c r="A571" s="21">
        <v>2005</v>
      </c>
      <c r="B571" s="18">
        <v>4</v>
      </c>
      <c r="C571" s="18">
        <v>24</v>
      </c>
      <c r="D571" s="19">
        <f t="shared" si="8"/>
        <v>38466</v>
      </c>
      <c r="E571" s="180">
        <v>0.9929172</v>
      </c>
      <c r="F571" s="37">
        <v>23.02625</v>
      </c>
    </row>
    <row r="572" spans="1:6" ht="12.75">
      <c r="A572" s="21">
        <v>2005</v>
      </c>
      <c r="B572" s="18">
        <v>4</v>
      </c>
      <c r="C572" s="18">
        <v>25</v>
      </c>
      <c r="D572" s="19">
        <f t="shared" si="8"/>
        <v>38467</v>
      </c>
      <c r="E572" s="180">
        <v>0.7083316</v>
      </c>
      <c r="F572" s="37">
        <v>22.98854</v>
      </c>
    </row>
    <row r="573" spans="1:6" ht="12.75">
      <c r="A573" s="21">
        <v>2005</v>
      </c>
      <c r="B573" s="18">
        <v>4</v>
      </c>
      <c r="C573" s="18">
        <v>26</v>
      </c>
      <c r="D573" s="19">
        <f t="shared" si="8"/>
        <v>38468</v>
      </c>
      <c r="E573" s="180">
        <v>0.3745879</v>
      </c>
      <c r="F573" s="37">
        <v>22.94682</v>
      </c>
    </row>
    <row r="574" spans="1:6" ht="12.75">
      <c r="A574" s="21">
        <v>2005</v>
      </c>
      <c r="B574" s="18">
        <v>4</v>
      </c>
      <c r="C574" s="18">
        <v>27</v>
      </c>
      <c r="D574" s="19">
        <f t="shared" si="8"/>
        <v>38469</v>
      </c>
      <c r="E574" s="180">
        <v>3.047423</v>
      </c>
      <c r="F574" s="37">
        <v>23.23063</v>
      </c>
    </row>
    <row r="575" spans="1:6" ht="12.75">
      <c r="A575" s="21">
        <v>2005</v>
      </c>
      <c r="B575" s="18">
        <v>4</v>
      </c>
      <c r="C575" s="18">
        <v>28</v>
      </c>
      <c r="D575" s="19">
        <f t="shared" si="8"/>
        <v>38470</v>
      </c>
      <c r="E575" s="180">
        <v>3.449706</v>
      </c>
      <c r="F575" s="37">
        <v>23.27563</v>
      </c>
    </row>
    <row r="576" spans="1:6" ht="12.75">
      <c r="A576" s="21">
        <v>2005</v>
      </c>
      <c r="B576" s="18">
        <v>4</v>
      </c>
      <c r="C576" s="18">
        <v>29</v>
      </c>
      <c r="D576" s="19">
        <f t="shared" si="8"/>
        <v>38471</v>
      </c>
      <c r="E576" s="180">
        <v>2.866334</v>
      </c>
      <c r="F576" s="37">
        <v>23.2201</v>
      </c>
    </row>
    <row r="577" spans="1:6" ht="12.75">
      <c r="A577" s="21">
        <v>2005</v>
      </c>
      <c r="B577" s="18">
        <v>4</v>
      </c>
      <c r="C577" s="18">
        <v>30</v>
      </c>
      <c r="D577" s="19">
        <f t="shared" si="8"/>
        <v>38472</v>
      </c>
      <c r="E577" s="180">
        <v>2.504592</v>
      </c>
      <c r="F577" s="37">
        <v>23.18474</v>
      </c>
    </row>
    <row r="578" spans="1:6" ht="12.75">
      <c r="A578" s="21">
        <v>2005</v>
      </c>
      <c r="B578" s="18">
        <v>5</v>
      </c>
      <c r="C578" s="18">
        <v>1</v>
      </c>
      <c r="D578" s="19">
        <f t="shared" si="8"/>
        <v>38473</v>
      </c>
      <c r="E578" s="180">
        <v>2.139438</v>
      </c>
      <c r="F578" s="37">
        <v>23.14891</v>
      </c>
    </row>
    <row r="579" spans="1:6" ht="12.75">
      <c r="A579" s="21">
        <v>2005</v>
      </c>
      <c r="B579" s="18">
        <v>5</v>
      </c>
      <c r="C579" s="18">
        <v>2</v>
      </c>
      <c r="D579" s="19">
        <f t="shared" si="8"/>
        <v>38474</v>
      </c>
      <c r="E579" s="180">
        <v>2.011748</v>
      </c>
      <c r="F579" s="37">
        <v>23.13547</v>
      </c>
    </row>
    <row r="580" spans="1:6" ht="12.75">
      <c r="A580" s="21">
        <v>2005</v>
      </c>
      <c r="B580" s="18">
        <v>5</v>
      </c>
      <c r="C580" s="18">
        <v>3</v>
      </c>
      <c r="D580" s="19">
        <f t="shared" si="8"/>
        <v>38475</v>
      </c>
      <c r="E580" s="180">
        <v>2.448865</v>
      </c>
      <c r="F580" s="37">
        <v>23.17776</v>
      </c>
    </row>
    <row r="581" spans="1:6" ht="12.75">
      <c r="A581" s="21">
        <v>2005</v>
      </c>
      <c r="B581" s="18">
        <v>5</v>
      </c>
      <c r="C581" s="18">
        <v>4</v>
      </c>
      <c r="D581" s="19">
        <f t="shared" si="8"/>
        <v>38476</v>
      </c>
      <c r="E581" s="180">
        <v>11.76566</v>
      </c>
      <c r="F581" s="37">
        <v>23.68036</v>
      </c>
    </row>
    <row r="582" spans="1:6" ht="12.75">
      <c r="A582" s="21">
        <v>2005</v>
      </c>
      <c r="B582" s="18">
        <v>5</v>
      </c>
      <c r="C582" s="18">
        <v>5</v>
      </c>
      <c r="D582" s="19">
        <f t="shared" si="8"/>
        <v>38477</v>
      </c>
      <c r="E582" s="180">
        <v>13.83476</v>
      </c>
      <c r="F582" s="37">
        <v>23.75365</v>
      </c>
    </row>
    <row r="583" spans="1:6" ht="12.75">
      <c r="A583" s="21">
        <v>2005</v>
      </c>
      <c r="B583" s="18">
        <v>5</v>
      </c>
      <c r="C583" s="18">
        <v>6</v>
      </c>
      <c r="D583" s="19">
        <f t="shared" si="8"/>
        <v>38478</v>
      </c>
      <c r="E583" s="180">
        <v>11.99602</v>
      </c>
      <c r="F583" s="37">
        <v>23.69635</v>
      </c>
    </row>
    <row r="584" spans="1:6" ht="12.75">
      <c r="A584" s="21">
        <v>2005</v>
      </c>
      <c r="B584" s="18">
        <v>5</v>
      </c>
      <c r="C584" s="18">
        <v>7</v>
      </c>
      <c r="D584" s="19">
        <f t="shared" si="8"/>
        <v>38479</v>
      </c>
      <c r="E584" s="180">
        <v>9.632644</v>
      </c>
      <c r="F584" s="37">
        <v>23.6138</v>
      </c>
    </row>
    <row r="585" spans="1:6" ht="12.75">
      <c r="A585" s="21">
        <v>2005</v>
      </c>
      <c r="B585" s="18">
        <v>5</v>
      </c>
      <c r="C585" s="18">
        <v>8</v>
      </c>
      <c r="D585" s="19">
        <f t="shared" si="8"/>
        <v>38480</v>
      </c>
      <c r="E585" s="180">
        <v>7.639712</v>
      </c>
      <c r="F585" s="37">
        <v>23.53255</v>
      </c>
    </row>
    <row r="586" spans="1:6" ht="12.75">
      <c r="A586" s="21">
        <v>2005</v>
      </c>
      <c r="B586" s="18">
        <v>5</v>
      </c>
      <c r="C586" s="18">
        <v>9</v>
      </c>
      <c r="D586" s="19">
        <f t="shared" si="8"/>
        <v>38481</v>
      </c>
      <c r="E586" s="180">
        <v>5.794478</v>
      </c>
      <c r="F586" s="37">
        <v>23.44359</v>
      </c>
    </row>
    <row r="587" spans="1:6" ht="12.75">
      <c r="A587" s="21">
        <v>2005</v>
      </c>
      <c r="B587" s="18">
        <v>5</v>
      </c>
      <c r="C587" s="18">
        <v>10</v>
      </c>
      <c r="D587" s="19">
        <f aca="true" t="shared" si="9" ref="D587:D650">DATE(A587,B587,C587)</f>
        <v>38482</v>
      </c>
      <c r="E587" s="180">
        <v>4.543269</v>
      </c>
      <c r="F587" s="37">
        <v>23.36588</v>
      </c>
    </row>
    <row r="588" spans="1:6" ht="12.75">
      <c r="A588" s="21">
        <v>2005</v>
      </c>
      <c r="B588" s="18">
        <v>5</v>
      </c>
      <c r="C588" s="18">
        <v>11</v>
      </c>
      <c r="D588" s="19">
        <f t="shared" si="9"/>
        <v>38483</v>
      </c>
      <c r="E588" s="180">
        <v>3.727413</v>
      </c>
      <c r="F588" s="37">
        <v>23.30026</v>
      </c>
    </row>
    <row r="589" spans="1:6" ht="12.75">
      <c r="A589" s="21">
        <v>2005</v>
      </c>
      <c r="B589" s="18">
        <v>5</v>
      </c>
      <c r="C589" s="18">
        <v>12</v>
      </c>
      <c r="D589" s="19">
        <f t="shared" si="9"/>
        <v>38484</v>
      </c>
      <c r="E589" s="180">
        <v>3.152462</v>
      </c>
      <c r="F589" s="37">
        <v>23.24818</v>
      </c>
    </row>
    <row r="590" spans="1:6" ht="12.75">
      <c r="A590" s="21">
        <v>2005</v>
      </c>
      <c r="B590" s="18">
        <v>5</v>
      </c>
      <c r="C590" s="18">
        <v>13</v>
      </c>
      <c r="D590" s="19">
        <f t="shared" si="9"/>
        <v>38485</v>
      </c>
      <c r="E590" s="180">
        <v>2.753219</v>
      </c>
      <c r="F590" s="37">
        <v>23.20864</v>
      </c>
    </row>
    <row r="591" spans="1:6" ht="12.75">
      <c r="A591" s="21">
        <v>2005</v>
      </c>
      <c r="B591" s="18">
        <v>5</v>
      </c>
      <c r="C591" s="18">
        <v>14</v>
      </c>
      <c r="D591" s="19">
        <f t="shared" si="9"/>
        <v>38486</v>
      </c>
      <c r="E591" s="180">
        <v>2.411774</v>
      </c>
      <c r="F591" s="37">
        <v>23.17604</v>
      </c>
    </row>
    <row r="592" spans="1:6" ht="12.75">
      <c r="A592" s="21">
        <v>2005</v>
      </c>
      <c r="B592" s="18">
        <v>5</v>
      </c>
      <c r="C592" s="18">
        <v>15</v>
      </c>
      <c r="D592" s="19">
        <f t="shared" si="9"/>
        <v>38487</v>
      </c>
      <c r="E592" s="180">
        <v>2.087735</v>
      </c>
      <c r="F592" s="37">
        <v>23.14338</v>
      </c>
    </row>
    <row r="593" spans="1:6" ht="12.75">
      <c r="A593" s="21">
        <v>2005</v>
      </c>
      <c r="B593" s="18">
        <v>5</v>
      </c>
      <c r="C593" s="18">
        <v>16</v>
      </c>
      <c r="D593" s="19">
        <f t="shared" si="9"/>
        <v>38488</v>
      </c>
      <c r="E593" s="180">
        <v>1.877926</v>
      </c>
      <c r="F593" s="37">
        <v>23.12057</v>
      </c>
    </row>
    <row r="594" spans="1:6" ht="12.75">
      <c r="A594" s="21">
        <v>2005</v>
      </c>
      <c r="B594" s="18">
        <v>5</v>
      </c>
      <c r="C594" s="18">
        <v>17</v>
      </c>
      <c r="D594" s="19">
        <f t="shared" si="9"/>
        <v>38489</v>
      </c>
      <c r="E594" s="180">
        <v>1.603761</v>
      </c>
      <c r="F594" s="37">
        <v>23.0913</v>
      </c>
    </row>
    <row r="595" spans="1:6" ht="12.75">
      <c r="A595" s="21">
        <v>2005</v>
      </c>
      <c r="B595" s="18">
        <v>5</v>
      </c>
      <c r="C595" s="18">
        <v>18</v>
      </c>
      <c r="D595" s="19">
        <f t="shared" si="9"/>
        <v>38490</v>
      </c>
      <c r="E595" s="180">
        <v>1.208378</v>
      </c>
      <c r="F595" s="37">
        <v>23.05198</v>
      </c>
    </row>
    <row r="596" spans="1:6" ht="12.75">
      <c r="A596" s="21">
        <v>2005</v>
      </c>
      <c r="B596" s="18">
        <v>5</v>
      </c>
      <c r="C596" s="18">
        <v>19</v>
      </c>
      <c r="D596" s="19">
        <f t="shared" si="9"/>
        <v>38491</v>
      </c>
      <c r="E596" s="180">
        <v>0.8785633</v>
      </c>
      <c r="F596" s="37">
        <v>23.0113</v>
      </c>
    </row>
    <row r="597" spans="1:6" ht="12.75">
      <c r="A597" s="21">
        <v>2005</v>
      </c>
      <c r="B597" s="18">
        <v>5</v>
      </c>
      <c r="C597" s="18">
        <v>20</v>
      </c>
      <c r="D597" s="19">
        <f t="shared" si="9"/>
        <v>38492</v>
      </c>
      <c r="E597" s="180">
        <v>0.5149993</v>
      </c>
      <c r="F597" s="37">
        <v>22.96437</v>
      </c>
    </row>
    <row r="598" spans="1:6" ht="12.75">
      <c r="A598" s="21">
        <v>2005</v>
      </c>
      <c r="B598" s="18">
        <v>5</v>
      </c>
      <c r="C598" s="18">
        <v>21</v>
      </c>
      <c r="D598" s="19">
        <f t="shared" si="9"/>
        <v>38493</v>
      </c>
      <c r="E598" s="180">
        <v>0.1850035</v>
      </c>
      <c r="F598" s="37">
        <v>22.92297</v>
      </c>
    </row>
    <row r="599" spans="1:6" ht="12.75">
      <c r="A599" s="21">
        <v>2005</v>
      </c>
      <c r="B599" s="18">
        <v>5</v>
      </c>
      <c r="C599" s="18">
        <v>22</v>
      </c>
      <c r="D599" s="19">
        <f t="shared" si="9"/>
        <v>38494</v>
      </c>
      <c r="E599" s="180">
        <v>0</v>
      </c>
      <c r="F599" s="37">
        <v>22.86573</v>
      </c>
    </row>
    <row r="600" spans="1:6" ht="12.75">
      <c r="A600" s="21">
        <v>2005</v>
      </c>
      <c r="B600" s="18">
        <v>5</v>
      </c>
      <c r="C600" s="18">
        <v>23</v>
      </c>
      <c r="D600" s="19">
        <f t="shared" si="9"/>
        <v>38495</v>
      </c>
      <c r="E600" s="180">
        <v>0</v>
      </c>
      <c r="F600" s="37">
        <v>22.80292</v>
      </c>
    </row>
    <row r="601" spans="1:6" ht="12.75">
      <c r="A601" s="21">
        <v>2005</v>
      </c>
      <c r="B601" s="18">
        <v>5</v>
      </c>
      <c r="C601" s="18">
        <v>24</v>
      </c>
      <c r="D601" s="19">
        <f t="shared" si="9"/>
        <v>38496</v>
      </c>
      <c r="E601" s="180">
        <v>0</v>
      </c>
      <c r="F601" s="37">
        <v>22.73516</v>
      </c>
    </row>
    <row r="602" spans="1:6" ht="12.75">
      <c r="A602" s="21">
        <v>2005</v>
      </c>
      <c r="B602" s="18">
        <v>5</v>
      </c>
      <c r="C602" s="18">
        <v>25</v>
      </c>
      <c r="D602" s="19">
        <f t="shared" si="9"/>
        <v>38497</v>
      </c>
      <c r="E602" s="180">
        <v>0</v>
      </c>
      <c r="F602" s="37">
        <v>22.69922</v>
      </c>
    </row>
    <row r="603" spans="1:6" ht="12.75">
      <c r="A603" s="21">
        <v>2005</v>
      </c>
      <c r="B603" s="18">
        <v>5</v>
      </c>
      <c r="C603" s="18">
        <v>26</v>
      </c>
      <c r="D603" s="19">
        <f t="shared" si="9"/>
        <v>38498</v>
      </c>
      <c r="E603" s="180">
        <v>0</v>
      </c>
      <c r="F603" s="37">
        <v>22.75755</v>
      </c>
    </row>
    <row r="604" spans="1:6" ht="12.75">
      <c r="A604" s="21">
        <v>2005</v>
      </c>
      <c r="B604" s="18">
        <v>5</v>
      </c>
      <c r="C604" s="18">
        <v>27</v>
      </c>
      <c r="D604" s="19">
        <f t="shared" si="9"/>
        <v>38499</v>
      </c>
      <c r="E604" s="180">
        <v>0.4335965</v>
      </c>
      <c r="F604" s="37">
        <v>22.93547</v>
      </c>
    </row>
    <row r="605" spans="1:6" ht="12.75">
      <c r="A605" s="21">
        <v>2005</v>
      </c>
      <c r="B605" s="18">
        <v>5</v>
      </c>
      <c r="C605" s="18">
        <v>28</v>
      </c>
      <c r="D605" s="19">
        <f t="shared" si="9"/>
        <v>38500</v>
      </c>
      <c r="E605" s="180">
        <v>1.54595</v>
      </c>
      <c r="F605" s="37">
        <v>23.08573</v>
      </c>
    </row>
    <row r="606" spans="1:6" ht="12.75">
      <c r="A606" s="21">
        <v>2005</v>
      </c>
      <c r="B606" s="18">
        <v>5</v>
      </c>
      <c r="C606" s="18">
        <v>29</v>
      </c>
      <c r="D606" s="19">
        <f t="shared" si="9"/>
        <v>38501</v>
      </c>
      <c r="E606" s="180">
        <v>1.399045</v>
      </c>
      <c r="F606" s="37">
        <v>23.07187</v>
      </c>
    </row>
    <row r="607" spans="1:6" ht="12.75">
      <c r="A607" s="21">
        <v>2005</v>
      </c>
      <c r="B607" s="18">
        <v>5</v>
      </c>
      <c r="C607" s="18">
        <v>30</v>
      </c>
      <c r="D607" s="19">
        <f t="shared" si="9"/>
        <v>38502</v>
      </c>
      <c r="E607" s="180">
        <v>1.664892</v>
      </c>
      <c r="F607" s="37">
        <v>23.09547</v>
      </c>
    </row>
    <row r="608" spans="1:6" ht="12.75">
      <c r="A608" s="21">
        <v>2005</v>
      </c>
      <c r="B608" s="18">
        <v>5</v>
      </c>
      <c r="C608" s="18">
        <v>31</v>
      </c>
      <c r="D608" s="19">
        <f t="shared" si="9"/>
        <v>38503</v>
      </c>
      <c r="E608" s="180">
        <v>7.20254</v>
      </c>
      <c r="F608" s="37">
        <v>23.50609</v>
      </c>
    </row>
    <row r="609" spans="1:6" ht="12.75">
      <c r="A609" s="21">
        <v>2005</v>
      </c>
      <c r="B609" s="18">
        <v>6</v>
      </c>
      <c r="C609" s="18">
        <v>1</v>
      </c>
      <c r="D609" s="19">
        <f t="shared" si="9"/>
        <v>38504</v>
      </c>
      <c r="E609" s="180">
        <v>26.91213</v>
      </c>
      <c r="F609" s="37">
        <v>24.00021</v>
      </c>
    </row>
    <row r="610" spans="1:6" ht="12.75">
      <c r="A610" s="21">
        <v>2005</v>
      </c>
      <c r="B610" s="18">
        <v>6</v>
      </c>
      <c r="C610" s="18">
        <v>2</v>
      </c>
      <c r="D610" s="19">
        <f t="shared" si="9"/>
        <v>38505</v>
      </c>
      <c r="E610" s="180">
        <v>57.13213</v>
      </c>
      <c r="F610" s="37">
        <v>24.48787</v>
      </c>
    </row>
    <row r="611" spans="1:6" ht="12.75">
      <c r="A611" s="21">
        <v>2005</v>
      </c>
      <c r="B611" s="18">
        <v>6</v>
      </c>
      <c r="C611" s="18">
        <v>3</v>
      </c>
      <c r="D611" s="19">
        <f t="shared" si="9"/>
        <v>38506</v>
      </c>
      <c r="E611" s="180">
        <v>105.0636</v>
      </c>
      <c r="F611" s="37">
        <v>24.86213</v>
      </c>
    </row>
    <row r="612" spans="1:6" ht="12.75">
      <c r="A612" s="21">
        <v>2005</v>
      </c>
      <c r="B612" s="18">
        <v>6</v>
      </c>
      <c r="C612" s="18">
        <v>4</v>
      </c>
      <c r="D612" s="19">
        <f t="shared" si="9"/>
        <v>38507</v>
      </c>
      <c r="E612" s="180">
        <v>232.1061</v>
      </c>
      <c r="F612" s="37">
        <v>25.64026</v>
      </c>
    </row>
    <row r="613" spans="1:6" ht="12.75">
      <c r="A613" s="21">
        <v>2005</v>
      </c>
      <c r="B613" s="18">
        <v>6</v>
      </c>
      <c r="C613" s="18">
        <v>5</v>
      </c>
      <c r="D613" s="19">
        <f t="shared" si="9"/>
        <v>38508</v>
      </c>
      <c r="E613" s="180">
        <v>221.6063</v>
      </c>
      <c r="F613" s="37">
        <v>25.59333</v>
      </c>
    </row>
    <row r="614" spans="1:6" ht="12.75">
      <c r="A614" s="21">
        <v>2005</v>
      </c>
      <c r="B614" s="18">
        <v>6</v>
      </c>
      <c r="C614" s="18">
        <v>6</v>
      </c>
      <c r="D614" s="19">
        <f t="shared" si="9"/>
        <v>38509</v>
      </c>
      <c r="E614" s="180">
        <v>240.0148</v>
      </c>
      <c r="F614" s="37">
        <v>25.67542</v>
      </c>
    </row>
    <row r="615" spans="1:6" ht="12.75">
      <c r="A615" s="21">
        <v>2005</v>
      </c>
      <c r="B615" s="18">
        <v>6</v>
      </c>
      <c r="C615" s="18">
        <v>7</v>
      </c>
      <c r="D615" s="19">
        <f t="shared" si="9"/>
        <v>38510</v>
      </c>
      <c r="E615" s="180">
        <v>224.3417</v>
      </c>
      <c r="F615" s="37">
        <v>25.60635</v>
      </c>
    </row>
    <row r="616" spans="1:6" ht="12.75">
      <c r="A616" s="21">
        <v>2005</v>
      </c>
      <c r="B616" s="18">
        <v>6</v>
      </c>
      <c r="C616" s="18">
        <v>8</v>
      </c>
      <c r="D616" s="19">
        <f t="shared" si="9"/>
        <v>38511</v>
      </c>
      <c r="E616" s="180">
        <v>223.6069</v>
      </c>
      <c r="F616" s="37">
        <v>25.60309</v>
      </c>
    </row>
    <row r="617" spans="1:6" ht="12.75">
      <c r="A617" s="21">
        <v>2005</v>
      </c>
      <c r="B617" s="18">
        <v>6</v>
      </c>
      <c r="C617" s="18">
        <v>9</v>
      </c>
      <c r="D617" s="19">
        <f t="shared" si="9"/>
        <v>38512</v>
      </c>
      <c r="E617" s="180">
        <v>216.6645</v>
      </c>
      <c r="F617" s="37">
        <v>25.5712</v>
      </c>
    </row>
    <row r="618" spans="1:6" ht="12.75">
      <c r="A618" s="21">
        <v>2005</v>
      </c>
      <c r="B618" s="18">
        <v>6</v>
      </c>
      <c r="C618" s="18">
        <v>10</v>
      </c>
      <c r="D618" s="19">
        <f t="shared" si="9"/>
        <v>38513</v>
      </c>
      <c r="E618" s="180">
        <v>203.6936</v>
      </c>
      <c r="F618" s="37">
        <v>25.51016</v>
      </c>
    </row>
    <row r="619" spans="1:6" ht="12.75">
      <c r="A619" s="21">
        <v>2005</v>
      </c>
      <c r="B619" s="18">
        <v>6</v>
      </c>
      <c r="C619" s="18">
        <v>11</v>
      </c>
      <c r="D619" s="19">
        <f t="shared" si="9"/>
        <v>38514</v>
      </c>
      <c r="E619" s="180">
        <v>207.9171</v>
      </c>
      <c r="F619" s="37">
        <v>25.53042</v>
      </c>
    </row>
    <row r="620" spans="1:6" ht="12.75">
      <c r="A620" s="21">
        <v>2005</v>
      </c>
      <c r="B620" s="18">
        <v>6</v>
      </c>
      <c r="C620" s="18">
        <v>12</v>
      </c>
      <c r="D620" s="19">
        <f t="shared" si="9"/>
        <v>38515</v>
      </c>
      <c r="E620" s="180">
        <v>203.0419</v>
      </c>
      <c r="F620" s="37">
        <v>25.50693</v>
      </c>
    </row>
    <row r="621" spans="1:6" ht="12.75">
      <c r="A621" s="21">
        <v>2005</v>
      </c>
      <c r="B621" s="18">
        <v>6</v>
      </c>
      <c r="C621" s="18">
        <v>13</v>
      </c>
      <c r="D621" s="19">
        <f t="shared" si="9"/>
        <v>38516</v>
      </c>
      <c r="E621" s="180">
        <v>183.0209</v>
      </c>
      <c r="F621" s="37">
        <v>25.40656</v>
      </c>
    </row>
    <row r="622" spans="1:6" ht="12.75">
      <c r="A622" s="21">
        <v>2005</v>
      </c>
      <c r="B622" s="18">
        <v>6</v>
      </c>
      <c r="C622" s="18">
        <v>14</v>
      </c>
      <c r="D622" s="19">
        <f t="shared" si="9"/>
        <v>38517</v>
      </c>
      <c r="E622" s="180">
        <v>156.5931</v>
      </c>
      <c r="F622" s="37">
        <v>25.26255</v>
      </c>
    </row>
    <row r="623" spans="1:6" ht="12.75">
      <c r="A623" s="21">
        <v>2005</v>
      </c>
      <c r="B623" s="18">
        <v>6</v>
      </c>
      <c r="C623" s="18">
        <v>15</v>
      </c>
      <c r="D623" s="19">
        <f t="shared" si="9"/>
        <v>38518</v>
      </c>
      <c r="E623" s="180">
        <v>135.7263</v>
      </c>
      <c r="F623" s="37">
        <v>25.13672</v>
      </c>
    </row>
    <row r="624" spans="1:6" ht="12.75">
      <c r="A624" s="21">
        <v>2005</v>
      </c>
      <c r="B624" s="18">
        <v>6</v>
      </c>
      <c r="C624" s="18">
        <v>16</v>
      </c>
      <c r="D624" s="19">
        <f t="shared" si="9"/>
        <v>38519</v>
      </c>
      <c r="E624" s="180">
        <v>116.2531</v>
      </c>
      <c r="F624" s="37">
        <v>25.00724</v>
      </c>
    </row>
    <row r="625" spans="1:6" ht="12.75">
      <c r="A625" s="21">
        <v>2005</v>
      </c>
      <c r="B625" s="18">
        <v>6</v>
      </c>
      <c r="C625" s="18">
        <v>17</v>
      </c>
      <c r="D625" s="19">
        <f t="shared" si="9"/>
        <v>38520</v>
      </c>
      <c r="E625" s="180">
        <v>104.1189</v>
      </c>
      <c r="F625" s="37">
        <v>24.91901</v>
      </c>
    </row>
    <row r="626" spans="1:6" ht="12.75">
      <c r="A626" s="21">
        <v>2005</v>
      </c>
      <c r="B626" s="18">
        <v>6</v>
      </c>
      <c r="C626" s="18">
        <v>18</v>
      </c>
      <c r="D626" s="19">
        <f t="shared" si="9"/>
        <v>38521</v>
      </c>
      <c r="E626" s="180">
        <v>94.48266</v>
      </c>
      <c r="F626" s="37">
        <v>24.84359</v>
      </c>
    </row>
    <row r="627" spans="1:6" ht="12.75">
      <c r="A627" s="21">
        <v>2005</v>
      </c>
      <c r="B627" s="18">
        <v>6</v>
      </c>
      <c r="C627" s="18">
        <v>19</v>
      </c>
      <c r="D627" s="19">
        <f t="shared" si="9"/>
        <v>38522</v>
      </c>
      <c r="E627" s="180">
        <v>83.4024</v>
      </c>
      <c r="F627" s="37">
        <v>24.75021</v>
      </c>
    </row>
    <row r="628" spans="1:6" ht="12.75">
      <c r="A628" s="21">
        <v>2005</v>
      </c>
      <c r="B628" s="18">
        <v>6</v>
      </c>
      <c r="C628" s="18">
        <v>20</v>
      </c>
      <c r="D628" s="19">
        <f t="shared" si="9"/>
        <v>38523</v>
      </c>
      <c r="E628" s="180">
        <v>87.90372</v>
      </c>
      <c r="F628" s="37">
        <v>24.7862</v>
      </c>
    </row>
    <row r="629" spans="1:6" ht="12.75">
      <c r="A629" s="21">
        <v>2005</v>
      </c>
      <c r="B629" s="18">
        <v>6</v>
      </c>
      <c r="C629" s="18">
        <v>21</v>
      </c>
      <c r="D629" s="19">
        <f t="shared" si="9"/>
        <v>38524</v>
      </c>
      <c r="E629" s="180">
        <v>98.6594</v>
      </c>
      <c r="F629" s="37">
        <v>24.87703</v>
      </c>
    </row>
    <row r="630" spans="1:6" ht="12.75">
      <c r="A630" s="21">
        <v>2005</v>
      </c>
      <c r="B630" s="18">
        <v>6</v>
      </c>
      <c r="C630" s="18">
        <v>22</v>
      </c>
      <c r="D630" s="19">
        <f t="shared" si="9"/>
        <v>38525</v>
      </c>
      <c r="E630" s="180">
        <v>88.70239</v>
      </c>
      <c r="F630" s="37">
        <v>24.79599</v>
      </c>
    </row>
    <row r="631" spans="1:6" ht="12.75">
      <c r="A631" s="21">
        <v>2005</v>
      </c>
      <c r="B631" s="18">
        <v>6</v>
      </c>
      <c r="C631" s="18">
        <v>23</v>
      </c>
      <c r="D631" s="19">
        <f t="shared" si="9"/>
        <v>38526</v>
      </c>
      <c r="E631" s="180">
        <v>81.65195</v>
      </c>
      <c r="F631" s="37">
        <v>24.73495</v>
      </c>
    </row>
    <row r="632" spans="1:6" ht="12.75">
      <c r="A632" s="21">
        <v>2005</v>
      </c>
      <c r="B632" s="18">
        <v>6</v>
      </c>
      <c r="C632" s="18">
        <v>24</v>
      </c>
      <c r="D632" s="19">
        <f t="shared" si="9"/>
        <v>38527</v>
      </c>
      <c r="E632" s="180">
        <v>87.98001</v>
      </c>
      <c r="F632" s="37">
        <v>24.7901</v>
      </c>
    </row>
    <row r="633" spans="1:6" ht="12.75">
      <c r="A633" s="21">
        <v>2005</v>
      </c>
      <c r="B633" s="18">
        <v>6</v>
      </c>
      <c r="C633" s="18">
        <v>25</v>
      </c>
      <c r="D633" s="19">
        <f t="shared" si="9"/>
        <v>38528</v>
      </c>
      <c r="E633" s="180">
        <v>81.88864</v>
      </c>
      <c r="F633" s="37">
        <v>24.73698</v>
      </c>
    </row>
    <row r="634" spans="1:6" ht="12.75">
      <c r="A634" s="21">
        <v>2005</v>
      </c>
      <c r="B634" s="18">
        <v>6</v>
      </c>
      <c r="C634" s="18">
        <v>26</v>
      </c>
      <c r="D634" s="19">
        <f t="shared" si="9"/>
        <v>38529</v>
      </c>
      <c r="E634" s="180">
        <v>73.58485</v>
      </c>
      <c r="F634" s="37">
        <v>24.66042</v>
      </c>
    </row>
    <row r="635" spans="1:6" ht="12.75">
      <c r="A635" s="21">
        <v>2005</v>
      </c>
      <c r="B635" s="18">
        <v>6</v>
      </c>
      <c r="C635" s="18">
        <v>27</v>
      </c>
      <c r="D635" s="19">
        <f t="shared" si="9"/>
        <v>38530</v>
      </c>
      <c r="E635" s="180">
        <v>66.3553</v>
      </c>
      <c r="F635" s="37">
        <v>24.58901</v>
      </c>
    </row>
    <row r="636" spans="1:6" ht="12.75">
      <c r="A636" s="21">
        <v>2005</v>
      </c>
      <c r="B636" s="18">
        <v>6</v>
      </c>
      <c r="C636" s="18">
        <v>28</v>
      </c>
      <c r="D636" s="19">
        <f t="shared" si="9"/>
        <v>38531</v>
      </c>
      <c r="E636" s="180">
        <v>66.33847</v>
      </c>
      <c r="F636" s="37">
        <v>24.58797</v>
      </c>
    </row>
    <row r="637" spans="1:6" ht="12.75">
      <c r="A637" s="21">
        <v>2005</v>
      </c>
      <c r="B637" s="18">
        <v>6</v>
      </c>
      <c r="C637" s="18">
        <v>29</v>
      </c>
      <c r="D637" s="19">
        <f t="shared" si="9"/>
        <v>38532</v>
      </c>
      <c r="E637" s="180">
        <v>78.27812</v>
      </c>
      <c r="F637" s="37">
        <v>24.70151</v>
      </c>
    </row>
    <row r="638" spans="1:6" ht="12.75">
      <c r="A638" s="21">
        <v>2005</v>
      </c>
      <c r="B638" s="18">
        <v>6</v>
      </c>
      <c r="C638" s="18">
        <v>30</v>
      </c>
      <c r="D638" s="19">
        <f t="shared" si="9"/>
        <v>38533</v>
      </c>
      <c r="E638" s="180">
        <v>86.02848</v>
      </c>
      <c r="F638" s="37">
        <v>24.74682</v>
      </c>
    </row>
    <row r="639" spans="1:6" ht="12.75">
      <c r="A639" s="21">
        <v>2005</v>
      </c>
      <c r="B639" s="18">
        <v>7</v>
      </c>
      <c r="C639" s="18">
        <v>1</v>
      </c>
      <c r="D639" s="19">
        <f t="shared" si="9"/>
        <v>38534</v>
      </c>
      <c r="E639" s="180">
        <v>153.4566</v>
      </c>
      <c r="F639" s="37">
        <v>25.23771</v>
      </c>
    </row>
    <row r="640" spans="1:6" ht="12.75">
      <c r="A640" s="21">
        <v>2005</v>
      </c>
      <c r="B640" s="18">
        <v>7</v>
      </c>
      <c r="C640" s="18">
        <v>2</v>
      </c>
      <c r="D640" s="19">
        <f t="shared" si="9"/>
        <v>38535</v>
      </c>
      <c r="E640" s="180">
        <v>169.0032</v>
      </c>
      <c r="F640" s="37">
        <v>25.33266</v>
      </c>
    </row>
    <row r="641" spans="1:6" ht="12.75">
      <c r="A641" s="21">
        <v>2005</v>
      </c>
      <c r="B641" s="18">
        <v>7</v>
      </c>
      <c r="C641" s="18">
        <v>3</v>
      </c>
      <c r="D641" s="19">
        <f t="shared" si="9"/>
        <v>38536</v>
      </c>
      <c r="E641" s="180">
        <v>164.7511</v>
      </c>
      <c r="F641" s="37">
        <v>25.30917</v>
      </c>
    </row>
    <row r="642" spans="1:6" ht="12.75">
      <c r="A642" s="21">
        <v>2005</v>
      </c>
      <c r="B642" s="18">
        <v>7</v>
      </c>
      <c r="C642" s="18">
        <v>4</v>
      </c>
      <c r="D642" s="19">
        <f t="shared" si="9"/>
        <v>38537</v>
      </c>
      <c r="E642" s="180">
        <v>158.4562</v>
      </c>
      <c r="F642" s="37">
        <v>25.27323</v>
      </c>
    </row>
    <row r="643" spans="1:6" ht="12.75">
      <c r="A643" s="21">
        <v>2005</v>
      </c>
      <c r="B643" s="18">
        <v>7</v>
      </c>
      <c r="C643" s="18">
        <v>5</v>
      </c>
      <c r="D643" s="19">
        <f t="shared" si="9"/>
        <v>38538</v>
      </c>
      <c r="E643" s="180">
        <v>149.8034</v>
      </c>
      <c r="F643" s="37">
        <v>25.21344</v>
      </c>
    </row>
    <row r="644" spans="1:6" ht="12.75">
      <c r="A644" s="21">
        <v>2005</v>
      </c>
      <c r="B644" s="18">
        <v>7</v>
      </c>
      <c r="C644" s="18">
        <v>6</v>
      </c>
      <c r="D644" s="19">
        <f t="shared" si="9"/>
        <v>38539</v>
      </c>
      <c r="E644" s="180">
        <v>137.1758</v>
      </c>
      <c r="F644" s="37">
        <v>25.12469</v>
      </c>
    </row>
    <row r="645" spans="1:6" ht="12.75">
      <c r="A645" s="21">
        <v>2005</v>
      </c>
      <c r="B645" s="18">
        <v>7</v>
      </c>
      <c r="C645" s="18">
        <v>7</v>
      </c>
      <c r="D645" s="19">
        <f t="shared" si="9"/>
        <v>38540</v>
      </c>
      <c r="E645" s="180">
        <v>122.6587</v>
      </c>
      <c r="F645" s="37">
        <v>25.01667</v>
      </c>
    </row>
    <row r="646" spans="1:6" ht="12.75">
      <c r="A646" s="21">
        <v>2005</v>
      </c>
      <c r="B646" s="18">
        <v>7</v>
      </c>
      <c r="C646" s="18">
        <v>8</v>
      </c>
      <c r="D646" s="19">
        <f t="shared" si="9"/>
        <v>38541</v>
      </c>
      <c r="E646" s="180">
        <v>107.9533</v>
      </c>
      <c r="F646" s="37">
        <v>24.89771</v>
      </c>
    </row>
    <row r="647" spans="1:6" ht="12.75">
      <c r="A647" s="21">
        <v>2005</v>
      </c>
      <c r="B647" s="18">
        <v>7</v>
      </c>
      <c r="C647" s="18">
        <v>9</v>
      </c>
      <c r="D647" s="19">
        <f t="shared" si="9"/>
        <v>38542</v>
      </c>
      <c r="E647" s="180">
        <v>100.5981</v>
      </c>
      <c r="F647" s="37">
        <v>24.83266</v>
      </c>
    </row>
    <row r="648" spans="1:6" ht="12.75">
      <c r="A648" s="21">
        <v>2005</v>
      </c>
      <c r="B648" s="18">
        <v>7</v>
      </c>
      <c r="C648" s="18">
        <v>10</v>
      </c>
      <c r="D648" s="19">
        <f t="shared" si="9"/>
        <v>38543</v>
      </c>
      <c r="E648" s="180">
        <v>113.0855</v>
      </c>
      <c r="F648" s="37">
        <v>24.94281</v>
      </c>
    </row>
    <row r="649" spans="1:6" ht="12.75">
      <c r="A649" s="21">
        <v>2005</v>
      </c>
      <c r="B649" s="18">
        <v>7</v>
      </c>
      <c r="C649" s="18">
        <v>11</v>
      </c>
      <c r="D649" s="19">
        <f t="shared" si="9"/>
        <v>38544</v>
      </c>
      <c r="E649" s="180">
        <v>114.1086</v>
      </c>
      <c r="F649" s="37">
        <v>24.9525</v>
      </c>
    </row>
    <row r="650" spans="1:6" ht="12.75">
      <c r="A650" s="21">
        <v>2005</v>
      </c>
      <c r="B650" s="18">
        <v>7</v>
      </c>
      <c r="C650" s="18">
        <v>12</v>
      </c>
      <c r="D650" s="19">
        <f t="shared" si="9"/>
        <v>38545</v>
      </c>
      <c r="E650" s="180">
        <v>109.4158</v>
      </c>
      <c r="F650" s="37">
        <v>24.90917</v>
      </c>
    </row>
    <row r="651" spans="1:6" ht="12.75">
      <c r="A651" s="21">
        <v>2005</v>
      </c>
      <c r="B651" s="18">
        <v>7</v>
      </c>
      <c r="C651" s="18">
        <v>13</v>
      </c>
      <c r="D651" s="19">
        <f aca="true" t="shared" si="10" ref="D651:D714">DATE(A651,B651,C651)</f>
        <v>38546</v>
      </c>
      <c r="E651" s="180">
        <v>103.1447</v>
      </c>
      <c r="F651" s="37">
        <v>24.8575</v>
      </c>
    </row>
    <row r="652" spans="1:6" ht="12.75">
      <c r="A652" s="21">
        <v>2005</v>
      </c>
      <c r="B652" s="18">
        <v>7</v>
      </c>
      <c r="C652" s="18">
        <v>14</v>
      </c>
      <c r="D652" s="19">
        <f t="shared" si="10"/>
        <v>38547</v>
      </c>
      <c r="E652" s="180">
        <v>96.84576</v>
      </c>
      <c r="F652" s="37">
        <v>24.80214</v>
      </c>
    </row>
    <row r="653" spans="1:6" ht="12.75">
      <c r="A653" s="21">
        <v>2005</v>
      </c>
      <c r="B653" s="18">
        <v>7</v>
      </c>
      <c r="C653" s="18">
        <v>15</v>
      </c>
      <c r="D653" s="19">
        <f t="shared" si="10"/>
        <v>38548</v>
      </c>
      <c r="E653" s="180">
        <v>88.93059</v>
      </c>
      <c r="F653" s="37">
        <v>24.72797</v>
      </c>
    </row>
    <row r="654" spans="1:6" ht="12.75">
      <c r="A654" s="21">
        <v>2005</v>
      </c>
      <c r="B654" s="18">
        <v>7</v>
      </c>
      <c r="C654" s="18">
        <v>16</v>
      </c>
      <c r="D654" s="19">
        <f t="shared" si="10"/>
        <v>38549</v>
      </c>
      <c r="E654" s="180">
        <v>83.8372</v>
      </c>
      <c r="F654" s="37">
        <v>24.67484</v>
      </c>
    </row>
    <row r="655" spans="1:6" ht="12.75">
      <c r="A655" s="21">
        <v>2005</v>
      </c>
      <c r="B655" s="18">
        <v>7</v>
      </c>
      <c r="C655" s="18">
        <v>17</v>
      </c>
      <c r="D655" s="19">
        <f t="shared" si="10"/>
        <v>38550</v>
      </c>
      <c r="E655" s="180">
        <v>81.05553</v>
      </c>
      <c r="F655" s="37">
        <v>24.64974</v>
      </c>
    </row>
    <row r="656" spans="1:6" ht="12.75">
      <c r="A656" s="21">
        <v>2005</v>
      </c>
      <c r="B656" s="18">
        <v>7</v>
      </c>
      <c r="C656" s="18">
        <v>18</v>
      </c>
      <c r="D656" s="19">
        <f t="shared" si="10"/>
        <v>38551</v>
      </c>
      <c r="E656" s="180">
        <v>75.19823</v>
      </c>
      <c r="F656" s="37">
        <v>24.58703</v>
      </c>
    </row>
    <row r="657" spans="1:6" ht="12.75">
      <c r="A657" s="21">
        <v>2005</v>
      </c>
      <c r="B657" s="18">
        <v>7</v>
      </c>
      <c r="C657" s="18">
        <v>19</v>
      </c>
      <c r="D657" s="19">
        <f t="shared" si="10"/>
        <v>38552</v>
      </c>
      <c r="E657" s="180">
        <v>68.9906</v>
      </c>
      <c r="F657" s="37">
        <v>24.5176</v>
      </c>
    </row>
    <row r="658" spans="1:6" ht="12.75">
      <c r="A658" s="21">
        <v>2005</v>
      </c>
      <c r="B658" s="18">
        <v>7</v>
      </c>
      <c r="C658" s="18">
        <v>20</v>
      </c>
      <c r="D658" s="19">
        <f t="shared" si="10"/>
        <v>38553</v>
      </c>
      <c r="E658" s="180">
        <v>62.87254</v>
      </c>
      <c r="F658" s="37">
        <v>24.45262</v>
      </c>
    </row>
    <row r="659" spans="1:6" ht="12.75">
      <c r="A659" s="21">
        <v>2005</v>
      </c>
      <c r="B659" s="18">
        <v>7</v>
      </c>
      <c r="C659" s="18">
        <v>21</v>
      </c>
      <c r="D659" s="19">
        <f t="shared" si="10"/>
        <v>38554</v>
      </c>
      <c r="E659" s="180">
        <v>65.16816</v>
      </c>
      <c r="F659" s="37">
        <v>24.47661</v>
      </c>
    </row>
    <row r="660" spans="1:6" ht="12.75">
      <c r="A660" s="21">
        <v>2005</v>
      </c>
      <c r="B660" s="18">
        <v>7</v>
      </c>
      <c r="C660" s="18">
        <v>22</v>
      </c>
      <c r="D660" s="19">
        <f t="shared" si="10"/>
        <v>38555</v>
      </c>
      <c r="E660" s="180">
        <v>67.79707</v>
      </c>
      <c r="F660" s="37">
        <v>24.50557</v>
      </c>
    </row>
    <row r="661" spans="1:6" ht="12.75">
      <c r="A661" s="21">
        <v>2005</v>
      </c>
      <c r="B661" s="18">
        <v>7</v>
      </c>
      <c r="C661" s="18">
        <v>23</v>
      </c>
      <c r="D661" s="19">
        <f t="shared" si="10"/>
        <v>38556</v>
      </c>
      <c r="E661" s="180">
        <v>65.814</v>
      </c>
      <c r="F661" s="37">
        <v>24.49328</v>
      </c>
    </row>
    <row r="662" spans="1:6" ht="12.75">
      <c r="A662" s="21">
        <v>2005</v>
      </c>
      <c r="B662" s="18">
        <v>7</v>
      </c>
      <c r="C662" s="18">
        <v>24</v>
      </c>
      <c r="D662" s="19">
        <f t="shared" si="10"/>
        <v>38557</v>
      </c>
      <c r="E662" s="180">
        <v>61.03918</v>
      </c>
      <c r="F662" s="37">
        <v>24.44224</v>
      </c>
    </row>
    <row r="663" spans="1:6" ht="12.75">
      <c r="A663" s="21">
        <v>2005</v>
      </c>
      <c r="B663" s="18">
        <v>7</v>
      </c>
      <c r="C663" s="18">
        <v>25</v>
      </c>
      <c r="D663" s="19">
        <f t="shared" si="10"/>
        <v>38558</v>
      </c>
      <c r="E663" s="180">
        <v>61.68172</v>
      </c>
      <c r="F663" s="37">
        <v>24.44963</v>
      </c>
    </row>
    <row r="664" spans="1:6" ht="12.75">
      <c r="A664" s="21">
        <v>2005</v>
      </c>
      <c r="B664" s="18">
        <v>7</v>
      </c>
      <c r="C664" s="18">
        <v>26</v>
      </c>
      <c r="D664" s="19">
        <f t="shared" si="10"/>
        <v>38559</v>
      </c>
      <c r="E664" s="180">
        <v>52.42846</v>
      </c>
      <c r="F664" s="37">
        <v>24.34438</v>
      </c>
    </row>
    <row r="665" spans="1:6" ht="12.75">
      <c r="A665" s="21">
        <v>2005</v>
      </c>
      <c r="B665" s="18">
        <v>7</v>
      </c>
      <c r="C665" s="18">
        <v>27</v>
      </c>
      <c r="D665" s="19">
        <f t="shared" si="10"/>
        <v>38560</v>
      </c>
      <c r="E665" s="180">
        <v>44.25962</v>
      </c>
      <c r="F665" s="37">
        <v>24.2401</v>
      </c>
    </row>
    <row r="666" spans="1:6" ht="12.75">
      <c r="A666" s="21">
        <v>2005</v>
      </c>
      <c r="B666" s="18">
        <v>7</v>
      </c>
      <c r="C666" s="18">
        <v>28</v>
      </c>
      <c r="D666" s="19">
        <f t="shared" si="10"/>
        <v>38561</v>
      </c>
      <c r="E666" s="180">
        <v>37.49633</v>
      </c>
      <c r="F666" s="37">
        <v>24.1451</v>
      </c>
    </row>
    <row r="667" spans="1:6" ht="12.75">
      <c r="A667" s="21">
        <v>2005</v>
      </c>
      <c r="B667" s="18">
        <v>7</v>
      </c>
      <c r="C667" s="18">
        <v>29</v>
      </c>
      <c r="D667" s="19">
        <f t="shared" si="10"/>
        <v>38562</v>
      </c>
      <c r="E667" s="180">
        <v>32.3552</v>
      </c>
      <c r="F667" s="37">
        <v>24.07302</v>
      </c>
    </row>
    <row r="668" spans="1:6" ht="12.75">
      <c r="A668" s="21">
        <v>2005</v>
      </c>
      <c r="B668" s="18">
        <v>7</v>
      </c>
      <c r="C668" s="18">
        <v>30</v>
      </c>
      <c r="D668" s="19">
        <f t="shared" si="10"/>
        <v>38563</v>
      </c>
      <c r="E668" s="180">
        <v>28.34741</v>
      </c>
      <c r="F668" s="37">
        <v>24.00344</v>
      </c>
    </row>
    <row r="669" spans="1:6" ht="12.75">
      <c r="A669" s="21">
        <v>2005</v>
      </c>
      <c r="B669" s="18">
        <v>7</v>
      </c>
      <c r="C669" s="18">
        <v>31</v>
      </c>
      <c r="D669" s="19">
        <f t="shared" si="10"/>
        <v>38564</v>
      </c>
      <c r="E669" s="180">
        <v>25.4637</v>
      </c>
      <c r="F669" s="37">
        <v>23.94906</v>
      </c>
    </row>
    <row r="670" spans="1:6" ht="12.75">
      <c r="A670" s="21">
        <v>2005</v>
      </c>
      <c r="B670" s="18">
        <v>8</v>
      </c>
      <c r="C670" s="18">
        <v>1</v>
      </c>
      <c r="D670" s="19">
        <f t="shared" si="10"/>
        <v>38565</v>
      </c>
      <c r="E670" s="180">
        <v>23.04896</v>
      </c>
      <c r="F670" s="37">
        <v>23.90036</v>
      </c>
    </row>
    <row r="671" spans="1:6" ht="12.75">
      <c r="A671" s="21">
        <v>2005</v>
      </c>
      <c r="B671" s="18">
        <v>8</v>
      </c>
      <c r="C671" s="18">
        <v>2</v>
      </c>
      <c r="D671" s="19">
        <f t="shared" si="10"/>
        <v>38566</v>
      </c>
      <c r="E671" s="180">
        <v>21.96085</v>
      </c>
      <c r="F671" s="37">
        <v>23.87719</v>
      </c>
    </row>
    <row r="672" spans="1:6" ht="12.75">
      <c r="A672" s="21">
        <v>2005</v>
      </c>
      <c r="B672" s="18">
        <v>8</v>
      </c>
      <c r="C672" s="18">
        <v>3</v>
      </c>
      <c r="D672" s="19">
        <f t="shared" si="10"/>
        <v>38567</v>
      </c>
      <c r="E672" s="180">
        <v>19.3377</v>
      </c>
      <c r="F672" s="37">
        <v>23.82224</v>
      </c>
    </row>
    <row r="673" spans="1:6" ht="12.75">
      <c r="A673" s="21">
        <v>2005</v>
      </c>
      <c r="B673" s="18">
        <v>8</v>
      </c>
      <c r="C673" s="18">
        <v>4</v>
      </c>
      <c r="D673" s="19">
        <f t="shared" si="10"/>
        <v>38568</v>
      </c>
      <c r="E673" s="180">
        <v>17.71674</v>
      </c>
      <c r="F673" s="37">
        <v>23.78792</v>
      </c>
    </row>
    <row r="674" spans="1:6" ht="12.75">
      <c r="A674" s="21">
        <v>2005</v>
      </c>
      <c r="B674" s="18">
        <v>8</v>
      </c>
      <c r="C674" s="18">
        <v>5</v>
      </c>
      <c r="D674" s="19">
        <f t="shared" si="10"/>
        <v>38569</v>
      </c>
      <c r="E674" s="180">
        <v>24.00573</v>
      </c>
      <c r="F674" s="37">
        <v>23.92974</v>
      </c>
    </row>
    <row r="675" spans="1:6" ht="12.75">
      <c r="A675" s="21">
        <v>2005</v>
      </c>
      <c r="B675" s="18">
        <v>8</v>
      </c>
      <c r="C675" s="18">
        <v>6</v>
      </c>
      <c r="D675" s="19">
        <f t="shared" si="10"/>
        <v>38570</v>
      </c>
      <c r="E675" s="180">
        <v>22.91325</v>
      </c>
      <c r="F675" s="37">
        <v>23.90745</v>
      </c>
    </row>
    <row r="676" spans="1:6" ht="12.75">
      <c r="A676" s="21">
        <v>2005</v>
      </c>
      <c r="B676" s="18">
        <v>8</v>
      </c>
      <c r="C676" s="18">
        <v>7</v>
      </c>
      <c r="D676" s="19">
        <f t="shared" si="10"/>
        <v>38571</v>
      </c>
      <c r="E676" s="180">
        <v>19.71787</v>
      </c>
      <c r="F676" s="37">
        <v>23.83682</v>
      </c>
    </row>
    <row r="677" spans="1:6" ht="12.75">
      <c r="A677" s="21">
        <v>2005</v>
      </c>
      <c r="B677" s="18">
        <v>8</v>
      </c>
      <c r="C677" s="18">
        <v>8</v>
      </c>
      <c r="D677" s="19">
        <f t="shared" si="10"/>
        <v>38572</v>
      </c>
      <c r="E677" s="180">
        <v>16.86553</v>
      </c>
      <c r="F677" s="37">
        <v>23.76687</v>
      </c>
    </row>
    <row r="678" spans="1:6" ht="12.75">
      <c r="A678" s="21">
        <v>2005</v>
      </c>
      <c r="B678" s="18">
        <v>8</v>
      </c>
      <c r="C678" s="18">
        <v>9</v>
      </c>
      <c r="D678" s="19">
        <f t="shared" si="10"/>
        <v>38573</v>
      </c>
      <c r="E678" s="180">
        <v>14.27455</v>
      </c>
      <c r="F678" s="37">
        <v>23.70422</v>
      </c>
    </row>
    <row r="679" spans="1:6" ht="12.75">
      <c r="A679" s="21">
        <v>2005</v>
      </c>
      <c r="B679" s="18">
        <v>8</v>
      </c>
      <c r="C679" s="18">
        <v>10</v>
      </c>
      <c r="D679" s="19">
        <f t="shared" si="10"/>
        <v>38574</v>
      </c>
      <c r="E679" s="180">
        <v>12.46942</v>
      </c>
      <c r="F679" s="37">
        <v>23.65182</v>
      </c>
    </row>
    <row r="680" spans="1:6" ht="12.75">
      <c r="A680" s="21">
        <v>2005</v>
      </c>
      <c r="B680" s="18">
        <v>8</v>
      </c>
      <c r="C680" s="18">
        <v>11</v>
      </c>
      <c r="D680" s="19">
        <f t="shared" si="10"/>
        <v>38575</v>
      </c>
      <c r="E680" s="180">
        <v>11.17162</v>
      </c>
      <c r="F680" s="37">
        <v>23.60927</v>
      </c>
    </row>
    <row r="681" spans="1:6" ht="12.75">
      <c r="A681" s="21">
        <v>2005</v>
      </c>
      <c r="B681" s="18">
        <v>8</v>
      </c>
      <c r="C681" s="18">
        <v>12</v>
      </c>
      <c r="D681" s="19">
        <f t="shared" si="10"/>
        <v>38576</v>
      </c>
      <c r="E681" s="180">
        <v>10.12144</v>
      </c>
      <c r="F681" s="37">
        <v>23.57229</v>
      </c>
    </row>
    <row r="682" spans="1:6" ht="12.75">
      <c r="A682" s="21">
        <v>2005</v>
      </c>
      <c r="B682" s="18">
        <v>8</v>
      </c>
      <c r="C682" s="18">
        <v>13</v>
      </c>
      <c r="D682" s="19">
        <f t="shared" si="10"/>
        <v>38577</v>
      </c>
      <c r="E682" s="180">
        <v>9.911036</v>
      </c>
      <c r="F682" s="37">
        <v>23.56463</v>
      </c>
    </row>
    <row r="683" spans="1:6" ht="12.75">
      <c r="A683" s="21">
        <v>2005</v>
      </c>
      <c r="B683" s="18">
        <v>8</v>
      </c>
      <c r="C683" s="18">
        <v>14</v>
      </c>
      <c r="D683" s="19">
        <f t="shared" si="10"/>
        <v>38578</v>
      </c>
      <c r="E683" s="180">
        <v>9.556565</v>
      </c>
      <c r="F683" s="37">
        <v>23.55307</v>
      </c>
    </row>
    <row r="684" spans="1:6" ht="12.75">
      <c r="A684" s="21">
        <v>2005</v>
      </c>
      <c r="B684" s="18">
        <v>8</v>
      </c>
      <c r="C684" s="18">
        <v>15</v>
      </c>
      <c r="D684" s="19">
        <f t="shared" si="10"/>
        <v>38579</v>
      </c>
      <c r="E684" s="180">
        <v>8.946762</v>
      </c>
      <c r="F684" s="37">
        <v>23.53771</v>
      </c>
    </row>
    <row r="685" spans="1:6" ht="12.75">
      <c r="A685" s="21">
        <v>2005</v>
      </c>
      <c r="B685" s="18">
        <v>8</v>
      </c>
      <c r="C685" s="18">
        <v>16</v>
      </c>
      <c r="D685" s="19">
        <f t="shared" si="10"/>
        <v>38580</v>
      </c>
      <c r="E685" s="180">
        <v>8.300676</v>
      </c>
      <c r="F685" s="37">
        <v>23.51141</v>
      </c>
    </row>
    <row r="686" spans="1:6" ht="12.75">
      <c r="A686" s="21">
        <v>2005</v>
      </c>
      <c r="B686" s="18">
        <v>8</v>
      </c>
      <c r="C686" s="18">
        <v>17</v>
      </c>
      <c r="D686" s="19">
        <f t="shared" si="10"/>
        <v>38581</v>
      </c>
      <c r="E686" s="180">
        <v>7.58331</v>
      </c>
      <c r="F686" s="37">
        <v>23.48063</v>
      </c>
    </row>
    <row r="687" spans="1:6" ht="12.75">
      <c r="A687" s="21">
        <v>2005</v>
      </c>
      <c r="B687" s="18">
        <v>8</v>
      </c>
      <c r="C687" s="18">
        <v>18</v>
      </c>
      <c r="D687" s="19">
        <f t="shared" si="10"/>
        <v>38582</v>
      </c>
      <c r="E687" s="180">
        <v>6.674238</v>
      </c>
      <c r="F687" s="37">
        <v>23.43865</v>
      </c>
    </row>
    <row r="688" spans="1:6" ht="12.75">
      <c r="A688" s="21">
        <v>2005</v>
      </c>
      <c r="B688" s="18">
        <v>8</v>
      </c>
      <c r="C688" s="18">
        <v>19</v>
      </c>
      <c r="D688" s="19">
        <f t="shared" si="10"/>
        <v>38583</v>
      </c>
      <c r="E688" s="180">
        <v>6.112554</v>
      </c>
      <c r="F688" s="37">
        <v>23.41078</v>
      </c>
    </row>
    <row r="689" spans="1:6" ht="12.75">
      <c r="A689" s="21">
        <v>2005</v>
      </c>
      <c r="B689" s="18">
        <v>8</v>
      </c>
      <c r="C689" s="18">
        <v>20</v>
      </c>
      <c r="D689" s="19">
        <f t="shared" si="10"/>
        <v>38584</v>
      </c>
      <c r="E689" s="180">
        <v>5.408555</v>
      </c>
      <c r="F689" s="37">
        <v>23.37849</v>
      </c>
    </row>
    <row r="690" spans="1:6" ht="12.75">
      <c r="A690" s="21">
        <v>2005</v>
      </c>
      <c r="B690" s="18">
        <v>8</v>
      </c>
      <c r="C690" s="18">
        <v>21</v>
      </c>
      <c r="D690" s="19">
        <f t="shared" si="10"/>
        <v>38585</v>
      </c>
      <c r="E690" s="180">
        <v>4.825233</v>
      </c>
      <c r="F690" s="37">
        <v>23.34729</v>
      </c>
    </row>
    <row r="691" spans="1:6" ht="12.75">
      <c r="A691" s="21">
        <v>2005</v>
      </c>
      <c r="B691" s="18">
        <v>8</v>
      </c>
      <c r="C691" s="18">
        <v>22</v>
      </c>
      <c r="D691" s="19">
        <f t="shared" si="10"/>
        <v>38586</v>
      </c>
      <c r="E691" s="180">
        <v>4.544404</v>
      </c>
      <c r="F691" s="37">
        <v>23.32635</v>
      </c>
    </row>
    <row r="692" spans="1:6" ht="12.75">
      <c r="A692" s="21">
        <v>2005</v>
      </c>
      <c r="B692" s="18">
        <v>8</v>
      </c>
      <c r="C692" s="18">
        <v>23</v>
      </c>
      <c r="D692" s="19">
        <f t="shared" si="10"/>
        <v>38587</v>
      </c>
      <c r="E692" s="180">
        <v>4.278954</v>
      </c>
      <c r="F692" s="37">
        <v>23.30583</v>
      </c>
    </row>
    <row r="693" spans="1:6" ht="12.75">
      <c r="A693" s="21">
        <v>2005</v>
      </c>
      <c r="B693" s="18">
        <v>8</v>
      </c>
      <c r="C693" s="18">
        <v>24</v>
      </c>
      <c r="D693" s="19">
        <f t="shared" si="10"/>
        <v>38588</v>
      </c>
      <c r="E693" s="180">
        <v>4.480447</v>
      </c>
      <c r="F693" s="37">
        <v>23.32141</v>
      </c>
    </row>
    <row r="694" spans="1:6" ht="12.75">
      <c r="A694" s="21">
        <v>2005</v>
      </c>
      <c r="B694" s="18">
        <v>8</v>
      </c>
      <c r="C694" s="18">
        <v>25</v>
      </c>
      <c r="D694" s="19">
        <f t="shared" si="10"/>
        <v>38589</v>
      </c>
      <c r="E694" s="180">
        <v>4.901082</v>
      </c>
      <c r="F694" s="37">
        <v>23.35182</v>
      </c>
    </row>
    <row r="695" spans="1:6" ht="12.75">
      <c r="A695" s="21">
        <v>2005</v>
      </c>
      <c r="B695" s="18">
        <v>8</v>
      </c>
      <c r="C695" s="18">
        <v>26</v>
      </c>
      <c r="D695" s="19">
        <f t="shared" si="10"/>
        <v>38590</v>
      </c>
      <c r="E695" s="180">
        <v>5.235072</v>
      </c>
      <c r="F695" s="37">
        <v>23.38255</v>
      </c>
    </row>
    <row r="696" spans="1:6" ht="12.75">
      <c r="A696" s="21">
        <v>2005</v>
      </c>
      <c r="B696" s="18">
        <v>8</v>
      </c>
      <c r="C696" s="18">
        <v>27</v>
      </c>
      <c r="D696" s="19">
        <f t="shared" si="10"/>
        <v>38591</v>
      </c>
      <c r="E696" s="180">
        <v>5.6441</v>
      </c>
      <c r="F696" s="37">
        <v>23.4062</v>
      </c>
    </row>
    <row r="697" spans="1:6" ht="12.75">
      <c r="A697" s="21">
        <v>2005</v>
      </c>
      <c r="B697" s="18">
        <v>8</v>
      </c>
      <c r="C697" s="18">
        <v>28</v>
      </c>
      <c r="D697" s="19">
        <f t="shared" si="10"/>
        <v>38592</v>
      </c>
      <c r="E697" s="180">
        <v>5.624806</v>
      </c>
      <c r="F697" s="37">
        <v>23.40516</v>
      </c>
    </row>
    <row r="698" spans="1:6" ht="12.75">
      <c r="A698" s="21">
        <v>2005</v>
      </c>
      <c r="B698" s="18">
        <v>8</v>
      </c>
      <c r="C698" s="18">
        <v>29</v>
      </c>
      <c r="D698" s="19">
        <f t="shared" si="10"/>
        <v>38593</v>
      </c>
      <c r="E698" s="180">
        <v>5.710145</v>
      </c>
      <c r="F698" s="37">
        <v>23.40974</v>
      </c>
    </row>
    <row r="699" spans="1:6" ht="12.75">
      <c r="A699" s="21">
        <v>2005</v>
      </c>
      <c r="B699" s="18">
        <v>8</v>
      </c>
      <c r="C699" s="18">
        <v>30</v>
      </c>
      <c r="D699" s="19">
        <f t="shared" si="10"/>
        <v>38594</v>
      </c>
      <c r="E699" s="180">
        <v>5.26196</v>
      </c>
      <c r="F699" s="37">
        <v>23.38479</v>
      </c>
    </row>
    <row r="700" spans="1:6" ht="12.75">
      <c r="A700" s="21">
        <v>2005</v>
      </c>
      <c r="B700" s="18">
        <v>8</v>
      </c>
      <c r="C700" s="18">
        <v>31</v>
      </c>
      <c r="D700" s="19">
        <f t="shared" si="10"/>
        <v>38595</v>
      </c>
      <c r="E700" s="180">
        <v>4.61899</v>
      </c>
      <c r="F700" s="37">
        <v>23.34448</v>
      </c>
    </row>
    <row r="701" spans="1:6" ht="12.75">
      <c r="A701" s="21">
        <v>2005</v>
      </c>
      <c r="B701" s="18">
        <v>9</v>
      </c>
      <c r="C701" s="18">
        <v>1</v>
      </c>
      <c r="D701" s="19">
        <f t="shared" si="10"/>
        <v>38596</v>
      </c>
      <c r="E701" s="180">
        <v>5.160708</v>
      </c>
      <c r="F701" s="37">
        <v>23.3738</v>
      </c>
    </row>
    <row r="702" spans="1:6" ht="12.75">
      <c r="A702" s="21">
        <v>2005</v>
      </c>
      <c r="B702" s="18">
        <v>9</v>
      </c>
      <c r="C702" s="18">
        <v>2</v>
      </c>
      <c r="D702" s="19">
        <f t="shared" si="10"/>
        <v>38597</v>
      </c>
      <c r="E702" s="180">
        <v>9.700166</v>
      </c>
      <c r="F702" s="37">
        <v>23.58917</v>
      </c>
    </row>
    <row r="703" spans="1:6" ht="12.75">
      <c r="A703" s="21">
        <v>2005</v>
      </c>
      <c r="B703" s="18">
        <v>9</v>
      </c>
      <c r="C703" s="18">
        <v>3</v>
      </c>
      <c r="D703" s="19">
        <f t="shared" si="10"/>
        <v>38598</v>
      </c>
      <c r="E703" s="180">
        <v>12.5379</v>
      </c>
      <c r="F703" s="37">
        <v>23.69333</v>
      </c>
    </row>
    <row r="704" spans="1:6" ht="12.75">
      <c r="A704" s="21">
        <v>2005</v>
      </c>
      <c r="B704" s="18">
        <v>9</v>
      </c>
      <c r="C704" s="18">
        <v>4</v>
      </c>
      <c r="D704" s="19">
        <f t="shared" si="10"/>
        <v>38599</v>
      </c>
      <c r="E704" s="180">
        <v>9.254463</v>
      </c>
      <c r="F704" s="37">
        <v>23.5787</v>
      </c>
    </row>
    <row r="705" spans="1:6" ht="12.75">
      <c r="A705" s="21">
        <v>2005</v>
      </c>
      <c r="B705" s="18">
        <v>9</v>
      </c>
      <c r="C705" s="18">
        <v>5</v>
      </c>
      <c r="D705" s="19">
        <f t="shared" si="10"/>
        <v>38600</v>
      </c>
      <c r="E705" s="180">
        <v>7.062857</v>
      </c>
      <c r="F705" s="37">
        <v>23.48693</v>
      </c>
    </row>
    <row r="706" spans="1:6" ht="12.75">
      <c r="A706" s="21">
        <v>2005</v>
      </c>
      <c r="B706" s="18">
        <v>9</v>
      </c>
      <c r="C706" s="18">
        <v>6</v>
      </c>
      <c r="D706" s="19">
        <f t="shared" si="10"/>
        <v>38601</v>
      </c>
      <c r="E706" s="180">
        <v>6.155805</v>
      </c>
      <c r="F706" s="37">
        <v>23.44896</v>
      </c>
    </row>
    <row r="707" spans="1:6" ht="12.75">
      <c r="A707" s="21">
        <v>2005</v>
      </c>
      <c r="B707" s="18">
        <v>9</v>
      </c>
      <c r="C707" s="18">
        <v>7</v>
      </c>
      <c r="D707" s="19">
        <f t="shared" si="10"/>
        <v>38602</v>
      </c>
      <c r="E707" s="180">
        <v>5.203523</v>
      </c>
      <c r="F707" s="37">
        <v>23.40146</v>
      </c>
    </row>
    <row r="708" spans="1:6" ht="12.75">
      <c r="A708" s="21">
        <v>2005</v>
      </c>
      <c r="B708" s="18">
        <v>9</v>
      </c>
      <c r="C708" s="18">
        <v>8</v>
      </c>
      <c r="D708" s="19">
        <f t="shared" si="10"/>
        <v>38603</v>
      </c>
      <c r="E708" s="180">
        <v>4.602149</v>
      </c>
      <c r="F708" s="37">
        <v>23.36063</v>
      </c>
    </row>
    <row r="709" spans="1:6" ht="12.75">
      <c r="A709" s="21">
        <v>2005</v>
      </c>
      <c r="B709" s="18">
        <v>9</v>
      </c>
      <c r="C709" s="18">
        <v>9</v>
      </c>
      <c r="D709" s="19">
        <f t="shared" si="10"/>
        <v>38604</v>
      </c>
      <c r="E709" s="180">
        <v>4.166388</v>
      </c>
      <c r="F709" s="37">
        <v>23.32688</v>
      </c>
    </row>
    <row r="710" spans="1:6" ht="12.75">
      <c r="A710" s="21">
        <v>2005</v>
      </c>
      <c r="B710" s="18">
        <v>9</v>
      </c>
      <c r="C710" s="18">
        <v>10</v>
      </c>
      <c r="D710" s="19">
        <f t="shared" si="10"/>
        <v>38605</v>
      </c>
      <c r="E710" s="180">
        <v>3.940424</v>
      </c>
      <c r="F710" s="37">
        <v>23.30839</v>
      </c>
    </row>
    <row r="711" spans="1:6" ht="12.75">
      <c r="A711" s="21">
        <v>2005</v>
      </c>
      <c r="B711" s="18">
        <v>9</v>
      </c>
      <c r="C711" s="18">
        <v>11</v>
      </c>
      <c r="D711" s="19">
        <f t="shared" si="10"/>
        <v>38606</v>
      </c>
      <c r="E711" s="180">
        <v>3.275991</v>
      </c>
      <c r="F711" s="37">
        <v>23.24984</v>
      </c>
    </row>
    <row r="712" spans="1:6" ht="12.75">
      <c r="A712" s="21">
        <v>2005</v>
      </c>
      <c r="B712" s="18">
        <v>9</v>
      </c>
      <c r="C712" s="18">
        <v>12</v>
      </c>
      <c r="D712" s="19">
        <f t="shared" si="10"/>
        <v>38607</v>
      </c>
      <c r="E712" s="180">
        <v>2.666461</v>
      </c>
      <c r="F712" s="37">
        <v>23.20037</v>
      </c>
    </row>
    <row r="713" spans="1:6" ht="12.75">
      <c r="A713" s="21">
        <v>2005</v>
      </c>
      <c r="B713" s="18">
        <v>9</v>
      </c>
      <c r="C713" s="18">
        <v>13</v>
      </c>
      <c r="D713" s="19">
        <f t="shared" si="10"/>
        <v>38608</v>
      </c>
      <c r="E713" s="180">
        <v>2.257238</v>
      </c>
      <c r="F713" s="37">
        <v>23.16078</v>
      </c>
    </row>
    <row r="714" spans="1:6" ht="12.75">
      <c r="A714" s="21">
        <v>2005</v>
      </c>
      <c r="B714" s="18">
        <v>9</v>
      </c>
      <c r="C714" s="18">
        <v>14</v>
      </c>
      <c r="D714" s="19">
        <f t="shared" si="10"/>
        <v>38609</v>
      </c>
      <c r="E714" s="180">
        <v>1.923761</v>
      </c>
      <c r="F714" s="37">
        <v>23.12578</v>
      </c>
    </row>
    <row r="715" spans="1:6" ht="12.75">
      <c r="A715" s="21">
        <v>2005</v>
      </c>
      <c r="B715" s="18">
        <v>9</v>
      </c>
      <c r="C715" s="18">
        <v>15</v>
      </c>
      <c r="D715" s="19">
        <f aca="true" t="shared" si="11" ref="D715:D730">DATE(A715,B715,C715)</f>
        <v>38610</v>
      </c>
      <c r="E715" s="180">
        <v>1.653259</v>
      </c>
      <c r="F715" s="37">
        <v>23.09646</v>
      </c>
    </row>
    <row r="716" spans="1:6" ht="12.75">
      <c r="A716" s="21">
        <v>2005</v>
      </c>
      <c r="B716" s="18">
        <v>9</v>
      </c>
      <c r="C716" s="18">
        <v>16</v>
      </c>
      <c r="D716" s="19">
        <f t="shared" si="11"/>
        <v>38611</v>
      </c>
      <c r="E716" s="180">
        <v>1.251215</v>
      </c>
      <c r="F716" s="37">
        <v>23.05693</v>
      </c>
    </row>
    <row r="717" spans="1:6" ht="12.75">
      <c r="A717" s="21">
        <v>2005</v>
      </c>
      <c r="B717" s="18">
        <v>9</v>
      </c>
      <c r="C717" s="18">
        <v>17</v>
      </c>
      <c r="D717" s="19">
        <f t="shared" si="11"/>
        <v>38612</v>
      </c>
      <c r="E717" s="180">
        <v>1.020453</v>
      </c>
      <c r="F717" s="37">
        <v>23.03328</v>
      </c>
    </row>
    <row r="718" spans="1:6" ht="12.75">
      <c r="A718" s="21">
        <v>2005</v>
      </c>
      <c r="B718" s="18">
        <v>9</v>
      </c>
      <c r="C718" s="18">
        <v>18</v>
      </c>
      <c r="D718" s="19">
        <f t="shared" si="11"/>
        <v>38613</v>
      </c>
      <c r="E718" s="180">
        <v>0.6920813</v>
      </c>
      <c r="F718" s="37">
        <v>22.99651</v>
      </c>
    </row>
    <row r="719" spans="1:6" ht="12.75">
      <c r="A719" s="21">
        <v>2005</v>
      </c>
      <c r="B719" s="18">
        <v>9</v>
      </c>
      <c r="C719" s="18">
        <v>19</v>
      </c>
      <c r="D719" s="19">
        <f t="shared" si="11"/>
        <v>38614</v>
      </c>
      <c r="E719" s="180">
        <v>0.4299965</v>
      </c>
      <c r="F719" s="37">
        <v>22.96375</v>
      </c>
    </row>
    <row r="720" spans="1:6" ht="12.75">
      <c r="A720" s="21">
        <v>2005</v>
      </c>
      <c r="B720" s="18">
        <v>9</v>
      </c>
      <c r="C720" s="18">
        <v>20</v>
      </c>
      <c r="D720" s="19">
        <f t="shared" si="11"/>
        <v>38615</v>
      </c>
      <c r="E720" s="180">
        <v>0.680215</v>
      </c>
      <c r="F720" s="37">
        <v>22.99573</v>
      </c>
    </row>
    <row r="721" spans="1:6" ht="12.75">
      <c r="A721" s="21">
        <v>2005</v>
      </c>
      <c r="B721" s="18">
        <v>9</v>
      </c>
      <c r="C721" s="18">
        <v>21</v>
      </c>
      <c r="D721" s="19">
        <f t="shared" si="11"/>
        <v>38616</v>
      </c>
      <c r="E721" s="180">
        <v>1.442611</v>
      </c>
      <c r="F721" s="37">
        <v>23.08568</v>
      </c>
    </row>
    <row r="722" spans="1:6" ht="12.75">
      <c r="A722" s="21">
        <v>2005</v>
      </c>
      <c r="B722" s="18">
        <v>9</v>
      </c>
      <c r="C722" s="18">
        <v>22</v>
      </c>
      <c r="D722" s="19">
        <f t="shared" si="11"/>
        <v>38617</v>
      </c>
      <c r="E722" s="180">
        <v>1.861815</v>
      </c>
      <c r="F722" s="37">
        <v>23.12891</v>
      </c>
    </row>
    <row r="723" spans="1:6" ht="12.75">
      <c r="A723" s="21">
        <v>2005</v>
      </c>
      <c r="B723" s="18">
        <v>9</v>
      </c>
      <c r="C723" s="18">
        <v>23</v>
      </c>
      <c r="D723" s="19">
        <f t="shared" si="11"/>
        <v>38618</v>
      </c>
      <c r="E723" s="180">
        <v>1.665623</v>
      </c>
      <c r="F723" s="37">
        <v>23.11495</v>
      </c>
    </row>
    <row r="724" spans="1:6" ht="12.75">
      <c r="A724" s="21">
        <v>2005</v>
      </c>
      <c r="B724" s="18">
        <v>9</v>
      </c>
      <c r="C724" s="18">
        <v>24</v>
      </c>
      <c r="D724" s="19">
        <f t="shared" si="11"/>
        <v>38619</v>
      </c>
      <c r="E724" s="180">
        <v>1.432741</v>
      </c>
      <c r="F724" s="37">
        <v>23.09542</v>
      </c>
    </row>
    <row r="725" spans="1:6" ht="12.75">
      <c r="A725" s="21">
        <v>2005</v>
      </c>
      <c r="B725" s="18">
        <v>9</v>
      </c>
      <c r="C725" s="18">
        <v>25</v>
      </c>
      <c r="D725" s="19">
        <f t="shared" si="11"/>
        <v>38620</v>
      </c>
      <c r="E725" s="180">
        <v>1.109212</v>
      </c>
      <c r="F725" s="37">
        <v>23.06078</v>
      </c>
    </row>
    <row r="726" spans="1:6" ht="12.75">
      <c r="A726" s="21">
        <v>2005</v>
      </c>
      <c r="B726" s="18">
        <v>9</v>
      </c>
      <c r="C726" s="18">
        <v>26</v>
      </c>
      <c r="D726" s="19">
        <f t="shared" si="11"/>
        <v>38621</v>
      </c>
      <c r="E726" s="180">
        <v>0.9132371</v>
      </c>
      <c r="F726" s="37">
        <v>23.0362</v>
      </c>
    </row>
    <row r="727" spans="1:6" ht="12.75">
      <c r="A727" s="21">
        <v>2005</v>
      </c>
      <c r="B727" s="18">
        <v>9</v>
      </c>
      <c r="C727" s="18">
        <v>27</v>
      </c>
      <c r="D727" s="19">
        <f t="shared" si="11"/>
        <v>38622</v>
      </c>
      <c r="E727" s="180">
        <v>0.7855067</v>
      </c>
      <c r="F727" s="37">
        <v>23.01859</v>
      </c>
    </row>
    <row r="728" spans="1:6" ht="12.75">
      <c r="A728" s="21">
        <v>2005</v>
      </c>
      <c r="B728" s="18">
        <v>9</v>
      </c>
      <c r="C728" s="18">
        <v>28</v>
      </c>
      <c r="D728" s="19">
        <f t="shared" si="11"/>
        <v>38623</v>
      </c>
      <c r="E728" s="180">
        <v>1.646098</v>
      </c>
      <c r="F728" s="37">
        <v>23.09578</v>
      </c>
    </row>
    <row r="729" spans="1:6" ht="12.75">
      <c r="A729" s="21">
        <v>2005</v>
      </c>
      <c r="B729" s="18">
        <v>9</v>
      </c>
      <c r="C729" s="18">
        <v>29</v>
      </c>
      <c r="D729" s="19">
        <f t="shared" si="11"/>
        <v>38624</v>
      </c>
      <c r="E729" s="180">
        <v>6.769461</v>
      </c>
      <c r="F729" s="37">
        <v>23.52302</v>
      </c>
    </row>
    <row r="730" spans="1:6" ht="12.75">
      <c r="A730" s="238">
        <v>2005</v>
      </c>
      <c r="B730" s="211">
        <v>9</v>
      </c>
      <c r="C730" s="211">
        <v>30</v>
      </c>
      <c r="D730" s="239">
        <f t="shared" si="11"/>
        <v>38625</v>
      </c>
      <c r="E730" s="240">
        <v>6.124029</v>
      </c>
      <c r="F730" s="241">
        <v>23.49052</v>
      </c>
    </row>
    <row r="731" spans="1:6" ht="12.75">
      <c r="A731" s="21">
        <v>2005</v>
      </c>
      <c r="B731" s="18">
        <v>10</v>
      </c>
      <c r="C731" s="18">
        <v>1</v>
      </c>
      <c r="D731" s="19">
        <v>38626</v>
      </c>
      <c r="E731" s="180">
        <v>4.495583</v>
      </c>
      <c r="F731" s="37">
        <v>23.39234</v>
      </c>
    </row>
    <row r="732" spans="1:6" ht="12.75">
      <c r="A732" s="21">
        <v>2005</v>
      </c>
      <c r="B732" s="18">
        <v>10</v>
      </c>
      <c r="C732" s="18">
        <v>2</v>
      </c>
      <c r="D732" s="19">
        <v>38627</v>
      </c>
      <c r="E732" s="180">
        <v>3.888103</v>
      </c>
      <c r="F732" s="37">
        <v>23.34411</v>
      </c>
    </row>
    <row r="733" spans="1:6" ht="12.75">
      <c r="A733" s="21">
        <v>2005</v>
      </c>
      <c r="B733" s="18">
        <v>10</v>
      </c>
      <c r="C733" s="18">
        <v>3</v>
      </c>
      <c r="D733" s="19">
        <v>38628</v>
      </c>
      <c r="E733" s="180">
        <v>3.887245</v>
      </c>
      <c r="F733" s="37">
        <v>23.34406</v>
      </c>
    </row>
    <row r="734" spans="1:6" ht="12.75">
      <c r="A734" s="21">
        <v>2005</v>
      </c>
      <c r="B734" s="18">
        <v>10</v>
      </c>
      <c r="C734" s="18">
        <v>4</v>
      </c>
      <c r="D734" s="19">
        <v>38629</v>
      </c>
      <c r="E734" s="180">
        <v>6.589789</v>
      </c>
      <c r="F734" s="37">
        <v>23.48057</v>
      </c>
    </row>
    <row r="735" spans="1:6" ht="12.75">
      <c r="A735" s="21">
        <v>2005</v>
      </c>
      <c r="B735" s="18">
        <v>10</v>
      </c>
      <c r="C735" s="18">
        <v>5</v>
      </c>
      <c r="D735" s="19">
        <v>38630</v>
      </c>
      <c r="E735" s="180">
        <v>14.19094</v>
      </c>
      <c r="F735" s="37">
        <v>23.80401</v>
      </c>
    </row>
    <row r="736" spans="1:6" ht="12.75">
      <c r="A736" s="21">
        <v>2005</v>
      </c>
      <c r="B736" s="18">
        <v>10</v>
      </c>
      <c r="C736" s="18">
        <v>6</v>
      </c>
      <c r="D736" s="19">
        <v>38631</v>
      </c>
      <c r="E736" s="180">
        <v>14.86862</v>
      </c>
      <c r="F736" s="37">
        <v>23.82339</v>
      </c>
    </row>
    <row r="737" spans="1:6" ht="12.75">
      <c r="A737" s="21">
        <v>2005</v>
      </c>
      <c r="B737" s="18">
        <v>10</v>
      </c>
      <c r="C737" s="18">
        <v>7</v>
      </c>
      <c r="D737" s="19">
        <v>38632</v>
      </c>
      <c r="E737" s="180">
        <v>15.17138</v>
      </c>
      <c r="F737" s="37">
        <v>23.83193</v>
      </c>
    </row>
    <row r="738" spans="1:6" ht="12.75">
      <c r="A738" s="21">
        <v>2005</v>
      </c>
      <c r="B738" s="18">
        <v>10</v>
      </c>
      <c r="C738" s="18">
        <v>8</v>
      </c>
      <c r="D738" s="19">
        <v>38633</v>
      </c>
      <c r="E738" s="180">
        <v>14.06095</v>
      </c>
      <c r="F738" s="37">
        <v>23.80005</v>
      </c>
    </row>
    <row r="739" spans="1:6" ht="12.75">
      <c r="A739" s="21">
        <v>2005</v>
      </c>
      <c r="B739" s="18">
        <v>10</v>
      </c>
      <c r="C739" s="18">
        <v>9</v>
      </c>
      <c r="D739" s="19">
        <v>38634</v>
      </c>
      <c r="E739" s="180">
        <v>11.85803</v>
      </c>
      <c r="F739" s="37">
        <v>23.73203</v>
      </c>
    </row>
    <row r="740" spans="1:6" ht="12.75">
      <c r="A740" s="21">
        <v>2005</v>
      </c>
      <c r="B740" s="18">
        <v>10</v>
      </c>
      <c r="C740" s="18">
        <v>10</v>
      </c>
      <c r="D740" s="19">
        <v>38635</v>
      </c>
      <c r="E740" s="180">
        <v>9.480216</v>
      </c>
      <c r="F740" s="37">
        <v>23.65615</v>
      </c>
    </row>
    <row r="741" spans="1:6" ht="12.75">
      <c r="A741" s="21">
        <v>2005</v>
      </c>
      <c r="B741" s="18">
        <v>10</v>
      </c>
      <c r="C741" s="18">
        <v>11</v>
      </c>
      <c r="D741" s="19">
        <v>38636</v>
      </c>
      <c r="E741" s="180">
        <v>7.981413</v>
      </c>
      <c r="F741" s="37">
        <v>23.59771</v>
      </c>
    </row>
    <row r="742" spans="1:6" ht="12.75">
      <c r="A742" s="21">
        <v>2005</v>
      </c>
      <c r="B742" s="18">
        <v>10</v>
      </c>
      <c r="C742" s="18">
        <v>12</v>
      </c>
      <c r="D742" s="19">
        <v>38637</v>
      </c>
      <c r="E742" s="180">
        <v>7.434394</v>
      </c>
      <c r="F742" s="37">
        <v>23.57125</v>
      </c>
    </row>
    <row r="743" spans="1:6" ht="12.75">
      <c r="A743" s="21">
        <v>2005</v>
      </c>
      <c r="B743" s="18">
        <v>10</v>
      </c>
      <c r="C743" s="18">
        <v>13</v>
      </c>
      <c r="D743" s="19">
        <v>38638</v>
      </c>
      <c r="E743" s="180">
        <v>11.09071</v>
      </c>
      <c r="F743" s="37">
        <v>23.71625</v>
      </c>
    </row>
    <row r="744" spans="1:6" ht="12.75">
      <c r="A744" s="21">
        <v>2005</v>
      </c>
      <c r="B744" s="18">
        <v>10</v>
      </c>
      <c r="C744" s="18">
        <v>14</v>
      </c>
      <c r="D744" s="19">
        <v>38639</v>
      </c>
      <c r="E744" s="180">
        <v>11.20993</v>
      </c>
      <c r="F744" s="37">
        <v>23.72062</v>
      </c>
    </row>
    <row r="745" spans="1:6" ht="12.75">
      <c r="A745" s="21">
        <v>2005</v>
      </c>
      <c r="B745" s="18">
        <v>10</v>
      </c>
      <c r="C745" s="18">
        <v>15</v>
      </c>
      <c r="D745" s="19">
        <v>38640</v>
      </c>
      <c r="E745" s="180">
        <v>10.30696</v>
      </c>
      <c r="F745" s="37">
        <v>23.69068</v>
      </c>
    </row>
    <row r="746" spans="1:6" ht="12.75">
      <c r="A746" s="21">
        <v>2005</v>
      </c>
      <c r="B746" s="18">
        <v>10</v>
      </c>
      <c r="C746" s="18">
        <v>16</v>
      </c>
      <c r="D746" s="19">
        <v>38641</v>
      </c>
      <c r="E746" s="180">
        <v>8.614002</v>
      </c>
      <c r="F746" s="37">
        <v>23.63417</v>
      </c>
    </row>
    <row r="747" spans="1:6" ht="12.75">
      <c r="A747" s="21">
        <v>2005</v>
      </c>
      <c r="B747" s="18">
        <v>10</v>
      </c>
      <c r="C747" s="18">
        <v>17</v>
      </c>
      <c r="D747" s="19">
        <v>38642</v>
      </c>
      <c r="E747" s="180">
        <v>7.134339</v>
      </c>
      <c r="F747" s="37">
        <v>23.5701</v>
      </c>
    </row>
    <row r="748" spans="1:6" ht="12.75">
      <c r="A748" s="21">
        <v>2005</v>
      </c>
      <c r="B748" s="18">
        <v>10</v>
      </c>
      <c r="C748" s="18">
        <v>18</v>
      </c>
      <c r="D748" s="19">
        <v>38643</v>
      </c>
      <c r="E748" s="180">
        <v>5.869045</v>
      </c>
      <c r="F748" s="37">
        <v>23.50797</v>
      </c>
    </row>
    <row r="749" spans="1:6" ht="12.75">
      <c r="A749" s="21">
        <v>2005</v>
      </c>
      <c r="B749" s="18">
        <v>10</v>
      </c>
      <c r="C749" s="18">
        <v>19</v>
      </c>
      <c r="D749" s="19">
        <v>38644</v>
      </c>
      <c r="E749" s="180">
        <v>4.698092</v>
      </c>
      <c r="F749" s="37">
        <v>23.45005</v>
      </c>
    </row>
    <row r="750" spans="1:6" ht="12.75">
      <c r="A750" s="21">
        <v>2005</v>
      </c>
      <c r="B750" s="18">
        <v>10</v>
      </c>
      <c r="C750" s="18">
        <v>20</v>
      </c>
      <c r="D750" s="19">
        <v>38645</v>
      </c>
      <c r="E750" s="180">
        <v>4.022266</v>
      </c>
      <c r="F750" s="37">
        <v>23.41036</v>
      </c>
    </row>
    <row r="751" spans="1:6" ht="12.75">
      <c r="A751" s="21">
        <v>2005</v>
      </c>
      <c r="B751" s="18">
        <v>10</v>
      </c>
      <c r="C751" s="18">
        <v>21</v>
      </c>
      <c r="D751" s="19">
        <v>38646</v>
      </c>
      <c r="E751" s="180">
        <v>3.617467</v>
      </c>
      <c r="F751" s="37">
        <v>23.38948</v>
      </c>
    </row>
    <row r="752" spans="1:6" ht="12.75">
      <c r="A752" s="21">
        <v>2005</v>
      </c>
      <c r="B752" s="18">
        <v>10</v>
      </c>
      <c r="C752" s="18">
        <v>22</v>
      </c>
      <c r="D752" s="19">
        <v>38647</v>
      </c>
      <c r="E752" s="180">
        <v>3.672323</v>
      </c>
      <c r="F752" s="37">
        <v>23.40901</v>
      </c>
    </row>
    <row r="753" spans="1:6" ht="12.75">
      <c r="A753" s="21">
        <v>2005</v>
      </c>
      <c r="B753" s="18">
        <v>10</v>
      </c>
      <c r="C753" s="18">
        <v>23</v>
      </c>
      <c r="D753" s="19">
        <v>38648</v>
      </c>
      <c r="E753" s="180">
        <v>3.927781</v>
      </c>
      <c r="F753" s="37">
        <v>23.44182</v>
      </c>
    </row>
    <row r="754" spans="1:6" ht="12.75">
      <c r="A754" s="21">
        <v>2005</v>
      </c>
      <c r="B754" s="18">
        <v>10</v>
      </c>
      <c r="C754" s="18">
        <v>24</v>
      </c>
      <c r="D754" s="19">
        <v>38649</v>
      </c>
      <c r="E754" s="180">
        <v>187.4118</v>
      </c>
      <c r="F754" s="37">
        <v>25.07135</v>
      </c>
    </row>
    <row r="755" spans="1:6" ht="12.75">
      <c r="A755" s="21">
        <v>2005</v>
      </c>
      <c r="B755" s="18">
        <v>10</v>
      </c>
      <c r="C755" s="18">
        <v>25</v>
      </c>
      <c r="D755" s="19">
        <v>38650</v>
      </c>
      <c r="E755" s="180">
        <v>360.6089</v>
      </c>
      <c r="F755" s="37">
        <v>26.1451</v>
      </c>
    </row>
    <row r="756" spans="1:6" ht="12.75">
      <c r="A756" s="21">
        <v>2005</v>
      </c>
      <c r="B756" s="18">
        <v>10</v>
      </c>
      <c r="C756" s="18">
        <v>26</v>
      </c>
      <c r="D756" s="19">
        <v>38651</v>
      </c>
      <c r="E756" s="180">
        <v>304.0011</v>
      </c>
      <c r="F756" s="37">
        <v>25.96531</v>
      </c>
    </row>
    <row r="757" spans="1:6" ht="12.75">
      <c r="A757" s="21">
        <v>2005</v>
      </c>
      <c r="B757" s="18">
        <v>10</v>
      </c>
      <c r="C757" s="18">
        <v>27</v>
      </c>
      <c r="D757" s="19">
        <v>38652</v>
      </c>
      <c r="E757" s="180">
        <v>250.0591</v>
      </c>
      <c r="F757" s="37">
        <v>25.77505</v>
      </c>
    </row>
    <row r="758" spans="1:6" ht="12.75">
      <c r="A758" s="21">
        <v>2005</v>
      </c>
      <c r="B758" s="18">
        <v>10</v>
      </c>
      <c r="C758" s="18">
        <v>28</v>
      </c>
      <c r="D758" s="19">
        <v>38653</v>
      </c>
      <c r="E758" s="180">
        <v>210.2894</v>
      </c>
      <c r="F758" s="37">
        <v>25.61365</v>
      </c>
    </row>
    <row r="759" spans="1:6" ht="12.75">
      <c r="A759" s="21">
        <v>2005</v>
      </c>
      <c r="B759" s="18">
        <v>10</v>
      </c>
      <c r="C759" s="18">
        <v>29</v>
      </c>
      <c r="D759" s="19">
        <v>38654</v>
      </c>
      <c r="E759" s="180">
        <v>179.9252</v>
      </c>
      <c r="F759" s="37">
        <v>25.47271</v>
      </c>
    </row>
    <row r="760" spans="1:6" ht="12.75">
      <c r="A760" s="21">
        <v>2005</v>
      </c>
      <c r="B760" s="18">
        <v>10</v>
      </c>
      <c r="C760" s="18">
        <v>30</v>
      </c>
      <c r="D760" s="19">
        <v>38655</v>
      </c>
      <c r="E760" s="180">
        <v>153.2824</v>
      </c>
      <c r="F760" s="37">
        <v>25.3349</v>
      </c>
    </row>
    <row r="761" spans="1:6" ht="12.75">
      <c r="A761" s="21">
        <v>2005</v>
      </c>
      <c r="B761" s="18">
        <v>10</v>
      </c>
      <c r="C761" s="18">
        <v>31</v>
      </c>
      <c r="D761" s="19">
        <v>38656</v>
      </c>
      <c r="E761" s="180">
        <v>128.7162</v>
      </c>
      <c r="F761" s="37">
        <v>25.19448</v>
      </c>
    </row>
    <row r="762" spans="1:6" ht="12.75">
      <c r="A762" s="21">
        <v>2005</v>
      </c>
      <c r="B762" s="18">
        <v>11</v>
      </c>
      <c r="C762" s="18">
        <v>1</v>
      </c>
      <c r="D762" s="19">
        <v>38657</v>
      </c>
      <c r="E762" s="180">
        <v>114.1778</v>
      </c>
      <c r="F762" s="37">
        <v>25.10109</v>
      </c>
    </row>
    <row r="763" spans="1:6" ht="12.75">
      <c r="A763" s="21">
        <v>2005</v>
      </c>
      <c r="B763" s="18">
        <v>11</v>
      </c>
      <c r="C763" s="18">
        <v>2</v>
      </c>
      <c r="D763" s="19">
        <v>38658</v>
      </c>
      <c r="E763" s="180">
        <v>139.6888</v>
      </c>
      <c r="F763" s="37">
        <v>25.25255</v>
      </c>
    </row>
    <row r="764" spans="1:6" ht="12.75">
      <c r="A764" s="21">
        <v>2005</v>
      </c>
      <c r="B764" s="18">
        <v>11</v>
      </c>
      <c r="C764" s="18">
        <v>3</v>
      </c>
      <c r="D764" s="19">
        <v>38659</v>
      </c>
      <c r="E764" s="180">
        <v>125.5217</v>
      </c>
      <c r="F764" s="37">
        <v>25.16729</v>
      </c>
    </row>
    <row r="765" spans="1:6" ht="12.75">
      <c r="A765" s="21">
        <v>2005</v>
      </c>
      <c r="B765" s="18">
        <v>11</v>
      </c>
      <c r="C765" s="18">
        <v>4</v>
      </c>
      <c r="D765" s="19">
        <v>38660</v>
      </c>
      <c r="E765" s="180">
        <v>106.6149</v>
      </c>
      <c r="F765" s="37">
        <v>25.03875</v>
      </c>
    </row>
    <row r="766" spans="1:6" ht="12.75">
      <c r="A766" s="21">
        <v>2005</v>
      </c>
      <c r="B766" s="18">
        <v>11</v>
      </c>
      <c r="C766" s="18">
        <v>5</v>
      </c>
      <c r="D766" s="19">
        <v>38661</v>
      </c>
      <c r="E766" s="180">
        <v>89.72932</v>
      </c>
      <c r="F766" s="37">
        <v>24.91438</v>
      </c>
    </row>
    <row r="767" spans="1:6" ht="12.75">
      <c r="A767" s="21">
        <v>2005</v>
      </c>
      <c r="B767" s="18">
        <v>11</v>
      </c>
      <c r="C767" s="18">
        <v>6</v>
      </c>
      <c r="D767" s="19">
        <v>38662</v>
      </c>
      <c r="E767" s="180">
        <v>75.60138</v>
      </c>
      <c r="F767" s="37">
        <v>24.79156</v>
      </c>
    </row>
    <row r="768" spans="1:6" ht="12.75">
      <c r="A768" s="21">
        <v>2005</v>
      </c>
      <c r="B768" s="18">
        <v>11</v>
      </c>
      <c r="C768" s="18">
        <v>7</v>
      </c>
      <c r="D768" s="19">
        <v>38663</v>
      </c>
      <c r="E768" s="180">
        <v>62.44886</v>
      </c>
      <c r="F768" s="37">
        <v>24.6676</v>
      </c>
    </row>
    <row r="769" spans="1:6" ht="12.75">
      <c r="A769" s="21">
        <v>2005</v>
      </c>
      <c r="B769" s="18">
        <v>11</v>
      </c>
      <c r="C769" s="18">
        <v>8</v>
      </c>
      <c r="D769" s="19">
        <v>38664</v>
      </c>
      <c r="E769" s="180">
        <v>52.25698</v>
      </c>
      <c r="F769" s="37">
        <v>24.55219</v>
      </c>
    </row>
    <row r="770" spans="1:6" ht="12.75">
      <c r="A770" s="21">
        <v>2005</v>
      </c>
      <c r="B770" s="18">
        <v>11</v>
      </c>
      <c r="C770" s="18">
        <v>9</v>
      </c>
      <c r="D770" s="19">
        <v>38665</v>
      </c>
      <c r="E770" s="180">
        <v>43.90669</v>
      </c>
      <c r="F770" s="37">
        <v>24.44568</v>
      </c>
    </row>
    <row r="771" spans="1:6" ht="12.75">
      <c r="A771" s="21">
        <v>2005</v>
      </c>
      <c r="B771" s="18">
        <v>11</v>
      </c>
      <c r="C771" s="18">
        <v>10</v>
      </c>
      <c r="D771" s="19">
        <v>38666</v>
      </c>
      <c r="E771" s="180">
        <v>36.96138</v>
      </c>
      <c r="F771" s="37">
        <v>24.34464</v>
      </c>
    </row>
    <row r="772" spans="1:6" ht="12.75">
      <c r="A772" s="21">
        <v>2005</v>
      </c>
      <c r="B772" s="18">
        <v>11</v>
      </c>
      <c r="C772" s="18">
        <v>11</v>
      </c>
      <c r="D772" s="19">
        <v>38667</v>
      </c>
      <c r="E772" s="180">
        <v>32.17533</v>
      </c>
      <c r="F772" s="37">
        <v>24.25979</v>
      </c>
    </row>
    <row r="773" spans="1:6" ht="12.75">
      <c r="A773" s="21">
        <v>2005</v>
      </c>
      <c r="B773" s="18">
        <v>11</v>
      </c>
      <c r="C773" s="18">
        <v>12</v>
      </c>
      <c r="D773" s="19">
        <v>38668</v>
      </c>
      <c r="E773" s="180">
        <v>27.99973</v>
      </c>
      <c r="F773" s="37">
        <v>24.18724</v>
      </c>
    </row>
    <row r="774" spans="1:6" ht="12.75">
      <c r="A774" s="21">
        <v>2005</v>
      </c>
      <c r="B774" s="18">
        <v>11</v>
      </c>
      <c r="C774" s="18">
        <v>13</v>
      </c>
      <c r="D774" s="19">
        <v>38669</v>
      </c>
      <c r="E774" s="180">
        <v>26.49439</v>
      </c>
      <c r="F774" s="37">
        <v>24.14943</v>
      </c>
    </row>
    <row r="775" spans="1:6" ht="12.75">
      <c r="A775" s="21">
        <v>2005</v>
      </c>
      <c r="B775" s="18">
        <v>11</v>
      </c>
      <c r="C775" s="18">
        <v>14</v>
      </c>
      <c r="D775" s="19">
        <v>38670</v>
      </c>
      <c r="E775" s="180">
        <v>22.62023</v>
      </c>
      <c r="F775" s="37">
        <v>24.07099</v>
      </c>
    </row>
    <row r="776" spans="1:6" ht="12.75">
      <c r="A776" s="21">
        <v>2005</v>
      </c>
      <c r="B776" s="18">
        <v>11</v>
      </c>
      <c r="C776" s="18">
        <v>15</v>
      </c>
      <c r="D776" s="19">
        <v>38671</v>
      </c>
      <c r="E776" s="180">
        <v>19.40634</v>
      </c>
      <c r="F776" s="37">
        <v>23.99203</v>
      </c>
    </row>
    <row r="777" spans="1:6" ht="12.75">
      <c r="A777" s="21">
        <v>2005</v>
      </c>
      <c r="B777" s="18">
        <v>11</v>
      </c>
      <c r="C777" s="18">
        <v>16</v>
      </c>
      <c r="D777" s="19">
        <v>38672</v>
      </c>
      <c r="E777" s="180">
        <v>16.70267</v>
      </c>
      <c r="F777" s="37">
        <v>23.92286</v>
      </c>
    </row>
    <row r="778" spans="1:6" ht="12.75">
      <c r="A778" s="21">
        <v>2005</v>
      </c>
      <c r="B778" s="18">
        <v>11</v>
      </c>
      <c r="C778" s="18">
        <v>17</v>
      </c>
      <c r="D778" s="19">
        <v>38673</v>
      </c>
      <c r="E778" s="180">
        <v>14.68726</v>
      </c>
      <c r="F778" s="37">
        <v>23.86276</v>
      </c>
    </row>
    <row r="779" spans="1:6" ht="12.75">
      <c r="A779" s="21">
        <v>2005</v>
      </c>
      <c r="B779" s="18">
        <v>11</v>
      </c>
      <c r="C779" s="18">
        <v>18</v>
      </c>
      <c r="D779" s="19">
        <v>38674</v>
      </c>
      <c r="E779" s="180">
        <v>13.01135</v>
      </c>
      <c r="F779" s="37">
        <v>23.80875</v>
      </c>
    </row>
    <row r="780" spans="1:6" ht="12.75">
      <c r="A780" s="21">
        <v>2005</v>
      </c>
      <c r="B780" s="18">
        <v>11</v>
      </c>
      <c r="C780" s="18">
        <v>19</v>
      </c>
      <c r="D780" s="19">
        <v>38675</v>
      </c>
      <c r="E780" s="180">
        <v>11.85234</v>
      </c>
      <c r="F780" s="37">
        <v>23.7688</v>
      </c>
    </row>
    <row r="781" spans="1:6" ht="12.75">
      <c r="A781" s="21">
        <v>2005</v>
      </c>
      <c r="B781" s="18">
        <v>11</v>
      </c>
      <c r="C781" s="18">
        <v>20</v>
      </c>
      <c r="D781" s="19">
        <v>38676</v>
      </c>
      <c r="E781" s="180">
        <v>13.22675</v>
      </c>
      <c r="F781" s="37">
        <v>23.80536</v>
      </c>
    </row>
    <row r="782" spans="1:6" ht="12.75">
      <c r="A782" s="21">
        <v>2005</v>
      </c>
      <c r="B782" s="18">
        <v>11</v>
      </c>
      <c r="C782" s="18">
        <v>21</v>
      </c>
      <c r="D782" s="19">
        <v>38677</v>
      </c>
      <c r="E782" s="180">
        <v>14.55848</v>
      </c>
      <c r="F782" s="37">
        <v>23.84354</v>
      </c>
    </row>
    <row r="783" spans="1:6" ht="12.75">
      <c r="A783" s="21">
        <v>2005</v>
      </c>
      <c r="B783" s="18">
        <v>11</v>
      </c>
      <c r="C783" s="18">
        <v>22</v>
      </c>
      <c r="D783" s="19">
        <v>38678</v>
      </c>
      <c r="E783" s="180">
        <v>14.76176</v>
      </c>
      <c r="F783" s="37">
        <v>23.84047</v>
      </c>
    </row>
    <row r="784" spans="1:6" ht="12.75">
      <c r="A784" s="21">
        <v>2005</v>
      </c>
      <c r="B784" s="18">
        <v>11</v>
      </c>
      <c r="C784" s="18">
        <v>23</v>
      </c>
      <c r="D784" s="19">
        <v>38679</v>
      </c>
      <c r="E784" s="180">
        <v>14.61164</v>
      </c>
      <c r="F784" s="37">
        <v>23.8362</v>
      </c>
    </row>
    <row r="785" spans="1:6" ht="12.75">
      <c r="A785" s="21">
        <v>2005</v>
      </c>
      <c r="B785" s="18">
        <v>11</v>
      </c>
      <c r="C785" s="18">
        <v>24</v>
      </c>
      <c r="D785" s="19">
        <v>38680</v>
      </c>
      <c r="E785" s="180">
        <v>13.946</v>
      </c>
      <c r="F785" s="37">
        <v>23.80787</v>
      </c>
    </row>
    <row r="786" spans="1:6" ht="12.75">
      <c r="A786" s="21">
        <v>2005</v>
      </c>
      <c r="B786" s="18">
        <v>11</v>
      </c>
      <c r="C786" s="18">
        <v>25</v>
      </c>
      <c r="D786" s="19">
        <v>38681</v>
      </c>
      <c r="E786" s="180">
        <v>12.27064</v>
      </c>
      <c r="F786" s="37">
        <v>23.75552</v>
      </c>
    </row>
    <row r="787" spans="1:6" ht="12.75">
      <c r="A787" s="21">
        <v>2005</v>
      </c>
      <c r="B787" s="18">
        <v>11</v>
      </c>
      <c r="C787" s="18">
        <v>26</v>
      </c>
      <c r="D787" s="19">
        <v>38682</v>
      </c>
      <c r="E787" s="180">
        <v>11.35678</v>
      </c>
      <c r="F787" s="37">
        <v>23.7187</v>
      </c>
    </row>
    <row r="788" spans="1:6" ht="12.75">
      <c r="A788" s="21">
        <v>2005</v>
      </c>
      <c r="B788" s="18">
        <v>11</v>
      </c>
      <c r="C788" s="18">
        <v>27</v>
      </c>
      <c r="D788" s="19">
        <v>38683</v>
      </c>
      <c r="E788" s="180">
        <v>10.1596</v>
      </c>
      <c r="F788" s="37">
        <v>23.67354</v>
      </c>
    </row>
    <row r="789" spans="1:6" ht="12.75">
      <c r="A789" s="21">
        <v>2005</v>
      </c>
      <c r="B789" s="18">
        <v>11</v>
      </c>
      <c r="C789" s="18">
        <v>28</v>
      </c>
      <c r="D789" s="19">
        <v>38684</v>
      </c>
      <c r="E789" s="180">
        <v>9.230451</v>
      </c>
      <c r="F789" s="37">
        <v>23.63401</v>
      </c>
    </row>
    <row r="790" spans="1:6" ht="12.75">
      <c r="A790" s="21">
        <v>2005</v>
      </c>
      <c r="B790" s="18">
        <v>11</v>
      </c>
      <c r="C790" s="18">
        <v>29</v>
      </c>
      <c r="D790" s="19">
        <v>38685</v>
      </c>
      <c r="E790" s="180">
        <v>10.38101</v>
      </c>
      <c r="F790" s="37">
        <v>23.67078</v>
      </c>
    </row>
    <row r="791" spans="1:6" ht="12.75">
      <c r="A791" s="21">
        <v>2005</v>
      </c>
      <c r="B791" s="18">
        <v>11</v>
      </c>
      <c r="C791" s="18">
        <v>30</v>
      </c>
      <c r="D791" s="19">
        <v>38686</v>
      </c>
      <c r="E791" s="180">
        <v>12.0722</v>
      </c>
      <c r="F791" s="37">
        <v>23.72646</v>
      </c>
    </row>
    <row r="792" spans="1:6" ht="12.75">
      <c r="A792" s="21">
        <v>2005</v>
      </c>
      <c r="B792" s="18">
        <v>12</v>
      </c>
      <c r="C792" s="18">
        <v>1</v>
      </c>
      <c r="D792" s="19">
        <v>38687</v>
      </c>
      <c r="E792" s="180">
        <v>12.36264</v>
      </c>
      <c r="F792" s="37">
        <v>23.72859</v>
      </c>
    </row>
    <row r="793" spans="1:6" ht="12.75">
      <c r="A793" s="21">
        <v>2005</v>
      </c>
      <c r="B793" s="18">
        <v>12</v>
      </c>
      <c r="C793" s="18">
        <v>2</v>
      </c>
      <c r="D793" s="19">
        <v>38688</v>
      </c>
      <c r="E793" s="180">
        <v>11.8046</v>
      </c>
      <c r="F793" s="37">
        <v>23.70984</v>
      </c>
    </row>
    <row r="794" spans="1:6" ht="12.75">
      <c r="A794" s="21">
        <v>2005</v>
      </c>
      <c r="B794" s="18">
        <v>12</v>
      </c>
      <c r="C794" s="18">
        <v>3</v>
      </c>
      <c r="D794" s="19">
        <v>38689</v>
      </c>
      <c r="E794" s="180">
        <v>10.99716</v>
      </c>
      <c r="F794" s="37">
        <v>23.67328</v>
      </c>
    </row>
    <row r="795" spans="1:6" ht="12.75">
      <c r="A795" s="21">
        <v>2005</v>
      </c>
      <c r="B795" s="18">
        <v>12</v>
      </c>
      <c r="C795" s="18">
        <v>4</v>
      </c>
      <c r="D795" s="19">
        <v>38690</v>
      </c>
      <c r="E795" s="180">
        <v>10.12364</v>
      </c>
      <c r="F795" s="37">
        <v>23.64234</v>
      </c>
    </row>
    <row r="796" spans="1:6" ht="12.75">
      <c r="A796" s="21">
        <v>2005</v>
      </c>
      <c r="B796" s="18">
        <v>12</v>
      </c>
      <c r="C796" s="18">
        <v>5</v>
      </c>
      <c r="D796" s="19">
        <v>38691</v>
      </c>
      <c r="E796" s="180">
        <v>9.504669</v>
      </c>
      <c r="F796" s="37">
        <v>23.61078</v>
      </c>
    </row>
    <row r="797" spans="1:6" ht="12.75">
      <c r="A797" s="21">
        <v>2005</v>
      </c>
      <c r="B797" s="18">
        <v>12</v>
      </c>
      <c r="C797" s="18">
        <v>6</v>
      </c>
      <c r="D797" s="19">
        <v>38692</v>
      </c>
      <c r="E797" s="180">
        <v>8.842634</v>
      </c>
      <c r="F797" s="37">
        <v>23.58359</v>
      </c>
    </row>
    <row r="798" spans="1:6" ht="12.75">
      <c r="A798" s="21">
        <v>2005</v>
      </c>
      <c r="B798" s="18">
        <v>12</v>
      </c>
      <c r="C798" s="18">
        <v>7</v>
      </c>
      <c r="D798" s="19">
        <v>38693</v>
      </c>
      <c r="E798" s="180">
        <v>8.510355</v>
      </c>
      <c r="F798" s="37">
        <v>23.5637</v>
      </c>
    </row>
    <row r="799" spans="1:6" ht="12.75">
      <c r="A799" s="21">
        <v>2005</v>
      </c>
      <c r="B799" s="18">
        <v>12</v>
      </c>
      <c r="C799" s="18">
        <v>8</v>
      </c>
      <c r="D799" s="19">
        <v>38694</v>
      </c>
      <c r="E799" s="180">
        <v>8.725483</v>
      </c>
      <c r="F799" s="37">
        <v>23.56885</v>
      </c>
    </row>
    <row r="800" spans="1:6" ht="12.75">
      <c r="A800" s="21">
        <v>2005</v>
      </c>
      <c r="B800" s="18">
        <v>12</v>
      </c>
      <c r="C800" s="18">
        <v>9</v>
      </c>
      <c r="D800" s="19">
        <v>38695</v>
      </c>
      <c r="E800" s="180">
        <v>9.002865</v>
      </c>
      <c r="F800" s="37">
        <v>23.58</v>
      </c>
    </row>
    <row r="801" spans="1:6" ht="12.75">
      <c r="A801" s="21">
        <v>2005</v>
      </c>
      <c r="B801" s="18">
        <v>12</v>
      </c>
      <c r="C801" s="18">
        <v>10</v>
      </c>
      <c r="D801" s="19">
        <v>38696</v>
      </c>
      <c r="E801" s="180">
        <v>8.896887</v>
      </c>
      <c r="F801" s="37">
        <v>23.57578</v>
      </c>
    </row>
    <row r="802" spans="1:6" ht="12.75">
      <c r="A802" s="21">
        <v>2005</v>
      </c>
      <c r="B802" s="18">
        <v>12</v>
      </c>
      <c r="C802" s="18">
        <v>11</v>
      </c>
      <c r="D802" s="19">
        <v>38697</v>
      </c>
      <c r="E802" s="180">
        <v>8.546909</v>
      </c>
      <c r="F802" s="37">
        <v>23.56167</v>
      </c>
    </row>
    <row r="803" spans="1:6" ht="12.75">
      <c r="A803" s="21">
        <v>2005</v>
      </c>
      <c r="B803" s="18">
        <v>12</v>
      </c>
      <c r="C803" s="18">
        <v>12</v>
      </c>
      <c r="D803" s="19">
        <v>38698</v>
      </c>
      <c r="E803" s="180">
        <v>8.045442</v>
      </c>
      <c r="F803" s="37">
        <v>23.54073</v>
      </c>
    </row>
    <row r="804" spans="1:6" ht="12.75">
      <c r="A804" s="21">
        <v>2005</v>
      </c>
      <c r="B804" s="18">
        <v>12</v>
      </c>
      <c r="C804" s="18">
        <v>13</v>
      </c>
      <c r="D804" s="19">
        <v>38699</v>
      </c>
      <c r="E804" s="180">
        <v>7.626288</v>
      </c>
      <c r="F804" s="37">
        <v>23.5226</v>
      </c>
    </row>
    <row r="805" spans="1:6" ht="12.75">
      <c r="A805" s="21">
        <v>2005</v>
      </c>
      <c r="B805" s="18">
        <v>12</v>
      </c>
      <c r="C805" s="18">
        <v>14</v>
      </c>
      <c r="D805" s="19">
        <v>38700</v>
      </c>
      <c r="E805" s="180">
        <v>7.230154</v>
      </c>
      <c r="F805" s="37">
        <v>23.50484</v>
      </c>
    </row>
    <row r="806" spans="1:6" ht="12.75">
      <c r="A806" s="21">
        <v>2005</v>
      </c>
      <c r="B806" s="18">
        <v>12</v>
      </c>
      <c r="C806" s="18">
        <v>15</v>
      </c>
      <c r="D806" s="19">
        <v>38701</v>
      </c>
      <c r="E806" s="180">
        <v>6.766391</v>
      </c>
      <c r="F806" s="37">
        <v>23.48307</v>
      </c>
    </row>
    <row r="807" spans="1:6" ht="12.75">
      <c r="A807" s="21">
        <v>2005</v>
      </c>
      <c r="B807" s="18">
        <v>12</v>
      </c>
      <c r="C807" s="18">
        <v>16</v>
      </c>
      <c r="D807" s="19">
        <v>38702</v>
      </c>
      <c r="E807" s="180">
        <v>6.150872</v>
      </c>
      <c r="F807" s="37">
        <v>23.45979</v>
      </c>
    </row>
    <row r="808" spans="1:6" ht="12.75">
      <c r="A808" s="21">
        <v>2005</v>
      </c>
      <c r="B808" s="18">
        <v>12</v>
      </c>
      <c r="C808" s="18">
        <v>17</v>
      </c>
      <c r="D808" s="19">
        <v>38703</v>
      </c>
      <c r="E808" s="180">
        <v>5.600523</v>
      </c>
      <c r="F808" s="37">
        <v>23.4337</v>
      </c>
    </row>
    <row r="809" spans="1:6" ht="12.75">
      <c r="A809" s="21">
        <v>2005</v>
      </c>
      <c r="B809" s="18">
        <v>12</v>
      </c>
      <c r="C809" s="18">
        <v>18</v>
      </c>
      <c r="D809" s="19">
        <v>38704</v>
      </c>
      <c r="E809" s="180">
        <v>5.239669</v>
      </c>
      <c r="F809" s="37">
        <v>23.4138</v>
      </c>
    </row>
    <row r="810" spans="1:6" ht="12.75">
      <c r="A810" s="21">
        <v>2005</v>
      </c>
      <c r="B810" s="18">
        <v>12</v>
      </c>
      <c r="C810" s="18">
        <v>19</v>
      </c>
      <c r="D810" s="19">
        <v>38705</v>
      </c>
      <c r="E810" s="180">
        <v>5.055899</v>
      </c>
      <c r="F810" s="37">
        <v>23.40323</v>
      </c>
    </row>
    <row r="811" spans="1:6" ht="12.75">
      <c r="A811" s="21">
        <v>2005</v>
      </c>
      <c r="B811" s="18">
        <v>12</v>
      </c>
      <c r="C811" s="18">
        <v>20</v>
      </c>
      <c r="D811" s="19">
        <v>38706</v>
      </c>
      <c r="E811" s="180">
        <v>4.947411</v>
      </c>
      <c r="F811" s="37">
        <v>23.3962</v>
      </c>
    </row>
    <row r="812" spans="1:6" ht="12.75">
      <c r="A812" s="21">
        <v>2005</v>
      </c>
      <c r="B812" s="18">
        <v>12</v>
      </c>
      <c r="C812" s="18">
        <v>21</v>
      </c>
      <c r="D812" s="19">
        <v>38707</v>
      </c>
      <c r="E812" s="180">
        <v>4.935885</v>
      </c>
      <c r="F812" s="37">
        <v>23.39536</v>
      </c>
    </row>
    <row r="813" spans="1:6" ht="12.75">
      <c r="A813" s="21">
        <v>2005</v>
      </c>
      <c r="B813" s="18">
        <v>12</v>
      </c>
      <c r="C813" s="18">
        <v>22</v>
      </c>
      <c r="D813" s="19">
        <v>38708</v>
      </c>
      <c r="E813" s="180">
        <v>4.778817</v>
      </c>
      <c r="F813" s="37">
        <v>23.38391</v>
      </c>
    </row>
    <row r="814" spans="1:6" ht="12.75">
      <c r="A814" s="21">
        <v>2005</v>
      </c>
      <c r="B814" s="18">
        <v>12</v>
      </c>
      <c r="C814" s="18">
        <v>23</v>
      </c>
      <c r="D814" s="19">
        <v>38709</v>
      </c>
      <c r="E814" s="180">
        <v>4.530574</v>
      </c>
      <c r="F814" s="37">
        <v>23.36531</v>
      </c>
    </row>
    <row r="815" spans="1:6" ht="12.75">
      <c r="A815" s="21">
        <v>2005</v>
      </c>
      <c r="B815" s="18">
        <v>12</v>
      </c>
      <c r="C815" s="18">
        <v>24</v>
      </c>
      <c r="D815" s="19">
        <v>38710</v>
      </c>
      <c r="E815" s="180">
        <v>4.395461</v>
      </c>
      <c r="F815" s="37">
        <v>23.35495</v>
      </c>
    </row>
    <row r="816" spans="1:6" ht="12.75">
      <c r="A816" s="21">
        <v>2005</v>
      </c>
      <c r="B816" s="18">
        <v>12</v>
      </c>
      <c r="C816" s="18">
        <v>25</v>
      </c>
      <c r="D816" s="19">
        <v>38711</v>
      </c>
      <c r="E816" s="180">
        <v>4.195166</v>
      </c>
      <c r="F816" s="37">
        <v>23.33917</v>
      </c>
    </row>
    <row r="817" spans="1:6" ht="12.75">
      <c r="A817" s="21">
        <v>2005</v>
      </c>
      <c r="B817" s="18">
        <v>12</v>
      </c>
      <c r="C817" s="18">
        <v>26</v>
      </c>
      <c r="D817" s="19">
        <v>38712</v>
      </c>
      <c r="E817" s="180">
        <v>4.008248</v>
      </c>
      <c r="F817" s="37">
        <v>23.32411</v>
      </c>
    </row>
    <row r="818" spans="1:6" ht="12.75">
      <c r="A818" s="21">
        <v>2005</v>
      </c>
      <c r="B818" s="18">
        <v>12</v>
      </c>
      <c r="C818" s="18">
        <v>27</v>
      </c>
      <c r="D818" s="19">
        <v>38713</v>
      </c>
      <c r="E818" s="180">
        <v>3.892261</v>
      </c>
      <c r="F818" s="37">
        <v>23.31453</v>
      </c>
    </row>
    <row r="819" spans="1:6" ht="12.75">
      <c r="A819" s="21">
        <v>2005</v>
      </c>
      <c r="B819" s="18">
        <v>12</v>
      </c>
      <c r="C819" s="18">
        <v>28</v>
      </c>
      <c r="D819" s="19">
        <v>38714</v>
      </c>
      <c r="E819" s="180">
        <v>3.727414</v>
      </c>
      <c r="F819" s="37">
        <v>23.30052</v>
      </c>
    </row>
    <row r="820" spans="1:6" ht="12.75">
      <c r="A820" s="21">
        <v>2005</v>
      </c>
      <c r="B820" s="18">
        <v>12</v>
      </c>
      <c r="C820" s="18">
        <v>29</v>
      </c>
      <c r="D820" s="19">
        <v>38715</v>
      </c>
      <c r="E820" s="180">
        <v>3.533656</v>
      </c>
      <c r="F820" s="37">
        <v>23.28359</v>
      </c>
    </row>
    <row r="821" spans="1:6" ht="12.75">
      <c r="A821" s="21">
        <v>2005</v>
      </c>
      <c r="B821" s="18">
        <v>12</v>
      </c>
      <c r="C821" s="18">
        <v>30</v>
      </c>
      <c r="D821" s="19">
        <v>38716</v>
      </c>
      <c r="E821" s="180">
        <v>3.298041</v>
      </c>
      <c r="F821" s="37">
        <v>23.26203</v>
      </c>
    </row>
    <row r="822" spans="1:6" ht="12.75">
      <c r="A822" s="21">
        <v>2005</v>
      </c>
      <c r="B822" s="18">
        <v>12</v>
      </c>
      <c r="C822" s="18">
        <v>31</v>
      </c>
      <c r="D822" s="19">
        <v>38717</v>
      </c>
      <c r="E822" s="180">
        <v>3.162016</v>
      </c>
      <c r="F822" s="37">
        <v>23.25</v>
      </c>
    </row>
    <row r="823" spans="1:6" ht="12.75">
      <c r="A823" s="21">
        <v>2006</v>
      </c>
      <c r="B823" s="18">
        <v>1</v>
      </c>
      <c r="C823" s="18">
        <v>1</v>
      </c>
      <c r="D823" s="19">
        <v>38718</v>
      </c>
      <c r="E823" s="180">
        <v>3.016867</v>
      </c>
      <c r="F823" s="37">
        <v>23.24526</v>
      </c>
    </row>
    <row r="824" spans="1:6" ht="12.75">
      <c r="A824" s="21">
        <v>2006</v>
      </c>
      <c r="B824" s="18">
        <v>1</v>
      </c>
      <c r="C824" s="18">
        <v>2</v>
      </c>
      <c r="D824" s="19">
        <v>38719</v>
      </c>
      <c r="E824" s="180">
        <v>2.96329</v>
      </c>
      <c r="F824" s="37">
        <v>23.24</v>
      </c>
    </row>
    <row r="825" spans="1:6" ht="12.75">
      <c r="A825" s="21">
        <v>2006</v>
      </c>
      <c r="B825" s="18">
        <v>1</v>
      </c>
      <c r="C825" s="18">
        <v>3</v>
      </c>
      <c r="D825" s="19">
        <v>38720</v>
      </c>
      <c r="E825" s="180">
        <v>2.872432</v>
      </c>
      <c r="F825" s="37">
        <v>23.23083</v>
      </c>
    </row>
    <row r="826" spans="1:6" ht="12.75">
      <c r="A826" s="21">
        <v>2006</v>
      </c>
      <c r="B826" s="18">
        <v>1</v>
      </c>
      <c r="C826" s="18">
        <v>4</v>
      </c>
      <c r="D826" s="19">
        <v>38721</v>
      </c>
      <c r="E826" s="180">
        <v>2.732314</v>
      </c>
      <c r="F826" s="37">
        <v>23.21651</v>
      </c>
    </row>
    <row r="827" spans="1:6" ht="12.75">
      <c r="A827" s="21">
        <v>2006</v>
      </c>
      <c r="B827" s="18">
        <v>1</v>
      </c>
      <c r="C827" s="18">
        <v>5</v>
      </c>
      <c r="D827" s="19">
        <v>38722</v>
      </c>
      <c r="E827" s="180">
        <v>2.561096</v>
      </c>
      <c r="F827" s="37">
        <v>23.2</v>
      </c>
    </row>
    <row r="828" spans="1:6" ht="12.75">
      <c r="A828" s="21">
        <v>2006</v>
      </c>
      <c r="B828" s="18">
        <v>1</v>
      </c>
      <c r="C828" s="18">
        <v>6</v>
      </c>
      <c r="D828" s="19">
        <v>38723</v>
      </c>
      <c r="E828" s="180">
        <v>2.401155</v>
      </c>
      <c r="F828" s="37">
        <v>23.18505</v>
      </c>
    </row>
    <row r="829" spans="1:6" ht="12.75">
      <c r="A829" s="21">
        <v>2006</v>
      </c>
      <c r="B829" s="18">
        <v>1</v>
      </c>
      <c r="C829" s="18">
        <v>7</v>
      </c>
      <c r="D829" s="19">
        <v>38724</v>
      </c>
      <c r="E829" s="180">
        <v>2.213231</v>
      </c>
      <c r="F829" s="37">
        <v>23.16646</v>
      </c>
    </row>
    <row r="830" spans="1:6" ht="12.75">
      <c r="A830" s="21">
        <v>2006</v>
      </c>
      <c r="B830" s="18">
        <v>1</v>
      </c>
      <c r="C830" s="18">
        <v>8</v>
      </c>
      <c r="D830" s="19">
        <v>38725</v>
      </c>
      <c r="E830" s="180">
        <v>2.100882</v>
      </c>
      <c r="F830" s="37">
        <v>23.15495</v>
      </c>
    </row>
    <row r="831" spans="1:6" ht="12.75">
      <c r="A831" s="21">
        <v>2006</v>
      </c>
      <c r="B831" s="18">
        <v>1</v>
      </c>
      <c r="C831" s="18">
        <v>9</v>
      </c>
      <c r="D831" s="19">
        <v>38726</v>
      </c>
      <c r="E831" s="180">
        <v>1.962345</v>
      </c>
      <c r="F831" s="37">
        <v>23.14</v>
      </c>
    </row>
    <row r="832" spans="1:6" ht="12.75">
      <c r="A832" s="21">
        <v>2006</v>
      </c>
      <c r="B832" s="18">
        <v>1</v>
      </c>
      <c r="C832" s="18">
        <v>10</v>
      </c>
      <c r="D832" s="19">
        <v>38727</v>
      </c>
      <c r="E832" s="180">
        <v>1.871332</v>
      </c>
      <c r="F832" s="37">
        <v>23.13</v>
      </c>
    </row>
    <row r="833" spans="1:6" ht="12.75">
      <c r="A833" s="21">
        <v>2006</v>
      </c>
      <c r="B833" s="18">
        <v>1</v>
      </c>
      <c r="C833" s="18">
        <v>11</v>
      </c>
      <c r="D833" s="19">
        <v>38728</v>
      </c>
      <c r="E833" s="180">
        <v>1.871332</v>
      </c>
      <c r="F833" s="37">
        <v>23.13</v>
      </c>
    </row>
    <row r="834" spans="1:6" ht="12.75">
      <c r="A834" s="21">
        <v>2006</v>
      </c>
      <c r="B834" s="18">
        <v>1</v>
      </c>
      <c r="C834" s="18">
        <v>12</v>
      </c>
      <c r="D834" s="19">
        <v>38729</v>
      </c>
      <c r="E834" s="180">
        <v>1.833717</v>
      </c>
      <c r="F834" s="37">
        <v>23.12568</v>
      </c>
    </row>
    <row r="835" spans="1:6" ht="12.75">
      <c r="A835" s="21">
        <v>2006</v>
      </c>
      <c r="B835" s="18">
        <v>1</v>
      </c>
      <c r="C835" s="18">
        <v>13</v>
      </c>
      <c r="D835" s="19">
        <v>38730</v>
      </c>
      <c r="E835" s="180">
        <v>1.78432</v>
      </c>
      <c r="F835" s="37">
        <v>23.12</v>
      </c>
    </row>
    <row r="836" spans="1:6" ht="12.75">
      <c r="A836" s="21">
        <v>2006</v>
      </c>
      <c r="B836" s="18">
        <v>1</v>
      </c>
      <c r="C836" s="18">
        <v>14</v>
      </c>
      <c r="D836" s="19">
        <v>38731</v>
      </c>
      <c r="E836" s="180">
        <v>1.775097</v>
      </c>
      <c r="F836" s="37">
        <v>23.11891</v>
      </c>
    </row>
    <row r="837" spans="1:6" ht="12.75">
      <c r="A837" s="21">
        <v>2006</v>
      </c>
      <c r="B837" s="18">
        <v>1</v>
      </c>
      <c r="C837" s="18">
        <v>15</v>
      </c>
      <c r="D837" s="19">
        <v>38732</v>
      </c>
      <c r="E837" s="180">
        <v>1.474781</v>
      </c>
      <c r="F837" s="37">
        <v>23.08932</v>
      </c>
    </row>
    <row r="838" spans="1:6" ht="12.75">
      <c r="A838" s="21">
        <v>2006</v>
      </c>
      <c r="B838" s="18">
        <v>1</v>
      </c>
      <c r="C838" s="18">
        <v>16</v>
      </c>
      <c r="D838" s="19">
        <v>38733</v>
      </c>
      <c r="E838" s="180">
        <v>1.334213</v>
      </c>
      <c r="F838" s="37">
        <v>23.08</v>
      </c>
    </row>
    <row r="839" spans="1:6" ht="12.75">
      <c r="A839" s="21">
        <v>2006</v>
      </c>
      <c r="B839" s="18">
        <v>1</v>
      </c>
      <c r="C839" s="18">
        <v>17</v>
      </c>
      <c r="D839" s="19">
        <v>38734</v>
      </c>
      <c r="E839" s="180">
        <v>1.230803</v>
      </c>
      <c r="F839" s="37">
        <v>23.07484</v>
      </c>
    </row>
    <row r="840" spans="1:6" ht="12.75">
      <c r="A840" s="21">
        <v>2006</v>
      </c>
      <c r="B840" s="18">
        <v>1</v>
      </c>
      <c r="C840" s="18">
        <v>18</v>
      </c>
      <c r="D840" s="19">
        <v>38735</v>
      </c>
      <c r="E840" s="180">
        <v>1.506804</v>
      </c>
      <c r="F840" s="37">
        <v>23.10172</v>
      </c>
    </row>
    <row r="841" spans="1:6" ht="12.75">
      <c r="A841" s="21">
        <v>2006</v>
      </c>
      <c r="B841" s="18">
        <v>1</v>
      </c>
      <c r="C841" s="18">
        <v>19</v>
      </c>
      <c r="D841" s="19">
        <v>38736</v>
      </c>
      <c r="E841" s="180">
        <v>1.643536</v>
      </c>
      <c r="F841" s="37">
        <v>23.11505</v>
      </c>
    </row>
    <row r="842" spans="1:6" ht="12.75">
      <c r="A842" s="21">
        <v>2006</v>
      </c>
      <c r="B842" s="18">
        <v>1</v>
      </c>
      <c r="C842" s="18">
        <v>20</v>
      </c>
      <c r="D842" s="19">
        <v>38737</v>
      </c>
      <c r="E842" s="180">
        <v>1.51205</v>
      </c>
      <c r="F842" s="37">
        <v>23.10318</v>
      </c>
    </row>
    <row r="843" spans="1:6" ht="12.75">
      <c r="A843" s="21">
        <v>2006</v>
      </c>
      <c r="B843" s="18">
        <v>1</v>
      </c>
      <c r="C843" s="18">
        <v>21</v>
      </c>
      <c r="D843" s="19">
        <v>38738</v>
      </c>
      <c r="E843" s="180">
        <v>1.47767</v>
      </c>
      <c r="F843" s="37">
        <v>23.1</v>
      </c>
    </row>
    <row r="844" spans="1:6" ht="12.75">
      <c r="A844" s="21">
        <v>2006</v>
      </c>
      <c r="B844" s="18">
        <v>1</v>
      </c>
      <c r="C844" s="18">
        <v>22</v>
      </c>
      <c r="D844" s="19">
        <v>38739</v>
      </c>
      <c r="E844" s="180">
        <v>1.39277</v>
      </c>
      <c r="F844" s="37">
        <v>23.09172</v>
      </c>
    </row>
    <row r="845" spans="1:6" ht="12.75">
      <c r="A845" s="21">
        <v>2006</v>
      </c>
      <c r="B845" s="18">
        <v>1</v>
      </c>
      <c r="C845" s="18">
        <v>23</v>
      </c>
      <c r="D845" s="19">
        <v>38740</v>
      </c>
      <c r="E845" s="180">
        <v>1.32778</v>
      </c>
      <c r="F845" s="37">
        <v>23.0851</v>
      </c>
    </row>
    <row r="846" spans="1:6" ht="12.75">
      <c r="A846" s="21">
        <v>2006</v>
      </c>
      <c r="B846" s="18">
        <v>1</v>
      </c>
      <c r="C846" s="18">
        <v>24</v>
      </c>
      <c r="D846" s="19">
        <v>38741</v>
      </c>
      <c r="E846" s="180">
        <v>1.097834</v>
      </c>
      <c r="F846" s="37">
        <v>23.05958</v>
      </c>
    </row>
    <row r="847" spans="1:6" ht="12.75">
      <c r="A847" s="21">
        <v>2006</v>
      </c>
      <c r="B847" s="18">
        <v>1</v>
      </c>
      <c r="C847" s="18">
        <v>25</v>
      </c>
      <c r="D847" s="19">
        <v>38742</v>
      </c>
      <c r="E847" s="180">
        <v>0.9918131</v>
      </c>
      <c r="F847" s="37">
        <v>23.04661</v>
      </c>
    </row>
    <row r="848" spans="1:6" ht="12.75">
      <c r="A848" s="21">
        <v>2006</v>
      </c>
      <c r="B848" s="18">
        <v>1</v>
      </c>
      <c r="C848" s="18">
        <v>26</v>
      </c>
      <c r="D848" s="19">
        <v>38743</v>
      </c>
      <c r="E848" s="180">
        <v>0.8262147</v>
      </c>
      <c r="F848" s="37">
        <v>23.02411</v>
      </c>
    </row>
    <row r="849" spans="1:6" ht="12.75">
      <c r="A849" s="21">
        <v>2006</v>
      </c>
      <c r="B849" s="18">
        <v>1</v>
      </c>
      <c r="C849" s="18">
        <v>27</v>
      </c>
      <c r="D849" s="19">
        <v>38744</v>
      </c>
      <c r="E849" s="180">
        <v>0.679581</v>
      </c>
      <c r="F849" s="37">
        <v>23.00495</v>
      </c>
    </row>
    <row r="850" spans="1:6" ht="12.75">
      <c r="A850" s="21">
        <v>2006</v>
      </c>
      <c r="B850" s="18">
        <v>1</v>
      </c>
      <c r="C850" s="18">
        <v>28</v>
      </c>
      <c r="D850" s="19">
        <v>38745</v>
      </c>
      <c r="E850" s="180">
        <v>0.639997</v>
      </c>
      <c r="F850" s="37">
        <v>23</v>
      </c>
    </row>
    <row r="851" spans="1:6" ht="12.75">
      <c r="A851" s="21">
        <v>2006</v>
      </c>
      <c r="B851" s="18">
        <v>1</v>
      </c>
      <c r="C851" s="18">
        <v>29</v>
      </c>
      <c r="D851" s="19">
        <v>38746</v>
      </c>
      <c r="E851" s="180">
        <v>0.586246</v>
      </c>
      <c r="F851" s="37">
        <v>22.99328</v>
      </c>
    </row>
    <row r="852" spans="1:6" ht="12.75">
      <c r="A852" s="21">
        <v>2006</v>
      </c>
      <c r="B852" s="18">
        <v>1</v>
      </c>
      <c r="C852" s="18">
        <v>30</v>
      </c>
      <c r="D852" s="19">
        <v>38747</v>
      </c>
      <c r="E852" s="180">
        <v>0.5995795</v>
      </c>
      <c r="F852" s="37">
        <v>22.99495</v>
      </c>
    </row>
    <row r="853" spans="1:6" ht="12.75">
      <c r="A853" s="21">
        <v>2006</v>
      </c>
      <c r="B853" s="18">
        <v>1</v>
      </c>
      <c r="C853" s="18">
        <v>31</v>
      </c>
      <c r="D853" s="19">
        <v>38748</v>
      </c>
      <c r="E853" s="180">
        <v>0.5999962</v>
      </c>
      <c r="F853" s="37">
        <v>22.995</v>
      </c>
    </row>
    <row r="854" spans="1:6" ht="12.75">
      <c r="A854" s="21">
        <v>2006</v>
      </c>
      <c r="B854" s="18">
        <v>2</v>
      </c>
      <c r="C854" s="18">
        <v>1</v>
      </c>
      <c r="D854" s="19">
        <v>38749</v>
      </c>
      <c r="E854" s="180">
        <v>0.3591583</v>
      </c>
      <c r="F854" s="37">
        <v>22.97255</v>
      </c>
    </row>
    <row r="855" spans="1:6" ht="12.75">
      <c r="A855" s="21">
        <v>2006</v>
      </c>
      <c r="B855" s="18">
        <v>2</v>
      </c>
      <c r="C855" s="18">
        <v>2</v>
      </c>
      <c r="D855" s="19">
        <v>38750</v>
      </c>
      <c r="E855" s="180">
        <v>0.3199909</v>
      </c>
      <c r="F855" s="37">
        <v>22.97</v>
      </c>
    </row>
    <row r="856" spans="1:6" ht="12.75">
      <c r="A856" s="21">
        <v>2006</v>
      </c>
      <c r="B856" s="18">
        <v>2</v>
      </c>
      <c r="C856" s="18">
        <v>3</v>
      </c>
      <c r="D856" s="19">
        <v>38751</v>
      </c>
      <c r="E856" s="180">
        <v>0.9513478</v>
      </c>
      <c r="F856" s="37">
        <v>23.04276</v>
      </c>
    </row>
    <row r="857" spans="1:6" ht="12.75">
      <c r="A857" s="21">
        <v>2006</v>
      </c>
      <c r="B857" s="18">
        <v>2</v>
      </c>
      <c r="C857" s="18">
        <v>4</v>
      </c>
      <c r="D857" s="19">
        <v>38752</v>
      </c>
      <c r="E857" s="180">
        <v>10.47687</v>
      </c>
      <c r="F857" s="37">
        <v>23.63859</v>
      </c>
    </row>
    <row r="858" spans="1:6" ht="12.75">
      <c r="A858" s="21">
        <v>2006</v>
      </c>
      <c r="B858" s="18">
        <v>2</v>
      </c>
      <c r="C858" s="18">
        <v>5</v>
      </c>
      <c r="D858" s="19">
        <v>38753</v>
      </c>
      <c r="E858" s="180">
        <v>24.14479</v>
      </c>
      <c r="F858" s="37">
        <v>24.03161</v>
      </c>
    </row>
    <row r="859" spans="1:6" ht="12.75">
      <c r="A859" s="21">
        <v>2006</v>
      </c>
      <c r="B859" s="18">
        <v>2</v>
      </c>
      <c r="C859" s="18">
        <v>6</v>
      </c>
      <c r="D859" s="19">
        <v>38754</v>
      </c>
      <c r="E859" s="180">
        <v>26.84642</v>
      </c>
      <c r="F859" s="37">
        <v>24.08583</v>
      </c>
    </row>
    <row r="860" spans="1:6" ht="12.75">
      <c r="A860" s="21">
        <v>2006</v>
      </c>
      <c r="B860" s="18">
        <v>2</v>
      </c>
      <c r="C860" s="18">
        <v>7</v>
      </c>
      <c r="D860" s="19">
        <v>38755</v>
      </c>
      <c r="E860" s="180">
        <v>24.83666</v>
      </c>
      <c r="F860" s="37">
        <v>24.04677</v>
      </c>
    </row>
    <row r="861" spans="1:6" ht="12.75">
      <c r="A861" s="21">
        <v>2006</v>
      </c>
      <c r="B861" s="18">
        <v>2</v>
      </c>
      <c r="C861" s="18">
        <v>8</v>
      </c>
      <c r="D861" s="19">
        <v>38756</v>
      </c>
      <c r="E861" s="180">
        <v>21.76573</v>
      </c>
      <c r="F861" s="37">
        <v>23.98271</v>
      </c>
    </row>
    <row r="862" spans="1:6" ht="12.75">
      <c r="A862" s="21">
        <v>2006</v>
      </c>
      <c r="B862" s="18">
        <v>2</v>
      </c>
      <c r="C862" s="18">
        <v>9</v>
      </c>
      <c r="D862" s="19">
        <v>38757</v>
      </c>
      <c r="E862" s="180">
        <v>18.42331</v>
      </c>
      <c r="F862" s="37">
        <v>23.90599</v>
      </c>
    </row>
    <row r="863" spans="1:6" ht="12.75">
      <c r="A863" s="21">
        <v>2006</v>
      </c>
      <c r="B863" s="18">
        <v>2</v>
      </c>
      <c r="C863" s="18">
        <v>10</v>
      </c>
      <c r="D863" s="19">
        <v>38758</v>
      </c>
      <c r="E863" s="180">
        <v>14.95245</v>
      </c>
      <c r="F863" s="37">
        <v>23.81552</v>
      </c>
    </row>
    <row r="864" spans="1:6" ht="12.75">
      <c r="A864" s="21">
        <v>2006</v>
      </c>
      <c r="B864" s="18">
        <v>2</v>
      </c>
      <c r="C864" s="18">
        <v>11</v>
      </c>
      <c r="D864" s="19">
        <v>38759</v>
      </c>
      <c r="E864" s="180">
        <v>12.45222</v>
      </c>
      <c r="F864" s="37">
        <v>23.7412</v>
      </c>
    </row>
    <row r="865" spans="1:6" ht="12.75">
      <c r="A865" s="21">
        <v>2006</v>
      </c>
      <c r="B865" s="18">
        <v>2</v>
      </c>
      <c r="C865" s="18">
        <v>12</v>
      </c>
      <c r="D865" s="19">
        <v>38760</v>
      </c>
      <c r="E865" s="180">
        <v>10.99734</v>
      </c>
      <c r="F865" s="37">
        <v>23.69318</v>
      </c>
    </row>
    <row r="866" spans="1:6" ht="12.75">
      <c r="A866" s="21">
        <v>2006</v>
      </c>
      <c r="B866" s="18">
        <v>2</v>
      </c>
      <c r="C866" s="18">
        <v>13</v>
      </c>
      <c r="D866" s="19">
        <v>38761</v>
      </c>
      <c r="E866" s="180">
        <v>9.451604</v>
      </c>
      <c r="F866" s="37">
        <v>23.63719</v>
      </c>
    </row>
    <row r="867" spans="1:6" ht="12.75">
      <c r="A867" s="21">
        <v>2006</v>
      </c>
      <c r="B867" s="18">
        <v>2</v>
      </c>
      <c r="C867" s="18">
        <v>14</v>
      </c>
      <c r="D867" s="19">
        <v>38762</v>
      </c>
      <c r="E867" s="180">
        <v>8.205719</v>
      </c>
      <c r="F867" s="37">
        <v>23.5874</v>
      </c>
    </row>
    <row r="868" spans="1:6" ht="12.75">
      <c r="A868" s="21">
        <v>2006</v>
      </c>
      <c r="B868" s="18">
        <v>2</v>
      </c>
      <c r="C868" s="18">
        <v>15</v>
      </c>
      <c r="D868" s="19">
        <v>38763</v>
      </c>
      <c r="E868" s="180">
        <v>7.363352</v>
      </c>
      <c r="F868" s="37">
        <v>23.55078</v>
      </c>
    </row>
    <row r="869" spans="1:6" ht="12.75">
      <c r="A869" s="21">
        <v>2006</v>
      </c>
      <c r="B869" s="18">
        <v>2</v>
      </c>
      <c r="C869" s="18">
        <v>16</v>
      </c>
      <c r="D869" s="19">
        <v>38764</v>
      </c>
      <c r="E869" s="180">
        <v>6.756629</v>
      </c>
      <c r="F869" s="37">
        <v>23.5237</v>
      </c>
    </row>
    <row r="870" spans="1:6" ht="12.75">
      <c r="A870" s="21">
        <v>2006</v>
      </c>
      <c r="B870" s="18">
        <v>2</v>
      </c>
      <c r="C870" s="18">
        <v>17</v>
      </c>
      <c r="D870" s="19">
        <v>38765</v>
      </c>
      <c r="E870" s="180">
        <v>6.191241</v>
      </c>
      <c r="F870" s="37">
        <v>23.50484</v>
      </c>
    </row>
    <row r="871" spans="1:6" ht="12.75">
      <c r="A871" s="21">
        <v>2006</v>
      </c>
      <c r="B871" s="18">
        <v>2</v>
      </c>
      <c r="C871" s="18">
        <v>18</v>
      </c>
      <c r="D871" s="19">
        <v>38766</v>
      </c>
      <c r="E871" s="180">
        <v>5.842454</v>
      </c>
      <c r="F871" s="37">
        <v>23.48667</v>
      </c>
    </row>
    <row r="872" spans="1:6" ht="12.75">
      <c r="A872" s="21">
        <v>2006</v>
      </c>
      <c r="B872" s="18">
        <v>2</v>
      </c>
      <c r="C872" s="18">
        <v>19</v>
      </c>
      <c r="D872" s="19">
        <v>38767</v>
      </c>
      <c r="E872" s="180">
        <v>5.01497</v>
      </c>
      <c r="F872" s="37">
        <v>23.43932</v>
      </c>
    </row>
    <row r="873" spans="1:6" ht="12.75">
      <c r="A873" s="21">
        <v>2006</v>
      </c>
      <c r="B873" s="18">
        <v>2</v>
      </c>
      <c r="C873" s="18">
        <v>20</v>
      </c>
      <c r="D873" s="19">
        <v>38768</v>
      </c>
      <c r="E873" s="180">
        <v>4.462555</v>
      </c>
      <c r="F873" s="37">
        <v>23.4001</v>
      </c>
    </row>
    <row r="874" spans="1:6" ht="12.75">
      <c r="A874" s="21">
        <v>2006</v>
      </c>
      <c r="B874" s="18">
        <v>2</v>
      </c>
      <c r="C874" s="18">
        <v>21</v>
      </c>
      <c r="D874" s="19">
        <v>38769</v>
      </c>
      <c r="E874" s="180">
        <v>4.173969</v>
      </c>
      <c r="F874" s="37">
        <v>23.3775</v>
      </c>
    </row>
    <row r="875" spans="1:6" ht="12.75">
      <c r="A875" s="21">
        <v>2006</v>
      </c>
      <c r="B875" s="18">
        <v>2</v>
      </c>
      <c r="C875" s="18">
        <v>22</v>
      </c>
      <c r="D875" s="19">
        <v>38770</v>
      </c>
      <c r="E875" s="180">
        <v>3.904247</v>
      </c>
      <c r="F875" s="37">
        <v>23.35552</v>
      </c>
    </row>
    <row r="876" spans="1:6" ht="12.75">
      <c r="A876" s="21">
        <v>2006</v>
      </c>
      <c r="B876" s="18">
        <v>2</v>
      </c>
      <c r="C876" s="18">
        <v>23</v>
      </c>
      <c r="D876" s="19">
        <v>38771</v>
      </c>
      <c r="E876" s="180">
        <v>3.780768</v>
      </c>
      <c r="F876" s="37">
        <v>23.34516</v>
      </c>
    </row>
    <row r="877" spans="1:6" ht="12.75">
      <c r="A877" s="21">
        <v>2006</v>
      </c>
      <c r="B877" s="18">
        <v>2</v>
      </c>
      <c r="C877" s="18">
        <v>24</v>
      </c>
      <c r="D877" s="19">
        <v>38772</v>
      </c>
      <c r="E877" s="180">
        <v>3.591948</v>
      </c>
      <c r="F877" s="37">
        <v>23.32875</v>
      </c>
    </row>
    <row r="878" spans="1:6" ht="12.75">
      <c r="A878" s="21">
        <v>2006</v>
      </c>
      <c r="B878" s="18">
        <v>2</v>
      </c>
      <c r="C878" s="18">
        <v>25</v>
      </c>
      <c r="D878" s="19">
        <v>38773</v>
      </c>
      <c r="E878" s="180">
        <v>3.437614</v>
      </c>
      <c r="F878" s="37">
        <v>23.31495</v>
      </c>
    </row>
    <row r="879" spans="1:6" ht="12.75">
      <c r="A879" s="21">
        <v>2006</v>
      </c>
      <c r="B879" s="18">
        <v>2</v>
      </c>
      <c r="C879" s="18">
        <v>26</v>
      </c>
      <c r="D879" s="19">
        <v>38774</v>
      </c>
      <c r="E879" s="180">
        <v>3.526748</v>
      </c>
      <c r="F879" s="37">
        <v>23.32292</v>
      </c>
    </row>
    <row r="880" spans="1:6" ht="12.75">
      <c r="A880" s="21">
        <v>2006</v>
      </c>
      <c r="B880" s="18">
        <v>2</v>
      </c>
      <c r="C880" s="18">
        <v>27</v>
      </c>
      <c r="D880" s="19">
        <v>38775</v>
      </c>
      <c r="E880" s="180">
        <v>3.571067</v>
      </c>
      <c r="F880" s="37">
        <v>23.32693</v>
      </c>
    </row>
    <row r="881" spans="1:6" ht="12.75">
      <c r="A881" s="21">
        <v>2006</v>
      </c>
      <c r="B881" s="18">
        <v>2</v>
      </c>
      <c r="C881" s="18">
        <v>28</v>
      </c>
      <c r="D881" s="19">
        <v>38776</v>
      </c>
      <c r="E881" s="180">
        <v>3.372158</v>
      </c>
      <c r="F881" s="37">
        <v>23.30896</v>
      </c>
    </row>
    <row r="882" spans="1:6" ht="12.75">
      <c r="A882" s="21">
        <v>2006</v>
      </c>
      <c r="B882" s="18">
        <v>3</v>
      </c>
      <c r="C882" s="18">
        <v>1</v>
      </c>
      <c r="D882" s="19">
        <v>38777</v>
      </c>
      <c r="E882" s="180">
        <v>3.065908</v>
      </c>
      <c r="F882" s="37">
        <v>23.27995</v>
      </c>
    </row>
    <row r="883" spans="1:6" ht="12.75">
      <c r="A883" s="21">
        <v>2006</v>
      </c>
      <c r="B883" s="18">
        <v>3</v>
      </c>
      <c r="C883" s="18">
        <v>2</v>
      </c>
      <c r="D883" s="19">
        <v>38778</v>
      </c>
      <c r="E883" s="180">
        <v>2.759077</v>
      </c>
      <c r="F883" s="37">
        <v>23.24922</v>
      </c>
    </row>
    <row r="884" spans="1:6" ht="12.75">
      <c r="A884" s="21">
        <v>2006</v>
      </c>
      <c r="B884" s="18">
        <v>3</v>
      </c>
      <c r="C884" s="18">
        <v>3</v>
      </c>
      <c r="D884" s="19">
        <v>38779</v>
      </c>
      <c r="E884" s="180">
        <v>2.532646</v>
      </c>
      <c r="F884" s="37">
        <v>23.2274</v>
      </c>
    </row>
    <row r="885" spans="1:6" ht="12.75">
      <c r="A885" s="21">
        <v>2006</v>
      </c>
      <c r="B885" s="18">
        <v>3</v>
      </c>
      <c r="C885" s="18">
        <v>4</v>
      </c>
      <c r="D885" s="19">
        <v>38780</v>
      </c>
      <c r="E885" s="180">
        <v>2.173178</v>
      </c>
      <c r="F885" s="37">
        <v>23.19693</v>
      </c>
    </row>
    <row r="886" spans="1:6" ht="12.75">
      <c r="A886" s="21">
        <v>2006</v>
      </c>
      <c r="B886" s="18">
        <v>3</v>
      </c>
      <c r="C886" s="18">
        <v>5</v>
      </c>
      <c r="D886" s="19">
        <v>38781</v>
      </c>
      <c r="E886" s="180">
        <v>1.847373</v>
      </c>
      <c r="F886" s="37">
        <v>23.16698</v>
      </c>
    </row>
    <row r="887" spans="1:6" ht="12.75">
      <c r="A887" s="21">
        <v>2006</v>
      </c>
      <c r="B887" s="18">
        <v>3</v>
      </c>
      <c r="C887" s="18">
        <v>6</v>
      </c>
      <c r="D887" s="19">
        <v>38782</v>
      </c>
      <c r="E887" s="180">
        <v>1.541132</v>
      </c>
      <c r="F887" s="37">
        <v>23.13583</v>
      </c>
    </row>
    <row r="888" spans="1:6" ht="12.75">
      <c r="A888" s="21">
        <v>2006</v>
      </c>
      <c r="B888" s="18">
        <v>3</v>
      </c>
      <c r="C888" s="18">
        <v>7</v>
      </c>
      <c r="D888" s="19">
        <v>38783</v>
      </c>
      <c r="E888" s="180">
        <v>1.284628</v>
      </c>
      <c r="F888" s="37">
        <v>23.11042</v>
      </c>
    </row>
    <row r="889" spans="1:6" ht="12.75">
      <c r="A889" s="21">
        <v>2006</v>
      </c>
      <c r="B889" s="18">
        <v>3</v>
      </c>
      <c r="C889" s="18">
        <v>8</v>
      </c>
      <c r="D889" s="19">
        <v>38784</v>
      </c>
      <c r="E889" s="180">
        <v>0.9845292</v>
      </c>
      <c r="F889" s="37">
        <v>23.07547</v>
      </c>
    </row>
    <row r="890" spans="1:6" ht="12.75">
      <c r="A890" s="21">
        <v>2006</v>
      </c>
      <c r="B890" s="18">
        <v>3</v>
      </c>
      <c r="C890" s="18">
        <v>9</v>
      </c>
      <c r="D890" s="19">
        <v>38785</v>
      </c>
      <c r="E890" s="180">
        <v>0.8087478</v>
      </c>
      <c r="F890" s="37">
        <v>23.05167</v>
      </c>
    </row>
    <row r="891" spans="1:6" ht="12.75">
      <c r="A891" s="21">
        <v>2006</v>
      </c>
      <c r="B891" s="18">
        <v>3</v>
      </c>
      <c r="C891" s="18">
        <v>10</v>
      </c>
      <c r="D891" s="19">
        <v>38786</v>
      </c>
      <c r="E891" s="180">
        <v>0.6091783</v>
      </c>
      <c r="F891" s="37">
        <v>23.02615</v>
      </c>
    </row>
    <row r="892" spans="1:6" ht="12.75">
      <c r="A892" s="21">
        <v>2006</v>
      </c>
      <c r="B892" s="18">
        <v>3</v>
      </c>
      <c r="C892" s="18">
        <v>11</v>
      </c>
      <c r="D892" s="19">
        <v>38787</v>
      </c>
      <c r="E892" s="180">
        <v>0.4445918</v>
      </c>
      <c r="F892" s="37">
        <v>23.00557</v>
      </c>
    </row>
    <row r="893" spans="1:6" ht="12.75">
      <c r="A893" s="21">
        <v>2006</v>
      </c>
      <c r="B893" s="18">
        <v>3</v>
      </c>
      <c r="C893" s="18">
        <v>12</v>
      </c>
      <c r="D893" s="19">
        <v>38788</v>
      </c>
      <c r="E893" s="180">
        <v>0.2162541</v>
      </c>
      <c r="F893" s="37">
        <v>22.97703</v>
      </c>
    </row>
    <row r="894" spans="1:6" ht="12.75">
      <c r="A894" s="21">
        <v>2006</v>
      </c>
      <c r="B894" s="18">
        <v>3</v>
      </c>
      <c r="C894" s="18">
        <v>13</v>
      </c>
      <c r="D894" s="19">
        <v>38789</v>
      </c>
      <c r="E894" s="180">
        <v>0.05875303</v>
      </c>
      <c r="F894" s="37">
        <v>22.95594</v>
      </c>
    </row>
    <row r="895" spans="1:6" ht="12.75">
      <c r="A895" s="21">
        <v>2006</v>
      </c>
      <c r="B895" s="18">
        <v>3</v>
      </c>
      <c r="C895" s="18">
        <v>14</v>
      </c>
      <c r="D895" s="19">
        <v>38790</v>
      </c>
      <c r="E895" s="180">
        <v>0</v>
      </c>
      <c r="F895" s="37">
        <v>22.93406</v>
      </c>
    </row>
    <row r="896" spans="1:6" ht="12.75">
      <c r="A896" s="21">
        <v>2006</v>
      </c>
      <c r="B896" s="18">
        <v>3</v>
      </c>
      <c r="C896" s="18">
        <v>15</v>
      </c>
      <c r="D896" s="19">
        <v>38791</v>
      </c>
      <c r="E896" s="180">
        <v>0</v>
      </c>
      <c r="F896" s="37">
        <v>22.90375</v>
      </c>
    </row>
    <row r="897" spans="1:6" ht="12.75">
      <c r="A897" s="21">
        <v>2006</v>
      </c>
      <c r="B897" s="18">
        <v>3</v>
      </c>
      <c r="C897" s="18">
        <v>16</v>
      </c>
      <c r="D897" s="19">
        <v>38792</v>
      </c>
      <c r="E897" s="180">
        <v>0</v>
      </c>
      <c r="F897" s="37">
        <v>22.86151</v>
      </c>
    </row>
    <row r="898" spans="1:6" ht="12.75">
      <c r="A898" s="21">
        <v>2006</v>
      </c>
      <c r="B898" s="18">
        <v>3</v>
      </c>
      <c r="C898" s="18">
        <v>17</v>
      </c>
      <c r="D898" s="19">
        <v>38793</v>
      </c>
      <c r="E898" s="180">
        <v>0</v>
      </c>
      <c r="F898" s="37">
        <v>22.84177</v>
      </c>
    </row>
    <row r="899" spans="1:6" ht="12.75">
      <c r="A899" s="21">
        <v>2006</v>
      </c>
      <c r="B899" s="18">
        <v>3</v>
      </c>
      <c r="C899" s="18">
        <v>18</v>
      </c>
      <c r="D899" s="19">
        <v>38794</v>
      </c>
      <c r="E899" s="180">
        <v>0</v>
      </c>
      <c r="F899" s="37">
        <v>22.83036</v>
      </c>
    </row>
    <row r="900" spans="1:6" ht="12.75">
      <c r="A900" s="21">
        <v>2006</v>
      </c>
      <c r="B900" s="18">
        <v>3</v>
      </c>
      <c r="C900" s="18">
        <v>19</v>
      </c>
      <c r="D900" s="19">
        <v>38795</v>
      </c>
      <c r="E900" s="180">
        <v>0</v>
      </c>
      <c r="F900" s="37">
        <v>22.81333</v>
      </c>
    </row>
    <row r="901" spans="1:6" ht="12.75">
      <c r="A901" s="21">
        <v>2006</v>
      </c>
      <c r="B901" s="18">
        <v>3</v>
      </c>
      <c r="C901" s="18">
        <v>20</v>
      </c>
      <c r="D901" s="19">
        <v>38796</v>
      </c>
      <c r="E901" s="180">
        <v>0</v>
      </c>
      <c r="F901" s="37">
        <v>22.79682</v>
      </c>
    </row>
    <row r="902" spans="1:6" ht="12.75">
      <c r="A902" s="21">
        <v>2006</v>
      </c>
      <c r="B902" s="18">
        <v>3</v>
      </c>
      <c r="C902" s="18">
        <v>21</v>
      </c>
      <c r="D902" s="19">
        <v>38797</v>
      </c>
      <c r="E902" s="180">
        <v>0</v>
      </c>
      <c r="F902" s="37">
        <v>22.77578</v>
      </c>
    </row>
    <row r="903" spans="1:6" ht="12.75">
      <c r="A903" s="21">
        <v>2006</v>
      </c>
      <c r="B903" s="18">
        <v>3</v>
      </c>
      <c r="C903" s="18">
        <v>22</v>
      </c>
      <c r="D903" s="19">
        <v>38798</v>
      </c>
      <c r="E903" s="180">
        <v>0</v>
      </c>
      <c r="F903" s="37">
        <v>22.74339</v>
      </c>
    </row>
    <row r="904" spans="1:6" ht="12.75">
      <c r="A904" s="21">
        <v>2006</v>
      </c>
      <c r="B904" s="18">
        <v>3</v>
      </c>
      <c r="C904" s="18">
        <v>23</v>
      </c>
      <c r="D904" s="19">
        <v>38799</v>
      </c>
      <c r="E904" s="180">
        <v>0</v>
      </c>
      <c r="F904" s="37">
        <v>22.77396</v>
      </c>
    </row>
    <row r="905" spans="1:6" ht="12.75">
      <c r="A905" s="21">
        <v>2006</v>
      </c>
      <c r="B905" s="18">
        <v>3</v>
      </c>
      <c r="C905" s="18">
        <v>24</v>
      </c>
      <c r="D905" s="19">
        <v>38800</v>
      </c>
      <c r="E905" s="180">
        <v>0.9639968</v>
      </c>
      <c r="F905" s="37">
        <v>23.08172</v>
      </c>
    </row>
    <row r="906" spans="1:6" ht="12.75">
      <c r="A906" s="21">
        <v>2006</v>
      </c>
      <c r="B906" s="18">
        <v>3</v>
      </c>
      <c r="C906" s="18">
        <v>25</v>
      </c>
      <c r="D906" s="19">
        <v>38801</v>
      </c>
      <c r="E906" s="180">
        <v>0.8634924</v>
      </c>
      <c r="F906" s="37">
        <v>23.06927</v>
      </c>
    </row>
    <row r="907" spans="1:6" ht="12.75">
      <c r="A907" s="21">
        <v>2006</v>
      </c>
      <c r="B907" s="18">
        <v>3</v>
      </c>
      <c r="C907" s="18">
        <v>26</v>
      </c>
      <c r="D907" s="19">
        <v>38802</v>
      </c>
      <c r="E907" s="180">
        <v>0.4191747</v>
      </c>
      <c r="F907" s="37">
        <v>23.0124</v>
      </c>
    </row>
    <row r="908" spans="1:6" ht="12.75">
      <c r="A908" s="21">
        <v>2006</v>
      </c>
      <c r="B908" s="18">
        <v>3</v>
      </c>
      <c r="C908" s="18">
        <v>27</v>
      </c>
      <c r="D908" s="19">
        <v>38803</v>
      </c>
      <c r="E908" s="180">
        <v>0.04000076</v>
      </c>
      <c r="F908" s="37">
        <v>22.95896</v>
      </c>
    </row>
    <row r="909" spans="1:6" ht="12.75">
      <c r="A909" s="21">
        <v>2006</v>
      </c>
      <c r="B909" s="18">
        <v>3</v>
      </c>
      <c r="C909" s="18">
        <v>28</v>
      </c>
      <c r="D909" s="19">
        <v>38804</v>
      </c>
      <c r="E909" s="180">
        <v>0</v>
      </c>
      <c r="F909" s="37">
        <v>22.92198</v>
      </c>
    </row>
    <row r="910" spans="1:6" ht="12.75">
      <c r="A910" s="21">
        <v>2006</v>
      </c>
      <c r="B910" s="18">
        <v>3</v>
      </c>
      <c r="C910" s="18">
        <v>29</v>
      </c>
      <c r="D910" s="19">
        <v>38805</v>
      </c>
      <c r="E910" s="180">
        <v>0</v>
      </c>
      <c r="F910" s="37">
        <v>22.89292</v>
      </c>
    </row>
    <row r="911" spans="1:6" ht="12.75">
      <c r="A911" s="21">
        <v>2006</v>
      </c>
      <c r="B911" s="18">
        <v>3</v>
      </c>
      <c r="C911" s="18">
        <v>30</v>
      </c>
      <c r="D911" s="19">
        <v>38806</v>
      </c>
      <c r="E911" s="180">
        <v>0</v>
      </c>
      <c r="F911" s="37">
        <v>22.85667</v>
      </c>
    </row>
    <row r="912" spans="1:6" ht="12.75">
      <c r="A912" s="21">
        <v>2006</v>
      </c>
      <c r="B912" s="18">
        <v>3</v>
      </c>
      <c r="C912" s="18">
        <v>31</v>
      </c>
      <c r="D912" s="19">
        <v>38807</v>
      </c>
      <c r="E912" s="180">
        <v>0</v>
      </c>
      <c r="F912" s="37">
        <v>22.82682</v>
      </c>
    </row>
    <row r="913" spans="1:6" ht="12.75">
      <c r="A913" s="21">
        <v>2006</v>
      </c>
      <c r="B913" s="18">
        <v>4</v>
      </c>
      <c r="C913" s="18">
        <v>1</v>
      </c>
      <c r="D913" s="19">
        <v>38808</v>
      </c>
      <c r="E913" s="180">
        <v>0</v>
      </c>
      <c r="F913" s="37">
        <v>22.79781</v>
      </c>
    </row>
    <row r="914" spans="1:6" ht="12.75">
      <c r="A914" s="21">
        <v>2006</v>
      </c>
      <c r="B914" s="18">
        <v>4</v>
      </c>
      <c r="C914" s="18">
        <v>2</v>
      </c>
      <c r="D914" s="19">
        <v>38809</v>
      </c>
      <c r="E914" s="180">
        <v>0</v>
      </c>
      <c r="F914" s="37">
        <v>22.77563</v>
      </c>
    </row>
    <row r="915" spans="1:6" ht="12.75">
      <c r="A915" s="21">
        <v>2006</v>
      </c>
      <c r="B915" s="18">
        <v>4</v>
      </c>
      <c r="C915" s="18">
        <v>3</v>
      </c>
      <c r="D915" s="19">
        <v>38810</v>
      </c>
      <c r="E915" s="180">
        <v>0</v>
      </c>
      <c r="F915" s="37">
        <v>22.73797</v>
      </c>
    </row>
    <row r="916" spans="1:6" ht="12.75">
      <c r="A916" s="21">
        <v>2006</v>
      </c>
      <c r="B916" s="18">
        <v>4</v>
      </c>
      <c r="C916" s="18">
        <v>4</v>
      </c>
      <c r="D916" s="19">
        <v>38811</v>
      </c>
      <c r="E916" s="180">
        <v>0</v>
      </c>
      <c r="F916" s="37">
        <v>22.71958</v>
      </c>
    </row>
    <row r="917" spans="1:6" ht="12.75">
      <c r="A917" s="21">
        <v>2006</v>
      </c>
      <c r="B917" s="18">
        <v>4</v>
      </c>
      <c r="C917" s="18">
        <v>5</v>
      </c>
      <c r="D917" s="19">
        <v>38812</v>
      </c>
      <c r="E917" s="180">
        <v>0</v>
      </c>
      <c r="F917" s="37">
        <v>22.72885</v>
      </c>
    </row>
    <row r="918" spans="1:6" ht="12.75">
      <c r="A918" s="21">
        <v>2006</v>
      </c>
      <c r="B918" s="18">
        <v>4</v>
      </c>
      <c r="C918" s="18">
        <v>6</v>
      </c>
      <c r="D918" s="19">
        <v>38813</v>
      </c>
      <c r="E918" s="180">
        <v>0</v>
      </c>
      <c r="F918" s="37">
        <v>22.71365</v>
      </c>
    </row>
    <row r="919" spans="1:6" ht="12.75">
      <c r="A919" s="21">
        <v>2006</v>
      </c>
      <c r="B919" s="18">
        <v>4</v>
      </c>
      <c r="C919" s="18">
        <v>7</v>
      </c>
      <c r="D919" s="19">
        <v>38814</v>
      </c>
      <c r="E919" s="180">
        <v>0</v>
      </c>
      <c r="F919" s="37">
        <v>22.67203</v>
      </c>
    </row>
    <row r="920" spans="1:6" ht="12.75">
      <c r="A920" s="21">
        <v>2006</v>
      </c>
      <c r="B920" s="18">
        <v>4</v>
      </c>
      <c r="C920" s="18">
        <v>8</v>
      </c>
      <c r="D920" s="19">
        <v>38815</v>
      </c>
      <c r="E920" s="180">
        <v>0</v>
      </c>
      <c r="F920" s="37">
        <v>22.62927</v>
      </c>
    </row>
    <row r="921" spans="1:6" ht="12.75">
      <c r="A921" s="21">
        <v>2006</v>
      </c>
      <c r="B921" s="18">
        <v>4</v>
      </c>
      <c r="C921" s="18">
        <v>9</v>
      </c>
      <c r="D921" s="19">
        <v>38816</v>
      </c>
      <c r="E921" s="180">
        <v>0</v>
      </c>
      <c r="F921" s="37">
        <v>22.62703</v>
      </c>
    </row>
    <row r="922" spans="1:6" ht="12.75">
      <c r="A922" s="21">
        <v>2006</v>
      </c>
      <c r="B922" s="18">
        <v>4</v>
      </c>
      <c r="C922" s="18">
        <v>10</v>
      </c>
      <c r="D922" s="19">
        <v>38817</v>
      </c>
      <c r="E922" s="180">
        <v>0</v>
      </c>
      <c r="F922" s="37">
        <v>22.85224</v>
      </c>
    </row>
    <row r="923" spans="1:6" ht="12.75">
      <c r="A923" s="21">
        <v>2006</v>
      </c>
      <c r="B923" s="18">
        <v>4</v>
      </c>
      <c r="C923" s="18">
        <v>11</v>
      </c>
      <c r="D923" s="19">
        <v>38818</v>
      </c>
      <c r="E923" s="180">
        <v>0</v>
      </c>
      <c r="F923" s="37">
        <v>22.84974</v>
      </c>
    </row>
    <row r="924" spans="1:6" ht="12.75">
      <c r="A924" s="21">
        <v>2006</v>
      </c>
      <c r="B924" s="18">
        <v>4</v>
      </c>
      <c r="C924" s="18">
        <v>12</v>
      </c>
      <c r="D924" s="19">
        <v>38819</v>
      </c>
      <c r="E924" s="180">
        <v>0</v>
      </c>
      <c r="F924" s="37">
        <v>22.80365</v>
      </c>
    </row>
    <row r="925" spans="1:6" ht="12.75">
      <c r="A925" s="21">
        <v>2006</v>
      </c>
      <c r="B925" s="18">
        <v>4</v>
      </c>
      <c r="C925" s="18">
        <v>13</v>
      </c>
      <c r="D925" s="19">
        <v>38820</v>
      </c>
      <c r="E925" s="180">
        <v>0</v>
      </c>
      <c r="F925" s="37">
        <v>22.75974</v>
      </c>
    </row>
    <row r="926" spans="1:6" ht="12.75">
      <c r="A926" s="21">
        <v>2006</v>
      </c>
      <c r="B926" s="18">
        <v>4</v>
      </c>
      <c r="C926" s="18">
        <v>14</v>
      </c>
      <c r="D926" s="19">
        <v>38821</v>
      </c>
      <c r="E926" s="180">
        <v>0</v>
      </c>
      <c r="F926" s="37">
        <v>22.71792</v>
      </c>
    </row>
    <row r="927" spans="1:6" ht="12.75">
      <c r="A927" s="21">
        <v>2006</v>
      </c>
      <c r="B927" s="18">
        <v>4</v>
      </c>
      <c r="C927" s="18">
        <v>15</v>
      </c>
      <c r="D927" s="19">
        <v>38822</v>
      </c>
      <c r="E927" s="180">
        <v>0</v>
      </c>
      <c r="F927" s="37">
        <v>22.67323</v>
      </c>
    </row>
    <row r="928" spans="1:6" ht="12.75">
      <c r="A928" s="21">
        <v>2006</v>
      </c>
      <c r="B928" s="18">
        <v>4</v>
      </c>
      <c r="C928" s="18">
        <v>16</v>
      </c>
      <c r="D928" s="19">
        <v>38823</v>
      </c>
      <c r="E928" s="180">
        <v>0</v>
      </c>
      <c r="F928" s="37">
        <v>22.62458</v>
      </c>
    </row>
    <row r="929" spans="1:6" ht="12.75">
      <c r="A929" s="21">
        <v>2006</v>
      </c>
      <c r="B929" s="18">
        <v>4</v>
      </c>
      <c r="C929" s="18">
        <v>17</v>
      </c>
      <c r="D929" s="19">
        <v>38824</v>
      </c>
      <c r="E929" s="180">
        <v>0</v>
      </c>
      <c r="F929" s="37">
        <v>22.56521</v>
      </c>
    </row>
    <row r="930" spans="1:6" ht="12.75">
      <c r="A930" s="21">
        <v>2006</v>
      </c>
      <c r="B930" s="18">
        <v>4</v>
      </c>
      <c r="C930" s="18">
        <v>18</v>
      </c>
      <c r="D930" s="19">
        <v>38825</v>
      </c>
      <c r="E930" s="180">
        <v>0</v>
      </c>
      <c r="F930" s="37">
        <v>22.49703</v>
      </c>
    </row>
    <row r="931" spans="1:6" ht="12.75">
      <c r="A931" s="21">
        <v>2006</v>
      </c>
      <c r="B931" s="18">
        <v>4</v>
      </c>
      <c r="C931" s="18">
        <v>19</v>
      </c>
      <c r="D931" s="19">
        <v>38826</v>
      </c>
      <c r="E931" s="180">
        <v>0</v>
      </c>
      <c r="F931" s="37">
        <v>22.43271</v>
      </c>
    </row>
    <row r="932" spans="1:6" ht="12.75">
      <c r="A932" s="21">
        <v>2006</v>
      </c>
      <c r="B932" s="18">
        <v>4</v>
      </c>
      <c r="C932" s="18">
        <v>20</v>
      </c>
      <c r="D932" s="19">
        <v>38827</v>
      </c>
      <c r="E932" s="180">
        <v>0</v>
      </c>
      <c r="F932" s="37">
        <v>22.37542</v>
      </c>
    </row>
    <row r="933" spans="1:6" ht="12.75">
      <c r="A933" s="21">
        <v>2006</v>
      </c>
      <c r="B933" s="18">
        <v>4</v>
      </c>
      <c r="C933" s="18">
        <v>21</v>
      </c>
      <c r="D933" s="19">
        <v>38828</v>
      </c>
      <c r="E933" s="180">
        <v>0</v>
      </c>
      <c r="F933" s="37">
        <v>22.31479</v>
      </c>
    </row>
    <row r="934" spans="1:6" ht="12.75">
      <c r="A934" s="21">
        <v>2006</v>
      </c>
      <c r="B934" s="18">
        <v>4</v>
      </c>
      <c r="C934" s="18">
        <v>22</v>
      </c>
      <c r="D934" s="19">
        <v>38829</v>
      </c>
      <c r="E934" s="180">
        <v>0</v>
      </c>
      <c r="F934" s="37">
        <v>22.26068</v>
      </c>
    </row>
    <row r="935" spans="1:6" ht="12.75">
      <c r="A935" s="21">
        <v>2006</v>
      </c>
      <c r="B935" s="18">
        <v>4</v>
      </c>
      <c r="C935" s="18">
        <v>23</v>
      </c>
      <c r="D935" s="19">
        <v>38830</v>
      </c>
      <c r="E935" s="180">
        <v>0</v>
      </c>
      <c r="F935" s="37">
        <v>22.32458</v>
      </c>
    </row>
    <row r="936" spans="1:6" ht="12.75">
      <c r="A936" s="21">
        <v>2006</v>
      </c>
      <c r="B936" s="18">
        <v>4</v>
      </c>
      <c r="C936" s="18">
        <v>24</v>
      </c>
      <c r="D936" s="19">
        <v>38831</v>
      </c>
      <c r="E936" s="180">
        <v>0</v>
      </c>
      <c r="F936" s="37">
        <v>22.66286</v>
      </c>
    </row>
    <row r="937" spans="1:6" ht="12.75">
      <c r="A937" s="21">
        <v>2006</v>
      </c>
      <c r="B937" s="18">
        <v>4</v>
      </c>
      <c r="C937" s="18">
        <v>25</v>
      </c>
      <c r="D937" s="19">
        <v>38832</v>
      </c>
      <c r="E937" s="180">
        <v>0</v>
      </c>
      <c r="F937" s="37">
        <v>22.76323</v>
      </c>
    </row>
    <row r="938" spans="1:6" ht="12.75">
      <c r="A938" s="21">
        <v>2006</v>
      </c>
      <c r="B938" s="18">
        <v>4</v>
      </c>
      <c r="C938" s="18">
        <v>26</v>
      </c>
      <c r="D938" s="19">
        <v>38833</v>
      </c>
      <c r="E938" s="180">
        <v>0</v>
      </c>
      <c r="F938" s="37">
        <v>22.78615</v>
      </c>
    </row>
    <row r="939" spans="1:6" ht="12.75">
      <c r="A939" s="21">
        <v>2006</v>
      </c>
      <c r="B939" s="18">
        <v>4</v>
      </c>
      <c r="C939" s="18">
        <v>27</v>
      </c>
      <c r="D939" s="19">
        <v>38834</v>
      </c>
      <c r="E939" s="180">
        <v>0.2000038</v>
      </c>
      <c r="F939" s="37">
        <v>22.98495</v>
      </c>
    </row>
    <row r="940" spans="1:6" ht="12.75">
      <c r="A940" s="21">
        <v>2006</v>
      </c>
      <c r="B940" s="18">
        <v>4</v>
      </c>
      <c r="C940" s="18">
        <v>28</v>
      </c>
      <c r="D940" s="19">
        <v>38835</v>
      </c>
      <c r="E940" s="180">
        <v>0</v>
      </c>
      <c r="F940" s="37">
        <v>22.91682</v>
      </c>
    </row>
    <row r="941" spans="1:6" ht="12.75">
      <c r="A941" s="21">
        <v>2006</v>
      </c>
      <c r="B941" s="18">
        <v>4</v>
      </c>
      <c r="C941" s="18">
        <v>29</v>
      </c>
      <c r="D941" s="19">
        <v>38836</v>
      </c>
      <c r="E941" s="180">
        <v>0</v>
      </c>
      <c r="F941" s="37">
        <v>22.83635</v>
      </c>
    </row>
    <row r="942" spans="1:6" ht="12.75">
      <c r="A942" s="21">
        <v>2006</v>
      </c>
      <c r="B942" s="18">
        <v>4</v>
      </c>
      <c r="C942" s="18">
        <v>30</v>
      </c>
      <c r="D942" s="19">
        <v>38837</v>
      </c>
      <c r="E942" s="180">
        <v>0</v>
      </c>
      <c r="F942" s="37">
        <v>22.76828</v>
      </c>
    </row>
    <row r="943" spans="1:6" ht="12.75">
      <c r="A943" s="21">
        <v>2006</v>
      </c>
      <c r="B943" s="18">
        <v>5</v>
      </c>
      <c r="C943" s="18">
        <v>1</v>
      </c>
      <c r="D943" s="19">
        <v>38838</v>
      </c>
      <c r="E943" s="180">
        <v>0</v>
      </c>
      <c r="F943" s="37">
        <v>22.70604</v>
      </c>
    </row>
    <row r="944" spans="1:6" ht="12.75">
      <c r="A944" s="21">
        <v>2006</v>
      </c>
      <c r="B944" s="18">
        <v>5</v>
      </c>
      <c r="C944" s="18">
        <v>2</v>
      </c>
      <c r="D944" s="19">
        <v>38839</v>
      </c>
      <c r="E944" s="180">
        <v>0</v>
      </c>
      <c r="F944" s="37">
        <v>22.64536</v>
      </c>
    </row>
    <row r="945" spans="1:6" ht="12.75">
      <c r="A945" s="21">
        <v>2006</v>
      </c>
      <c r="B945" s="18">
        <v>5</v>
      </c>
      <c r="C945" s="18">
        <v>3</v>
      </c>
      <c r="D945" s="19">
        <v>38840</v>
      </c>
      <c r="E945" s="180">
        <v>0</v>
      </c>
      <c r="F945" s="37">
        <v>22.59162</v>
      </c>
    </row>
    <row r="946" spans="1:6" ht="12.75">
      <c r="A946" s="21">
        <v>2006</v>
      </c>
      <c r="B946" s="18">
        <v>5</v>
      </c>
      <c r="C946" s="18">
        <v>4</v>
      </c>
      <c r="D946" s="19">
        <v>38841</v>
      </c>
      <c r="E946" s="180">
        <v>0</v>
      </c>
      <c r="F946" s="37">
        <v>22.53078</v>
      </c>
    </row>
    <row r="947" spans="1:6" ht="12.75">
      <c r="A947" s="21">
        <v>2006</v>
      </c>
      <c r="B947" s="18">
        <v>5</v>
      </c>
      <c r="C947" s="18">
        <v>5</v>
      </c>
      <c r="D947" s="19">
        <v>38842</v>
      </c>
      <c r="E947" s="180">
        <v>0</v>
      </c>
      <c r="F947" s="37">
        <v>22.45094</v>
      </c>
    </row>
    <row r="948" spans="1:6" ht="12.75">
      <c r="A948" s="21">
        <v>2006</v>
      </c>
      <c r="B948" s="18">
        <v>5</v>
      </c>
      <c r="C948" s="18">
        <v>6</v>
      </c>
      <c r="D948" s="19">
        <v>38843</v>
      </c>
      <c r="E948" s="180">
        <v>0</v>
      </c>
      <c r="F948" s="37">
        <v>22.37531</v>
      </c>
    </row>
    <row r="949" spans="1:6" ht="12.75">
      <c r="A949" s="21">
        <v>2006</v>
      </c>
      <c r="B949" s="18">
        <v>5</v>
      </c>
      <c r="C949" s="18">
        <v>7</v>
      </c>
      <c r="D949" s="19">
        <v>38844</v>
      </c>
      <c r="E949" s="180">
        <v>0</v>
      </c>
      <c r="F949" s="37">
        <v>22.29797</v>
      </c>
    </row>
    <row r="950" spans="1:6" ht="12.75">
      <c r="A950" s="21">
        <v>2006</v>
      </c>
      <c r="B950" s="18">
        <v>5</v>
      </c>
      <c r="C950" s="18">
        <v>8</v>
      </c>
      <c r="D950" s="19">
        <v>38845</v>
      </c>
      <c r="E950" s="180">
        <v>0</v>
      </c>
      <c r="F950" s="37">
        <v>22.22484</v>
      </c>
    </row>
    <row r="951" spans="1:6" ht="12.75">
      <c r="A951" s="21">
        <v>2006</v>
      </c>
      <c r="B951" s="18">
        <v>5</v>
      </c>
      <c r="C951" s="18">
        <v>9</v>
      </c>
      <c r="D951" s="19">
        <v>38846</v>
      </c>
      <c r="E951" s="180">
        <v>0</v>
      </c>
      <c r="F951" s="37">
        <v>22.1738</v>
      </c>
    </row>
    <row r="952" spans="1:6" ht="12.75">
      <c r="A952" s="21">
        <v>2006</v>
      </c>
      <c r="B952" s="18">
        <v>5</v>
      </c>
      <c r="C952" s="18">
        <v>10</v>
      </c>
      <c r="D952" s="19">
        <v>38847</v>
      </c>
      <c r="E952" s="180">
        <v>0</v>
      </c>
      <c r="F952" s="37">
        <v>22.12771</v>
      </c>
    </row>
    <row r="953" spans="1:6" ht="12.75">
      <c r="A953" s="21">
        <v>2006</v>
      </c>
      <c r="B953" s="18">
        <v>5</v>
      </c>
      <c r="C953" s="18">
        <v>11</v>
      </c>
      <c r="D953" s="19">
        <v>38848</v>
      </c>
      <c r="E953" s="180">
        <v>0</v>
      </c>
      <c r="F953" s="37">
        <v>22.06391</v>
      </c>
    </row>
    <row r="954" spans="1:6" ht="12.75">
      <c r="A954" s="21">
        <v>2006</v>
      </c>
      <c r="B954" s="18">
        <v>5</v>
      </c>
      <c r="C954" s="18">
        <v>12</v>
      </c>
      <c r="D954" s="19">
        <v>38849</v>
      </c>
      <c r="E954" s="180">
        <v>0</v>
      </c>
      <c r="F954" s="37">
        <v>22.02333</v>
      </c>
    </row>
    <row r="955" spans="1:6" ht="12.75">
      <c r="A955" s="21">
        <v>2006</v>
      </c>
      <c r="B955" s="18">
        <v>5</v>
      </c>
      <c r="C955" s="18">
        <v>13</v>
      </c>
      <c r="D955" s="19">
        <v>38850</v>
      </c>
      <c r="E955" s="180">
        <v>0</v>
      </c>
      <c r="F955" s="37">
        <v>21.95724</v>
      </c>
    </row>
    <row r="956" spans="1:6" ht="12.75">
      <c r="A956" s="21">
        <v>2006</v>
      </c>
      <c r="B956" s="18">
        <v>5</v>
      </c>
      <c r="C956" s="18">
        <v>14</v>
      </c>
      <c r="D956" s="19">
        <v>38851</v>
      </c>
      <c r="E956" s="180">
        <v>0</v>
      </c>
      <c r="F956" s="37">
        <v>21.89562</v>
      </c>
    </row>
    <row r="957" spans="1:6" ht="12.75">
      <c r="A957" s="21">
        <v>2006</v>
      </c>
      <c r="B957" s="18">
        <v>5</v>
      </c>
      <c r="C957" s="18">
        <v>15</v>
      </c>
      <c r="D957" s="19">
        <v>38852</v>
      </c>
      <c r="E957" s="180">
        <v>0</v>
      </c>
      <c r="F957" s="37">
        <v>21.83234</v>
      </c>
    </row>
    <row r="958" spans="1:6" ht="12.75">
      <c r="A958" s="21">
        <v>2006</v>
      </c>
      <c r="B958" s="18">
        <v>5</v>
      </c>
      <c r="C958" s="18">
        <v>16</v>
      </c>
      <c r="D958" s="19">
        <v>38853</v>
      </c>
      <c r="E958" s="180">
        <v>0</v>
      </c>
      <c r="F958" s="37">
        <v>21.79943</v>
      </c>
    </row>
    <row r="959" spans="1:6" ht="12.75">
      <c r="A959" s="21">
        <v>2006</v>
      </c>
      <c r="B959" s="18">
        <v>5</v>
      </c>
      <c r="C959" s="18">
        <v>17</v>
      </c>
      <c r="D959" s="19">
        <v>38854</v>
      </c>
      <c r="E959" s="180">
        <v>0</v>
      </c>
      <c r="F959" s="37">
        <v>21.78141</v>
      </c>
    </row>
    <row r="960" spans="1:6" ht="12.75">
      <c r="A960" s="21">
        <v>2006</v>
      </c>
      <c r="B960" s="18">
        <v>5</v>
      </c>
      <c r="C960" s="18">
        <v>18</v>
      </c>
      <c r="D960" s="19">
        <v>38855</v>
      </c>
      <c r="E960" s="180">
        <v>0</v>
      </c>
      <c r="F960" s="37">
        <v>21.72776</v>
      </c>
    </row>
    <row r="961" spans="1:6" ht="12.75">
      <c r="A961" s="21">
        <v>2006</v>
      </c>
      <c r="B961" s="18">
        <v>5</v>
      </c>
      <c r="C961" s="18">
        <v>19</v>
      </c>
      <c r="D961" s="19">
        <v>38856</v>
      </c>
      <c r="E961" s="180">
        <v>0</v>
      </c>
      <c r="F961" s="37">
        <v>21.67135</v>
      </c>
    </row>
    <row r="962" spans="1:6" ht="12.75">
      <c r="A962" s="21">
        <v>2006</v>
      </c>
      <c r="B962" s="18">
        <v>5</v>
      </c>
      <c r="C962" s="18">
        <v>20</v>
      </c>
      <c r="D962" s="19">
        <v>38857</v>
      </c>
      <c r="E962" s="180">
        <v>0</v>
      </c>
      <c r="F962" s="37">
        <v>21.61891</v>
      </c>
    </row>
    <row r="963" spans="1:6" ht="12.75">
      <c r="A963" s="21">
        <v>2006</v>
      </c>
      <c r="B963" s="18">
        <v>5</v>
      </c>
      <c r="C963" s="18">
        <v>21</v>
      </c>
      <c r="D963" s="19">
        <v>38858</v>
      </c>
      <c r="E963" s="180">
        <v>0</v>
      </c>
      <c r="F963" s="37">
        <v>21.56292</v>
      </c>
    </row>
    <row r="964" spans="1:6" ht="12.75">
      <c r="A964" s="21">
        <v>2006</v>
      </c>
      <c r="B964" s="18">
        <v>5</v>
      </c>
      <c r="C964" s="18">
        <v>22</v>
      </c>
      <c r="D964" s="19">
        <v>38859</v>
      </c>
      <c r="E964" s="180">
        <v>0</v>
      </c>
      <c r="F964" s="37">
        <v>21.51011</v>
      </c>
    </row>
    <row r="965" spans="1:6" ht="12.75">
      <c r="A965" s="21">
        <v>2006</v>
      </c>
      <c r="B965" s="18">
        <v>5</v>
      </c>
      <c r="C965" s="18">
        <v>23</v>
      </c>
      <c r="D965" s="19">
        <v>38860</v>
      </c>
      <c r="E965" s="180">
        <v>0</v>
      </c>
      <c r="F965" s="37">
        <v>21.46062</v>
      </c>
    </row>
    <row r="966" spans="1:6" ht="12.75">
      <c r="A966" s="21">
        <v>2006</v>
      </c>
      <c r="B966" s="18">
        <v>5</v>
      </c>
      <c r="C966" s="18">
        <v>24</v>
      </c>
      <c r="D966" s="19">
        <v>38861</v>
      </c>
      <c r="E966" s="180">
        <v>0</v>
      </c>
      <c r="F966" s="37">
        <v>21.41198</v>
      </c>
    </row>
    <row r="967" spans="1:6" ht="12.75">
      <c r="A967" s="21">
        <v>2006</v>
      </c>
      <c r="B967" s="18">
        <v>5</v>
      </c>
      <c r="C967" s="18">
        <v>25</v>
      </c>
      <c r="D967" s="19">
        <v>38862</v>
      </c>
      <c r="E967" s="180">
        <v>0</v>
      </c>
      <c r="F967" s="37">
        <v>21.37432</v>
      </c>
    </row>
    <row r="968" spans="1:6" ht="12.75">
      <c r="A968" s="21">
        <v>2006</v>
      </c>
      <c r="B968" s="18">
        <v>5</v>
      </c>
      <c r="C968" s="18">
        <v>26</v>
      </c>
      <c r="D968" s="19">
        <v>38863</v>
      </c>
      <c r="E968" s="180">
        <v>0</v>
      </c>
      <c r="F968" s="37">
        <v>21.34604</v>
      </c>
    </row>
    <row r="969" spans="1:6" ht="12.75">
      <c r="A969" s="21">
        <v>2006</v>
      </c>
      <c r="B969" s="18">
        <v>5</v>
      </c>
      <c r="C969" s="18">
        <v>27</v>
      </c>
      <c r="D969" s="19">
        <v>38864</v>
      </c>
      <c r="E969" s="180">
        <v>0</v>
      </c>
      <c r="F969" s="37">
        <v>21.31156</v>
      </c>
    </row>
    <row r="970" spans="1:6" ht="12.75">
      <c r="A970" s="21">
        <v>2006</v>
      </c>
      <c r="B970" s="18">
        <v>5</v>
      </c>
      <c r="C970" s="18">
        <v>28</v>
      </c>
      <c r="D970" s="19">
        <v>38865</v>
      </c>
      <c r="E970" s="180">
        <v>0</v>
      </c>
      <c r="F970" s="37">
        <v>21.26557</v>
      </c>
    </row>
    <row r="971" spans="1:6" ht="12.75">
      <c r="A971" s="21">
        <v>2006</v>
      </c>
      <c r="B971" s="18">
        <v>5</v>
      </c>
      <c r="C971" s="18">
        <v>29</v>
      </c>
      <c r="D971" s="19">
        <v>38866</v>
      </c>
      <c r="E971" s="180">
        <v>0</v>
      </c>
      <c r="F971" s="37">
        <v>21.2163</v>
      </c>
    </row>
    <row r="972" spans="1:6" ht="12.75">
      <c r="A972" s="21">
        <v>2006</v>
      </c>
      <c r="B972" s="18">
        <v>5</v>
      </c>
      <c r="C972" s="18">
        <v>30</v>
      </c>
      <c r="D972" s="19">
        <v>38867</v>
      </c>
      <c r="E972" s="180">
        <v>0</v>
      </c>
      <c r="F972" s="37">
        <v>21.16568</v>
      </c>
    </row>
    <row r="973" spans="1:6" ht="12.75">
      <c r="A973" s="21">
        <v>2006</v>
      </c>
      <c r="B973" s="18">
        <v>5</v>
      </c>
      <c r="C973" s="18">
        <v>31</v>
      </c>
      <c r="D973" s="19">
        <v>38868</v>
      </c>
      <c r="E973" s="180">
        <v>0</v>
      </c>
      <c r="F973" s="37">
        <v>21.12318</v>
      </c>
    </row>
    <row r="974" spans="1:6" ht="12.75">
      <c r="A974" s="21">
        <v>2006</v>
      </c>
      <c r="B974" s="18">
        <v>6</v>
      </c>
      <c r="C974" s="18">
        <v>1</v>
      </c>
      <c r="D974" s="19">
        <v>38869</v>
      </c>
      <c r="E974" s="180">
        <v>0</v>
      </c>
      <c r="F974" s="37">
        <v>21.09745</v>
      </c>
    </row>
    <row r="975" spans="1:6" ht="12.75">
      <c r="A975" s="21">
        <v>2006</v>
      </c>
      <c r="B975" s="18">
        <v>6</v>
      </c>
      <c r="C975" s="18">
        <v>2</v>
      </c>
      <c r="D975" s="19">
        <v>38870</v>
      </c>
      <c r="E975" s="180">
        <v>0</v>
      </c>
      <c r="F975" s="37">
        <v>21.06234</v>
      </c>
    </row>
    <row r="976" spans="1:6" ht="12.75">
      <c r="A976" s="21">
        <v>2006</v>
      </c>
      <c r="B976" s="18">
        <v>6</v>
      </c>
      <c r="C976" s="18">
        <v>3</v>
      </c>
      <c r="D976" s="19">
        <v>38871</v>
      </c>
      <c r="E976" s="180">
        <v>0</v>
      </c>
      <c r="F976" s="37">
        <v>21.03599</v>
      </c>
    </row>
    <row r="977" spans="1:6" ht="12.75">
      <c r="A977" s="21">
        <v>2006</v>
      </c>
      <c r="B977" s="18">
        <v>6</v>
      </c>
      <c r="C977" s="18">
        <v>4</v>
      </c>
      <c r="D977" s="19">
        <v>38872</v>
      </c>
      <c r="E977" s="180">
        <v>0</v>
      </c>
      <c r="F977" s="37">
        <v>21.01287</v>
      </c>
    </row>
    <row r="978" spans="1:6" ht="12.75">
      <c r="A978" s="21">
        <v>2006</v>
      </c>
      <c r="B978" s="18">
        <v>6</v>
      </c>
      <c r="C978" s="18">
        <v>5</v>
      </c>
      <c r="D978" s="19">
        <v>38873</v>
      </c>
      <c r="E978" s="180">
        <v>0</v>
      </c>
      <c r="F978" s="37">
        <v>21.00807</v>
      </c>
    </row>
    <row r="979" spans="1:6" ht="12.75">
      <c r="A979" s="21">
        <v>2006</v>
      </c>
      <c r="B979" s="18">
        <v>6</v>
      </c>
      <c r="C979" s="18">
        <v>6</v>
      </c>
      <c r="D979" s="19">
        <v>38874</v>
      </c>
      <c r="E979" s="180">
        <v>0</v>
      </c>
      <c r="F979" s="37">
        <v>20.99339</v>
      </c>
    </row>
    <row r="980" spans="1:6" ht="12.75">
      <c r="A980" s="21">
        <v>2006</v>
      </c>
      <c r="B980" s="18">
        <v>6</v>
      </c>
      <c r="C980" s="18">
        <v>7</v>
      </c>
      <c r="D980" s="19">
        <v>38875</v>
      </c>
      <c r="E980" s="180">
        <v>0</v>
      </c>
      <c r="F980" s="37">
        <v>20.98974</v>
      </c>
    </row>
    <row r="981" spans="1:6" ht="12.75">
      <c r="A981" s="21">
        <v>2006</v>
      </c>
      <c r="B981" s="18">
        <v>6</v>
      </c>
      <c r="C981" s="18">
        <v>8</v>
      </c>
      <c r="D981" s="19">
        <v>38876</v>
      </c>
      <c r="E981" s="180">
        <v>0</v>
      </c>
      <c r="F981" s="37">
        <v>20.98</v>
      </c>
    </row>
    <row r="982" spans="1:6" ht="12.75">
      <c r="A982" s="21">
        <v>2006</v>
      </c>
      <c r="B982" s="18">
        <v>6</v>
      </c>
      <c r="C982" s="18">
        <v>9</v>
      </c>
      <c r="D982" s="19">
        <v>38877</v>
      </c>
      <c r="E982" s="180">
        <v>0</v>
      </c>
      <c r="F982" s="37">
        <v>20.98</v>
      </c>
    </row>
    <row r="983" spans="1:6" ht="12.75">
      <c r="A983" s="21">
        <v>2006</v>
      </c>
      <c r="B983" s="18">
        <v>6</v>
      </c>
      <c r="C983" s="18">
        <v>10</v>
      </c>
      <c r="D983" s="19">
        <v>38878</v>
      </c>
      <c r="E983" s="180">
        <v>0</v>
      </c>
      <c r="F983" s="37">
        <v>20.97214</v>
      </c>
    </row>
    <row r="984" spans="1:6" ht="12.75">
      <c r="A984" s="21">
        <v>2006</v>
      </c>
      <c r="B984" s="18">
        <v>6</v>
      </c>
      <c r="C984" s="18">
        <v>11</v>
      </c>
      <c r="D984" s="19">
        <v>38879</v>
      </c>
      <c r="E984" s="180">
        <v>0</v>
      </c>
      <c r="F984" s="37">
        <v>20.97</v>
      </c>
    </row>
    <row r="985" spans="1:6" ht="12.75">
      <c r="A985" s="21">
        <v>2006</v>
      </c>
      <c r="B985" s="18">
        <v>6</v>
      </c>
      <c r="C985" s="18">
        <v>12</v>
      </c>
      <c r="D985" s="19">
        <v>38880</v>
      </c>
      <c r="E985" s="180">
        <v>0</v>
      </c>
      <c r="F985" s="37">
        <v>20.97</v>
      </c>
    </row>
    <row r="986" spans="1:6" ht="12.75">
      <c r="A986" s="21">
        <v>2006</v>
      </c>
      <c r="B986" s="18">
        <v>6</v>
      </c>
      <c r="C986" s="18">
        <v>13</v>
      </c>
      <c r="D986" s="19">
        <v>38881</v>
      </c>
      <c r="E986" s="180">
        <v>0</v>
      </c>
      <c r="F986" s="37">
        <v>20.96792</v>
      </c>
    </row>
    <row r="987" spans="1:6" ht="12.75">
      <c r="A987" s="21">
        <v>2006</v>
      </c>
      <c r="B987" s="18">
        <v>6</v>
      </c>
      <c r="C987" s="18">
        <v>14</v>
      </c>
      <c r="D987" s="19">
        <v>38882</v>
      </c>
      <c r="E987" s="180">
        <v>0</v>
      </c>
      <c r="F987" s="37">
        <v>20.9614</v>
      </c>
    </row>
    <row r="988" spans="1:6" ht="12.75">
      <c r="A988" s="21">
        <v>2006</v>
      </c>
      <c r="B988" s="18">
        <v>6</v>
      </c>
      <c r="C988" s="18">
        <v>15</v>
      </c>
      <c r="D988" s="19">
        <v>38883</v>
      </c>
      <c r="E988" s="180">
        <v>0</v>
      </c>
      <c r="F988" s="37">
        <v>20.96</v>
      </c>
    </row>
    <row r="989" spans="1:6" ht="12.75">
      <c r="A989" s="21">
        <v>2006</v>
      </c>
      <c r="B989" s="18">
        <v>6</v>
      </c>
      <c r="C989" s="18">
        <v>16</v>
      </c>
      <c r="D989" s="19">
        <v>38884</v>
      </c>
      <c r="E989" s="180">
        <v>0</v>
      </c>
      <c r="F989" s="37">
        <v>20.96</v>
      </c>
    </row>
    <row r="990" spans="1:6" ht="12.75">
      <c r="A990" s="21">
        <v>2006</v>
      </c>
      <c r="B990" s="18">
        <v>6</v>
      </c>
      <c r="C990" s="18">
        <v>17</v>
      </c>
      <c r="D990" s="19">
        <v>38885</v>
      </c>
      <c r="E990" s="180">
        <v>0</v>
      </c>
      <c r="F990" s="37">
        <v>20.99448</v>
      </c>
    </row>
    <row r="991" spans="1:6" ht="12.75">
      <c r="A991" s="21">
        <v>2006</v>
      </c>
      <c r="B991" s="18">
        <v>6</v>
      </c>
      <c r="C991" s="18">
        <v>18</v>
      </c>
      <c r="D991" s="19">
        <v>38886</v>
      </c>
      <c r="E991" s="180">
        <v>0</v>
      </c>
      <c r="F991" s="37">
        <v>21.71661</v>
      </c>
    </row>
    <row r="992" spans="1:6" ht="12.75">
      <c r="A992" s="21">
        <v>2006</v>
      </c>
      <c r="B992" s="18">
        <v>6</v>
      </c>
      <c r="C992" s="18">
        <v>19</v>
      </c>
      <c r="D992" s="19">
        <v>38887</v>
      </c>
      <c r="E992" s="180">
        <v>0</v>
      </c>
      <c r="F992" s="37">
        <v>22.23661</v>
      </c>
    </row>
    <row r="993" spans="1:6" ht="12.75">
      <c r="A993" s="21">
        <v>2006</v>
      </c>
      <c r="B993" s="18">
        <v>6</v>
      </c>
      <c r="C993" s="18">
        <v>20</v>
      </c>
      <c r="D993" s="19">
        <v>38888</v>
      </c>
      <c r="E993" s="180">
        <v>0</v>
      </c>
      <c r="F993" s="37">
        <v>22.37948</v>
      </c>
    </row>
    <row r="994" spans="1:6" ht="12.75">
      <c r="A994" s="21">
        <v>2006</v>
      </c>
      <c r="B994" s="18">
        <v>6</v>
      </c>
      <c r="C994" s="18">
        <v>21</v>
      </c>
      <c r="D994" s="19">
        <v>38889</v>
      </c>
      <c r="E994" s="180">
        <v>0</v>
      </c>
      <c r="F994" s="37">
        <v>22.34011</v>
      </c>
    </row>
    <row r="995" spans="1:6" ht="12.75">
      <c r="A995" s="21">
        <v>2006</v>
      </c>
      <c r="B995" s="18">
        <v>6</v>
      </c>
      <c r="C995" s="18">
        <v>22</v>
      </c>
      <c r="D995" s="19">
        <v>38890</v>
      </c>
      <c r="E995" s="180">
        <v>0</v>
      </c>
      <c r="F995" s="37">
        <v>22.23156</v>
      </c>
    </row>
    <row r="996" spans="1:6" ht="12.75">
      <c r="A996" s="21">
        <v>2006</v>
      </c>
      <c r="B996" s="18">
        <v>6</v>
      </c>
      <c r="C996" s="18">
        <v>23</v>
      </c>
      <c r="D996" s="19">
        <v>38891</v>
      </c>
      <c r="E996" s="180">
        <v>0</v>
      </c>
      <c r="F996" s="37">
        <v>22.13318</v>
      </c>
    </row>
    <row r="997" spans="1:6" ht="12.75">
      <c r="A997" s="21">
        <v>2006</v>
      </c>
      <c r="B997" s="18">
        <v>6</v>
      </c>
      <c r="C997" s="18">
        <v>24</v>
      </c>
      <c r="D997" s="19">
        <v>38892</v>
      </c>
      <c r="E997" s="180">
        <v>0</v>
      </c>
      <c r="F997" s="37">
        <v>22.05094</v>
      </c>
    </row>
    <row r="998" spans="1:6" ht="12.75">
      <c r="A998" s="21">
        <v>2006</v>
      </c>
      <c r="B998" s="18">
        <v>6</v>
      </c>
      <c r="C998" s="18">
        <v>25</v>
      </c>
      <c r="D998" s="19">
        <v>38893</v>
      </c>
      <c r="E998" s="180">
        <v>0</v>
      </c>
      <c r="F998" s="37">
        <v>21.9974</v>
      </c>
    </row>
    <row r="999" spans="1:6" ht="12.75">
      <c r="A999" s="21">
        <v>2006</v>
      </c>
      <c r="B999" s="18">
        <v>6</v>
      </c>
      <c r="C999" s="18">
        <v>26</v>
      </c>
      <c r="D999" s="19">
        <v>38894</v>
      </c>
      <c r="E999" s="180">
        <v>0</v>
      </c>
      <c r="F999" s="37">
        <v>21.96432</v>
      </c>
    </row>
    <row r="1000" spans="1:6" ht="12.75">
      <c r="A1000" s="21">
        <v>2006</v>
      </c>
      <c r="B1000" s="18">
        <v>6</v>
      </c>
      <c r="C1000" s="18">
        <v>27</v>
      </c>
      <c r="D1000" s="19">
        <v>38895</v>
      </c>
      <c r="E1000" s="180">
        <v>0</v>
      </c>
      <c r="F1000" s="37">
        <v>21.97995</v>
      </c>
    </row>
    <row r="1001" spans="1:6" ht="12.75">
      <c r="A1001" s="21">
        <v>2006</v>
      </c>
      <c r="B1001" s="18">
        <v>6</v>
      </c>
      <c r="C1001" s="18">
        <v>28</v>
      </c>
      <c r="D1001" s="19">
        <v>38896</v>
      </c>
      <c r="E1001" s="180">
        <v>0</v>
      </c>
      <c r="F1001" s="37">
        <v>21.99797</v>
      </c>
    </row>
    <row r="1002" spans="1:6" ht="12.75">
      <c r="A1002" s="21">
        <v>2006</v>
      </c>
      <c r="B1002" s="18">
        <v>6</v>
      </c>
      <c r="C1002" s="18">
        <v>29</v>
      </c>
      <c r="D1002" s="19">
        <v>38897</v>
      </c>
      <c r="E1002" s="180">
        <v>0</v>
      </c>
      <c r="F1002" s="37">
        <v>21.94927</v>
      </c>
    </row>
    <row r="1003" spans="1:6" ht="12.75">
      <c r="A1003" s="21">
        <v>2006</v>
      </c>
      <c r="B1003" s="18">
        <v>6</v>
      </c>
      <c r="C1003" s="18">
        <v>30</v>
      </c>
      <c r="D1003" s="19">
        <v>38898</v>
      </c>
      <c r="E1003" s="180">
        <v>0</v>
      </c>
      <c r="F1003" s="37">
        <v>21.9024</v>
      </c>
    </row>
    <row r="1004" spans="1:6" ht="12.75">
      <c r="A1004" s="21">
        <v>2006</v>
      </c>
      <c r="B1004" s="18">
        <v>7</v>
      </c>
      <c r="C1004" s="18">
        <v>1</v>
      </c>
      <c r="D1004" s="19">
        <v>38899</v>
      </c>
      <c r="E1004" s="180">
        <v>0</v>
      </c>
      <c r="F1004" s="37">
        <v>21.87573</v>
      </c>
    </row>
    <row r="1005" spans="1:6" ht="12.75">
      <c r="A1005" s="21">
        <v>2006</v>
      </c>
      <c r="B1005" s="18">
        <v>7</v>
      </c>
      <c r="C1005" s="18">
        <v>2</v>
      </c>
      <c r="D1005" s="19">
        <v>38900</v>
      </c>
      <c r="E1005" s="180">
        <v>0</v>
      </c>
      <c r="F1005" s="37">
        <v>21.81958</v>
      </c>
    </row>
    <row r="1006" spans="1:6" ht="12.75">
      <c r="A1006" s="21">
        <v>2006</v>
      </c>
      <c r="B1006" s="18">
        <v>7</v>
      </c>
      <c r="C1006" s="18">
        <v>3</v>
      </c>
      <c r="D1006" s="19">
        <v>38901</v>
      </c>
      <c r="E1006" s="180">
        <v>0</v>
      </c>
      <c r="F1006" s="37">
        <v>21.7737</v>
      </c>
    </row>
    <row r="1007" spans="1:6" ht="12.75">
      <c r="A1007" s="21">
        <v>2006</v>
      </c>
      <c r="B1007" s="18">
        <v>7</v>
      </c>
      <c r="C1007" s="18">
        <v>4</v>
      </c>
      <c r="D1007" s="19">
        <v>38902</v>
      </c>
      <c r="E1007" s="180">
        <v>0</v>
      </c>
      <c r="F1007" s="37">
        <v>21.71927</v>
      </c>
    </row>
    <row r="1008" spans="1:6" ht="12.75">
      <c r="A1008" s="21">
        <v>2006</v>
      </c>
      <c r="B1008" s="18">
        <v>7</v>
      </c>
      <c r="C1008" s="18">
        <v>5</v>
      </c>
      <c r="D1008" s="19">
        <v>38903</v>
      </c>
      <c r="E1008" s="180">
        <v>0</v>
      </c>
      <c r="F1008" s="37">
        <v>21.65771</v>
      </c>
    </row>
    <row r="1009" spans="1:6" ht="12.75">
      <c r="A1009" s="21">
        <v>2006</v>
      </c>
      <c r="B1009" s="18">
        <v>7</v>
      </c>
      <c r="C1009" s="18">
        <v>6</v>
      </c>
      <c r="D1009" s="19">
        <v>38904</v>
      </c>
      <c r="E1009" s="180">
        <v>0</v>
      </c>
      <c r="F1009" s="37">
        <v>21.62146</v>
      </c>
    </row>
    <row r="1010" spans="1:6" ht="12.75">
      <c r="A1010" s="21">
        <v>2006</v>
      </c>
      <c r="B1010" s="18">
        <v>7</v>
      </c>
      <c r="C1010" s="18">
        <v>7</v>
      </c>
      <c r="D1010" s="19">
        <v>38905</v>
      </c>
      <c r="E1010" s="180">
        <v>0</v>
      </c>
      <c r="F1010" s="37">
        <v>21.66292</v>
      </c>
    </row>
    <row r="1011" spans="1:6" ht="12.75">
      <c r="A1011" s="21">
        <v>2006</v>
      </c>
      <c r="B1011" s="18">
        <v>7</v>
      </c>
      <c r="C1011" s="18">
        <v>8</v>
      </c>
      <c r="D1011" s="19">
        <v>38906</v>
      </c>
      <c r="E1011" s="180">
        <v>0</v>
      </c>
      <c r="F1011" s="37">
        <v>22.60693</v>
      </c>
    </row>
    <row r="1012" spans="1:6" ht="12.75">
      <c r="A1012" s="21">
        <v>2006</v>
      </c>
      <c r="B1012" s="18">
        <v>7</v>
      </c>
      <c r="C1012" s="18">
        <v>9</v>
      </c>
      <c r="D1012" s="19">
        <v>38907</v>
      </c>
      <c r="E1012" s="180">
        <v>0</v>
      </c>
      <c r="F1012" s="37">
        <v>22.90495</v>
      </c>
    </row>
    <row r="1013" spans="1:6" ht="12.75">
      <c r="A1013" s="21">
        <v>2006</v>
      </c>
      <c r="B1013" s="18">
        <v>7</v>
      </c>
      <c r="C1013" s="18">
        <v>10</v>
      </c>
      <c r="D1013" s="19">
        <v>38908</v>
      </c>
      <c r="E1013" s="180">
        <v>0.06250119</v>
      </c>
      <c r="F1013" s="37">
        <v>22.96677</v>
      </c>
    </row>
    <row r="1014" spans="1:6" ht="12.75">
      <c r="A1014" s="21">
        <v>2006</v>
      </c>
      <c r="B1014" s="18">
        <v>7</v>
      </c>
      <c r="C1014" s="18">
        <v>11</v>
      </c>
      <c r="D1014" s="19">
        <v>38909</v>
      </c>
      <c r="E1014" s="180">
        <v>0</v>
      </c>
      <c r="F1014" s="37">
        <v>22.93656</v>
      </c>
    </row>
    <row r="1015" spans="1:6" ht="12.75">
      <c r="A1015" s="21">
        <v>2006</v>
      </c>
      <c r="B1015" s="18">
        <v>7</v>
      </c>
      <c r="C1015" s="18">
        <v>12</v>
      </c>
      <c r="D1015" s="19">
        <v>38910</v>
      </c>
      <c r="E1015" s="180">
        <v>0.6983479</v>
      </c>
      <c r="F1015" s="37">
        <v>23.02349</v>
      </c>
    </row>
    <row r="1016" spans="1:6" ht="12.75">
      <c r="A1016" s="21">
        <v>2006</v>
      </c>
      <c r="B1016" s="18">
        <v>7</v>
      </c>
      <c r="C1016" s="18">
        <v>13</v>
      </c>
      <c r="D1016" s="19">
        <v>38911</v>
      </c>
      <c r="E1016" s="180">
        <v>2.398418</v>
      </c>
      <c r="F1016" s="37">
        <v>23.23401</v>
      </c>
    </row>
    <row r="1017" spans="1:6" ht="12.75">
      <c r="A1017" s="21">
        <v>2006</v>
      </c>
      <c r="B1017" s="18">
        <v>7</v>
      </c>
      <c r="C1017" s="18">
        <v>14</v>
      </c>
      <c r="D1017" s="19">
        <v>38912</v>
      </c>
      <c r="E1017" s="180">
        <v>1.487658</v>
      </c>
      <c r="F1017" s="37">
        <v>23.14021</v>
      </c>
    </row>
    <row r="1018" spans="1:6" ht="12.75">
      <c r="A1018" s="21">
        <v>2006</v>
      </c>
      <c r="B1018" s="18">
        <v>7</v>
      </c>
      <c r="C1018" s="18">
        <v>15</v>
      </c>
      <c r="D1018" s="19">
        <v>38913</v>
      </c>
      <c r="E1018" s="180">
        <v>0.711484</v>
      </c>
      <c r="F1018" s="37">
        <v>23.04963</v>
      </c>
    </row>
    <row r="1019" spans="1:6" ht="12.75">
      <c r="A1019" s="21">
        <v>2006</v>
      </c>
      <c r="B1019" s="18">
        <v>7</v>
      </c>
      <c r="C1019" s="18">
        <v>16</v>
      </c>
      <c r="D1019" s="19">
        <v>38914</v>
      </c>
      <c r="E1019" s="180">
        <v>0.1016686</v>
      </c>
      <c r="F1019" s="37">
        <v>22.96437</v>
      </c>
    </row>
    <row r="1020" spans="1:6" ht="12.75">
      <c r="A1020" s="21">
        <v>2006</v>
      </c>
      <c r="B1020" s="18">
        <v>7</v>
      </c>
      <c r="C1020" s="18">
        <v>17</v>
      </c>
      <c r="D1020" s="19">
        <v>38915</v>
      </c>
      <c r="E1020" s="180">
        <v>0</v>
      </c>
      <c r="F1020" s="37">
        <v>22.88854</v>
      </c>
    </row>
    <row r="1021" spans="1:6" ht="12.75">
      <c r="A1021" s="21">
        <v>2006</v>
      </c>
      <c r="B1021" s="18">
        <v>7</v>
      </c>
      <c r="C1021" s="18">
        <v>18</v>
      </c>
      <c r="D1021" s="19">
        <v>38916</v>
      </c>
      <c r="E1021" s="180">
        <v>0</v>
      </c>
      <c r="F1021" s="37">
        <v>22.82203</v>
      </c>
    </row>
    <row r="1022" spans="1:6" ht="12.75">
      <c r="A1022" s="21">
        <v>2006</v>
      </c>
      <c r="B1022" s="18">
        <v>7</v>
      </c>
      <c r="C1022" s="18">
        <v>19</v>
      </c>
      <c r="D1022" s="19">
        <v>38917</v>
      </c>
      <c r="E1022" s="180">
        <v>0</v>
      </c>
      <c r="F1022" s="37">
        <v>22.81693</v>
      </c>
    </row>
    <row r="1023" spans="1:6" ht="12.75">
      <c r="A1023" s="21">
        <v>2006</v>
      </c>
      <c r="B1023" s="18">
        <v>7</v>
      </c>
      <c r="C1023" s="18">
        <v>20</v>
      </c>
      <c r="D1023" s="19">
        <v>38918</v>
      </c>
      <c r="E1023" s="180">
        <v>0</v>
      </c>
      <c r="F1023" s="37">
        <v>22.74885</v>
      </c>
    </row>
    <row r="1024" spans="1:6" ht="12.75">
      <c r="A1024" s="21">
        <v>2006</v>
      </c>
      <c r="B1024" s="18">
        <v>7</v>
      </c>
      <c r="C1024" s="18">
        <v>21</v>
      </c>
      <c r="D1024" s="19">
        <v>38919</v>
      </c>
      <c r="E1024" s="180">
        <v>0</v>
      </c>
      <c r="F1024" s="37">
        <v>22.70531</v>
      </c>
    </row>
    <row r="1025" spans="1:6" ht="12.75">
      <c r="A1025" s="21">
        <v>2006</v>
      </c>
      <c r="B1025" s="18">
        <v>7</v>
      </c>
      <c r="C1025" s="18">
        <v>22</v>
      </c>
      <c r="D1025" s="19">
        <v>38920</v>
      </c>
      <c r="E1025" s="180">
        <v>0</v>
      </c>
      <c r="F1025" s="37">
        <v>22.78287</v>
      </c>
    </row>
    <row r="1026" spans="1:6" ht="12.75">
      <c r="A1026" s="21">
        <v>2006</v>
      </c>
      <c r="B1026" s="18">
        <v>7</v>
      </c>
      <c r="C1026" s="18">
        <v>23</v>
      </c>
      <c r="D1026" s="19">
        <v>38921</v>
      </c>
      <c r="E1026" s="180">
        <v>0.3837573</v>
      </c>
      <c r="F1026" s="37">
        <v>23.00792</v>
      </c>
    </row>
    <row r="1027" spans="1:6" ht="12.75">
      <c r="A1027" s="21">
        <v>2006</v>
      </c>
      <c r="B1027" s="18">
        <v>7</v>
      </c>
      <c r="C1027" s="18">
        <v>24</v>
      </c>
      <c r="D1027" s="19">
        <v>38922</v>
      </c>
      <c r="E1027" s="180">
        <v>0.2495881</v>
      </c>
      <c r="F1027" s="37">
        <v>22.9912</v>
      </c>
    </row>
    <row r="1028" spans="1:6" ht="12.75">
      <c r="A1028" s="21">
        <v>2006</v>
      </c>
      <c r="B1028" s="18">
        <v>7</v>
      </c>
      <c r="C1028" s="18">
        <v>25</v>
      </c>
      <c r="D1028" s="19">
        <v>38923</v>
      </c>
      <c r="E1028" s="180">
        <v>0</v>
      </c>
      <c r="F1028" s="37">
        <v>22.93312</v>
      </c>
    </row>
    <row r="1029" spans="1:6" ht="12.75">
      <c r="A1029" s="21">
        <v>2006</v>
      </c>
      <c r="B1029" s="18">
        <v>7</v>
      </c>
      <c r="C1029" s="18">
        <v>26</v>
      </c>
      <c r="D1029" s="19">
        <v>38924</v>
      </c>
      <c r="E1029" s="180">
        <v>0</v>
      </c>
      <c r="F1029" s="37">
        <v>22.87521</v>
      </c>
    </row>
    <row r="1030" spans="1:6" ht="12.75">
      <c r="A1030" s="21">
        <v>2006</v>
      </c>
      <c r="B1030" s="18">
        <v>7</v>
      </c>
      <c r="C1030" s="18">
        <v>27</v>
      </c>
      <c r="D1030" s="19">
        <v>38925</v>
      </c>
      <c r="E1030" s="180">
        <v>0</v>
      </c>
      <c r="F1030" s="37">
        <v>22.82042</v>
      </c>
    </row>
    <row r="1031" spans="1:6" ht="12.75">
      <c r="A1031" s="21">
        <v>2006</v>
      </c>
      <c r="B1031" s="18">
        <v>7</v>
      </c>
      <c r="C1031" s="18">
        <v>28</v>
      </c>
      <c r="D1031" s="19">
        <v>38926</v>
      </c>
      <c r="E1031" s="180">
        <v>0</v>
      </c>
      <c r="F1031" s="37">
        <v>22.8163</v>
      </c>
    </row>
    <row r="1032" spans="1:6" ht="12.75">
      <c r="A1032" s="21">
        <v>2006</v>
      </c>
      <c r="B1032" s="18">
        <v>7</v>
      </c>
      <c r="C1032" s="18">
        <v>29</v>
      </c>
      <c r="D1032" s="19">
        <v>38927</v>
      </c>
      <c r="E1032" s="180">
        <v>0</v>
      </c>
      <c r="F1032" s="37">
        <v>22.92234</v>
      </c>
    </row>
    <row r="1033" spans="1:6" ht="12.75">
      <c r="A1033" s="21">
        <v>2006</v>
      </c>
      <c r="B1033" s="18">
        <v>7</v>
      </c>
      <c r="C1033" s="18">
        <v>30</v>
      </c>
      <c r="D1033" s="19">
        <v>38928</v>
      </c>
      <c r="E1033" s="180">
        <v>0</v>
      </c>
      <c r="F1033" s="37">
        <v>22.93661</v>
      </c>
    </row>
    <row r="1034" spans="1:6" ht="12.75">
      <c r="A1034" s="21">
        <v>2006</v>
      </c>
      <c r="B1034" s="18">
        <v>7</v>
      </c>
      <c r="C1034" s="18">
        <v>31</v>
      </c>
      <c r="D1034" s="19">
        <v>38929</v>
      </c>
      <c r="E1034" s="180">
        <v>0</v>
      </c>
      <c r="F1034" s="37">
        <v>22.89536</v>
      </c>
    </row>
    <row r="1035" spans="1:6" ht="12.75">
      <c r="A1035" s="21">
        <v>2006</v>
      </c>
      <c r="B1035" s="18">
        <v>8</v>
      </c>
      <c r="C1035" s="18">
        <v>1</v>
      </c>
      <c r="D1035" s="19">
        <v>38930</v>
      </c>
      <c r="E1035" s="180">
        <v>0</v>
      </c>
      <c r="F1035" s="37">
        <v>22.82932</v>
      </c>
    </row>
    <row r="1036" spans="1:6" ht="12.75">
      <c r="A1036" s="21">
        <v>2006</v>
      </c>
      <c r="B1036" s="18">
        <v>8</v>
      </c>
      <c r="C1036" s="18">
        <v>2</v>
      </c>
      <c r="D1036" s="19">
        <v>38931</v>
      </c>
      <c r="E1036" s="180">
        <v>0</v>
      </c>
      <c r="F1036" s="37">
        <v>22.76297</v>
      </c>
    </row>
    <row r="1037" spans="1:6" ht="12.75">
      <c r="A1037" s="21">
        <v>2006</v>
      </c>
      <c r="B1037" s="18">
        <v>8</v>
      </c>
      <c r="C1037" s="18">
        <v>3</v>
      </c>
      <c r="D1037" s="19">
        <v>38932</v>
      </c>
      <c r="E1037" s="180">
        <v>0</v>
      </c>
      <c r="F1037" s="37">
        <v>22.68698</v>
      </c>
    </row>
    <row r="1038" spans="1:6" ht="12.75">
      <c r="A1038" s="21">
        <v>2006</v>
      </c>
      <c r="B1038" s="18">
        <v>8</v>
      </c>
      <c r="C1038" s="18">
        <v>4</v>
      </c>
      <c r="D1038" s="19">
        <v>38933</v>
      </c>
      <c r="E1038" s="180">
        <v>0</v>
      </c>
      <c r="F1038" s="37">
        <v>22.61177</v>
      </c>
    </row>
    <row r="1039" spans="1:6" ht="12.75">
      <c r="A1039" s="21">
        <v>2006</v>
      </c>
      <c r="B1039" s="18">
        <v>8</v>
      </c>
      <c r="C1039" s="18">
        <v>5</v>
      </c>
      <c r="D1039" s="19">
        <v>38934</v>
      </c>
      <c r="E1039" s="180">
        <v>0</v>
      </c>
      <c r="F1039" s="37">
        <v>22.54338</v>
      </c>
    </row>
    <row r="1040" spans="1:6" ht="12.75">
      <c r="A1040" s="21">
        <v>2006</v>
      </c>
      <c r="B1040" s="18">
        <v>8</v>
      </c>
      <c r="C1040" s="18">
        <v>6</v>
      </c>
      <c r="D1040" s="19">
        <v>38935</v>
      </c>
      <c r="E1040" s="180">
        <v>0</v>
      </c>
      <c r="F1040" s="37">
        <v>22.50458</v>
      </c>
    </row>
    <row r="1041" spans="1:6" ht="12.75">
      <c r="A1041" s="21">
        <v>2006</v>
      </c>
      <c r="B1041" s="18">
        <v>8</v>
      </c>
      <c r="C1041" s="18">
        <v>7</v>
      </c>
      <c r="D1041" s="19">
        <v>38936</v>
      </c>
      <c r="E1041" s="180">
        <v>0</v>
      </c>
      <c r="F1041" s="37">
        <v>22.49891</v>
      </c>
    </row>
    <row r="1042" spans="1:6" ht="12.75">
      <c r="A1042" s="21">
        <v>2006</v>
      </c>
      <c r="B1042" s="18">
        <v>8</v>
      </c>
      <c r="C1042" s="18">
        <v>8</v>
      </c>
      <c r="D1042" s="19">
        <v>38937</v>
      </c>
      <c r="E1042" s="180">
        <v>0</v>
      </c>
      <c r="F1042" s="37">
        <v>22.45161</v>
      </c>
    </row>
    <row r="1043" spans="1:6" ht="12.75">
      <c r="A1043" s="21">
        <v>2006</v>
      </c>
      <c r="B1043" s="18">
        <v>8</v>
      </c>
      <c r="C1043" s="18">
        <v>9</v>
      </c>
      <c r="D1043" s="19">
        <v>38938</v>
      </c>
      <c r="E1043" s="180">
        <v>0</v>
      </c>
      <c r="F1043" s="37">
        <v>22.38729</v>
      </c>
    </row>
    <row r="1044" spans="1:6" ht="12.75">
      <c r="A1044" s="21">
        <v>2006</v>
      </c>
      <c r="B1044" s="18">
        <v>8</v>
      </c>
      <c r="C1044" s="18">
        <v>10</v>
      </c>
      <c r="D1044" s="19">
        <v>38939</v>
      </c>
      <c r="E1044" s="180">
        <v>0</v>
      </c>
      <c r="F1044" s="37">
        <v>22.32672</v>
      </c>
    </row>
    <row r="1045" spans="1:6" ht="12.75">
      <c r="A1045" s="21">
        <v>2006</v>
      </c>
      <c r="B1045" s="18">
        <v>8</v>
      </c>
      <c r="C1045" s="18">
        <v>11</v>
      </c>
      <c r="D1045" s="19">
        <v>38940</v>
      </c>
      <c r="E1045" s="180">
        <v>0</v>
      </c>
      <c r="F1045" s="37">
        <v>22.27708</v>
      </c>
    </row>
    <row r="1046" spans="1:6" ht="12.75">
      <c r="A1046" s="21">
        <v>2006</v>
      </c>
      <c r="B1046" s="18">
        <v>8</v>
      </c>
      <c r="C1046" s="18">
        <v>12</v>
      </c>
      <c r="D1046" s="19">
        <v>38941</v>
      </c>
      <c r="E1046" s="180">
        <v>0</v>
      </c>
      <c r="F1046" s="37">
        <v>22.25849</v>
      </c>
    </row>
    <row r="1047" spans="1:6" ht="12.75">
      <c r="A1047" s="21">
        <v>2006</v>
      </c>
      <c r="B1047" s="18">
        <v>8</v>
      </c>
      <c r="C1047" s="18">
        <v>13</v>
      </c>
      <c r="D1047" s="19">
        <v>38942</v>
      </c>
      <c r="E1047" s="180">
        <v>0</v>
      </c>
      <c r="F1047" s="37">
        <v>22.26531</v>
      </c>
    </row>
    <row r="1048" spans="1:6" ht="12.75">
      <c r="A1048" s="21">
        <v>2006</v>
      </c>
      <c r="B1048" s="18">
        <v>8</v>
      </c>
      <c r="C1048" s="18">
        <v>14</v>
      </c>
      <c r="D1048" s="19">
        <v>38943</v>
      </c>
      <c r="E1048" s="180">
        <v>0</v>
      </c>
      <c r="F1048" s="37">
        <v>22.65427</v>
      </c>
    </row>
    <row r="1049" spans="1:6" ht="12.75">
      <c r="A1049" s="21">
        <v>2006</v>
      </c>
      <c r="B1049" s="18">
        <v>8</v>
      </c>
      <c r="C1049" s="18">
        <v>15</v>
      </c>
      <c r="D1049" s="19">
        <v>38944</v>
      </c>
      <c r="E1049" s="180">
        <v>0</v>
      </c>
      <c r="F1049" s="37">
        <v>22.77292</v>
      </c>
    </row>
    <row r="1050" spans="1:6" ht="12.75">
      <c r="A1050" s="21">
        <v>2006</v>
      </c>
      <c r="B1050" s="18">
        <v>8</v>
      </c>
      <c r="C1050" s="18">
        <v>16</v>
      </c>
      <c r="D1050" s="19">
        <v>38945</v>
      </c>
      <c r="E1050" s="180">
        <v>0</v>
      </c>
      <c r="F1050" s="37">
        <v>22.82625</v>
      </c>
    </row>
    <row r="1051" spans="1:6" ht="12.75">
      <c r="A1051" s="21">
        <v>2006</v>
      </c>
      <c r="B1051" s="18">
        <v>8</v>
      </c>
      <c r="C1051" s="18">
        <v>17</v>
      </c>
      <c r="D1051" s="19">
        <v>38946</v>
      </c>
      <c r="E1051" s="180">
        <v>0</v>
      </c>
      <c r="F1051" s="37">
        <v>22.80776</v>
      </c>
    </row>
    <row r="1052" spans="1:6" ht="12.75">
      <c r="A1052" s="21">
        <v>2006</v>
      </c>
      <c r="B1052" s="18">
        <v>8</v>
      </c>
      <c r="C1052" s="18">
        <v>18</v>
      </c>
      <c r="D1052" s="19">
        <v>38947</v>
      </c>
      <c r="E1052" s="180">
        <v>0</v>
      </c>
      <c r="F1052" s="37">
        <v>22.75281</v>
      </c>
    </row>
    <row r="1053" spans="1:6" ht="12.75">
      <c r="A1053" s="21">
        <v>2006</v>
      </c>
      <c r="B1053" s="18">
        <v>8</v>
      </c>
      <c r="C1053" s="18">
        <v>19</v>
      </c>
      <c r="D1053" s="19">
        <v>38948</v>
      </c>
      <c r="E1053" s="180">
        <v>0</v>
      </c>
      <c r="F1053" s="37">
        <v>22.70693</v>
      </c>
    </row>
    <row r="1054" spans="1:6" ht="12.75">
      <c r="A1054" s="21">
        <v>2006</v>
      </c>
      <c r="B1054" s="18">
        <v>8</v>
      </c>
      <c r="C1054" s="18">
        <v>20</v>
      </c>
      <c r="D1054" s="19">
        <v>38949</v>
      </c>
      <c r="E1054" s="180">
        <v>0</v>
      </c>
      <c r="F1054" s="37">
        <v>22.68531</v>
      </c>
    </row>
    <row r="1055" spans="1:6" ht="12.75">
      <c r="A1055" s="21">
        <v>2006</v>
      </c>
      <c r="B1055" s="18">
        <v>8</v>
      </c>
      <c r="C1055" s="18">
        <v>21</v>
      </c>
      <c r="D1055" s="19">
        <v>38950</v>
      </c>
      <c r="E1055" s="180">
        <v>0</v>
      </c>
      <c r="F1055" s="37">
        <v>22.73219</v>
      </c>
    </row>
    <row r="1056" spans="1:6" ht="12.75">
      <c r="A1056" s="21">
        <v>2006</v>
      </c>
      <c r="B1056" s="18">
        <v>8</v>
      </c>
      <c r="C1056" s="18">
        <v>22</v>
      </c>
      <c r="D1056" s="19">
        <v>38951</v>
      </c>
      <c r="E1056" s="180">
        <v>0</v>
      </c>
      <c r="F1056" s="37">
        <v>22.69911</v>
      </c>
    </row>
    <row r="1057" spans="1:6" ht="12.75">
      <c r="A1057" s="21">
        <v>2006</v>
      </c>
      <c r="B1057" s="18">
        <v>8</v>
      </c>
      <c r="C1057" s="18">
        <v>23</v>
      </c>
      <c r="D1057" s="19">
        <v>38952</v>
      </c>
      <c r="E1057" s="180">
        <v>0</v>
      </c>
      <c r="F1057" s="37">
        <v>22.64964</v>
      </c>
    </row>
    <row r="1058" spans="1:6" ht="12.75">
      <c r="A1058" s="21">
        <v>2006</v>
      </c>
      <c r="B1058" s="18">
        <v>8</v>
      </c>
      <c r="C1058" s="18">
        <v>24</v>
      </c>
      <c r="D1058" s="19">
        <v>38953</v>
      </c>
      <c r="E1058" s="180">
        <v>0</v>
      </c>
      <c r="F1058" s="37">
        <v>22.64281</v>
      </c>
    </row>
    <row r="1059" spans="1:6" ht="12.75">
      <c r="A1059" s="21">
        <v>2006</v>
      </c>
      <c r="B1059" s="18">
        <v>8</v>
      </c>
      <c r="C1059" s="18">
        <v>25</v>
      </c>
      <c r="D1059" s="19">
        <v>38954</v>
      </c>
      <c r="E1059" s="180">
        <v>0</v>
      </c>
      <c r="F1059" s="37">
        <v>22.82708</v>
      </c>
    </row>
    <row r="1060" spans="1:6" ht="12.75">
      <c r="A1060" s="21">
        <v>2006</v>
      </c>
      <c r="B1060" s="18">
        <v>8</v>
      </c>
      <c r="C1060" s="18">
        <v>26</v>
      </c>
      <c r="D1060" s="19">
        <v>38955</v>
      </c>
      <c r="E1060" s="180">
        <v>0.2320834</v>
      </c>
      <c r="F1060" s="37">
        <v>23.05844</v>
      </c>
    </row>
    <row r="1061" spans="1:6" ht="12.75">
      <c r="A1061" s="21">
        <v>2006</v>
      </c>
      <c r="B1061" s="18">
        <v>8</v>
      </c>
      <c r="C1061" s="18">
        <v>27</v>
      </c>
      <c r="D1061" s="19">
        <v>38956</v>
      </c>
      <c r="E1061" s="180">
        <v>0.5116698</v>
      </c>
      <c r="F1061" s="37">
        <v>23.1087</v>
      </c>
    </row>
    <row r="1062" spans="1:6" ht="12.75">
      <c r="A1062" s="21">
        <v>2006</v>
      </c>
      <c r="B1062" s="18">
        <v>8</v>
      </c>
      <c r="C1062" s="18">
        <v>28</v>
      </c>
      <c r="D1062" s="19">
        <v>38957</v>
      </c>
      <c r="E1062" s="180">
        <v>0.01541696</v>
      </c>
      <c r="F1062" s="37">
        <v>23.03958</v>
      </c>
    </row>
    <row r="1063" spans="1:6" ht="12.75">
      <c r="A1063" s="21">
        <v>2006</v>
      </c>
      <c r="B1063" s="18">
        <v>8</v>
      </c>
      <c r="C1063" s="18">
        <v>29</v>
      </c>
      <c r="D1063" s="19">
        <v>38958</v>
      </c>
      <c r="E1063" s="180">
        <v>0</v>
      </c>
      <c r="F1063" s="37">
        <v>22.99911</v>
      </c>
    </row>
    <row r="1064" spans="1:6" ht="12.75">
      <c r="A1064" s="21">
        <v>2006</v>
      </c>
      <c r="B1064" s="18">
        <v>8</v>
      </c>
      <c r="C1064" s="18">
        <v>30</v>
      </c>
      <c r="D1064" s="19">
        <v>38959</v>
      </c>
      <c r="E1064" s="180">
        <v>0.3898599</v>
      </c>
      <c r="F1064" s="37">
        <v>23.09026</v>
      </c>
    </row>
    <row r="1065" spans="1:6" ht="12.75">
      <c r="A1065" s="21">
        <v>2006</v>
      </c>
      <c r="B1065" s="18">
        <v>8</v>
      </c>
      <c r="C1065" s="18">
        <v>31</v>
      </c>
      <c r="D1065" s="19">
        <v>38960</v>
      </c>
      <c r="E1065" s="180">
        <v>1.234388</v>
      </c>
      <c r="F1065" s="37">
        <v>23.21521</v>
      </c>
    </row>
    <row r="1066" spans="1:6" ht="12.75">
      <c r="A1066" s="21">
        <v>2006</v>
      </c>
      <c r="B1066" s="18">
        <v>9</v>
      </c>
      <c r="C1066" s="18">
        <v>1</v>
      </c>
      <c r="D1066" s="19">
        <v>38961</v>
      </c>
      <c r="E1066" s="180">
        <v>1.114477</v>
      </c>
      <c r="F1066" s="37">
        <v>23.2013</v>
      </c>
    </row>
    <row r="1067" spans="1:6" ht="12.75">
      <c r="A1067" s="21">
        <v>2006</v>
      </c>
      <c r="B1067" s="18">
        <v>9</v>
      </c>
      <c r="C1067" s="18">
        <v>2</v>
      </c>
      <c r="D1067" s="19">
        <v>38962</v>
      </c>
      <c r="E1067" s="180">
        <v>1.125152</v>
      </c>
      <c r="F1067" s="37">
        <v>23.19932</v>
      </c>
    </row>
    <row r="1068" spans="1:6" ht="12.75">
      <c r="A1068" s="21">
        <v>2006</v>
      </c>
      <c r="B1068" s="18">
        <v>9</v>
      </c>
      <c r="C1068" s="18">
        <v>3</v>
      </c>
      <c r="D1068" s="19">
        <v>38963</v>
      </c>
      <c r="E1068" s="180">
        <v>1.966173</v>
      </c>
      <c r="F1068" s="37">
        <v>23.29891</v>
      </c>
    </row>
    <row r="1069" spans="1:6" ht="12.75">
      <c r="A1069" s="21">
        <v>2006</v>
      </c>
      <c r="B1069" s="18">
        <v>9</v>
      </c>
      <c r="C1069" s="18">
        <v>4</v>
      </c>
      <c r="D1069" s="19">
        <v>38964</v>
      </c>
      <c r="E1069" s="180">
        <v>3.070079</v>
      </c>
      <c r="F1069" s="37">
        <v>23.41031</v>
      </c>
    </row>
    <row r="1070" spans="1:6" ht="12.75">
      <c r="A1070" s="21">
        <v>2006</v>
      </c>
      <c r="B1070" s="18">
        <v>9</v>
      </c>
      <c r="C1070" s="18">
        <v>5</v>
      </c>
      <c r="D1070" s="19">
        <v>38965</v>
      </c>
      <c r="E1070" s="180">
        <v>2.829774</v>
      </c>
      <c r="F1070" s="37">
        <v>23.38651</v>
      </c>
    </row>
    <row r="1071" spans="1:6" ht="12.75">
      <c r="A1071" s="21">
        <v>2006</v>
      </c>
      <c r="B1071" s="18">
        <v>9</v>
      </c>
      <c r="C1071" s="18">
        <v>6</v>
      </c>
      <c r="D1071" s="19">
        <v>38966</v>
      </c>
      <c r="E1071" s="180">
        <v>2.276668</v>
      </c>
      <c r="F1071" s="37">
        <v>23.3424</v>
      </c>
    </row>
    <row r="1072" spans="1:6" ht="12.75">
      <c r="A1072" s="21">
        <v>2006</v>
      </c>
      <c r="B1072" s="18">
        <v>9</v>
      </c>
      <c r="C1072" s="18">
        <v>7</v>
      </c>
      <c r="D1072" s="19">
        <v>38967</v>
      </c>
      <c r="E1072" s="180">
        <v>2.333866</v>
      </c>
      <c r="F1072" s="37">
        <v>23.34792</v>
      </c>
    </row>
    <row r="1073" spans="1:6" ht="12.75">
      <c r="A1073" s="21">
        <v>2006</v>
      </c>
      <c r="B1073" s="18">
        <v>9</v>
      </c>
      <c r="C1073" s="18">
        <v>8</v>
      </c>
      <c r="D1073" s="19">
        <v>38968</v>
      </c>
      <c r="E1073" s="180">
        <v>3.484022</v>
      </c>
      <c r="F1073" s="37">
        <v>23.45854</v>
      </c>
    </row>
    <row r="1074" spans="1:6" ht="12.75">
      <c r="A1074" s="21">
        <v>2006</v>
      </c>
      <c r="B1074" s="18">
        <v>9</v>
      </c>
      <c r="C1074" s="18">
        <v>9</v>
      </c>
      <c r="D1074" s="19">
        <v>38969</v>
      </c>
      <c r="E1074" s="180">
        <v>3.922441</v>
      </c>
      <c r="F1074" s="37">
        <v>23.5051</v>
      </c>
    </row>
    <row r="1075" spans="1:6" ht="12.75">
      <c r="A1075" s="21">
        <v>2006</v>
      </c>
      <c r="B1075" s="18">
        <v>9</v>
      </c>
      <c r="C1075" s="18">
        <v>10</v>
      </c>
      <c r="D1075" s="19">
        <v>38970</v>
      </c>
      <c r="E1075" s="180">
        <v>3.850013</v>
      </c>
      <c r="F1075" s="37">
        <v>23.50099</v>
      </c>
    </row>
    <row r="1076" spans="1:6" ht="12.75">
      <c r="A1076" s="21">
        <v>2006</v>
      </c>
      <c r="B1076" s="18">
        <v>9</v>
      </c>
      <c r="C1076" s="18">
        <v>11</v>
      </c>
      <c r="D1076" s="19">
        <v>38971</v>
      </c>
      <c r="E1076" s="180">
        <v>3.998347</v>
      </c>
      <c r="F1076" s="37">
        <v>23.51328</v>
      </c>
    </row>
    <row r="1077" spans="1:6" ht="12.75">
      <c r="A1077" s="21">
        <v>2006</v>
      </c>
      <c r="B1077" s="18">
        <v>9</v>
      </c>
      <c r="C1077" s="18">
        <v>12</v>
      </c>
      <c r="D1077" s="19">
        <v>38972</v>
      </c>
      <c r="E1077" s="180">
        <v>3.590496</v>
      </c>
      <c r="F1077" s="37">
        <v>23.48479</v>
      </c>
    </row>
    <row r="1078" spans="1:6" ht="12.75">
      <c r="A1078" s="21">
        <v>2006</v>
      </c>
      <c r="B1078" s="18">
        <v>9</v>
      </c>
      <c r="C1078" s="18">
        <v>13</v>
      </c>
      <c r="D1078" s="19">
        <v>38973</v>
      </c>
      <c r="E1078" s="180">
        <v>3.119749</v>
      </c>
      <c r="F1078" s="37">
        <v>23.44516</v>
      </c>
    </row>
    <row r="1079" spans="1:6" ht="12.75">
      <c r="A1079" s="21">
        <v>2006</v>
      </c>
      <c r="B1079" s="18">
        <v>9</v>
      </c>
      <c r="C1079" s="18">
        <v>14</v>
      </c>
      <c r="D1079" s="19">
        <v>38974</v>
      </c>
      <c r="E1079" s="180">
        <v>2.794152</v>
      </c>
      <c r="F1079" s="37">
        <v>23.41286</v>
      </c>
    </row>
    <row r="1080" spans="1:6" ht="12.75">
      <c r="A1080" s="21">
        <v>2006</v>
      </c>
      <c r="B1080" s="18">
        <v>9</v>
      </c>
      <c r="C1080" s="18">
        <v>15</v>
      </c>
      <c r="D1080" s="19">
        <v>38975</v>
      </c>
      <c r="E1080" s="180">
        <v>2.44096</v>
      </c>
      <c r="F1080" s="37">
        <v>23.38333</v>
      </c>
    </row>
    <row r="1081" spans="1:6" ht="12.75">
      <c r="A1081" s="21">
        <v>2006</v>
      </c>
      <c r="B1081" s="18">
        <v>9</v>
      </c>
      <c r="C1081" s="18">
        <v>16</v>
      </c>
      <c r="D1081" s="19">
        <v>38976</v>
      </c>
      <c r="E1081" s="180">
        <v>2.042119</v>
      </c>
      <c r="F1081" s="37">
        <v>23.34859</v>
      </c>
    </row>
    <row r="1082" spans="1:6" ht="12.75">
      <c r="A1082" s="21">
        <v>2006</v>
      </c>
      <c r="B1082" s="18">
        <v>9</v>
      </c>
      <c r="C1082" s="18">
        <v>17</v>
      </c>
      <c r="D1082" s="19">
        <v>38977</v>
      </c>
      <c r="E1082" s="180">
        <v>1.762822</v>
      </c>
      <c r="F1082" s="37">
        <v>23.31807</v>
      </c>
    </row>
    <row r="1083" spans="1:6" ht="12.75">
      <c r="A1083" s="21">
        <v>2006</v>
      </c>
      <c r="B1083" s="18">
        <v>9</v>
      </c>
      <c r="C1083" s="18">
        <v>18</v>
      </c>
      <c r="D1083" s="19">
        <v>38978</v>
      </c>
      <c r="E1083" s="180">
        <v>1.382058</v>
      </c>
      <c r="F1083" s="37">
        <v>23.28281</v>
      </c>
    </row>
    <row r="1084" spans="1:6" ht="12.75">
      <c r="A1084" s="21">
        <v>2006</v>
      </c>
      <c r="B1084" s="18">
        <v>9</v>
      </c>
      <c r="C1084" s="18">
        <v>19</v>
      </c>
      <c r="D1084" s="19">
        <v>38979</v>
      </c>
      <c r="E1084" s="180">
        <v>1.125571</v>
      </c>
      <c r="F1084" s="37">
        <v>23.26135</v>
      </c>
    </row>
    <row r="1085" spans="1:6" ht="12.75">
      <c r="A1085" s="21">
        <v>2006</v>
      </c>
      <c r="B1085" s="18">
        <v>9</v>
      </c>
      <c r="C1085" s="18">
        <v>20</v>
      </c>
      <c r="D1085" s="19">
        <v>38980</v>
      </c>
      <c r="E1085" s="180">
        <v>1.612742</v>
      </c>
      <c r="F1085" s="37">
        <v>23.31229</v>
      </c>
    </row>
    <row r="1086" spans="1:6" ht="12.75">
      <c r="A1086" s="21">
        <v>2006</v>
      </c>
      <c r="B1086" s="18">
        <v>9</v>
      </c>
      <c r="C1086" s="18">
        <v>21</v>
      </c>
      <c r="D1086" s="19">
        <v>38981</v>
      </c>
      <c r="E1086" s="180">
        <v>1.600498</v>
      </c>
      <c r="F1086" s="37">
        <v>23.3124</v>
      </c>
    </row>
    <row r="1087" spans="1:6" ht="12.75">
      <c r="A1087" s="21">
        <v>2006</v>
      </c>
      <c r="B1087" s="18">
        <v>9</v>
      </c>
      <c r="C1087" s="18">
        <v>22</v>
      </c>
      <c r="D1087" s="19">
        <v>38982</v>
      </c>
      <c r="E1087" s="180">
        <v>1.274328</v>
      </c>
      <c r="F1087" s="37">
        <v>23.28922</v>
      </c>
    </row>
    <row r="1088" spans="1:6" ht="12.75">
      <c r="A1088" s="21">
        <v>2006</v>
      </c>
      <c r="B1088" s="18">
        <v>9</v>
      </c>
      <c r="C1088" s="18">
        <v>23</v>
      </c>
      <c r="D1088" s="19">
        <v>38983</v>
      </c>
      <c r="E1088" s="180">
        <v>0.97258</v>
      </c>
      <c r="F1088" s="37">
        <v>23.25364</v>
      </c>
    </row>
    <row r="1089" spans="1:6" ht="12.75">
      <c r="A1089" s="21">
        <v>2006</v>
      </c>
      <c r="B1089" s="18">
        <v>9</v>
      </c>
      <c r="C1089" s="18">
        <v>24</v>
      </c>
      <c r="D1089" s="19">
        <v>38984</v>
      </c>
      <c r="E1089" s="180">
        <v>0.6879187</v>
      </c>
      <c r="F1089" s="37">
        <v>23.21599</v>
      </c>
    </row>
    <row r="1090" spans="1:6" ht="12.75">
      <c r="A1090" s="21">
        <v>2006</v>
      </c>
      <c r="B1090" s="18">
        <v>9</v>
      </c>
      <c r="C1090" s="18">
        <v>25</v>
      </c>
      <c r="D1090" s="19">
        <v>38985</v>
      </c>
      <c r="E1090" s="180">
        <v>0.3041725</v>
      </c>
      <c r="F1090" s="37">
        <v>23.17776</v>
      </c>
    </row>
    <row r="1091" spans="1:6" ht="12.75">
      <c r="A1091" s="21">
        <v>2006</v>
      </c>
      <c r="B1091" s="18">
        <v>9</v>
      </c>
      <c r="C1091" s="18">
        <v>26</v>
      </c>
      <c r="D1091" s="19">
        <v>38986</v>
      </c>
      <c r="E1091" s="180">
        <v>0.04125079</v>
      </c>
      <c r="F1091" s="37">
        <v>23.14161</v>
      </c>
    </row>
    <row r="1092" spans="1:6" ht="12.75">
      <c r="A1092" s="21">
        <v>2006</v>
      </c>
      <c r="B1092" s="18">
        <v>9</v>
      </c>
      <c r="C1092" s="18">
        <v>27</v>
      </c>
      <c r="D1092" s="19">
        <v>38987</v>
      </c>
      <c r="E1092" s="180">
        <v>0.02666718</v>
      </c>
      <c r="F1092" s="37">
        <v>23.13021</v>
      </c>
    </row>
    <row r="1093" spans="1:6" ht="12.75">
      <c r="A1093" s="21">
        <v>2006</v>
      </c>
      <c r="B1093" s="18">
        <v>9</v>
      </c>
      <c r="C1093" s="18">
        <v>28</v>
      </c>
      <c r="D1093" s="19">
        <v>38988</v>
      </c>
      <c r="E1093" s="180">
        <v>0.3583402</v>
      </c>
      <c r="F1093" s="37">
        <v>23.18057</v>
      </c>
    </row>
    <row r="1094" spans="1:6" ht="12.75">
      <c r="A1094" s="21">
        <v>2006</v>
      </c>
      <c r="B1094" s="18">
        <v>9</v>
      </c>
      <c r="C1094" s="18">
        <v>29</v>
      </c>
      <c r="D1094" s="19">
        <v>38989</v>
      </c>
      <c r="E1094" s="180">
        <v>0.4070911</v>
      </c>
      <c r="F1094" s="37">
        <v>23.18089</v>
      </c>
    </row>
    <row r="1095" spans="1:6" ht="13.5" thickBot="1">
      <c r="A1095" s="22">
        <v>2006</v>
      </c>
      <c r="B1095" s="23">
        <v>9</v>
      </c>
      <c r="C1095" s="23">
        <v>30</v>
      </c>
      <c r="D1095" s="24">
        <v>38990</v>
      </c>
      <c r="E1095" s="181">
        <v>0.1170856</v>
      </c>
      <c r="F1095" s="38">
        <v>23.14463</v>
      </c>
    </row>
    <row r="1096" spans="1:6" ht="12.75">
      <c r="A1096">
        <v>2006</v>
      </c>
      <c r="B1096">
        <v>10</v>
      </c>
      <c r="C1096">
        <v>1</v>
      </c>
      <c r="D1096">
        <v>38991</v>
      </c>
      <c r="E1096" s="168">
        <v>0</v>
      </c>
      <c r="F1096" s="160">
        <v>23.11016</v>
      </c>
    </row>
    <row r="1097" spans="1:6" ht="12.75">
      <c r="A1097">
        <v>2006</v>
      </c>
      <c r="B1097">
        <v>10</v>
      </c>
      <c r="C1097">
        <v>2</v>
      </c>
      <c r="D1097">
        <v>38992</v>
      </c>
      <c r="E1097" s="168">
        <v>0</v>
      </c>
      <c r="F1097" s="160">
        <v>23.05995</v>
      </c>
    </row>
    <row r="1098" spans="1:6" ht="12.75">
      <c r="A1098">
        <v>2006</v>
      </c>
      <c r="B1098">
        <v>10</v>
      </c>
      <c r="C1098">
        <v>3</v>
      </c>
      <c r="D1098">
        <v>38993</v>
      </c>
      <c r="E1098" s="168">
        <v>0</v>
      </c>
      <c r="F1098" s="160">
        <v>23.01719</v>
      </c>
    </row>
    <row r="1099" spans="1:6" ht="12.75">
      <c r="A1099">
        <v>2006</v>
      </c>
      <c r="B1099">
        <v>10</v>
      </c>
      <c r="C1099">
        <v>4</v>
      </c>
      <c r="D1099">
        <v>38994</v>
      </c>
      <c r="E1099" s="168">
        <v>0</v>
      </c>
      <c r="F1099" s="160">
        <v>22.97781</v>
      </c>
    </row>
    <row r="1100" spans="1:6" ht="12.75">
      <c r="A1100">
        <v>2006</v>
      </c>
      <c r="B1100">
        <v>10</v>
      </c>
      <c r="C1100">
        <v>5</v>
      </c>
      <c r="D1100">
        <v>38995</v>
      </c>
      <c r="E1100" s="168">
        <v>0</v>
      </c>
      <c r="F1100" s="160">
        <v>22.94406</v>
      </c>
    </row>
    <row r="1101" spans="1:6" ht="12.75">
      <c r="A1101">
        <v>2006</v>
      </c>
      <c r="B1101">
        <v>10</v>
      </c>
      <c r="C1101">
        <v>6</v>
      </c>
      <c r="D1101">
        <v>38996</v>
      </c>
      <c r="E1101" s="168">
        <v>0</v>
      </c>
      <c r="F1101" s="160">
        <v>22.92036</v>
      </c>
    </row>
    <row r="1102" spans="1:6" ht="12.75">
      <c r="A1102">
        <v>2006</v>
      </c>
      <c r="B1102">
        <v>10</v>
      </c>
      <c r="C1102">
        <v>7</v>
      </c>
      <c r="D1102">
        <v>38997</v>
      </c>
      <c r="E1102" s="168">
        <v>0</v>
      </c>
      <c r="F1102" s="160">
        <v>22.89328</v>
      </c>
    </row>
    <row r="1103" spans="1:6" ht="12.75">
      <c r="A1103">
        <v>2006</v>
      </c>
      <c r="B1103">
        <v>10</v>
      </c>
      <c r="C1103">
        <v>8</v>
      </c>
      <c r="D1103">
        <v>38998</v>
      </c>
      <c r="E1103" s="168">
        <v>0</v>
      </c>
      <c r="F1103" s="160">
        <v>22.86495</v>
      </c>
    </row>
    <row r="1104" spans="1:6" ht="12.75">
      <c r="A1104">
        <v>2006</v>
      </c>
      <c r="B1104">
        <v>10</v>
      </c>
      <c r="C1104">
        <v>9</v>
      </c>
      <c r="D1104">
        <v>38999</v>
      </c>
      <c r="E1104" s="168">
        <v>0</v>
      </c>
      <c r="F1104" s="160">
        <v>22.855</v>
      </c>
    </row>
    <row r="1105" spans="1:6" ht="12.75">
      <c r="A1105">
        <v>2006</v>
      </c>
      <c r="B1105">
        <v>10</v>
      </c>
      <c r="C1105">
        <v>10</v>
      </c>
      <c r="D1105">
        <v>39000</v>
      </c>
      <c r="E1105" s="168">
        <v>0</v>
      </c>
      <c r="F1105" s="160">
        <v>22.83151</v>
      </c>
    </row>
    <row r="1106" spans="1:6" ht="12.75">
      <c r="A1106">
        <v>2006</v>
      </c>
      <c r="B1106">
        <v>10</v>
      </c>
      <c r="C1106">
        <v>11</v>
      </c>
      <c r="D1106">
        <v>39001</v>
      </c>
      <c r="E1106" s="168">
        <v>0</v>
      </c>
      <c r="F1106" s="160">
        <v>22.81307</v>
      </c>
    </row>
    <row r="1107" spans="1:6" ht="12.75">
      <c r="A1107">
        <v>2006</v>
      </c>
      <c r="B1107">
        <v>10</v>
      </c>
      <c r="C1107">
        <v>12</v>
      </c>
      <c r="D1107">
        <v>39002</v>
      </c>
      <c r="E1107" s="168">
        <v>0</v>
      </c>
      <c r="F1107" s="160">
        <v>22.80479</v>
      </c>
    </row>
    <row r="1108" spans="1:6" ht="12.75">
      <c r="A1108">
        <v>2006</v>
      </c>
      <c r="B1108">
        <v>10</v>
      </c>
      <c r="C1108">
        <v>13</v>
      </c>
      <c r="D1108">
        <v>39003</v>
      </c>
      <c r="E1108" s="168">
        <v>0</v>
      </c>
      <c r="F1108" s="160">
        <v>22.79713</v>
      </c>
    </row>
    <row r="1109" spans="1:6" ht="12.75">
      <c r="A1109">
        <v>2006</v>
      </c>
      <c r="B1109">
        <v>10</v>
      </c>
      <c r="C1109">
        <v>14</v>
      </c>
      <c r="D1109">
        <v>39004</v>
      </c>
      <c r="E1109" s="168">
        <v>0</v>
      </c>
      <c r="F1109" s="160">
        <v>22.78932</v>
      </c>
    </row>
    <row r="1110" spans="1:6" ht="12.75">
      <c r="A1110">
        <v>2006</v>
      </c>
      <c r="B1110">
        <v>10</v>
      </c>
      <c r="C1110">
        <v>15</v>
      </c>
      <c r="D1110">
        <v>39005</v>
      </c>
      <c r="E1110" s="168">
        <v>0</v>
      </c>
      <c r="F1110" s="160">
        <v>22.77818</v>
      </c>
    </row>
    <row r="1111" spans="1:6" ht="12.75">
      <c r="A1111">
        <v>2006</v>
      </c>
      <c r="B1111">
        <v>10</v>
      </c>
      <c r="C1111">
        <v>16</v>
      </c>
      <c r="D1111">
        <v>39006</v>
      </c>
      <c r="E1111" s="168">
        <v>0</v>
      </c>
      <c r="F1111" s="160">
        <v>22.7737</v>
      </c>
    </row>
    <row r="1112" spans="1:6" ht="12.75">
      <c r="A1112">
        <v>2006</v>
      </c>
      <c r="B1112">
        <v>10</v>
      </c>
      <c r="C1112">
        <v>17</v>
      </c>
      <c r="D1112">
        <v>39007</v>
      </c>
      <c r="E1112" s="168">
        <v>0</v>
      </c>
      <c r="F1112" s="160">
        <v>22.76406</v>
      </c>
    </row>
    <row r="1113" spans="1:6" ht="12.75">
      <c r="A1113">
        <v>2006</v>
      </c>
      <c r="B1113">
        <v>10</v>
      </c>
      <c r="C1113">
        <v>18</v>
      </c>
      <c r="D1113">
        <v>39008</v>
      </c>
      <c r="E1113" s="168">
        <v>0</v>
      </c>
      <c r="F1113" s="160">
        <v>22.77318</v>
      </c>
    </row>
    <row r="1114" spans="1:6" ht="12.75">
      <c r="A1114">
        <v>2006</v>
      </c>
      <c r="B1114">
        <v>10</v>
      </c>
      <c r="C1114">
        <v>19</v>
      </c>
      <c r="D1114">
        <v>39009</v>
      </c>
      <c r="E1114" s="168">
        <v>0</v>
      </c>
      <c r="F1114" s="160">
        <v>22.77761</v>
      </c>
    </row>
    <row r="1115" spans="1:6" ht="12.75">
      <c r="A1115">
        <v>2006</v>
      </c>
      <c r="B1115">
        <v>10</v>
      </c>
      <c r="C1115">
        <v>20</v>
      </c>
      <c r="D1115">
        <v>39010</v>
      </c>
      <c r="E1115" s="168">
        <v>0</v>
      </c>
      <c r="F1115" s="160">
        <v>22.77479</v>
      </c>
    </row>
    <row r="1116" spans="1:6" ht="12.75">
      <c r="A1116">
        <v>2006</v>
      </c>
      <c r="B1116">
        <v>10</v>
      </c>
      <c r="C1116">
        <v>21</v>
      </c>
      <c r="D1116">
        <v>39011</v>
      </c>
      <c r="E1116" s="168">
        <v>0</v>
      </c>
      <c r="F1116" s="160">
        <v>22.77813</v>
      </c>
    </row>
    <row r="1117" spans="1:6" ht="12.75">
      <c r="A1117">
        <v>2006</v>
      </c>
      <c r="B1117">
        <v>10</v>
      </c>
      <c r="C1117">
        <v>22</v>
      </c>
      <c r="D1117">
        <v>39012</v>
      </c>
      <c r="E1117" s="168">
        <v>0</v>
      </c>
      <c r="F1117" s="160">
        <v>22.76901</v>
      </c>
    </row>
    <row r="1118" spans="1:6" ht="12.75">
      <c r="A1118">
        <v>2006</v>
      </c>
      <c r="B1118">
        <v>10</v>
      </c>
      <c r="C1118">
        <v>23</v>
      </c>
      <c r="D1118">
        <v>39013</v>
      </c>
      <c r="E1118" s="168">
        <v>0</v>
      </c>
      <c r="F1118" s="160">
        <v>22.75745</v>
      </c>
    </row>
    <row r="1119" spans="1:6" ht="12.75">
      <c r="A1119">
        <v>2006</v>
      </c>
      <c r="B1119">
        <v>10</v>
      </c>
      <c r="C1119">
        <v>24</v>
      </c>
      <c r="D1119">
        <v>39014</v>
      </c>
      <c r="E1119" s="168">
        <v>0</v>
      </c>
      <c r="F1119" s="160">
        <v>22.73719</v>
      </c>
    </row>
    <row r="1120" spans="1:6" ht="12.75">
      <c r="A1120">
        <v>2006</v>
      </c>
      <c r="B1120">
        <v>10</v>
      </c>
      <c r="C1120">
        <v>25</v>
      </c>
      <c r="D1120">
        <v>39015</v>
      </c>
      <c r="E1120" s="168">
        <v>0</v>
      </c>
      <c r="F1120" s="160">
        <v>22.71453</v>
      </c>
    </row>
    <row r="1121" spans="1:6" ht="12.75">
      <c r="A1121">
        <v>2006</v>
      </c>
      <c r="B1121">
        <v>10</v>
      </c>
      <c r="C1121">
        <v>26</v>
      </c>
      <c r="D1121">
        <v>39016</v>
      </c>
      <c r="E1121" s="168">
        <v>0</v>
      </c>
      <c r="F1121" s="160">
        <v>22.6949</v>
      </c>
    </row>
    <row r="1122" spans="1:6" ht="12.75">
      <c r="A1122">
        <v>2006</v>
      </c>
      <c r="B1122">
        <v>10</v>
      </c>
      <c r="C1122">
        <v>27</v>
      </c>
      <c r="D1122">
        <v>39017</v>
      </c>
      <c r="E1122" s="168">
        <v>0</v>
      </c>
      <c r="F1122" s="160">
        <v>22.68776</v>
      </c>
    </row>
    <row r="1123" spans="1:6" ht="12.75">
      <c r="A1123">
        <v>2006</v>
      </c>
      <c r="B1123">
        <v>10</v>
      </c>
      <c r="C1123">
        <v>28</v>
      </c>
      <c r="D1123">
        <v>39018</v>
      </c>
      <c r="E1123" s="168">
        <v>0</v>
      </c>
      <c r="F1123" s="160">
        <v>22.77969</v>
      </c>
    </row>
    <row r="1124" spans="1:6" ht="12.75">
      <c r="A1124">
        <v>2006</v>
      </c>
      <c r="B1124">
        <v>10</v>
      </c>
      <c r="C1124">
        <v>29</v>
      </c>
      <c r="D1124">
        <v>39019</v>
      </c>
      <c r="E1124" s="168">
        <v>0</v>
      </c>
      <c r="F1124" s="160">
        <v>22.87276</v>
      </c>
    </row>
    <row r="1125" spans="1:6" ht="12.75">
      <c r="A1125">
        <v>2006</v>
      </c>
      <c r="B1125">
        <v>10</v>
      </c>
      <c r="C1125">
        <v>30</v>
      </c>
      <c r="D1125">
        <v>39020</v>
      </c>
      <c r="E1125" s="168">
        <v>0</v>
      </c>
      <c r="F1125" s="160">
        <v>22.88469</v>
      </c>
    </row>
    <row r="1126" spans="1:6" ht="12.75">
      <c r="A1126">
        <v>2006</v>
      </c>
      <c r="B1126">
        <v>10</v>
      </c>
      <c r="C1126">
        <v>31</v>
      </c>
      <c r="D1126">
        <v>39021</v>
      </c>
      <c r="E1126" s="168">
        <v>0.03083392</v>
      </c>
      <c r="F1126" s="160">
        <v>22.90661</v>
      </c>
    </row>
    <row r="1127" spans="1:6" ht="12.75">
      <c r="A1127">
        <v>2006</v>
      </c>
      <c r="B1127">
        <v>11</v>
      </c>
      <c r="C1127">
        <v>1</v>
      </c>
      <c r="D1127">
        <v>39022</v>
      </c>
      <c r="E1127" s="168">
        <v>0.9306677</v>
      </c>
      <c r="F1127" s="160">
        <v>23.16807</v>
      </c>
    </row>
    <row r="1128" spans="1:6" ht="12.75">
      <c r="A1128">
        <v>2006</v>
      </c>
      <c r="B1128">
        <v>11</v>
      </c>
      <c r="C1128">
        <v>2</v>
      </c>
      <c r="D1128">
        <v>39023</v>
      </c>
      <c r="E1128" s="168">
        <v>0.7421697</v>
      </c>
      <c r="F1128" s="160">
        <v>23.14203</v>
      </c>
    </row>
    <row r="1129" spans="1:6" ht="12.75">
      <c r="A1129">
        <v>2006</v>
      </c>
      <c r="B1129">
        <v>11</v>
      </c>
      <c r="C1129">
        <v>3</v>
      </c>
      <c r="D1129">
        <v>39024</v>
      </c>
      <c r="E1129" s="168">
        <v>0.5658431</v>
      </c>
      <c r="F1129" s="160">
        <v>23.11073</v>
      </c>
    </row>
    <row r="1130" spans="1:6" ht="12.75">
      <c r="A1130">
        <v>2006</v>
      </c>
      <c r="B1130">
        <v>11</v>
      </c>
      <c r="C1130">
        <v>4</v>
      </c>
      <c r="D1130">
        <v>39025</v>
      </c>
      <c r="E1130" s="168">
        <v>0.1895894</v>
      </c>
      <c r="F1130" s="160">
        <v>23.0637</v>
      </c>
    </row>
    <row r="1131" spans="1:6" ht="12.75">
      <c r="A1131">
        <v>2006</v>
      </c>
      <c r="B1131">
        <v>11</v>
      </c>
      <c r="C1131">
        <v>6</v>
      </c>
      <c r="D1131">
        <v>39027</v>
      </c>
      <c r="E1131" s="168">
        <v>0</v>
      </c>
      <c r="F1131" s="160">
        <v>22.99734</v>
      </c>
    </row>
    <row r="1132" spans="1:6" ht="12.75">
      <c r="A1132">
        <v>2006</v>
      </c>
      <c r="B1132">
        <v>11</v>
      </c>
      <c r="C1132">
        <v>7</v>
      </c>
      <c r="D1132">
        <v>39028</v>
      </c>
      <c r="E1132" s="168">
        <v>0</v>
      </c>
      <c r="F1132" s="160">
        <v>22.98083</v>
      </c>
    </row>
    <row r="1133" spans="1:6" ht="12.75">
      <c r="A1133">
        <v>2006</v>
      </c>
      <c r="B1133">
        <v>11</v>
      </c>
      <c r="C1133">
        <v>8</v>
      </c>
      <c r="D1133">
        <v>39029</v>
      </c>
      <c r="E1133" s="168">
        <v>0</v>
      </c>
      <c r="F1133" s="160">
        <v>22.96568</v>
      </c>
    </row>
    <row r="1134" spans="1:6" ht="12.75">
      <c r="A1134">
        <v>2006</v>
      </c>
      <c r="B1134">
        <v>11</v>
      </c>
      <c r="C1134">
        <v>9</v>
      </c>
      <c r="D1134">
        <v>39030</v>
      </c>
      <c r="E1134" s="168">
        <v>0</v>
      </c>
      <c r="F1134" s="160">
        <v>22.94219</v>
      </c>
    </row>
    <row r="1135" spans="1:6" ht="12.75">
      <c r="A1135">
        <v>2006</v>
      </c>
      <c r="B1135">
        <v>11</v>
      </c>
      <c r="C1135">
        <v>10</v>
      </c>
      <c r="D1135">
        <v>39031</v>
      </c>
      <c r="E1135" s="168">
        <v>0</v>
      </c>
      <c r="F1135" s="160">
        <v>22.92073</v>
      </c>
    </row>
    <row r="1136" spans="1:6" ht="12.75">
      <c r="A1136">
        <v>2006</v>
      </c>
      <c r="B1136">
        <v>11</v>
      </c>
      <c r="C1136">
        <v>11</v>
      </c>
      <c r="D1136">
        <v>39032</v>
      </c>
      <c r="E1136" s="168">
        <v>0</v>
      </c>
      <c r="F1136" s="160">
        <v>22.91156</v>
      </c>
    </row>
    <row r="1137" spans="1:6" ht="12.75">
      <c r="A1137">
        <v>2006</v>
      </c>
      <c r="B1137">
        <v>11</v>
      </c>
      <c r="C1137">
        <v>12</v>
      </c>
      <c r="D1137">
        <v>39033</v>
      </c>
      <c r="E1137" s="168">
        <v>0</v>
      </c>
      <c r="F1137" s="160">
        <v>22.90703</v>
      </c>
    </row>
    <row r="1138" spans="1:6" ht="12.75">
      <c r="A1138">
        <v>2006</v>
      </c>
      <c r="B1138">
        <v>11</v>
      </c>
      <c r="C1138">
        <v>13</v>
      </c>
      <c r="D1138">
        <v>39034</v>
      </c>
      <c r="E1138" s="168">
        <v>0</v>
      </c>
      <c r="F1138" s="160">
        <v>22.89766</v>
      </c>
    </row>
    <row r="1139" spans="1:6" ht="12.75">
      <c r="A1139">
        <v>2006</v>
      </c>
      <c r="B1139">
        <v>11</v>
      </c>
      <c r="C1139">
        <v>14</v>
      </c>
      <c r="D1139">
        <v>39035</v>
      </c>
      <c r="E1139" s="168">
        <v>0</v>
      </c>
      <c r="F1139" s="160">
        <v>22.88703</v>
      </c>
    </row>
    <row r="1140" spans="1:6" ht="12.75">
      <c r="A1140">
        <v>2006</v>
      </c>
      <c r="B1140">
        <v>11</v>
      </c>
      <c r="C1140">
        <v>15</v>
      </c>
      <c r="D1140">
        <v>39036</v>
      </c>
      <c r="E1140" s="168">
        <v>0</v>
      </c>
      <c r="F1140" s="160">
        <v>22.88281</v>
      </c>
    </row>
    <row r="1141" spans="1:6" ht="12.75">
      <c r="A1141">
        <v>2006</v>
      </c>
      <c r="B1141">
        <v>11</v>
      </c>
      <c r="C1141">
        <v>16</v>
      </c>
      <c r="D1141">
        <v>39037</v>
      </c>
      <c r="E1141" s="168">
        <v>0</v>
      </c>
      <c r="F1141" s="160">
        <v>22.89135</v>
      </c>
    </row>
    <row r="1142" spans="1:6" ht="12.75">
      <c r="A1142">
        <v>2006</v>
      </c>
      <c r="B1142">
        <v>11</v>
      </c>
      <c r="C1142">
        <v>17</v>
      </c>
      <c r="D1142">
        <v>39038</v>
      </c>
      <c r="E1142" s="168">
        <v>0</v>
      </c>
      <c r="F1142" s="160">
        <v>22.89984</v>
      </c>
    </row>
    <row r="1143" spans="1:6" ht="12.75">
      <c r="A1143">
        <v>2006</v>
      </c>
      <c r="B1143">
        <v>11</v>
      </c>
      <c r="C1143">
        <v>18</v>
      </c>
      <c r="D1143">
        <v>39039</v>
      </c>
      <c r="E1143" s="168">
        <v>0</v>
      </c>
      <c r="F1143" s="160">
        <v>22.88661</v>
      </c>
    </row>
    <row r="1144" spans="1:6" ht="12.75">
      <c r="A1144">
        <v>2006</v>
      </c>
      <c r="B1144">
        <v>11</v>
      </c>
      <c r="C1144">
        <v>19</v>
      </c>
      <c r="D1144">
        <v>39040</v>
      </c>
      <c r="E1144" s="168">
        <v>0</v>
      </c>
      <c r="F1144" s="160">
        <v>22.86813</v>
      </c>
    </row>
    <row r="1145" spans="1:6" ht="12.75">
      <c r="A1145">
        <v>2006</v>
      </c>
      <c r="B1145">
        <v>11</v>
      </c>
      <c r="C1145">
        <v>20</v>
      </c>
      <c r="D1145">
        <v>39041</v>
      </c>
      <c r="E1145" s="168">
        <v>0</v>
      </c>
      <c r="F1145" s="160">
        <v>22.8563</v>
      </c>
    </row>
    <row r="1146" spans="1:6" ht="12.75">
      <c r="A1146">
        <v>2006</v>
      </c>
      <c r="B1146">
        <v>11</v>
      </c>
      <c r="C1146">
        <v>21</v>
      </c>
      <c r="D1146">
        <v>39042</v>
      </c>
      <c r="E1146" s="168">
        <v>0</v>
      </c>
      <c r="F1146" s="160">
        <v>22.85011</v>
      </c>
    </row>
    <row r="1147" spans="1:6" ht="12.75">
      <c r="A1147">
        <v>2006</v>
      </c>
      <c r="B1147">
        <v>11</v>
      </c>
      <c r="C1147">
        <v>22</v>
      </c>
      <c r="D1147">
        <v>39043</v>
      </c>
      <c r="E1147" s="168">
        <v>0</v>
      </c>
      <c r="F1147" s="160">
        <v>22.85365</v>
      </c>
    </row>
    <row r="1148" spans="1:6" ht="12.75">
      <c r="A1148">
        <v>2006</v>
      </c>
      <c r="B1148">
        <v>11</v>
      </c>
      <c r="C1148">
        <v>23</v>
      </c>
      <c r="D1148">
        <v>39044</v>
      </c>
      <c r="E1148" s="168">
        <v>0</v>
      </c>
      <c r="F1148" s="160">
        <v>22.85208</v>
      </c>
    </row>
    <row r="1149" spans="1:6" ht="12.75">
      <c r="A1149">
        <v>2006</v>
      </c>
      <c r="B1149">
        <v>11</v>
      </c>
      <c r="C1149">
        <v>24</v>
      </c>
      <c r="D1149">
        <v>39045</v>
      </c>
      <c r="E1149" s="168">
        <v>0</v>
      </c>
      <c r="F1149" s="160">
        <v>22.85745</v>
      </c>
    </row>
    <row r="1150" spans="1:6" ht="12.75">
      <c r="A1150">
        <v>2006</v>
      </c>
      <c r="B1150">
        <v>11</v>
      </c>
      <c r="C1150">
        <v>25</v>
      </c>
      <c r="D1150">
        <v>39046</v>
      </c>
      <c r="E1150" s="168">
        <v>0</v>
      </c>
      <c r="F1150" s="160">
        <v>22.86839</v>
      </c>
    </row>
    <row r="1151" spans="1:6" ht="12.75">
      <c r="A1151">
        <v>2006</v>
      </c>
      <c r="B1151">
        <v>11</v>
      </c>
      <c r="C1151">
        <v>26</v>
      </c>
      <c r="D1151">
        <v>39047</v>
      </c>
      <c r="E1151" s="168">
        <v>0</v>
      </c>
      <c r="F1151" s="160">
        <v>22.88859</v>
      </c>
    </row>
    <row r="1152" spans="1:6" ht="12.75">
      <c r="A1152">
        <v>2006</v>
      </c>
      <c r="B1152">
        <v>11</v>
      </c>
      <c r="C1152">
        <v>27</v>
      </c>
      <c r="D1152">
        <v>39048</v>
      </c>
      <c r="E1152" s="168">
        <v>0</v>
      </c>
      <c r="F1152" s="160">
        <v>22.91198</v>
      </c>
    </row>
    <row r="1153" spans="1:6" ht="12.75">
      <c r="A1153">
        <v>2006</v>
      </c>
      <c r="B1153">
        <v>11</v>
      </c>
      <c r="C1153">
        <v>28</v>
      </c>
      <c r="D1153">
        <v>39049</v>
      </c>
      <c r="E1153" s="168">
        <v>0</v>
      </c>
      <c r="F1153" s="160">
        <v>22.93594</v>
      </c>
    </row>
    <row r="1154" spans="1:6" ht="12.75">
      <c r="A1154">
        <v>2006</v>
      </c>
      <c r="B1154">
        <v>11</v>
      </c>
      <c r="C1154">
        <v>29</v>
      </c>
      <c r="D1154">
        <v>39050</v>
      </c>
      <c r="E1154" s="168">
        <v>0</v>
      </c>
      <c r="F1154" s="160">
        <v>22.95734</v>
      </c>
    </row>
    <row r="1155" spans="1:6" ht="12.75">
      <c r="A1155">
        <v>2006</v>
      </c>
      <c r="B1155">
        <v>11</v>
      </c>
      <c r="C1155">
        <v>30</v>
      </c>
      <c r="D1155">
        <v>39051</v>
      </c>
      <c r="E1155" s="168">
        <v>0.01666698</v>
      </c>
      <c r="F1155" s="160">
        <v>22.97344</v>
      </c>
    </row>
    <row r="1156" spans="1:6" ht="12.75">
      <c r="A1156">
        <v>2006</v>
      </c>
      <c r="B1156">
        <v>12</v>
      </c>
      <c r="C1156">
        <v>1</v>
      </c>
      <c r="D1156">
        <v>39052</v>
      </c>
      <c r="E1156" s="168">
        <v>0</v>
      </c>
      <c r="F1156" s="160">
        <v>22.96172</v>
      </c>
    </row>
    <row r="1157" spans="1:6" ht="12.75">
      <c r="A1157">
        <v>2006</v>
      </c>
      <c r="B1157">
        <v>12</v>
      </c>
      <c r="C1157">
        <v>2</v>
      </c>
      <c r="D1157">
        <v>39053</v>
      </c>
      <c r="E1157" s="168">
        <v>0</v>
      </c>
      <c r="F1157" s="160">
        <v>22.93417</v>
      </c>
    </row>
    <row r="1158" spans="1:6" ht="12.75">
      <c r="A1158">
        <v>2006</v>
      </c>
      <c r="B1158">
        <v>12</v>
      </c>
      <c r="C1158">
        <v>3</v>
      </c>
      <c r="D1158">
        <v>39054</v>
      </c>
      <c r="E1158" s="168">
        <v>0</v>
      </c>
      <c r="F1158" s="160">
        <v>22.91557</v>
      </c>
    </row>
    <row r="1159" spans="1:6" ht="12.75">
      <c r="A1159">
        <v>2006</v>
      </c>
      <c r="B1159">
        <v>12</v>
      </c>
      <c r="C1159">
        <v>4</v>
      </c>
      <c r="D1159">
        <v>39055</v>
      </c>
      <c r="E1159" s="168">
        <v>0</v>
      </c>
      <c r="F1159" s="160">
        <v>22.89917</v>
      </c>
    </row>
    <row r="1160" spans="1:6" ht="12.75">
      <c r="A1160">
        <v>2006</v>
      </c>
      <c r="B1160">
        <v>12</v>
      </c>
      <c r="C1160">
        <v>5</v>
      </c>
      <c r="D1160">
        <v>39056</v>
      </c>
      <c r="E1160" s="168">
        <v>0</v>
      </c>
      <c r="F1160" s="160">
        <v>22.8863</v>
      </c>
    </row>
    <row r="1161" spans="1:6" ht="12.75">
      <c r="A1161">
        <v>2006</v>
      </c>
      <c r="B1161">
        <v>12</v>
      </c>
      <c r="C1161">
        <v>6</v>
      </c>
      <c r="D1161">
        <v>39057</v>
      </c>
      <c r="E1161" s="168">
        <v>0</v>
      </c>
      <c r="F1161" s="160">
        <v>22.87156</v>
      </c>
    </row>
    <row r="1162" spans="1:6" ht="12.75">
      <c r="A1162">
        <v>2006</v>
      </c>
      <c r="B1162">
        <v>12</v>
      </c>
      <c r="C1162">
        <v>7</v>
      </c>
      <c r="D1162">
        <v>39058</v>
      </c>
      <c r="E1162" s="168">
        <v>0</v>
      </c>
      <c r="F1162" s="160">
        <v>22.86031</v>
      </c>
    </row>
    <row r="1163" spans="1:6" ht="12.75">
      <c r="A1163">
        <v>2006</v>
      </c>
      <c r="B1163">
        <v>12</v>
      </c>
      <c r="C1163">
        <v>8</v>
      </c>
      <c r="D1163">
        <v>39059</v>
      </c>
      <c r="E1163" s="168">
        <v>0</v>
      </c>
      <c r="F1163" s="160">
        <v>22.85417</v>
      </c>
    </row>
    <row r="1164" spans="1:6" ht="12.75">
      <c r="A1164">
        <v>2006</v>
      </c>
      <c r="B1164">
        <v>12</v>
      </c>
      <c r="C1164">
        <v>9</v>
      </c>
      <c r="D1164">
        <v>39060</v>
      </c>
      <c r="E1164" s="168">
        <v>0</v>
      </c>
      <c r="F1164" s="160">
        <v>22.83661</v>
      </c>
    </row>
    <row r="1165" spans="1:6" ht="12.75">
      <c r="A1165">
        <v>2006</v>
      </c>
      <c r="B1165">
        <v>12</v>
      </c>
      <c r="C1165">
        <v>10</v>
      </c>
      <c r="D1165">
        <v>39061</v>
      </c>
      <c r="E1165" s="168">
        <v>0</v>
      </c>
      <c r="F1165" s="160">
        <v>22.83167</v>
      </c>
    </row>
    <row r="1166" spans="1:6" ht="12.75">
      <c r="A1166">
        <v>2006</v>
      </c>
      <c r="B1166">
        <v>12</v>
      </c>
      <c r="C1166">
        <v>11</v>
      </c>
      <c r="D1166">
        <v>39062</v>
      </c>
      <c r="E1166" s="168">
        <v>0</v>
      </c>
      <c r="F1166" s="160">
        <v>22.83443</v>
      </c>
    </row>
    <row r="1167" spans="1:6" ht="12.75">
      <c r="A1167">
        <v>2006</v>
      </c>
      <c r="B1167">
        <v>12</v>
      </c>
      <c r="C1167">
        <v>12</v>
      </c>
      <c r="D1167">
        <v>39063</v>
      </c>
      <c r="E1167" s="168">
        <v>0</v>
      </c>
      <c r="F1167" s="160">
        <v>22.84125</v>
      </c>
    </row>
    <row r="1168" spans="1:6" ht="12.75">
      <c r="A1168">
        <v>2006</v>
      </c>
      <c r="B1168">
        <v>12</v>
      </c>
      <c r="C1168">
        <v>13</v>
      </c>
      <c r="D1168">
        <v>39064</v>
      </c>
      <c r="E1168" s="168">
        <v>0</v>
      </c>
      <c r="F1168" s="160">
        <v>22.8525</v>
      </c>
    </row>
    <row r="1169" spans="1:6" ht="12.75">
      <c r="A1169">
        <v>2006</v>
      </c>
      <c r="B1169">
        <v>12</v>
      </c>
      <c r="C1169">
        <v>14</v>
      </c>
      <c r="D1169">
        <v>39065</v>
      </c>
      <c r="E1169" s="168">
        <v>0</v>
      </c>
      <c r="F1169" s="160">
        <v>22.88552</v>
      </c>
    </row>
    <row r="1170" spans="1:6" ht="12.75">
      <c r="A1170">
        <v>2006</v>
      </c>
      <c r="B1170">
        <v>12</v>
      </c>
      <c r="C1170">
        <v>16</v>
      </c>
      <c r="D1170">
        <v>39067</v>
      </c>
      <c r="E1170" s="168">
        <v>0.04125492</v>
      </c>
      <c r="F1170" s="160">
        <v>22.95302</v>
      </c>
    </row>
    <row r="1171" spans="1:6" ht="12.75">
      <c r="A1171">
        <v>2006</v>
      </c>
      <c r="B1171">
        <v>12</v>
      </c>
      <c r="C1171">
        <v>17</v>
      </c>
      <c r="D1171">
        <v>39068</v>
      </c>
      <c r="E1171" s="168">
        <v>0.08000153</v>
      </c>
      <c r="F1171" s="160">
        <v>22.96</v>
      </c>
    </row>
    <row r="1172" spans="1:6" ht="12.75">
      <c r="A1172">
        <v>2006</v>
      </c>
      <c r="B1172">
        <v>12</v>
      </c>
      <c r="C1172">
        <v>18</v>
      </c>
      <c r="D1172">
        <v>39069</v>
      </c>
      <c r="E1172" s="168">
        <v>0.05875533</v>
      </c>
      <c r="F1172" s="160">
        <v>22.95734</v>
      </c>
    </row>
    <row r="1173" spans="1:6" ht="12.75">
      <c r="A1173">
        <v>2006</v>
      </c>
      <c r="B1173">
        <v>12</v>
      </c>
      <c r="C1173">
        <v>20</v>
      </c>
      <c r="D1173">
        <v>39071</v>
      </c>
      <c r="E1173" s="168">
        <v>0</v>
      </c>
      <c r="F1173" s="160">
        <v>22.91292</v>
      </c>
    </row>
    <row r="1174" spans="1:6" ht="12.75">
      <c r="A1174">
        <v>2006</v>
      </c>
      <c r="B1174">
        <v>12</v>
      </c>
      <c r="C1174">
        <v>21</v>
      </c>
      <c r="D1174">
        <v>39072</v>
      </c>
      <c r="E1174" s="168">
        <v>0</v>
      </c>
      <c r="F1174" s="160">
        <v>22.89365</v>
      </c>
    </row>
    <row r="1175" spans="1:6" ht="12.75">
      <c r="A1175">
        <v>2006</v>
      </c>
      <c r="B1175">
        <v>12</v>
      </c>
      <c r="C1175">
        <v>22</v>
      </c>
      <c r="D1175">
        <v>39073</v>
      </c>
      <c r="E1175" s="168">
        <v>0</v>
      </c>
      <c r="F1175" s="160">
        <v>22.88021</v>
      </c>
    </row>
    <row r="1176" spans="1:6" ht="12.75">
      <c r="A1176">
        <v>2006</v>
      </c>
      <c r="B1176">
        <v>12</v>
      </c>
      <c r="C1176">
        <v>23</v>
      </c>
      <c r="D1176">
        <v>39074</v>
      </c>
      <c r="E1176" s="168">
        <v>0</v>
      </c>
      <c r="F1176" s="160">
        <v>22.90354</v>
      </c>
    </row>
    <row r="1177" spans="1:6" ht="12.75">
      <c r="A1177">
        <v>2006</v>
      </c>
      <c r="B1177">
        <v>12</v>
      </c>
      <c r="C1177">
        <v>24</v>
      </c>
      <c r="D1177">
        <v>39075</v>
      </c>
      <c r="E1177" s="168">
        <v>0</v>
      </c>
      <c r="F1177" s="160">
        <v>22.92354</v>
      </c>
    </row>
    <row r="1178" spans="1:6" ht="12.75">
      <c r="A1178">
        <v>2006</v>
      </c>
      <c r="B1178">
        <v>12</v>
      </c>
      <c r="C1178">
        <v>25</v>
      </c>
      <c r="D1178">
        <v>39076</v>
      </c>
      <c r="E1178" s="168">
        <v>0.2550889</v>
      </c>
      <c r="F1178" s="160">
        <v>22.96302</v>
      </c>
    </row>
    <row r="1179" spans="1:6" ht="12.75">
      <c r="A1179">
        <v>2006</v>
      </c>
      <c r="B1179">
        <v>12</v>
      </c>
      <c r="C1179">
        <v>26</v>
      </c>
      <c r="D1179">
        <v>39077</v>
      </c>
      <c r="E1179" s="168">
        <v>1.367325</v>
      </c>
      <c r="F1179" s="160">
        <v>23.11854</v>
      </c>
    </row>
    <row r="1180" spans="1:6" ht="12.75">
      <c r="A1180">
        <v>2006</v>
      </c>
      <c r="B1180">
        <v>12</v>
      </c>
      <c r="C1180">
        <v>27</v>
      </c>
      <c r="D1180">
        <v>39078</v>
      </c>
      <c r="E1180" s="168">
        <v>1.180101</v>
      </c>
      <c r="F1180" s="160">
        <v>23.09859</v>
      </c>
    </row>
    <row r="1181" spans="1:6" ht="12.75">
      <c r="A1181">
        <v>2006</v>
      </c>
      <c r="B1181">
        <v>12</v>
      </c>
      <c r="C1181">
        <v>28</v>
      </c>
      <c r="D1181">
        <v>39079</v>
      </c>
      <c r="E1181" s="168">
        <v>0.7662324</v>
      </c>
      <c r="F1181" s="160">
        <v>23.0463</v>
      </c>
    </row>
    <row r="1182" spans="1:6" ht="12.75">
      <c r="A1182">
        <v>2006</v>
      </c>
      <c r="B1182">
        <v>12</v>
      </c>
      <c r="C1182">
        <v>29</v>
      </c>
      <c r="D1182">
        <v>39080</v>
      </c>
      <c r="E1182" s="168">
        <v>0.4766757</v>
      </c>
      <c r="F1182" s="160">
        <v>23.00958</v>
      </c>
    </row>
    <row r="1183" spans="1:6" ht="12.75">
      <c r="A1183">
        <v>2006</v>
      </c>
      <c r="B1183">
        <v>12</v>
      </c>
      <c r="C1183">
        <v>30</v>
      </c>
      <c r="D1183">
        <v>39081</v>
      </c>
      <c r="E1183" s="168">
        <v>0.3008391</v>
      </c>
      <c r="F1183" s="160">
        <v>22.9876</v>
      </c>
    </row>
    <row r="1184" spans="1:6" ht="12.75">
      <c r="A1184">
        <v>2006</v>
      </c>
      <c r="B1184">
        <v>12</v>
      </c>
      <c r="C1184">
        <v>31</v>
      </c>
      <c r="D1184">
        <v>39082</v>
      </c>
      <c r="E1184" s="168">
        <v>0.2104207</v>
      </c>
      <c r="F1184" s="160">
        <v>22.9763</v>
      </c>
    </row>
    <row r="1185" spans="1:6" ht="12.75">
      <c r="A1185">
        <v>2007</v>
      </c>
      <c r="B1185">
        <v>1</v>
      </c>
      <c r="C1185">
        <v>1</v>
      </c>
      <c r="D1185">
        <v>39083</v>
      </c>
      <c r="E1185" s="168">
        <v>0.076669</v>
      </c>
      <c r="F1185" s="160">
        <v>22.95958</v>
      </c>
    </row>
    <row r="1186" spans="1:6" ht="12.75">
      <c r="A1186">
        <v>2007</v>
      </c>
      <c r="B1186">
        <v>1</v>
      </c>
      <c r="C1186">
        <v>3</v>
      </c>
      <c r="D1186">
        <v>39085</v>
      </c>
      <c r="E1186" s="168">
        <v>0.01500847</v>
      </c>
      <c r="F1186" s="160">
        <v>22.94724</v>
      </c>
    </row>
    <row r="1187" spans="1:6" ht="12.75">
      <c r="A1187">
        <v>2007</v>
      </c>
      <c r="B1187">
        <v>1</v>
      </c>
      <c r="C1187">
        <v>4</v>
      </c>
      <c r="D1187">
        <v>39086</v>
      </c>
      <c r="E1187" s="168">
        <v>0</v>
      </c>
      <c r="F1187" s="160">
        <v>22.93672</v>
      </c>
    </row>
    <row r="1188" spans="1:6" ht="12.75">
      <c r="A1188">
        <v>2007</v>
      </c>
      <c r="B1188">
        <v>1</v>
      </c>
      <c r="C1188">
        <v>5</v>
      </c>
      <c r="D1188">
        <v>39087</v>
      </c>
      <c r="E1188" s="168">
        <v>0</v>
      </c>
      <c r="F1188" s="160">
        <v>22.92745</v>
      </c>
    </row>
    <row r="1189" spans="1:6" ht="12.75">
      <c r="A1189">
        <v>2007</v>
      </c>
      <c r="B1189">
        <v>1</v>
      </c>
      <c r="C1189">
        <v>6</v>
      </c>
      <c r="D1189">
        <v>39088</v>
      </c>
      <c r="E1189" s="168">
        <v>0</v>
      </c>
      <c r="F1189" s="160">
        <v>22.92188</v>
      </c>
    </row>
    <row r="1190" spans="1:6" ht="12.75">
      <c r="A1190">
        <v>2007</v>
      </c>
      <c r="B1190">
        <v>1</v>
      </c>
      <c r="C1190">
        <v>7</v>
      </c>
      <c r="D1190">
        <v>39089</v>
      </c>
      <c r="E1190" s="168">
        <v>0</v>
      </c>
      <c r="F1190" s="160">
        <v>22.91115</v>
      </c>
    </row>
    <row r="1191" spans="1:6" ht="12.75">
      <c r="A1191">
        <v>2007</v>
      </c>
      <c r="B1191">
        <v>1</v>
      </c>
      <c r="C1191">
        <v>8</v>
      </c>
      <c r="D1191">
        <v>39090</v>
      </c>
      <c r="E1191" s="168">
        <v>0</v>
      </c>
      <c r="F1191" s="160">
        <v>22.90088</v>
      </c>
    </row>
    <row r="1192" spans="1:6" ht="12.75">
      <c r="A1192">
        <v>2007</v>
      </c>
      <c r="B1192">
        <v>1</v>
      </c>
      <c r="C1192">
        <v>9</v>
      </c>
      <c r="D1192">
        <v>39091</v>
      </c>
      <c r="E1192" s="168">
        <v>0</v>
      </c>
      <c r="F1192" s="160">
        <v>22.8826</v>
      </c>
    </row>
    <row r="1193" spans="1:6" ht="12.75">
      <c r="A1193">
        <v>2007</v>
      </c>
      <c r="B1193">
        <v>1</v>
      </c>
      <c r="C1193">
        <v>10</v>
      </c>
      <c r="D1193">
        <v>39092</v>
      </c>
      <c r="E1193" s="168">
        <v>0</v>
      </c>
      <c r="F1193" s="160">
        <v>22.85885</v>
      </c>
    </row>
    <row r="1194" spans="1:6" ht="12.75">
      <c r="A1194">
        <v>2007</v>
      </c>
      <c r="B1194">
        <v>1</v>
      </c>
      <c r="C1194">
        <v>11</v>
      </c>
      <c r="D1194">
        <v>39093</v>
      </c>
      <c r="E1194" s="168">
        <v>0</v>
      </c>
      <c r="F1194" s="160">
        <v>22.84661</v>
      </c>
    </row>
    <row r="1195" spans="1:6" ht="12.75">
      <c r="A1195">
        <v>2007</v>
      </c>
      <c r="B1195">
        <v>1</v>
      </c>
      <c r="C1195">
        <v>12</v>
      </c>
      <c r="D1195">
        <v>39094</v>
      </c>
      <c r="E1195" s="168">
        <v>0</v>
      </c>
      <c r="F1195" s="160">
        <v>22.84</v>
      </c>
    </row>
    <row r="1196" spans="1:6" ht="12.75">
      <c r="A1196">
        <v>2007</v>
      </c>
      <c r="B1196">
        <v>1</v>
      </c>
      <c r="C1196">
        <v>13</v>
      </c>
      <c r="D1196">
        <v>39095</v>
      </c>
      <c r="E1196" s="168">
        <v>0</v>
      </c>
      <c r="F1196" s="160">
        <v>22.84167</v>
      </c>
    </row>
    <row r="1197" spans="1:6" ht="12.75">
      <c r="A1197">
        <v>2007</v>
      </c>
      <c r="B1197">
        <v>1</v>
      </c>
      <c r="C1197">
        <v>14</v>
      </c>
      <c r="D1197">
        <v>39096</v>
      </c>
      <c r="E1197" s="168">
        <v>0</v>
      </c>
      <c r="F1197" s="160">
        <v>22.84302</v>
      </c>
    </row>
    <row r="1198" spans="1:6" ht="12.75">
      <c r="A1198">
        <v>2007</v>
      </c>
      <c r="B1198">
        <v>1</v>
      </c>
      <c r="C1198">
        <v>15</v>
      </c>
      <c r="D1198">
        <v>39097</v>
      </c>
      <c r="E1198" s="168">
        <v>0</v>
      </c>
      <c r="F1198" s="160">
        <v>22.84599</v>
      </c>
    </row>
    <row r="1199" spans="1:6" ht="12.75">
      <c r="A1199">
        <v>2007</v>
      </c>
      <c r="B1199">
        <v>1</v>
      </c>
      <c r="C1199">
        <v>16</v>
      </c>
      <c r="D1199">
        <v>39098</v>
      </c>
      <c r="E1199" s="168">
        <v>0</v>
      </c>
      <c r="F1199" s="160">
        <v>22.8588</v>
      </c>
    </row>
    <row r="1200" spans="1:6" ht="12.75">
      <c r="A1200">
        <v>2007</v>
      </c>
      <c r="B1200">
        <v>1</v>
      </c>
      <c r="C1200">
        <v>17</v>
      </c>
      <c r="D1200">
        <v>39099</v>
      </c>
      <c r="E1200" s="168">
        <v>0</v>
      </c>
      <c r="F1200" s="160">
        <v>22.87141</v>
      </c>
    </row>
    <row r="1201" spans="1:6" ht="12.75">
      <c r="A1201">
        <v>2007</v>
      </c>
      <c r="B1201">
        <v>1</v>
      </c>
      <c r="C1201">
        <v>18</v>
      </c>
      <c r="D1201">
        <v>39100</v>
      </c>
      <c r="E1201" s="168">
        <v>0</v>
      </c>
      <c r="F1201" s="160">
        <v>22.87099</v>
      </c>
    </row>
    <row r="1202" spans="1:6" ht="12.75">
      <c r="A1202">
        <v>2007</v>
      </c>
      <c r="B1202">
        <v>1</v>
      </c>
      <c r="C1202">
        <v>19</v>
      </c>
      <c r="D1202">
        <v>39101</v>
      </c>
      <c r="E1202" s="168">
        <v>0</v>
      </c>
      <c r="F1202" s="160">
        <v>22.86292</v>
      </c>
    </row>
    <row r="1203" spans="1:6" ht="12.75">
      <c r="A1203">
        <v>2007</v>
      </c>
      <c r="B1203">
        <v>1</v>
      </c>
      <c r="C1203">
        <v>20</v>
      </c>
      <c r="D1203">
        <v>39102</v>
      </c>
      <c r="E1203" s="168">
        <v>0</v>
      </c>
      <c r="F1203" s="160">
        <v>22.85662</v>
      </c>
    </row>
    <row r="1204" spans="1:6" ht="12.75">
      <c r="A1204">
        <v>2007</v>
      </c>
      <c r="B1204">
        <v>1</v>
      </c>
      <c r="C1204">
        <v>21</v>
      </c>
      <c r="D1204">
        <v>39103</v>
      </c>
      <c r="E1204" s="168">
        <v>0</v>
      </c>
      <c r="F1204" s="160">
        <v>22.83927</v>
      </c>
    </row>
    <row r="1205" spans="1:6" ht="12.75">
      <c r="A1205">
        <v>2007</v>
      </c>
      <c r="B1205">
        <v>1</v>
      </c>
      <c r="C1205">
        <v>22</v>
      </c>
      <c r="D1205">
        <v>39104</v>
      </c>
      <c r="E1205" s="168">
        <v>0</v>
      </c>
      <c r="F1205" s="160">
        <v>22.83302</v>
      </c>
    </row>
    <row r="1206" spans="1:6" ht="12.75">
      <c r="A1206">
        <v>2007</v>
      </c>
      <c r="B1206">
        <v>1</v>
      </c>
      <c r="C1206">
        <v>23</v>
      </c>
      <c r="D1206">
        <v>39105</v>
      </c>
      <c r="E1206" s="168">
        <v>0</v>
      </c>
      <c r="F1206" s="160">
        <v>22.83</v>
      </c>
    </row>
    <row r="1207" spans="1:6" ht="12.75">
      <c r="A1207">
        <v>2007</v>
      </c>
      <c r="B1207">
        <v>1</v>
      </c>
      <c r="C1207">
        <v>24</v>
      </c>
      <c r="D1207">
        <v>39106</v>
      </c>
      <c r="E1207" s="168">
        <v>0</v>
      </c>
      <c r="F1207" s="160">
        <v>22.83</v>
      </c>
    </row>
    <row r="1208" spans="1:6" ht="12.75">
      <c r="A1208">
        <v>2007</v>
      </c>
      <c r="B1208">
        <v>1</v>
      </c>
      <c r="C1208">
        <v>25</v>
      </c>
      <c r="D1208">
        <v>39107</v>
      </c>
      <c r="E1208" s="168">
        <v>0</v>
      </c>
      <c r="F1208" s="160">
        <v>22.85547</v>
      </c>
    </row>
    <row r="1209" spans="1:6" ht="12.75">
      <c r="A1209">
        <v>2007</v>
      </c>
      <c r="B1209">
        <v>1</v>
      </c>
      <c r="C1209">
        <v>26</v>
      </c>
      <c r="D1209">
        <v>39108</v>
      </c>
      <c r="E1209" s="168">
        <v>0</v>
      </c>
      <c r="F1209" s="160">
        <v>22.88911</v>
      </c>
    </row>
    <row r="1210" spans="1:6" ht="12.75">
      <c r="A1210">
        <v>2007</v>
      </c>
      <c r="B1210">
        <v>1</v>
      </c>
      <c r="C1210">
        <v>27</v>
      </c>
      <c r="D1210">
        <v>39109</v>
      </c>
      <c r="E1210" s="168">
        <v>0</v>
      </c>
      <c r="F1210" s="160">
        <v>22.88713</v>
      </c>
    </row>
    <row r="1211" spans="1:6" ht="12.75">
      <c r="A1211">
        <v>2007</v>
      </c>
      <c r="B1211">
        <v>1</v>
      </c>
      <c r="C1211">
        <v>28</v>
      </c>
      <c r="D1211">
        <v>39110</v>
      </c>
      <c r="E1211" s="168">
        <v>0</v>
      </c>
      <c r="F1211" s="160">
        <v>22.8776</v>
      </c>
    </row>
    <row r="1212" spans="1:6" ht="12.75">
      <c r="A1212">
        <v>2007</v>
      </c>
      <c r="B1212">
        <v>1</v>
      </c>
      <c r="C1212">
        <v>29</v>
      </c>
      <c r="D1212">
        <v>39111</v>
      </c>
      <c r="E1212" s="168">
        <v>0</v>
      </c>
      <c r="F1212" s="160">
        <v>22.85177</v>
      </c>
    </row>
    <row r="1213" spans="1:6" ht="12.75">
      <c r="A1213">
        <v>2007</v>
      </c>
      <c r="B1213">
        <v>1</v>
      </c>
      <c r="C1213">
        <v>30</v>
      </c>
      <c r="D1213">
        <v>39112</v>
      </c>
      <c r="E1213" s="168">
        <v>0</v>
      </c>
      <c r="F1213" s="160">
        <v>22.82734</v>
      </c>
    </row>
    <row r="1214" spans="1:6" ht="12.75">
      <c r="A1214">
        <v>2007</v>
      </c>
      <c r="B1214">
        <v>1</v>
      </c>
      <c r="C1214">
        <v>31</v>
      </c>
      <c r="D1214">
        <v>39113</v>
      </c>
      <c r="E1214" s="168">
        <v>0</v>
      </c>
      <c r="F1214" s="160">
        <v>22.82672</v>
      </c>
    </row>
    <row r="1215" spans="1:6" ht="12.75">
      <c r="A1215">
        <v>2007</v>
      </c>
      <c r="B1215">
        <v>2</v>
      </c>
      <c r="C1215">
        <v>1</v>
      </c>
      <c r="D1215">
        <v>39114</v>
      </c>
      <c r="E1215" s="168">
        <v>0</v>
      </c>
      <c r="F1215" s="160">
        <v>22.82891</v>
      </c>
    </row>
    <row r="1216" spans="1:6" ht="12.75">
      <c r="A1216">
        <v>2007</v>
      </c>
      <c r="B1216">
        <v>2</v>
      </c>
      <c r="C1216">
        <v>2</v>
      </c>
      <c r="D1216">
        <v>39115</v>
      </c>
      <c r="E1216" s="168">
        <v>0</v>
      </c>
      <c r="F1216" s="160">
        <v>22.83703</v>
      </c>
    </row>
    <row r="1217" spans="1:6" ht="12.75">
      <c r="A1217">
        <v>2007</v>
      </c>
      <c r="B1217">
        <v>2</v>
      </c>
      <c r="C1217">
        <v>3</v>
      </c>
      <c r="D1217">
        <v>39116</v>
      </c>
      <c r="E1217" s="168">
        <v>0</v>
      </c>
      <c r="F1217" s="160">
        <v>22.84547</v>
      </c>
    </row>
    <row r="1218" spans="1:6" ht="12.75">
      <c r="A1218">
        <v>2007</v>
      </c>
      <c r="B1218">
        <v>2</v>
      </c>
      <c r="C1218">
        <v>4</v>
      </c>
      <c r="D1218">
        <v>39117</v>
      </c>
      <c r="E1218" s="168">
        <v>0</v>
      </c>
      <c r="F1218" s="160">
        <v>22.85</v>
      </c>
    </row>
    <row r="1219" spans="1:6" ht="12.75">
      <c r="A1219">
        <v>2007</v>
      </c>
      <c r="B1219">
        <v>2</v>
      </c>
      <c r="C1219">
        <v>5</v>
      </c>
      <c r="D1219">
        <v>39118</v>
      </c>
      <c r="E1219" s="168">
        <v>0</v>
      </c>
      <c r="F1219" s="160">
        <v>22.85</v>
      </c>
    </row>
    <row r="1220" spans="1:6" ht="12.75">
      <c r="A1220">
        <v>2007</v>
      </c>
      <c r="B1220">
        <v>2</v>
      </c>
      <c r="C1220">
        <v>6</v>
      </c>
      <c r="D1220">
        <v>39119</v>
      </c>
      <c r="E1220" s="168">
        <v>0</v>
      </c>
      <c r="F1220" s="160">
        <v>22.84094</v>
      </c>
    </row>
    <row r="1221" spans="1:6" ht="12.75">
      <c r="A1221">
        <v>2007</v>
      </c>
      <c r="B1221">
        <v>2</v>
      </c>
      <c r="C1221">
        <v>7</v>
      </c>
      <c r="D1221">
        <v>39120</v>
      </c>
      <c r="E1221" s="168">
        <v>0</v>
      </c>
      <c r="F1221" s="160">
        <v>22.82745</v>
      </c>
    </row>
    <row r="1222" spans="1:6" ht="12.75">
      <c r="A1222">
        <v>2007</v>
      </c>
      <c r="B1222">
        <v>2</v>
      </c>
      <c r="C1222">
        <v>8</v>
      </c>
      <c r="D1222">
        <v>39121</v>
      </c>
      <c r="E1222" s="168">
        <v>0</v>
      </c>
      <c r="F1222" s="160">
        <v>22.81682</v>
      </c>
    </row>
    <row r="1223" spans="1:6" ht="12.75">
      <c r="A1223">
        <v>2007</v>
      </c>
      <c r="B1223">
        <v>2</v>
      </c>
      <c r="C1223">
        <v>9</v>
      </c>
      <c r="D1223">
        <v>39122</v>
      </c>
      <c r="E1223" s="168">
        <v>0</v>
      </c>
      <c r="F1223" s="160">
        <v>22.80734</v>
      </c>
    </row>
    <row r="1224" spans="1:6" ht="12.75">
      <c r="A1224">
        <v>2007</v>
      </c>
      <c r="B1224">
        <v>2</v>
      </c>
      <c r="C1224">
        <v>10</v>
      </c>
      <c r="D1224">
        <v>39123</v>
      </c>
      <c r="E1224" s="168">
        <v>0</v>
      </c>
      <c r="F1224" s="160">
        <v>22.8013</v>
      </c>
    </row>
    <row r="1225" spans="1:6" ht="12.75">
      <c r="A1225">
        <v>2007</v>
      </c>
      <c r="B1225">
        <v>2</v>
      </c>
      <c r="C1225">
        <v>11</v>
      </c>
      <c r="D1225">
        <v>39124</v>
      </c>
      <c r="E1225" s="168">
        <v>0</v>
      </c>
      <c r="F1225" s="160">
        <v>22.79677</v>
      </c>
    </row>
    <row r="1226" spans="1:6" ht="12.75">
      <c r="A1226">
        <v>2007</v>
      </c>
      <c r="B1226">
        <v>2</v>
      </c>
      <c r="C1226">
        <v>12</v>
      </c>
      <c r="D1226">
        <v>39125</v>
      </c>
      <c r="E1226" s="168">
        <v>0</v>
      </c>
      <c r="F1226" s="160">
        <v>22.82922</v>
      </c>
    </row>
    <row r="1227" spans="1:6" ht="12.75">
      <c r="A1227">
        <v>2007</v>
      </c>
      <c r="B1227">
        <v>2</v>
      </c>
      <c r="C1227">
        <v>13</v>
      </c>
      <c r="D1227">
        <v>39126</v>
      </c>
      <c r="E1227" s="168">
        <v>0</v>
      </c>
      <c r="F1227" s="160">
        <v>22.88609</v>
      </c>
    </row>
    <row r="1228" spans="1:6" ht="12.75">
      <c r="A1228">
        <v>2007</v>
      </c>
      <c r="B1228">
        <v>2</v>
      </c>
      <c r="C1228">
        <v>14</v>
      </c>
      <c r="D1228">
        <v>39127</v>
      </c>
      <c r="E1228" s="168">
        <v>0</v>
      </c>
      <c r="F1228" s="160">
        <v>22.89047</v>
      </c>
    </row>
    <row r="1229" spans="1:6" ht="12.75">
      <c r="A1229">
        <v>2007</v>
      </c>
      <c r="B1229">
        <v>2</v>
      </c>
      <c r="C1229">
        <v>15</v>
      </c>
      <c r="D1229">
        <v>39128</v>
      </c>
      <c r="E1229" s="168">
        <v>0</v>
      </c>
      <c r="F1229" s="160">
        <v>22.85807</v>
      </c>
    </row>
    <row r="1230" spans="1:6" ht="12.75">
      <c r="A1230">
        <v>2007</v>
      </c>
      <c r="B1230">
        <v>2</v>
      </c>
      <c r="C1230">
        <v>16</v>
      </c>
      <c r="D1230">
        <v>39129</v>
      </c>
      <c r="E1230" s="168">
        <v>0</v>
      </c>
      <c r="F1230" s="160">
        <v>22.85016</v>
      </c>
    </row>
    <row r="1231" spans="1:6" ht="12.75">
      <c r="A1231">
        <v>2007</v>
      </c>
      <c r="B1231">
        <v>2</v>
      </c>
      <c r="C1231">
        <v>17</v>
      </c>
      <c r="D1231">
        <v>39130</v>
      </c>
      <c r="E1231" s="168">
        <v>0</v>
      </c>
      <c r="F1231" s="160">
        <v>22.8363</v>
      </c>
    </row>
    <row r="1232" spans="1:6" ht="12.75">
      <c r="A1232">
        <v>2007</v>
      </c>
      <c r="B1232">
        <v>2</v>
      </c>
      <c r="C1232">
        <v>18</v>
      </c>
      <c r="D1232">
        <v>39131</v>
      </c>
      <c r="E1232" s="168">
        <v>0</v>
      </c>
      <c r="F1232" s="160">
        <v>22.82177</v>
      </c>
    </row>
    <row r="1233" spans="1:6" ht="12.75">
      <c r="A1233">
        <v>2007</v>
      </c>
      <c r="B1233">
        <v>2</v>
      </c>
      <c r="C1233">
        <v>19</v>
      </c>
      <c r="D1233">
        <v>39132</v>
      </c>
      <c r="E1233" s="168">
        <v>0</v>
      </c>
      <c r="F1233" s="160">
        <v>22.79615</v>
      </c>
    </row>
    <row r="1234" spans="1:6" ht="12.75">
      <c r="A1234">
        <v>2007</v>
      </c>
      <c r="B1234">
        <v>2</v>
      </c>
      <c r="C1234">
        <v>20</v>
      </c>
      <c r="D1234">
        <v>39133</v>
      </c>
      <c r="E1234" s="168">
        <v>0</v>
      </c>
      <c r="F1234" s="160">
        <v>22.79</v>
      </c>
    </row>
    <row r="1235" spans="1:6" ht="12.75">
      <c r="A1235">
        <v>2007</v>
      </c>
      <c r="B1235">
        <v>2</v>
      </c>
      <c r="C1235">
        <v>21</v>
      </c>
      <c r="D1235">
        <v>39134</v>
      </c>
      <c r="E1235" s="168">
        <v>0</v>
      </c>
      <c r="F1235" s="160">
        <v>22.79719</v>
      </c>
    </row>
    <row r="1236" spans="1:6" ht="12.75">
      <c r="A1236">
        <v>2007</v>
      </c>
      <c r="B1236">
        <v>2</v>
      </c>
      <c r="C1236">
        <v>22</v>
      </c>
      <c r="D1236">
        <v>39135</v>
      </c>
      <c r="E1236" s="168">
        <v>0</v>
      </c>
      <c r="F1236" s="160">
        <v>22.79005</v>
      </c>
    </row>
    <row r="1237" spans="1:6" ht="12.75">
      <c r="A1237">
        <v>2007</v>
      </c>
      <c r="B1237">
        <v>2</v>
      </c>
      <c r="C1237">
        <v>23</v>
      </c>
      <c r="D1237">
        <v>39136</v>
      </c>
      <c r="E1237" s="168">
        <v>0</v>
      </c>
      <c r="F1237" s="160">
        <v>22.76578</v>
      </c>
    </row>
    <row r="1238" spans="1:6" ht="12.75">
      <c r="A1238">
        <v>2007</v>
      </c>
      <c r="B1238">
        <v>2</v>
      </c>
      <c r="C1238">
        <v>24</v>
      </c>
      <c r="D1238">
        <v>39137</v>
      </c>
      <c r="E1238" s="168">
        <v>0</v>
      </c>
      <c r="F1238" s="160">
        <v>22.73802</v>
      </c>
    </row>
    <row r="1239" spans="1:6" ht="12.75">
      <c r="A1239">
        <v>2007</v>
      </c>
      <c r="B1239">
        <v>2</v>
      </c>
      <c r="C1239">
        <v>25</v>
      </c>
      <c r="D1239">
        <v>39138</v>
      </c>
      <c r="E1239" s="168">
        <v>0</v>
      </c>
      <c r="F1239" s="160">
        <v>22.73</v>
      </c>
    </row>
    <row r="1240" spans="1:6" ht="12.75">
      <c r="A1240">
        <v>2007</v>
      </c>
      <c r="B1240">
        <v>2</v>
      </c>
      <c r="C1240">
        <v>26</v>
      </c>
      <c r="D1240">
        <v>39139</v>
      </c>
      <c r="E1240" s="168">
        <v>0</v>
      </c>
      <c r="F1240" s="160">
        <v>22.74333</v>
      </c>
    </row>
    <row r="1241" spans="1:6" ht="12.75">
      <c r="A1241">
        <v>2007</v>
      </c>
      <c r="B1241">
        <v>2</v>
      </c>
      <c r="C1241">
        <v>27</v>
      </c>
      <c r="D1241">
        <v>39140</v>
      </c>
      <c r="E1241" s="168">
        <v>0.3507972</v>
      </c>
      <c r="F1241" s="160">
        <v>22.92896</v>
      </c>
    </row>
    <row r="1242" spans="1:6" ht="12.75">
      <c r="A1242">
        <v>2007</v>
      </c>
      <c r="B1242">
        <v>2</v>
      </c>
      <c r="C1242">
        <v>28</v>
      </c>
      <c r="D1242">
        <v>39141</v>
      </c>
      <c r="E1242" s="168">
        <v>0.8983744</v>
      </c>
      <c r="F1242" s="160">
        <v>23.03401</v>
      </c>
    </row>
    <row r="1243" spans="1:6" ht="12.75">
      <c r="A1243">
        <v>2007</v>
      </c>
      <c r="B1243">
        <v>3</v>
      </c>
      <c r="C1243">
        <v>1</v>
      </c>
      <c r="D1243">
        <v>39142</v>
      </c>
      <c r="E1243" s="168">
        <v>0.5849985</v>
      </c>
      <c r="F1243" s="160">
        <v>22.98349</v>
      </c>
    </row>
    <row r="1244" spans="1:6" ht="12.75">
      <c r="A1244">
        <v>2007</v>
      </c>
      <c r="B1244">
        <v>3</v>
      </c>
      <c r="C1244">
        <v>2</v>
      </c>
      <c r="D1244">
        <v>39143</v>
      </c>
      <c r="E1244" s="168">
        <v>0.1041687</v>
      </c>
      <c r="F1244" s="160">
        <v>22.92089</v>
      </c>
    </row>
    <row r="1245" spans="1:6" ht="12.75">
      <c r="A1245">
        <v>2007</v>
      </c>
      <c r="B1245">
        <v>3</v>
      </c>
      <c r="C1245">
        <v>3</v>
      </c>
      <c r="D1245">
        <v>39144</v>
      </c>
      <c r="E1245" s="168">
        <v>0</v>
      </c>
      <c r="F1245" s="160">
        <v>22.88333</v>
      </c>
    </row>
    <row r="1246" spans="1:6" ht="12.75">
      <c r="A1246">
        <v>2007</v>
      </c>
      <c r="B1246">
        <v>3</v>
      </c>
      <c r="C1246">
        <v>4</v>
      </c>
      <c r="D1246">
        <v>39145</v>
      </c>
      <c r="E1246" s="168">
        <v>0</v>
      </c>
      <c r="F1246" s="160">
        <v>22.85333</v>
      </c>
    </row>
    <row r="1247" spans="1:6" ht="12.75">
      <c r="A1247">
        <v>2007</v>
      </c>
      <c r="B1247">
        <v>3</v>
      </c>
      <c r="C1247">
        <v>5</v>
      </c>
      <c r="D1247">
        <v>39146</v>
      </c>
      <c r="E1247" s="168">
        <v>0</v>
      </c>
      <c r="F1247" s="160">
        <v>22.82292</v>
      </c>
    </row>
    <row r="1248" spans="1:6" ht="12.75">
      <c r="A1248">
        <v>2007</v>
      </c>
      <c r="B1248">
        <v>3</v>
      </c>
      <c r="C1248">
        <v>6</v>
      </c>
      <c r="D1248">
        <v>39147</v>
      </c>
      <c r="E1248" s="168">
        <v>0</v>
      </c>
      <c r="F1248" s="160">
        <v>22.79026</v>
      </c>
    </row>
    <row r="1249" spans="1:6" ht="12.75">
      <c r="A1249">
        <v>2007</v>
      </c>
      <c r="B1249">
        <v>3</v>
      </c>
      <c r="C1249">
        <v>7</v>
      </c>
      <c r="D1249">
        <v>39148</v>
      </c>
      <c r="E1249" s="168">
        <v>0</v>
      </c>
      <c r="F1249" s="160">
        <v>22.7625</v>
      </c>
    </row>
    <row r="1250" spans="1:6" ht="12.75">
      <c r="A1250">
        <v>2007</v>
      </c>
      <c r="B1250">
        <v>3</v>
      </c>
      <c r="C1250">
        <v>8</v>
      </c>
      <c r="D1250">
        <v>39149</v>
      </c>
      <c r="E1250" s="168">
        <v>0</v>
      </c>
      <c r="F1250" s="160">
        <v>22.74385</v>
      </c>
    </row>
    <row r="1251" spans="1:6" ht="12.75">
      <c r="A1251">
        <v>2007</v>
      </c>
      <c r="B1251">
        <v>3</v>
      </c>
      <c r="C1251">
        <v>9</v>
      </c>
      <c r="D1251">
        <v>39150</v>
      </c>
      <c r="E1251" s="168">
        <v>0</v>
      </c>
      <c r="F1251" s="160">
        <v>22.72734</v>
      </c>
    </row>
    <row r="1252" spans="1:6" ht="12.75">
      <c r="A1252">
        <v>2007</v>
      </c>
      <c r="B1252">
        <v>3</v>
      </c>
      <c r="C1252">
        <v>10</v>
      </c>
      <c r="D1252">
        <v>39151</v>
      </c>
      <c r="E1252" s="168">
        <v>0</v>
      </c>
      <c r="F1252" s="160">
        <v>22.71828</v>
      </c>
    </row>
    <row r="1253" spans="1:6" ht="12.75">
      <c r="A1253">
        <v>2007</v>
      </c>
      <c r="B1253">
        <v>3</v>
      </c>
      <c r="C1253">
        <v>11</v>
      </c>
      <c r="D1253">
        <v>39152</v>
      </c>
      <c r="E1253" s="168">
        <v>0</v>
      </c>
      <c r="F1253" s="160">
        <v>22.70974</v>
      </c>
    </row>
    <row r="1254" spans="1:6" ht="12.75">
      <c r="A1254">
        <v>2007</v>
      </c>
      <c r="B1254">
        <v>3</v>
      </c>
      <c r="C1254">
        <v>12</v>
      </c>
      <c r="D1254">
        <v>39153</v>
      </c>
      <c r="E1254" s="168">
        <v>0</v>
      </c>
      <c r="F1254" s="160">
        <v>22.6938</v>
      </c>
    </row>
    <row r="1255" spans="1:6" ht="12.75">
      <c r="A1255">
        <v>2007</v>
      </c>
      <c r="B1255">
        <v>3</v>
      </c>
      <c r="C1255">
        <v>13</v>
      </c>
      <c r="D1255">
        <v>39154</v>
      </c>
      <c r="E1255" s="168">
        <v>0</v>
      </c>
      <c r="F1255" s="160">
        <v>22.67589</v>
      </c>
    </row>
    <row r="1256" spans="1:6" ht="12.75">
      <c r="A1256">
        <v>2007</v>
      </c>
      <c r="B1256">
        <v>3</v>
      </c>
      <c r="C1256">
        <v>14</v>
      </c>
      <c r="D1256">
        <v>39155</v>
      </c>
      <c r="E1256" s="168">
        <v>0</v>
      </c>
      <c r="F1256" s="160">
        <v>22.65271</v>
      </c>
    </row>
    <row r="1257" spans="1:6" ht="12.75">
      <c r="A1257">
        <v>2007</v>
      </c>
      <c r="B1257">
        <v>3</v>
      </c>
      <c r="C1257">
        <v>15</v>
      </c>
      <c r="D1257">
        <v>39156</v>
      </c>
      <c r="E1257" s="168">
        <v>0</v>
      </c>
      <c r="F1257" s="160">
        <v>22.62682</v>
      </c>
    </row>
    <row r="1258" spans="1:6" ht="12.75">
      <c r="A1258">
        <v>2007</v>
      </c>
      <c r="B1258">
        <v>3</v>
      </c>
      <c r="C1258">
        <v>16</v>
      </c>
      <c r="D1258">
        <v>39157</v>
      </c>
      <c r="E1258" s="168">
        <v>0</v>
      </c>
      <c r="F1258" s="160">
        <v>22.60698</v>
      </c>
    </row>
    <row r="1259" spans="1:6" ht="12.75">
      <c r="A1259">
        <v>2007</v>
      </c>
      <c r="B1259">
        <v>3</v>
      </c>
      <c r="C1259">
        <v>17</v>
      </c>
      <c r="D1259">
        <v>39158</v>
      </c>
      <c r="E1259" s="168">
        <v>0</v>
      </c>
      <c r="F1259" s="160">
        <v>22.61312</v>
      </c>
    </row>
    <row r="1260" spans="1:6" ht="12.75">
      <c r="A1260">
        <v>2007</v>
      </c>
      <c r="B1260">
        <v>3</v>
      </c>
      <c r="C1260">
        <v>18</v>
      </c>
      <c r="D1260">
        <v>39159</v>
      </c>
      <c r="E1260" s="168">
        <v>0</v>
      </c>
      <c r="F1260" s="160">
        <v>22.6049</v>
      </c>
    </row>
    <row r="1261" spans="1:6" ht="12.75">
      <c r="A1261">
        <v>2007</v>
      </c>
      <c r="B1261">
        <v>3</v>
      </c>
      <c r="C1261">
        <v>19</v>
      </c>
      <c r="D1261">
        <v>39160</v>
      </c>
      <c r="E1261" s="168">
        <v>0</v>
      </c>
      <c r="F1261" s="160">
        <v>22.57734</v>
      </c>
    </row>
    <row r="1262" spans="1:6" ht="12.75">
      <c r="A1262">
        <v>2007</v>
      </c>
      <c r="B1262">
        <v>3</v>
      </c>
      <c r="C1262">
        <v>20</v>
      </c>
      <c r="D1262">
        <v>39161</v>
      </c>
      <c r="E1262" s="168">
        <v>0</v>
      </c>
      <c r="F1262" s="160">
        <v>22.54276</v>
      </c>
    </row>
    <row r="1263" spans="1:6" ht="12.75">
      <c r="A1263">
        <v>2007</v>
      </c>
      <c r="B1263">
        <v>3</v>
      </c>
      <c r="C1263">
        <v>21</v>
      </c>
      <c r="D1263">
        <v>39162</v>
      </c>
      <c r="E1263" s="168">
        <v>0</v>
      </c>
      <c r="F1263" s="160">
        <v>22.52682</v>
      </c>
    </row>
    <row r="1264" spans="1:6" ht="12.75">
      <c r="A1264">
        <v>2007</v>
      </c>
      <c r="B1264">
        <v>3</v>
      </c>
      <c r="C1264">
        <v>22</v>
      </c>
      <c r="D1264">
        <v>39163</v>
      </c>
      <c r="E1264" s="168">
        <v>0</v>
      </c>
      <c r="F1264" s="160">
        <v>22.51984</v>
      </c>
    </row>
    <row r="1265" spans="1:6" ht="12.75">
      <c r="A1265">
        <v>2007</v>
      </c>
      <c r="B1265">
        <v>3</v>
      </c>
      <c r="C1265">
        <v>23</v>
      </c>
      <c r="D1265">
        <v>39164</v>
      </c>
      <c r="E1265" s="168">
        <v>0</v>
      </c>
      <c r="F1265" s="160">
        <v>22.50755</v>
      </c>
    </row>
    <row r="1266" spans="1:6" ht="12.75">
      <c r="A1266">
        <v>2007</v>
      </c>
      <c r="B1266">
        <v>3</v>
      </c>
      <c r="C1266">
        <v>24</v>
      </c>
      <c r="D1266">
        <v>39165</v>
      </c>
      <c r="E1266" s="168">
        <v>0</v>
      </c>
      <c r="F1266" s="160">
        <v>22.48375</v>
      </c>
    </row>
    <row r="1267" spans="1:6" ht="12.75">
      <c r="A1267">
        <v>2007</v>
      </c>
      <c r="B1267">
        <v>3</v>
      </c>
      <c r="C1267">
        <v>25</v>
      </c>
      <c r="D1267">
        <v>39166</v>
      </c>
      <c r="E1267" s="168">
        <v>0</v>
      </c>
      <c r="F1267" s="160">
        <v>22.43344</v>
      </c>
    </row>
    <row r="1268" spans="1:6" ht="12.75">
      <c r="A1268">
        <v>2007</v>
      </c>
      <c r="B1268">
        <v>3</v>
      </c>
      <c r="C1268">
        <v>26</v>
      </c>
      <c r="D1268">
        <v>39167</v>
      </c>
      <c r="E1268" s="168">
        <v>0</v>
      </c>
      <c r="F1268" s="160">
        <v>22.36938</v>
      </c>
    </row>
    <row r="1269" spans="1:6" ht="12.75">
      <c r="A1269">
        <v>2007</v>
      </c>
      <c r="B1269">
        <v>3</v>
      </c>
      <c r="C1269">
        <v>27</v>
      </c>
      <c r="D1269">
        <v>39168</v>
      </c>
      <c r="E1269" s="168">
        <v>0</v>
      </c>
      <c r="F1269" s="160">
        <v>22.30875</v>
      </c>
    </row>
    <row r="1270" spans="1:6" ht="12.75">
      <c r="A1270">
        <v>2007</v>
      </c>
      <c r="B1270">
        <v>3</v>
      </c>
      <c r="C1270">
        <v>28</v>
      </c>
      <c r="D1270">
        <v>39169</v>
      </c>
      <c r="E1270" s="168">
        <v>0</v>
      </c>
      <c r="F1270" s="160">
        <v>22.24948</v>
      </c>
    </row>
    <row r="1271" spans="1:6" ht="12.75">
      <c r="A1271">
        <v>2007</v>
      </c>
      <c r="B1271">
        <v>3</v>
      </c>
      <c r="C1271">
        <v>29</v>
      </c>
      <c r="D1271">
        <v>39170</v>
      </c>
      <c r="E1271" s="168">
        <v>0</v>
      </c>
      <c r="F1271" s="160">
        <v>22.19302</v>
      </c>
    </row>
    <row r="1272" spans="1:6" ht="12.75">
      <c r="A1272">
        <v>2007</v>
      </c>
      <c r="B1272">
        <v>3</v>
      </c>
      <c r="C1272">
        <v>30</v>
      </c>
      <c r="D1272">
        <v>39171</v>
      </c>
      <c r="E1272" s="168">
        <v>0</v>
      </c>
      <c r="F1272" s="160">
        <v>22.13776</v>
      </c>
    </row>
    <row r="1273" spans="1:6" ht="12.75">
      <c r="A1273">
        <v>2007</v>
      </c>
      <c r="B1273">
        <v>3</v>
      </c>
      <c r="C1273">
        <v>31</v>
      </c>
      <c r="D1273">
        <v>39172</v>
      </c>
      <c r="E1273" s="168">
        <v>0</v>
      </c>
      <c r="F1273" s="160">
        <v>22.08187</v>
      </c>
    </row>
    <row r="1274" spans="1:6" ht="12.75">
      <c r="A1274">
        <v>2007</v>
      </c>
      <c r="B1274">
        <v>4</v>
      </c>
      <c r="C1274">
        <v>1</v>
      </c>
      <c r="D1274">
        <v>39173</v>
      </c>
      <c r="E1274" s="168">
        <v>0</v>
      </c>
      <c r="F1274" s="160">
        <v>22.01958</v>
      </c>
    </row>
    <row r="1275" spans="1:6" ht="12.75">
      <c r="A1275">
        <v>2007</v>
      </c>
      <c r="B1275">
        <v>4</v>
      </c>
      <c r="C1275">
        <v>2</v>
      </c>
      <c r="D1275">
        <v>39174</v>
      </c>
      <c r="E1275" s="168">
        <v>0</v>
      </c>
      <c r="F1275" s="160">
        <v>21.96177</v>
      </c>
    </row>
    <row r="1276" spans="1:6" ht="12.75">
      <c r="A1276">
        <v>2007</v>
      </c>
      <c r="B1276">
        <v>4</v>
      </c>
      <c r="C1276">
        <v>3</v>
      </c>
      <c r="D1276">
        <v>39175</v>
      </c>
      <c r="E1276" s="168">
        <v>0</v>
      </c>
      <c r="F1276" s="160">
        <v>21.90859</v>
      </c>
    </row>
    <row r="1277" spans="1:6" ht="12.75">
      <c r="A1277">
        <v>2007</v>
      </c>
      <c r="B1277">
        <v>4</v>
      </c>
      <c r="C1277">
        <v>4</v>
      </c>
      <c r="D1277">
        <v>39176</v>
      </c>
      <c r="E1277" s="168">
        <v>0</v>
      </c>
      <c r="F1277" s="160">
        <v>21.85156</v>
      </c>
    </row>
    <row r="1278" spans="1:6" ht="12.75">
      <c r="A1278">
        <v>2007</v>
      </c>
      <c r="B1278">
        <v>4</v>
      </c>
      <c r="C1278">
        <v>5</v>
      </c>
      <c r="D1278">
        <v>39177</v>
      </c>
      <c r="E1278" s="168">
        <v>0</v>
      </c>
      <c r="F1278" s="160">
        <v>21.81745</v>
      </c>
    </row>
    <row r="1279" spans="1:6" ht="12.75">
      <c r="A1279">
        <v>2007</v>
      </c>
      <c r="B1279">
        <v>4</v>
      </c>
      <c r="C1279">
        <v>6</v>
      </c>
      <c r="D1279">
        <v>39178</v>
      </c>
      <c r="E1279" s="168">
        <v>0</v>
      </c>
      <c r="F1279" s="160">
        <v>21.87276</v>
      </c>
    </row>
    <row r="1280" spans="1:6" ht="12.75">
      <c r="A1280">
        <v>2007</v>
      </c>
      <c r="B1280">
        <v>4</v>
      </c>
      <c r="C1280">
        <v>7</v>
      </c>
      <c r="D1280">
        <v>39179</v>
      </c>
      <c r="E1280" s="168">
        <v>0</v>
      </c>
      <c r="F1280" s="160">
        <v>22.01875</v>
      </c>
    </row>
    <row r="1281" spans="1:6" ht="12.75">
      <c r="A1281">
        <v>2007</v>
      </c>
      <c r="B1281">
        <v>4</v>
      </c>
      <c r="C1281">
        <v>8</v>
      </c>
      <c r="D1281">
        <v>39180</v>
      </c>
      <c r="E1281" s="168">
        <v>0</v>
      </c>
      <c r="F1281" s="160">
        <v>22.20318</v>
      </c>
    </row>
    <row r="1282" spans="1:6" ht="12.75">
      <c r="A1282">
        <v>2007</v>
      </c>
      <c r="B1282">
        <v>4</v>
      </c>
      <c r="C1282">
        <v>9</v>
      </c>
      <c r="D1282">
        <v>39181</v>
      </c>
      <c r="E1282" s="168">
        <v>0</v>
      </c>
      <c r="F1282" s="160">
        <v>22.23667</v>
      </c>
    </row>
    <row r="1283" spans="1:6" ht="12.75">
      <c r="A1283">
        <v>2007</v>
      </c>
      <c r="B1283">
        <v>4</v>
      </c>
      <c r="C1283">
        <v>10</v>
      </c>
      <c r="D1283">
        <v>39182</v>
      </c>
      <c r="E1283" s="168">
        <v>0</v>
      </c>
      <c r="F1283" s="160">
        <v>22.36495</v>
      </c>
    </row>
    <row r="1284" spans="1:6" ht="12.75">
      <c r="A1284">
        <v>2007</v>
      </c>
      <c r="B1284">
        <v>4</v>
      </c>
      <c r="C1284">
        <v>11</v>
      </c>
      <c r="D1284">
        <v>39183</v>
      </c>
      <c r="E1284" s="168">
        <v>0.9281735</v>
      </c>
      <c r="F1284" s="160">
        <v>23.01609</v>
      </c>
    </row>
    <row r="1285" spans="1:6" ht="12.75">
      <c r="A1285">
        <v>2007</v>
      </c>
      <c r="B1285">
        <v>4</v>
      </c>
      <c r="C1285">
        <v>12</v>
      </c>
      <c r="D1285">
        <v>39184</v>
      </c>
      <c r="E1285" s="168">
        <v>0.6684407</v>
      </c>
      <c r="F1285" s="160">
        <v>22.98401</v>
      </c>
    </row>
    <row r="1286" spans="1:6" ht="12.75">
      <c r="A1286">
        <v>2007</v>
      </c>
      <c r="B1286">
        <v>4</v>
      </c>
      <c r="C1286">
        <v>13</v>
      </c>
      <c r="D1286">
        <v>39185</v>
      </c>
      <c r="E1286" s="168">
        <v>0.08916837</v>
      </c>
      <c r="F1286" s="160">
        <v>22.9025</v>
      </c>
    </row>
    <row r="1287" spans="1:6" ht="12.75">
      <c r="A1287">
        <v>2007</v>
      </c>
      <c r="B1287">
        <v>4</v>
      </c>
      <c r="C1287">
        <v>14</v>
      </c>
      <c r="D1287">
        <v>39186</v>
      </c>
      <c r="E1287" s="168">
        <v>0</v>
      </c>
      <c r="F1287" s="160">
        <v>22.83031</v>
      </c>
    </row>
    <row r="1288" spans="1:6" ht="12.75">
      <c r="A1288">
        <v>2007</v>
      </c>
      <c r="B1288">
        <v>4</v>
      </c>
      <c r="C1288">
        <v>15</v>
      </c>
      <c r="D1288">
        <v>39187</v>
      </c>
      <c r="E1288" s="168">
        <v>0</v>
      </c>
      <c r="F1288" s="160">
        <v>22.81547</v>
      </c>
    </row>
    <row r="1289" spans="1:6" ht="12.75">
      <c r="A1289">
        <v>2007</v>
      </c>
      <c r="B1289">
        <v>4</v>
      </c>
      <c r="C1289">
        <v>16</v>
      </c>
      <c r="D1289">
        <v>39188</v>
      </c>
      <c r="E1289" s="168">
        <v>0</v>
      </c>
      <c r="F1289" s="160">
        <v>22.84698</v>
      </c>
    </row>
    <row r="1290" spans="1:6" ht="12.75">
      <c r="A1290">
        <v>2007</v>
      </c>
      <c r="B1290">
        <v>4</v>
      </c>
      <c r="C1290">
        <v>17</v>
      </c>
      <c r="D1290">
        <v>39189</v>
      </c>
      <c r="E1290" s="168">
        <v>0</v>
      </c>
      <c r="F1290" s="160">
        <v>22.81885</v>
      </c>
    </row>
    <row r="1291" spans="1:6" ht="12.75">
      <c r="A1291">
        <v>2007</v>
      </c>
      <c r="B1291">
        <v>4</v>
      </c>
      <c r="C1291">
        <v>18</v>
      </c>
      <c r="D1291">
        <v>39190</v>
      </c>
      <c r="E1291" s="168">
        <v>0</v>
      </c>
      <c r="F1291" s="160">
        <v>22.76922</v>
      </c>
    </row>
    <row r="1292" spans="1:6" ht="12.75">
      <c r="A1292">
        <v>2007</v>
      </c>
      <c r="B1292">
        <v>4</v>
      </c>
      <c r="C1292">
        <v>19</v>
      </c>
      <c r="D1292">
        <v>39191</v>
      </c>
      <c r="E1292" s="168">
        <v>0</v>
      </c>
      <c r="F1292" s="160">
        <v>22.71042</v>
      </c>
    </row>
    <row r="1293" spans="1:6" ht="12.75">
      <c r="A1293">
        <v>2007</v>
      </c>
      <c r="B1293">
        <v>4</v>
      </c>
      <c r="C1293">
        <v>20</v>
      </c>
      <c r="D1293">
        <v>39192</v>
      </c>
      <c r="E1293" s="168">
        <v>0</v>
      </c>
      <c r="F1293" s="160">
        <v>22.65463</v>
      </c>
    </row>
    <row r="1294" spans="1:6" ht="12.75">
      <c r="A1294">
        <v>2007</v>
      </c>
      <c r="B1294">
        <v>4</v>
      </c>
      <c r="C1294">
        <v>21</v>
      </c>
      <c r="D1294">
        <v>39193</v>
      </c>
      <c r="E1294" s="168">
        <v>0</v>
      </c>
      <c r="F1294" s="160">
        <v>22.6038</v>
      </c>
    </row>
    <row r="1295" spans="1:6" ht="12.75">
      <c r="A1295">
        <v>2007</v>
      </c>
      <c r="B1295">
        <v>4</v>
      </c>
      <c r="C1295">
        <v>22</v>
      </c>
      <c r="D1295">
        <v>39194</v>
      </c>
      <c r="E1295" s="168">
        <v>0</v>
      </c>
      <c r="F1295" s="160">
        <v>22.55849</v>
      </c>
    </row>
    <row r="1296" spans="1:6" ht="12.75">
      <c r="A1296">
        <v>2007</v>
      </c>
      <c r="B1296">
        <v>4</v>
      </c>
      <c r="C1296">
        <v>23</v>
      </c>
      <c r="D1296">
        <v>39195</v>
      </c>
      <c r="E1296" s="168">
        <v>0</v>
      </c>
      <c r="F1296" s="160">
        <v>22.50594</v>
      </c>
    </row>
    <row r="1297" spans="1:6" ht="12.75">
      <c r="A1297">
        <v>2007</v>
      </c>
      <c r="B1297">
        <v>4</v>
      </c>
      <c r="C1297">
        <v>24</v>
      </c>
      <c r="D1297">
        <v>39196</v>
      </c>
      <c r="E1297" s="168">
        <v>0</v>
      </c>
      <c r="F1297" s="160">
        <v>22.44708</v>
      </c>
    </row>
    <row r="1298" spans="1:6" ht="12.75">
      <c r="A1298">
        <v>2007</v>
      </c>
      <c r="B1298">
        <v>4</v>
      </c>
      <c r="C1298">
        <v>25</v>
      </c>
      <c r="D1298">
        <v>39197</v>
      </c>
      <c r="E1298" s="168">
        <v>0</v>
      </c>
      <c r="F1298" s="160">
        <v>22.38974</v>
      </c>
    </row>
    <row r="1299" spans="1:6" ht="12.75">
      <c r="A1299">
        <v>2007</v>
      </c>
      <c r="B1299">
        <v>4</v>
      </c>
      <c r="C1299">
        <v>26</v>
      </c>
      <c r="D1299">
        <v>39198</v>
      </c>
      <c r="E1299" s="168">
        <v>0</v>
      </c>
      <c r="F1299" s="160">
        <v>22.33187</v>
      </c>
    </row>
    <row r="1300" spans="1:6" ht="12.75">
      <c r="A1300">
        <v>2007</v>
      </c>
      <c r="B1300">
        <v>4</v>
      </c>
      <c r="C1300">
        <v>27</v>
      </c>
      <c r="D1300">
        <v>39199</v>
      </c>
      <c r="E1300" s="168">
        <v>0</v>
      </c>
      <c r="F1300" s="160">
        <v>22.28833</v>
      </c>
    </row>
    <row r="1301" spans="1:6" ht="12.75">
      <c r="A1301">
        <v>2007</v>
      </c>
      <c r="B1301">
        <v>4</v>
      </c>
      <c r="C1301">
        <v>28</v>
      </c>
      <c r="D1301">
        <v>39200</v>
      </c>
      <c r="E1301" s="168">
        <v>0</v>
      </c>
      <c r="F1301" s="160">
        <v>22.23156</v>
      </c>
    </row>
    <row r="1302" spans="1:6" ht="12.75">
      <c r="A1302">
        <v>2007</v>
      </c>
      <c r="B1302">
        <v>4</v>
      </c>
      <c r="C1302">
        <v>29</v>
      </c>
      <c r="D1302">
        <v>39201</v>
      </c>
      <c r="E1302" s="168">
        <v>0</v>
      </c>
      <c r="F1302" s="160">
        <v>22.16745</v>
      </c>
    </row>
    <row r="1303" spans="1:6" ht="12.75">
      <c r="A1303">
        <v>2007</v>
      </c>
      <c r="B1303">
        <v>4</v>
      </c>
      <c r="C1303">
        <v>30</v>
      </c>
      <c r="D1303">
        <v>39202</v>
      </c>
      <c r="E1303" s="168">
        <v>0</v>
      </c>
      <c r="F1303" s="160">
        <v>22.10005</v>
      </c>
    </row>
    <row r="1304" spans="1:6" ht="12.75">
      <c r="A1304">
        <v>2007</v>
      </c>
      <c r="B1304">
        <v>5</v>
      </c>
      <c r="C1304">
        <v>1</v>
      </c>
      <c r="D1304">
        <v>39203</v>
      </c>
      <c r="E1304" s="168">
        <v>0</v>
      </c>
      <c r="F1304" s="160">
        <v>22.02859</v>
      </c>
    </row>
    <row r="1305" spans="1:6" ht="12.75">
      <c r="A1305">
        <v>2007</v>
      </c>
      <c r="B1305">
        <v>5</v>
      </c>
      <c r="C1305">
        <v>2</v>
      </c>
      <c r="D1305">
        <v>39204</v>
      </c>
      <c r="E1305" s="168">
        <v>0</v>
      </c>
      <c r="F1305" s="160">
        <v>21.96302</v>
      </c>
    </row>
    <row r="1306" spans="1:6" ht="12.75">
      <c r="A1306">
        <v>2007</v>
      </c>
      <c r="B1306">
        <v>5</v>
      </c>
      <c r="C1306">
        <v>3</v>
      </c>
      <c r="D1306">
        <v>39205</v>
      </c>
      <c r="E1306" s="168">
        <v>0</v>
      </c>
      <c r="F1306" s="160">
        <v>21.89849</v>
      </c>
    </row>
    <row r="1307" spans="1:6" ht="12.75">
      <c r="A1307">
        <v>2007</v>
      </c>
      <c r="B1307">
        <v>5</v>
      </c>
      <c r="C1307">
        <v>4</v>
      </c>
      <c r="D1307">
        <v>39206</v>
      </c>
      <c r="E1307" s="168">
        <v>0</v>
      </c>
      <c r="F1307" s="160">
        <v>21.83167</v>
      </c>
    </row>
    <row r="1308" spans="1:6" ht="12.75">
      <c r="A1308">
        <v>2007</v>
      </c>
      <c r="B1308">
        <v>5</v>
      </c>
      <c r="C1308">
        <v>5</v>
      </c>
      <c r="D1308">
        <v>39207</v>
      </c>
      <c r="E1308" s="168">
        <v>0</v>
      </c>
      <c r="F1308" s="160">
        <v>21.77292</v>
      </c>
    </row>
    <row r="1309" spans="1:6" ht="12.75">
      <c r="A1309">
        <v>2007</v>
      </c>
      <c r="B1309">
        <v>5</v>
      </c>
      <c r="C1309">
        <v>6</v>
      </c>
      <c r="D1309">
        <v>39208</v>
      </c>
      <c r="E1309" s="168">
        <v>0</v>
      </c>
      <c r="F1309" s="160">
        <v>21.71713</v>
      </c>
    </row>
    <row r="1310" spans="1:6" ht="12.75">
      <c r="A1310">
        <v>2007</v>
      </c>
      <c r="B1310">
        <v>5</v>
      </c>
      <c r="C1310">
        <v>7</v>
      </c>
      <c r="D1310">
        <v>39209</v>
      </c>
      <c r="E1310" s="168">
        <v>0</v>
      </c>
      <c r="F1310" s="160">
        <v>21.69005</v>
      </c>
    </row>
    <row r="1311" spans="1:6" ht="12.75">
      <c r="A1311">
        <v>2007</v>
      </c>
      <c r="B1311">
        <v>5</v>
      </c>
      <c r="C1311">
        <v>8</v>
      </c>
      <c r="D1311">
        <v>39210</v>
      </c>
      <c r="E1311" s="168">
        <v>0</v>
      </c>
      <c r="F1311" s="160">
        <v>21.63083</v>
      </c>
    </row>
    <row r="1312" spans="1:6" ht="12.75">
      <c r="A1312">
        <v>2007</v>
      </c>
      <c r="B1312">
        <v>5</v>
      </c>
      <c r="C1312">
        <v>9</v>
      </c>
      <c r="D1312">
        <v>39211</v>
      </c>
      <c r="E1312" s="168">
        <v>0</v>
      </c>
      <c r="F1312" s="160">
        <v>21.57438</v>
      </c>
    </row>
    <row r="1313" spans="1:6" ht="12.75">
      <c r="A1313">
        <v>2007</v>
      </c>
      <c r="B1313">
        <v>5</v>
      </c>
      <c r="C1313">
        <v>10</v>
      </c>
      <c r="D1313">
        <v>39212</v>
      </c>
      <c r="E1313" s="168">
        <v>0</v>
      </c>
      <c r="F1313" s="160">
        <v>21.51932</v>
      </c>
    </row>
    <row r="1314" spans="1:6" ht="12.75">
      <c r="A1314">
        <v>2007</v>
      </c>
      <c r="B1314">
        <v>5</v>
      </c>
      <c r="C1314">
        <v>11</v>
      </c>
      <c r="D1314">
        <v>39213</v>
      </c>
      <c r="E1314" s="168">
        <v>0</v>
      </c>
      <c r="F1314" s="160">
        <v>21.46917</v>
      </c>
    </row>
    <row r="1315" spans="1:6" ht="12.75">
      <c r="A1315">
        <v>2007</v>
      </c>
      <c r="B1315">
        <v>5</v>
      </c>
      <c r="C1315">
        <v>12</v>
      </c>
      <c r="D1315">
        <v>39214</v>
      </c>
      <c r="E1315" s="168">
        <v>0</v>
      </c>
      <c r="F1315" s="160">
        <v>21.42094</v>
      </c>
    </row>
    <row r="1316" spans="1:6" ht="12.75">
      <c r="A1316">
        <v>2007</v>
      </c>
      <c r="B1316">
        <v>5</v>
      </c>
      <c r="C1316">
        <v>13</v>
      </c>
      <c r="D1316">
        <v>39215</v>
      </c>
      <c r="E1316" s="168">
        <v>0</v>
      </c>
      <c r="F1316" s="160">
        <v>21.39802</v>
      </c>
    </row>
    <row r="1317" spans="1:6" ht="12.75">
      <c r="A1317">
        <v>2007</v>
      </c>
      <c r="B1317">
        <v>5</v>
      </c>
      <c r="C1317">
        <v>14</v>
      </c>
      <c r="D1317">
        <v>39216</v>
      </c>
      <c r="E1317" s="168">
        <v>0</v>
      </c>
      <c r="F1317" s="160">
        <v>21.47932</v>
      </c>
    </row>
    <row r="1318" spans="1:6" ht="12.75">
      <c r="A1318">
        <v>2007</v>
      </c>
      <c r="B1318">
        <v>5</v>
      </c>
      <c r="C1318">
        <v>15</v>
      </c>
      <c r="D1318">
        <v>39217</v>
      </c>
      <c r="E1318" s="168">
        <v>0</v>
      </c>
      <c r="F1318" s="160">
        <v>21.53214</v>
      </c>
    </row>
    <row r="1319" spans="1:6" ht="12.75">
      <c r="A1319">
        <v>2007</v>
      </c>
      <c r="B1319">
        <v>5</v>
      </c>
      <c r="C1319">
        <v>16</v>
      </c>
      <c r="D1319">
        <v>39218</v>
      </c>
      <c r="E1319" s="168">
        <v>0</v>
      </c>
      <c r="F1319" s="160">
        <v>21.5199</v>
      </c>
    </row>
    <row r="1320" spans="1:6" ht="12.75">
      <c r="A1320">
        <v>2007</v>
      </c>
      <c r="B1320">
        <v>5</v>
      </c>
      <c r="C1320">
        <v>17</v>
      </c>
      <c r="D1320">
        <v>39219</v>
      </c>
      <c r="E1320" s="168">
        <v>0</v>
      </c>
      <c r="F1320" s="160">
        <v>21.49365</v>
      </c>
    </row>
    <row r="1321" spans="1:6" ht="12.75">
      <c r="A1321">
        <v>2007</v>
      </c>
      <c r="B1321">
        <v>5</v>
      </c>
      <c r="C1321">
        <v>18</v>
      </c>
      <c r="D1321">
        <v>39220</v>
      </c>
      <c r="E1321" s="168">
        <v>0</v>
      </c>
      <c r="F1321" s="160">
        <v>21.5199</v>
      </c>
    </row>
    <row r="1322" spans="1:6" ht="12.75">
      <c r="A1322">
        <v>2007</v>
      </c>
      <c r="B1322">
        <v>5</v>
      </c>
      <c r="C1322">
        <v>19</v>
      </c>
      <c r="D1322">
        <v>39221</v>
      </c>
      <c r="E1322" s="168">
        <v>0</v>
      </c>
      <c r="F1322" s="160">
        <v>22.29547</v>
      </c>
    </row>
    <row r="1323" spans="1:6" ht="12.75">
      <c r="A1323">
        <v>2007</v>
      </c>
      <c r="B1323">
        <v>5</v>
      </c>
      <c r="C1323">
        <v>20</v>
      </c>
      <c r="D1323">
        <v>39222</v>
      </c>
      <c r="E1323" s="168">
        <v>0</v>
      </c>
      <c r="F1323" s="160">
        <v>22.75661</v>
      </c>
    </row>
    <row r="1324" spans="1:6" ht="12.75">
      <c r="A1324">
        <v>2007</v>
      </c>
      <c r="B1324">
        <v>5</v>
      </c>
      <c r="C1324">
        <v>21</v>
      </c>
      <c r="D1324">
        <v>39223</v>
      </c>
      <c r="E1324" s="168">
        <v>0</v>
      </c>
      <c r="F1324" s="160">
        <v>22.74583</v>
      </c>
    </row>
    <row r="1325" spans="1:6" ht="12.75">
      <c r="A1325">
        <v>2007</v>
      </c>
      <c r="B1325">
        <v>5</v>
      </c>
      <c r="C1325">
        <v>22</v>
      </c>
      <c r="D1325">
        <v>39224</v>
      </c>
      <c r="E1325" s="168">
        <v>0</v>
      </c>
      <c r="F1325" s="160">
        <v>22.67906</v>
      </c>
    </row>
    <row r="1326" spans="1:6" ht="12.75">
      <c r="A1326">
        <v>2007</v>
      </c>
      <c r="B1326">
        <v>5</v>
      </c>
      <c r="C1326">
        <v>23</v>
      </c>
      <c r="D1326">
        <v>39225</v>
      </c>
      <c r="E1326" s="168">
        <v>0</v>
      </c>
      <c r="F1326" s="160">
        <v>22.59323</v>
      </c>
    </row>
    <row r="1327" spans="1:6" ht="12.75">
      <c r="A1327">
        <v>2007</v>
      </c>
      <c r="B1327">
        <v>5</v>
      </c>
      <c r="C1327">
        <v>24</v>
      </c>
      <c r="D1327">
        <v>39226</v>
      </c>
      <c r="E1327" s="168">
        <v>0</v>
      </c>
      <c r="F1327" s="160">
        <v>22.51875</v>
      </c>
    </row>
    <row r="1328" spans="1:6" ht="12.75">
      <c r="A1328">
        <v>2007</v>
      </c>
      <c r="B1328">
        <v>5</v>
      </c>
      <c r="C1328">
        <v>25</v>
      </c>
      <c r="D1328">
        <v>39227</v>
      </c>
      <c r="E1328" s="168">
        <v>0</v>
      </c>
      <c r="F1328" s="160">
        <v>22.4476</v>
      </c>
    </row>
    <row r="1329" spans="1:6" ht="12.75">
      <c r="A1329">
        <v>2007</v>
      </c>
      <c r="B1329">
        <v>5</v>
      </c>
      <c r="C1329">
        <v>26</v>
      </c>
      <c r="D1329">
        <v>39228</v>
      </c>
      <c r="E1329" s="168">
        <v>0</v>
      </c>
      <c r="F1329" s="160">
        <v>22.37849</v>
      </c>
    </row>
    <row r="1330" spans="1:6" ht="12.75">
      <c r="A1330">
        <v>2007</v>
      </c>
      <c r="B1330">
        <v>5</v>
      </c>
      <c r="C1330">
        <v>27</v>
      </c>
      <c r="D1330">
        <v>39229</v>
      </c>
      <c r="E1330" s="168">
        <v>0</v>
      </c>
      <c r="F1330" s="160">
        <v>22.31057</v>
      </c>
    </row>
    <row r="1331" spans="1:6" ht="12.75">
      <c r="A1331">
        <v>2007</v>
      </c>
      <c r="B1331">
        <v>5</v>
      </c>
      <c r="C1331">
        <v>28</v>
      </c>
      <c r="D1331">
        <v>39230</v>
      </c>
      <c r="E1331" s="168">
        <v>0</v>
      </c>
      <c r="F1331" s="160">
        <v>22.23724</v>
      </c>
    </row>
    <row r="1332" spans="1:6" ht="12.75">
      <c r="A1332">
        <v>2007</v>
      </c>
      <c r="B1332">
        <v>5</v>
      </c>
      <c r="C1332">
        <v>29</v>
      </c>
      <c r="D1332">
        <v>39231</v>
      </c>
      <c r="E1332" s="168">
        <v>0</v>
      </c>
      <c r="F1332" s="160">
        <v>22.16578</v>
      </c>
    </row>
    <row r="1333" spans="1:6" ht="12.75">
      <c r="A1333">
        <v>2007</v>
      </c>
      <c r="B1333">
        <v>5</v>
      </c>
      <c r="C1333">
        <v>30</v>
      </c>
      <c r="D1333">
        <v>39232</v>
      </c>
      <c r="E1333" s="168">
        <v>0</v>
      </c>
      <c r="F1333" s="160">
        <v>22.0926</v>
      </c>
    </row>
    <row r="1334" spans="1:6" ht="12.75">
      <c r="A1334">
        <v>2007</v>
      </c>
      <c r="B1334">
        <v>5</v>
      </c>
      <c r="C1334">
        <v>31</v>
      </c>
      <c r="D1334">
        <v>39233</v>
      </c>
      <c r="E1334" s="168">
        <v>0</v>
      </c>
      <c r="F1334" s="160">
        <v>22.0162</v>
      </c>
    </row>
    <row r="1335" spans="1:6" ht="12.75">
      <c r="A1335">
        <v>2007</v>
      </c>
      <c r="B1335">
        <v>6</v>
      </c>
      <c r="C1335">
        <v>1</v>
      </c>
      <c r="D1335">
        <v>39234</v>
      </c>
      <c r="E1335" s="168">
        <v>0</v>
      </c>
      <c r="F1335" s="160">
        <v>21.98156</v>
      </c>
    </row>
    <row r="1336" spans="1:6" ht="12.75">
      <c r="A1336">
        <v>2007</v>
      </c>
      <c r="B1336">
        <v>6</v>
      </c>
      <c r="C1336">
        <v>2</v>
      </c>
      <c r="D1336">
        <v>39235</v>
      </c>
      <c r="E1336" s="168">
        <v>0</v>
      </c>
      <c r="F1336" s="160">
        <v>22.15729</v>
      </c>
    </row>
    <row r="1337" spans="1:6" ht="12.75">
      <c r="A1337">
        <v>2007</v>
      </c>
      <c r="B1337">
        <v>6</v>
      </c>
      <c r="C1337">
        <v>3</v>
      </c>
      <c r="D1337">
        <v>39236</v>
      </c>
      <c r="E1337" s="168">
        <v>0</v>
      </c>
      <c r="F1337" s="160">
        <v>22.41661</v>
      </c>
    </row>
    <row r="1338" spans="1:6" ht="12.75">
      <c r="A1338">
        <v>2007</v>
      </c>
      <c r="B1338">
        <v>6</v>
      </c>
      <c r="C1338">
        <v>4</v>
      </c>
      <c r="D1338">
        <v>39237</v>
      </c>
      <c r="E1338" s="168">
        <v>0</v>
      </c>
      <c r="F1338" s="160">
        <v>22.67302</v>
      </c>
    </row>
    <row r="1339" spans="1:6" ht="12.75">
      <c r="A1339">
        <v>2007</v>
      </c>
      <c r="B1339">
        <v>6</v>
      </c>
      <c r="C1339">
        <v>5</v>
      </c>
      <c r="D1339">
        <v>39238</v>
      </c>
      <c r="E1339" s="168">
        <v>0</v>
      </c>
      <c r="F1339" s="160">
        <v>22.64464</v>
      </c>
    </row>
    <row r="1340" spans="1:6" ht="12.75">
      <c r="A1340">
        <v>2007</v>
      </c>
      <c r="B1340">
        <v>6</v>
      </c>
      <c r="C1340">
        <v>6</v>
      </c>
      <c r="D1340">
        <v>39239</v>
      </c>
      <c r="E1340" s="168">
        <v>0</v>
      </c>
      <c r="F1340" s="160">
        <v>22.57198</v>
      </c>
    </row>
    <row r="1341" spans="1:6" ht="12.75">
      <c r="A1341">
        <v>2007</v>
      </c>
      <c r="B1341">
        <v>6</v>
      </c>
      <c r="C1341">
        <v>7</v>
      </c>
      <c r="D1341">
        <v>39240</v>
      </c>
      <c r="E1341" s="168">
        <v>0</v>
      </c>
      <c r="F1341" s="160">
        <v>22.52016</v>
      </c>
    </row>
    <row r="1342" spans="1:6" ht="12.75">
      <c r="A1342">
        <v>2007</v>
      </c>
      <c r="B1342">
        <v>6</v>
      </c>
      <c r="C1342">
        <v>8</v>
      </c>
      <c r="D1342">
        <v>39241</v>
      </c>
      <c r="E1342" s="168">
        <v>0</v>
      </c>
      <c r="F1342" s="160">
        <v>22.48448</v>
      </c>
    </row>
    <row r="1343" spans="1:6" ht="12.75">
      <c r="A1343">
        <v>2007</v>
      </c>
      <c r="B1343">
        <v>6</v>
      </c>
      <c r="C1343">
        <v>9</v>
      </c>
      <c r="D1343">
        <v>39242</v>
      </c>
      <c r="E1343" s="168">
        <v>0</v>
      </c>
      <c r="F1343" s="160">
        <v>22.42417</v>
      </c>
    </row>
    <row r="1344" spans="1:6" ht="12.75">
      <c r="A1344">
        <v>2007</v>
      </c>
      <c r="B1344">
        <v>6</v>
      </c>
      <c r="C1344">
        <v>10</v>
      </c>
      <c r="D1344">
        <v>39243</v>
      </c>
      <c r="E1344" s="168">
        <v>0</v>
      </c>
      <c r="F1344" s="160">
        <v>22.35979</v>
      </c>
    </row>
    <row r="1345" spans="1:6" ht="12.75">
      <c r="A1345">
        <v>2007</v>
      </c>
      <c r="B1345">
        <v>6</v>
      </c>
      <c r="C1345">
        <v>11</v>
      </c>
      <c r="D1345">
        <v>39244</v>
      </c>
      <c r="E1345" s="168">
        <v>0</v>
      </c>
      <c r="F1345" s="160">
        <v>22.30292</v>
      </c>
    </row>
    <row r="1346" spans="1:6" ht="12.75">
      <c r="A1346">
        <v>2007</v>
      </c>
      <c r="B1346">
        <v>6</v>
      </c>
      <c r="C1346">
        <v>12</v>
      </c>
      <c r="D1346">
        <v>39245</v>
      </c>
      <c r="E1346" s="168">
        <v>0</v>
      </c>
      <c r="F1346" s="160">
        <v>22.26333</v>
      </c>
    </row>
    <row r="1347" spans="1:6" ht="12.75">
      <c r="A1347">
        <v>2007</v>
      </c>
      <c r="B1347">
        <v>6</v>
      </c>
      <c r="C1347">
        <v>13</v>
      </c>
      <c r="D1347">
        <v>39246</v>
      </c>
      <c r="E1347" s="168">
        <v>0</v>
      </c>
      <c r="F1347" s="160">
        <v>22.30042</v>
      </c>
    </row>
    <row r="1348" spans="1:6" ht="12.75">
      <c r="A1348">
        <v>2007</v>
      </c>
      <c r="B1348">
        <v>6</v>
      </c>
      <c r="C1348">
        <v>14</v>
      </c>
      <c r="D1348">
        <v>39247</v>
      </c>
      <c r="E1348" s="168">
        <v>0</v>
      </c>
      <c r="F1348" s="160">
        <v>22.59854</v>
      </c>
    </row>
    <row r="1349" spans="1:6" ht="12.75">
      <c r="A1349">
        <v>2007</v>
      </c>
      <c r="B1349">
        <v>6</v>
      </c>
      <c r="C1349">
        <v>15</v>
      </c>
      <c r="D1349">
        <v>39248</v>
      </c>
      <c r="E1349" s="168">
        <v>0</v>
      </c>
      <c r="F1349" s="160">
        <v>22.70672</v>
      </c>
    </row>
    <row r="1350" spans="1:6" ht="12.75">
      <c r="A1350">
        <v>2007</v>
      </c>
      <c r="B1350">
        <v>6</v>
      </c>
      <c r="C1350">
        <v>16</v>
      </c>
      <c r="D1350">
        <v>39249</v>
      </c>
      <c r="E1350" s="168">
        <v>0</v>
      </c>
      <c r="F1350" s="160">
        <v>22.67208</v>
      </c>
    </row>
    <row r="1351" spans="1:6" ht="12.75">
      <c r="A1351">
        <v>2007</v>
      </c>
      <c r="B1351">
        <v>6</v>
      </c>
      <c r="C1351">
        <v>17</v>
      </c>
      <c r="D1351">
        <v>39250</v>
      </c>
      <c r="E1351" s="168">
        <v>0</v>
      </c>
      <c r="F1351" s="160">
        <v>22.62177</v>
      </c>
    </row>
    <row r="1352" spans="1:6" ht="12.75">
      <c r="A1352">
        <v>2007</v>
      </c>
      <c r="B1352">
        <v>6</v>
      </c>
      <c r="C1352">
        <v>18</v>
      </c>
      <c r="D1352">
        <v>39251</v>
      </c>
      <c r="E1352" s="168">
        <v>0</v>
      </c>
      <c r="F1352" s="160">
        <v>22.70963</v>
      </c>
    </row>
    <row r="1353" spans="1:6" ht="12.75">
      <c r="A1353">
        <v>2007</v>
      </c>
      <c r="B1353">
        <v>6</v>
      </c>
      <c r="C1353">
        <v>19</v>
      </c>
      <c r="D1353">
        <v>39252</v>
      </c>
      <c r="E1353" s="168">
        <v>0</v>
      </c>
      <c r="F1353" s="160">
        <v>22.7863</v>
      </c>
    </row>
    <row r="1354" spans="1:6" ht="12.75">
      <c r="A1354">
        <v>2007</v>
      </c>
      <c r="B1354">
        <v>6</v>
      </c>
      <c r="C1354">
        <v>20</v>
      </c>
      <c r="D1354">
        <v>39253</v>
      </c>
      <c r="E1354" s="168">
        <v>0</v>
      </c>
      <c r="F1354" s="160">
        <v>22.81005</v>
      </c>
    </row>
    <row r="1355" spans="1:6" ht="12.75">
      <c r="A1355">
        <v>2007</v>
      </c>
      <c r="B1355">
        <v>6</v>
      </c>
      <c r="C1355">
        <v>21</v>
      </c>
      <c r="D1355">
        <v>39254</v>
      </c>
      <c r="E1355" s="168">
        <v>0</v>
      </c>
      <c r="F1355" s="160">
        <v>22.9062</v>
      </c>
    </row>
    <row r="1356" spans="1:6" ht="12.75">
      <c r="A1356">
        <v>2007</v>
      </c>
      <c r="B1356">
        <v>6</v>
      </c>
      <c r="C1356">
        <v>23</v>
      </c>
      <c r="D1356">
        <v>39256</v>
      </c>
      <c r="E1356" s="168">
        <v>0</v>
      </c>
      <c r="F1356" s="160">
        <v>22.94365</v>
      </c>
    </row>
    <row r="1357" spans="1:6" ht="12.75">
      <c r="A1357">
        <v>2007</v>
      </c>
      <c r="B1357">
        <v>6</v>
      </c>
      <c r="C1357">
        <v>24</v>
      </c>
      <c r="D1357">
        <v>39257</v>
      </c>
      <c r="E1357" s="168">
        <v>0</v>
      </c>
      <c r="F1357" s="160">
        <v>22.8801</v>
      </c>
    </row>
    <row r="1358" spans="1:6" ht="12.75">
      <c r="A1358">
        <v>2007</v>
      </c>
      <c r="B1358">
        <v>6</v>
      </c>
      <c r="C1358">
        <v>25</v>
      </c>
      <c r="D1358">
        <v>39258</v>
      </c>
      <c r="E1358" s="168">
        <v>0</v>
      </c>
      <c r="F1358" s="160">
        <v>22.81797</v>
      </c>
    </row>
    <row r="1359" spans="1:6" ht="12.75">
      <c r="A1359">
        <v>2007</v>
      </c>
      <c r="B1359">
        <v>6</v>
      </c>
      <c r="C1359">
        <v>26</v>
      </c>
      <c r="D1359">
        <v>39259</v>
      </c>
      <c r="E1359" s="168">
        <v>0</v>
      </c>
      <c r="F1359" s="160">
        <v>22.75838</v>
      </c>
    </row>
    <row r="1360" spans="1:6" ht="12.75">
      <c r="A1360">
        <v>2007</v>
      </c>
      <c r="B1360">
        <v>6</v>
      </c>
      <c r="C1360">
        <v>27</v>
      </c>
      <c r="D1360">
        <v>39260</v>
      </c>
      <c r="E1360" s="168">
        <v>0</v>
      </c>
      <c r="F1360" s="160">
        <v>22.68974</v>
      </c>
    </row>
    <row r="1361" spans="1:6" ht="12.75">
      <c r="A1361">
        <v>2007</v>
      </c>
      <c r="B1361">
        <v>6</v>
      </c>
      <c r="C1361">
        <v>28</v>
      </c>
      <c r="D1361">
        <v>39261</v>
      </c>
      <c r="E1361" s="168">
        <v>0</v>
      </c>
      <c r="F1361" s="160">
        <v>22.61448</v>
      </c>
    </row>
    <row r="1362" spans="1:6" ht="12.75">
      <c r="A1362">
        <v>2007</v>
      </c>
      <c r="B1362">
        <v>6</v>
      </c>
      <c r="C1362">
        <v>29</v>
      </c>
      <c r="D1362">
        <v>39262</v>
      </c>
      <c r="E1362" s="168">
        <v>0</v>
      </c>
      <c r="F1362" s="160">
        <v>22.54271</v>
      </c>
    </row>
    <row r="1363" spans="1:6" ht="12.75">
      <c r="A1363">
        <v>2007</v>
      </c>
      <c r="B1363">
        <v>6</v>
      </c>
      <c r="C1363">
        <v>30</v>
      </c>
      <c r="D1363">
        <v>39263</v>
      </c>
      <c r="E1363" s="168">
        <v>0</v>
      </c>
      <c r="F1363" s="160">
        <v>22.48781</v>
      </c>
    </row>
    <row r="1364" spans="1:6" ht="12.75">
      <c r="A1364">
        <v>2007</v>
      </c>
      <c r="B1364">
        <v>7</v>
      </c>
      <c r="C1364">
        <v>1</v>
      </c>
      <c r="D1364">
        <v>39264</v>
      </c>
      <c r="E1364" s="168">
        <v>0</v>
      </c>
      <c r="F1364" s="160">
        <v>22.43432</v>
      </c>
    </row>
    <row r="1365" spans="1:6" ht="12.75">
      <c r="A1365">
        <v>2007</v>
      </c>
      <c r="B1365">
        <v>7</v>
      </c>
      <c r="C1365">
        <v>2</v>
      </c>
      <c r="D1365">
        <v>39265</v>
      </c>
      <c r="E1365" s="168">
        <v>0</v>
      </c>
      <c r="F1365" s="160">
        <v>22.39672</v>
      </c>
    </row>
    <row r="1366" spans="1:6" ht="12.75">
      <c r="A1366">
        <v>2007</v>
      </c>
      <c r="B1366">
        <v>7</v>
      </c>
      <c r="C1366">
        <v>3</v>
      </c>
      <c r="D1366">
        <v>39266</v>
      </c>
      <c r="E1366" s="168">
        <v>0.3961682</v>
      </c>
      <c r="F1366" s="160">
        <v>22.65318</v>
      </c>
    </row>
    <row r="1367" spans="1:6" ht="12.75">
      <c r="A1367">
        <v>2007</v>
      </c>
      <c r="B1367">
        <v>7</v>
      </c>
      <c r="C1367">
        <v>4</v>
      </c>
      <c r="D1367">
        <v>39267</v>
      </c>
      <c r="E1367" s="168">
        <v>4.509099</v>
      </c>
      <c r="F1367" s="160">
        <v>23.55302</v>
      </c>
    </row>
    <row r="1368" spans="1:6" ht="12.75">
      <c r="A1368">
        <v>2007</v>
      </c>
      <c r="B1368">
        <v>7</v>
      </c>
      <c r="C1368">
        <v>5</v>
      </c>
      <c r="D1368">
        <v>39268</v>
      </c>
      <c r="E1368" s="168">
        <v>6.573866</v>
      </c>
      <c r="F1368" s="160">
        <v>23.67208</v>
      </c>
    </row>
    <row r="1369" spans="1:6" ht="12.75">
      <c r="A1369">
        <v>2007</v>
      </c>
      <c r="B1369">
        <v>7</v>
      </c>
      <c r="C1369">
        <v>6</v>
      </c>
      <c r="D1369">
        <v>39269</v>
      </c>
      <c r="E1369" s="168">
        <v>12.92716</v>
      </c>
      <c r="F1369" s="160">
        <v>23.9126</v>
      </c>
    </row>
    <row r="1370" spans="1:6" ht="12.75">
      <c r="A1370">
        <v>2007</v>
      </c>
      <c r="B1370">
        <v>7</v>
      </c>
      <c r="C1370">
        <v>7</v>
      </c>
      <c r="D1370">
        <v>39270</v>
      </c>
      <c r="E1370" s="168">
        <v>20.40166</v>
      </c>
      <c r="F1370" s="160">
        <v>24.13141</v>
      </c>
    </row>
    <row r="1371" spans="1:6" ht="12.75">
      <c r="A1371">
        <v>2007</v>
      </c>
      <c r="B1371">
        <v>7</v>
      </c>
      <c r="C1371">
        <v>8</v>
      </c>
      <c r="D1371">
        <v>39271</v>
      </c>
      <c r="E1371" s="168">
        <v>16.47845</v>
      </c>
      <c r="F1371" s="160">
        <v>24.0399</v>
      </c>
    </row>
    <row r="1372" spans="1:6" ht="12.75">
      <c r="A1372">
        <v>2007</v>
      </c>
      <c r="B1372">
        <v>7</v>
      </c>
      <c r="C1372">
        <v>9</v>
      </c>
      <c r="D1372">
        <v>39272</v>
      </c>
      <c r="E1372" s="168">
        <v>15.99931</v>
      </c>
      <c r="F1372" s="160">
        <v>24.0338</v>
      </c>
    </row>
    <row r="1373" spans="1:6" ht="12.75">
      <c r="A1373">
        <v>2007</v>
      </c>
      <c r="B1373">
        <v>7</v>
      </c>
      <c r="C1373">
        <v>10</v>
      </c>
      <c r="D1373">
        <v>39273</v>
      </c>
      <c r="E1373" s="168">
        <v>11.84374</v>
      </c>
      <c r="F1373" s="160">
        <v>23.91484</v>
      </c>
    </row>
    <row r="1374" spans="1:6" ht="12.75">
      <c r="A1374">
        <v>2007</v>
      </c>
      <c r="B1374">
        <v>7</v>
      </c>
      <c r="C1374">
        <v>11</v>
      </c>
      <c r="D1374">
        <v>39274</v>
      </c>
      <c r="E1374" s="168">
        <v>8.384919</v>
      </c>
      <c r="F1374" s="160">
        <v>23.79401</v>
      </c>
    </row>
    <row r="1375" spans="1:6" ht="12.75">
      <c r="A1375">
        <v>2007</v>
      </c>
      <c r="B1375">
        <v>7</v>
      </c>
      <c r="C1375">
        <v>12</v>
      </c>
      <c r="D1375">
        <v>39275</v>
      </c>
      <c r="E1375" s="168">
        <v>6.285484</v>
      </c>
      <c r="F1375" s="160">
        <v>23.70464</v>
      </c>
    </row>
    <row r="1376" spans="1:6" ht="12.75">
      <c r="A1376">
        <v>2007</v>
      </c>
      <c r="B1376">
        <v>7</v>
      </c>
      <c r="C1376">
        <v>13</v>
      </c>
      <c r="D1376">
        <v>39276</v>
      </c>
      <c r="E1376" s="168">
        <v>5.057119</v>
      </c>
      <c r="F1376" s="160">
        <v>23.64224</v>
      </c>
    </row>
    <row r="1377" spans="1:6" ht="12.75">
      <c r="A1377">
        <v>2007</v>
      </c>
      <c r="B1377">
        <v>7</v>
      </c>
      <c r="C1377">
        <v>14</v>
      </c>
      <c r="D1377">
        <v>39277</v>
      </c>
      <c r="E1377" s="168">
        <v>4.173735</v>
      </c>
      <c r="F1377" s="160">
        <v>23.58411</v>
      </c>
    </row>
    <row r="1378" spans="1:6" ht="12.75">
      <c r="A1378">
        <v>2007</v>
      </c>
      <c r="B1378">
        <v>7</v>
      </c>
      <c r="C1378">
        <v>15</v>
      </c>
      <c r="D1378">
        <v>39278</v>
      </c>
      <c r="E1378" s="168">
        <v>3.690683</v>
      </c>
      <c r="F1378" s="160">
        <v>23.54672</v>
      </c>
    </row>
    <row r="1379" spans="1:6" ht="12.75">
      <c r="A1379">
        <v>2007</v>
      </c>
      <c r="B1379">
        <v>7</v>
      </c>
      <c r="C1379">
        <v>16</v>
      </c>
      <c r="D1379">
        <v>39279</v>
      </c>
      <c r="E1379" s="168">
        <v>3.975791</v>
      </c>
      <c r="F1379" s="160">
        <v>23.57969</v>
      </c>
    </row>
    <row r="1380" spans="1:6" ht="12.75">
      <c r="A1380">
        <v>2007</v>
      </c>
      <c r="B1380">
        <v>7</v>
      </c>
      <c r="C1380">
        <v>17</v>
      </c>
      <c r="D1380">
        <v>39280</v>
      </c>
      <c r="E1380" s="168">
        <v>3.338121</v>
      </c>
      <c r="F1380" s="160">
        <v>23.52536</v>
      </c>
    </row>
    <row r="1381" spans="1:6" ht="12.75">
      <c r="A1381">
        <v>2007</v>
      </c>
      <c r="B1381">
        <v>7</v>
      </c>
      <c r="C1381">
        <v>18</v>
      </c>
      <c r="D1381">
        <v>39281</v>
      </c>
      <c r="E1381" s="168">
        <v>2.376492</v>
      </c>
      <c r="F1381" s="160">
        <v>23.44135</v>
      </c>
    </row>
    <row r="1382" spans="1:6" ht="12.75">
      <c r="A1382">
        <v>2007</v>
      </c>
      <c r="B1382">
        <v>7</v>
      </c>
      <c r="C1382">
        <v>19</v>
      </c>
      <c r="D1382">
        <v>39282</v>
      </c>
      <c r="E1382" s="168">
        <v>1.510758</v>
      </c>
      <c r="F1382" s="160">
        <v>23.3538</v>
      </c>
    </row>
    <row r="1383" spans="1:6" ht="12.75">
      <c r="A1383">
        <v>2007</v>
      </c>
      <c r="B1383">
        <v>7</v>
      </c>
      <c r="C1383">
        <v>20</v>
      </c>
      <c r="D1383">
        <v>39283</v>
      </c>
      <c r="E1383" s="168">
        <v>0.7812873</v>
      </c>
      <c r="F1383" s="160">
        <v>23.27875</v>
      </c>
    </row>
    <row r="1384" spans="1:6" ht="12.75">
      <c r="A1384">
        <v>2007</v>
      </c>
      <c r="B1384">
        <v>7</v>
      </c>
      <c r="C1384">
        <v>21</v>
      </c>
      <c r="D1384">
        <v>39284</v>
      </c>
      <c r="E1384" s="168">
        <v>0.6221552</v>
      </c>
      <c r="F1384" s="160">
        <v>23.26114</v>
      </c>
    </row>
    <row r="1385" spans="1:6" ht="12.75">
      <c r="A1385">
        <v>2007</v>
      </c>
      <c r="B1385">
        <v>7</v>
      </c>
      <c r="C1385">
        <v>22</v>
      </c>
      <c r="D1385">
        <v>39285</v>
      </c>
      <c r="E1385" s="168">
        <v>0.559959</v>
      </c>
      <c r="F1385" s="160">
        <v>23.26016</v>
      </c>
    </row>
    <row r="1386" spans="1:6" ht="12.75">
      <c r="A1386">
        <v>2007</v>
      </c>
      <c r="B1386">
        <v>7</v>
      </c>
      <c r="C1386">
        <v>23</v>
      </c>
      <c r="D1386">
        <v>39286</v>
      </c>
      <c r="E1386" s="168">
        <v>0.08833335</v>
      </c>
      <c r="F1386" s="160">
        <v>23.19505</v>
      </c>
    </row>
    <row r="1387" spans="1:6" ht="12.75">
      <c r="A1387">
        <v>2007</v>
      </c>
      <c r="B1387">
        <v>7</v>
      </c>
      <c r="C1387">
        <v>24</v>
      </c>
      <c r="D1387">
        <v>39287</v>
      </c>
      <c r="E1387" s="168">
        <v>0.8293201</v>
      </c>
      <c r="F1387" s="160">
        <v>23.30479</v>
      </c>
    </row>
    <row r="1388" spans="1:6" ht="12.75">
      <c r="A1388">
        <v>2007</v>
      </c>
      <c r="B1388">
        <v>7</v>
      </c>
      <c r="C1388">
        <v>25</v>
      </c>
      <c r="D1388">
        <v>39288</v>
      </c>
      <c r="E1388" s="168">
        <v>0.4941756</v>
      </c>
      <c r="F1388" s="160">
        <v>23.26177</v>
      </c>
    </row>
    <row r="1389" spans="1:6" ht="12.75">
      <c r="A1389">
        <v>2007</v>
      </c>
      <c r="B1389">
        <v>7</v>
      </c>
      <c r="C1389">
        <v>26</v>
      </c>
      <c r="D1389">
        <v>39289</v>
      </c>
      <c r="E1389" s="168">
        <v>0.06416964</v>
      </c>
      <c r="F1389" s="160">
        <v>23.20182</v>
      </c>
    </row>
    <row r="1390" spans="1:6" ht="12.75">
      <c r="A1390">
        <v>2007</v>
      </c>
      <c r="B1390">
        <v>7</v>
      </c>
      <c r="C1390">
        <v>27</v>
      </c>
      <c r="D1390">
        <v>39290</v>
      </c>
      <c r="E1390" s="168">
        <v>0</v>
      </c>
      <c r="F1390" s="160">
        <v>23.16312</v>
      </c>
    </row>
    <row r="1391" spans="1:6" ht="12.75">
      <c r="A1391">
        <v>2007</v>
      </c>
      <c r="B1391">
        <v>7</v>
      </c>
      <c r="C1391">
        <v>28</v>
      </c>
      <c r="D1391">
        <v>39291</v>
      </c>
      <c r="E1391" s="168">
        <v>0</v>
      </c>
      <c r="F1391" s="160">
        <v>23.13375</v>
      </c>
    </row>
    <row r="1392" spans="1:6" ht="12.75">
      <c r="A1392">
        <v>2007</v>
      </c>
      <c r="B1392">
        <v>7</v>
      </c>
      <c r="C1392">
        <v>29</v>
      </c>
      <c r="D1392">
        <v>39292</v>
      </c>
      <c r="E1392" s="168">
        <v>0</v>
      </c>
      <c r="F1392" s="160">
        <v>23.08896</v>
      </c>
    </row>
    <row r="1393" spans="1:6" ht="12.75">
      <c r="A1393">
        <v>2007</v>
      </c>
      <c r="B1393">
        <v>7</v>
      </c>
      <c r="C1393">
        <v>30</v>
      </c>
      <c r="D1393">
        <v>39293</v>
      </c>
      <c r="E1393" s="168">
        <v>0</v>
      </c>
      <c r="F1393" s="160">
        <v>23.02734</v>
      </c>
    </row>
    <row r="1394" spans="1:6" ht="12.75">
      <c r="A1394">
        <v>2007</v>
      </c>
      <c r="B1394">
        <v>7</v>
      </c>
      <c r="C1394">
        <v>31</v>
      </c>
      <c r="D1394">
        <v>39294</v>
      </c>
      <c r="E1394" s="168">
        <v>0</v>
      </c>
      <c r="F1394" s="160">
        <v>22.98995</v>
      </c>
    </row>
    <row r="1395" spans="1:6" ht="12.75">
      <c r="A1395">
        <v>2007</v>
      </c>
      <c r="B1395">
        <v>8</v>
      </c>
      <c r="C1395">
        <v>1</v>
      </c>
      <c r="D1395">
        <v>39295</v>
      </c>
      <c r="E1395" s="168">
        <v>0</v>
      </c>
      <c r="F1395" s="160">
        <v>22.98286</v>
      </c>
    </row>
    <row r="1396" spans="1:6" ht="12.75">
      <c r="A1396">
        <v>2007</v>
      </c>
      <c r="B1396">
        <v>8</v>
      </c>
      <c r="C1396">
        <v>2</v>
      </c>
      <c r="D1396">
        <v>39296</v>
      </c>
      <c r="E1396" s="168">
        <v>0</v>
      </c>
      <c r="F1396" s="160">
        <v>23.00276</v>
      </c>
    </row>
    <row r="1397" spans="1:6" ht="12.75">
      <c r="A1397">
        <v>2007</v>
      </c>
      <c r="B1397">
        <v>8</v>
      </c>
      <c r="C1397">
        <v>3</v>
      </c>
      <c r="D1397">
        <v>39297</v>
      </c>
      <c r="E1397" s="168">
        <v>0</v>
      </c>
      <c r="F1397" s="160">
        <v>22.98828</v>
      </c>
    </row>
    <row r="1398" spans="1:6" ht="12.75">
      <c r="A1398">
        <v>2007</v>
      </c>
      <c r="B1398">
        <v>8</v>
      </c>
      <c r="C1398">
        <v>4</v>
      </c>
      <c r="D1398">
        <v>39298</v>
      </c>
      <c r="E1398" s="168">
        <v>0</v>
      </c>
      <c r="F1398" s="160">
        <v>22.99234</v>
      </c>
    </row>
    <row r="1399" spans="1:6" ht="12.75">
      <c r="A1399">
        <v>2007</v>
      </c>
      <c r="B1399">
        <v>8</v>
      </c>
      <c r="C1399">
        <v>5</v>
      </c>
      <c r="D1399">
        <v>39299</v>
      </c>
      <c r="E1399" s="168">
        <v>0</v>
      </c>
      <c r="F1399" s="160">
        <v>22.95557</v>
      </c>
    </row>
    <row r="1400" spans="1:6" ht="12.75">
      <c r="A1400">
        <v>2007</v>
      </c>
      <c r="B1400">
        <v>8</v>
      </c>
      <c r="C1400">
        <v>6</v>
      </c>
      <c r="D1400">
        <v>39300</v>
      </c>
      <c r="E1400" s="168">
        <v>0</v>
      </c>
      <c r="F1400" s="160">
        <v>22.9124</v>
      </c>
    </row>
    <row r="1401" spans="1:6" ht="12.75">
      <c r="A1401">
        <v>2007</v>
      </c>
      <c r="B1401">
        <v>8</v>
      </c>
      <c r="C1401">
        <v>7</v>
      </c>
      <c r="D1401">
        <v>39301</v>
      </c>
      <c r="E1401" s="168">
        <v>0</v>
      </c>
      <c r="F1401" s="160">
        <v>22.86651</v>
      </c>
    </row>
    <row r="1402" spans="1:6" ht="12.75">
      <c r="A1402">
        <v>2007</v>
      </c>
      <c r="B1402">
        <v>8</v>
      </c>
      <c r="C1402">
        <v>8</v>
      </c>
      <c r="D1402">
        <v>39302</v>
      </c>
      <c r="E1402" s="168">
        <v>0</v>
      </c>
      <c r="F1402" s="160">
        <v>22.80344</v>
      </c>
    </row>
    <row r="1403" spans="1:6" ht="12.75">
      <c r="A1403">
        <v>2007</v>
      </c>
      <c r="B1403">
        <v>8</v>
      </c>
      <c r="C1403">
        <v>9</v>
      </c>
      <c r="D1403">
        <v>39303</v>
      </c>
      <c r="E1403" s="168">
        <v>0</v>
      </c>
      <c r="F1403" s="160">
        <v>22.73766</v>
      </c>
    </row>
    <row r="1404" spans="1:6" ht="12.75">
      <c r="A1404">
        <v>2007</v>
      </c>
      <c r="B1404">
        <v>8</v>
      </c>
      <c r="C1404">
        <v>10</v>
      </c>
      <c r="D1404">
        <v>39304</v>
      </c>
      <c r="E1404" s="168">
        <v>0</v>
      </c>
      <c r="F1404" s="160">
        <v>22.66318</v>
      </c>
    </row>
    <row r="1405" spans="1:6" ht="12.75">
      <c r="A1405">
        <v>2007</v>
      </c>
      <c r="B1405">
        <v>8</v>
      </c>
      <c r="C1405">
        <v>11</v>
      </c>
      <c r="D1405">
        <v>39305</v>
      </c>
      <c r="E1405" s="168">
        <v>0</v>
      </c>
      <c r="F1405" s="160">
        <v>22.59885</v>
      </c>
    </row>
    <row r="1406" spans="1:6" ht="12.75">
      <c r="A1406">
        <v>2007</v>
      </c>
      <c r="B1406">
        <v>8</v>
      </c>
      <c r="C1406">
        <v>12</v>
      </c>
      <c r="D1406">
        <v>39306</v>
      </c>
      <c r="E1406" s="168">
        <v>0</v>
      </c>
      <c r="F1406" s="160">
        <v>22.54734</v>
      </c>
    </row>
    <row r="1407" spans="1:6" ht="12.75">
      <c r="A1407">
        <v>2007</v>
      </c>
      <c r="B1407">
        <v>8</v>
      </c>
      <c r="C1407">
        <v>13</v>
      </c>
      <c r="D1407">
        <v>39307</v>
      </c>
      <c r="E1407" s="168">
        <v>0</v>
      </c>
      <c r="F1407" s="160">
        <v>22.50187</v>
      </c>
    </row>
    <row r="1408" spans="1:6" ht="12.75">
      <c r="A1408">
        <v>2007</v>
      </c>
      <c r="B1408">
        <v>8</v>
      </c>
      <c r="C1408">
        <v>14</v>
      </c>
      <c r="D1408">
        <v>39308</v>
      </c>
      <c r="E1408" s="168">
        <v>0</v>
      </c>
      <c r="F1408" s="160">
        <v>22.52943</v>
      </c>
    </row>
    <row r="1409" spans="1:6" ht="12.75">
      <c r="A1409">
        <v>2007</v>
      </c>
      <c r="B1409">
        <v>8</v>
      </c>
      <c r="C1409">
        <v>15</v>
      </c>
      <c r="D1409">
        <v>39309</v>
      </c>
      <c r="E1409" s="168">
        <v>0.03583163</v>
      </c>
      <c r="F1409" s="160">
        <v>23.15917</v>
      </c>
    </row>
    <row r="1410" spans="1:6" ht="12.75">
      <c r="A1410">
        <v>2007</v>
      </c>
      <c r="B1410">
        <v>8</v>
      </c>
      <c r="C1410">
        <v>16</v>
      </c>
      <c r="D1410">
        <v>39310</v>
      </c>
      <c r="E1410" s="168">
        <v>0</v>
      </c>
      <c r="F1410" s="160">
        <v>23.1199</v>
      </c>
    </row>
    <row r="1411" spans="1:6" ht="12.75">
      <c r="A1411">
        <v>2007</v>
      </c>
      <c r="B1411">
        <v>8</v>
      </c>
      <c r="C1411">
        <v>17</v>
      </c>
      <c r="D1411">
        <v>39311</v>
      </c>
      <c r="E1411" s="168">
        <v>0</v>
      </c>
      <c r="F1411" s="160">
        <v>23.08896</v>
      </c>
    </row>
    <row r="1412" spans="1:6" ht="12.75">
      <c r="A1412">
        <v>2007</v>
      </c>
      <c r="B1412">
        <v>8</v>
      </c>
      <c r="C1412">
        <v>18</v>
      </c>
      <c r="D1412">
        <v>39312</v>
      </c>
      <c r="E1412" s="168">
        <v>0.09583096</v>
      </c>
      <c r="F1412" s="160">
        <v>23.13219</v>
      </c>
    </row>
    <row r="1413" spans="1:6" ht="12.75">
      <c r="A1413">
        <v>2007</v>
      </c>
      <c r="B1413">
        <v>8</v>
      </c>
      <c r="C1413">
        <v>19</v>
      </c>
      <c r="D1413">
        <v>39313</v>
      </c>
      <c r="E1413" s="168">
        <v>0.6495805</v>
      </c>
      <c r="F1413" s="160">
        <v>23.2712</v>
      </c>
    </row>
    <row r="1414" spans="1:6" ht="12.75">
      <c r="A1414">
        <v>2007</v>
      </c>
      <c r="B1414">
        <v>8</v>
      </c>
      <c r="C1414">
        <v>20</v>
      </c>
      <c r="D1414">
        <v>39314</v>
      </c>
      <c r="E1414" s="168">
        <v>0.5354117</v>
      </c>
      <c r="F1414" s="160">
        <v>23.25693</v>
      </c>
    </row>
    <row r="1415" spans="1:6" ht="12.75">
      <c r="A1415">
        <v>2007</v>
      </c>
      <c r="B1415">
        <v>8</v>
      </c>
      <c r="C1415">
        <v>21</v>
      </c>
      <c r="D1415">
        <v>39315</v>
      </c>
      <c r="E1415" s="168">
        <v>0.1249947</v>
      </c>
      <c r="F1415" s="160">
        <v>23.19995</v>
      </c>
    </row>
    <row r="1416" spans="1:6" ht="12.75">
      <c r="A1416">
        <v>2007</v>
      </c>
      <c r="B1416">
        <v>8</v>
      </c>
      <c r="C1416">
        <v>22</v>
      </c>
      <c r="D1416">
        <v>39316</v>
      </c>
      <c r="E1416" s="168">
        <v>0</v>
      </c>
      <c r="F1416" s="160">
        <v>23.13417</v>
      </c>
    </row>
    <row r="1417" spans="1:6" ht="12.75">
      <c r="A1417">
        <v>2007</v>
      </c>
      <c r="B1417">
        <v>8</v>
      </c>
      <c r="C1417">
        <v>23</v>
      </c>
      <c r="D1417">
        <v>39317</v>
      </c>
      <c r="E1417" s="168">
        <v>0</v>
      </c>
      <c r="F1417" s="160">
        <v>23.06307</v>
      </c>
    </row>
    <row r="1418" spans="1:6" ht="12.75">
      <c r="A1418">
        <v>2007</v>
      </c>
      <c r="B1418">
        <v>8</v>
      </c>
      <c r="C1418">
        <v>24</v>
      </c>
      <c r="D1418">
        <v>39318</v>
      </c>
      <c r="E1418" s="168">
        <v>0</v>
      </c>
      <c r="F1418" s="160">
        <v>23.01365</v>
      </c>
    </row>
    <row r="1419" spans="1:6" ht="12.75">
      <c r="A1419">
        <v>2007</v>
      </c>
      <c r="B1419">
        <v>8</v>
      </c>
      <c r="C1419">
        <v>25</v>
      </c>
      <c r="D1419">
        <v>39319</v>
      </c>
      <c r="E1419" s="168">
        <v>0</v>
      </c>
      <c r="F1419" s="160">
        <v>23.00568</v>
      </c>
    </row>
    <row r="1420" spans="1:6" ht="12.75">
      <c r="A1420">
        <v>2007</v>
      </c>
      <c r="B1420">
        <v>8</v>
      </c>
      <c r="C1420">
        <v>26</v>
      </c>
      <c r="D1420">
        <v>39320</v>
      </c>
      <c r="E1420" s="168">
        <v>0</v>
      </c>
      <c r="F1420" s="160">
        <v>22.99656</v>
      </c>
    </row>
    <row r="1421" spans="1:6" ht="12.75">
      <c r="A1421">
        <v>2007</v>
      </c>
      <c r="B1421">
        <v>8</v>
      </c>
      <c r="C1421">
        <v>27</v>
      </c>
      <c r="D1421">
        <v>39321</v>
      </c>
      <c r="E1421" s="168">
        <v>0</v>
      </c>
      <c r="F1421" s="160">
        <v>22.96865</v>
      </c>
    </row>
    <row r="1422" spans="1:6" ht="12.75">
      <c r="A1422">
        <v>2007</v>
      </c>
      <c r="B1422">
        <v>8</v>
      </c>
      <c r="C1422">
        <v>28</v>
      </c>
      <c r="D1422">
        <v>39322</v>
      </c>
      <c r="E1422" s="168">
        <v>0</v>
      </c>
      <c r="F1422" s="160">
        <v>22.92927</v>
      </c>
    </row>
    <row r="1423" spans="1:6" ht="12.75">
      <c r="A1423">
        <v>2007</v>
      </c>
      <c r="B1423">
        <v>8</v>
      </c>
      <c r="C1423">
        <v>29</v>
      </c>
      <c r="D1423">
        <v>39323</v>
      </c>
      <c r="E1423" s="168">
        <v>0</v>
      </c>
      <c r="F1423" s="160">
        <v>22.88708</v>
      </c>
    </row>
    <row r="1424" spans="1:6" ht="12.75">
      <c r="A1424">
        <v>2007</v>
      </c>
      <c r="B1424">
        <v>8</v>
      </c>
      <c r="C1424">
        <v>30</v>
      </c>
      <c r="D1424">
        <v>39324</v>
      </c>
      <c r="E1424" s="168">
        <v>0</v>
      </c>
      <c r="F1424" s="160">
        <v>22.83807</v>
      </c>
    </row>
    <row r="1425" spans="1:6" ht="12.75">
      <c r="A1425">
        <v>2007</v>
      </c>
      <c r="B1425">
        <v>8</v>
      </c>
      <c r="C1425">
        <v>31</v>
      </c>
      <c r="D1425">
        <v>39325</v>
      </c>
      <c r="E1425" s="168">
        <v>0</v>
      </c>
      <c r="F1425" s="160">
        <v>22.83312</v>
      </c>
    </row>
    <row r="1426" spans="1:6" ht="12.75">
      <c r="A1426">
        <v>2007</v>
      </c>
      <c r="B1426">
        <v>9</v>
      </c>
      <c r="C1426">
        <v>1</v>
      </c>
      <c r="D1426">
        <v>39326</v>
      </c>
      <c r="E1426" s="168">
        <v>0</v>
      </c>
      <c r="F1426" s="160">
        <v>22.93443</v>
      </c>
    </row>
    <row r="1427" spans="1:6" ht="12.75">
      <c r="A1427">
        <v>2007</v>
      </c>
      <c r="B1427">
        <v>9</v>
      </c>
      <c r="C1427">
        <v>2</v>
      </c>
      <c r="D1427">
        <v>39327</v>
      </c>
      <c r="E1427" s="168">
        <v>0</v>
      </c>
      <c r="F1427" s="160">
        <v>22.89979</v>
      </c>
    </row>
    <row r="1428" spans="1:6" ht="12.75">
      <c r="A1428">
        <v>2007</v>
      </c>
      <c r="B1428">
        <v>9</v>
      </c>
      <c r="C1428">
        <v>3</v>
      </c>
      <c r="D1428">
        <v>39328</v>
      </c>
      <c r="E1428" s="168">
        <v>0</v>
      </c>
      <c r="F1428" s="160">
        <v>22.86849</v>
      </c>
    </row>
    <row r="1429" spans="1:6" ht="12.75">
      <c r="A1429">
        <v>2007</v>
      </c>
      <c r="B1429">
        <v>9</v>
      </c>
      <c r="C1429">
        <v>4</v>
      </c>
      <c r="D1429">
        <v>39329</v>
      </c>
      <c r="E1429" s="168">
        <v>0</v>
      </c>
      <c r="F1429" s="160">
        <v>22.84479</v>
      </c>
    </row>
    <row r="1430" spans="1:6" ht="12.75">
      <c r="A1430">
        <v>2007</v>
      </c>
      <c r="B1430">
        <v>9</v>
      </c>
      <c r="C1430">
        <v>5</v>
      </c>
      <c r="D1430">
        <v>39330</v>
      </c>
      <c r="E1430" s="168">
        <v>0</v>
      </c>
      <c r="F1430" s="160">
        <v>22.82182</v>
      </c>
    </row>
    <row r="1431" spans="1:6" ht="12.75">
      <c r="A1431">
        <v>2007</v>
      </c>
      <c r="B1431">
        <v>9</v>
      </c>
      <c r="C1431">
        <v>6</v>
      </c>
      <c r="D1431">
        <v>39331</v>
      </c>
      <c r="E1431" s="168">
        <v>0</v>
      </c>
      <c r="F1431" s="160">
        <v>22.78359</v>
      </c>
    </row>
    <row r="1432" spans="1:6" ht="12.75">
      <c r="A1432">
        <v>2007</v>
      </c>
      <c r="B1432">
        <v>9</v>
      </c>
      <c r="C1432">
        <v>7</v>
      </c>
      <c r="D1432">
        <v>39332</v>
      </c>
      <c r="E1432" s="168">
        <v>0</v>
      </c>
      <c r="F1432" s="160">
        <v>22.73016</v>
      </c>
    </row>
    <row r="1433" spans="1:6" ht="12.75">
      <c r="A1433">
        <v>2007</v>
      </c>
      <c r="B1433">
        <v>9</v>
      </c>
      <c r="C1433">
        <v>8</v>
      </c>
      <c r="D1433">
        <v>39333</v>
      </c>
      <c r="E1433" s="168">
        <v>0</v>
      </c>
      <c r="F1433" s="160">
        <v>22.71625</v>
      </c>
    </row>
    <row r="1434" spans="1:6" ht="12.75">
      <c r="A1434">
        <v>2007</v>
      </c>
      <c r="B1434">
        <v>9</v>
      </c>
      <c r="C1434">
        <v>9</v>
      </c>
      <c r="D1434">
        <v>39334</v>
      </c>
      <c r="E1434" s="168">
        <v>0</v>
      </c>
      <c r="F1434" s="160">
        <v>22.79828</v>
      </c>
    </row>
    <row r="1435" spans="1:6" ht="12.75">
      <c r="A1435">
        <v>2007</v>
      </c>
      <c r="B1435">
        <v>9</v>
      </c>
      <c r="C1435">
        <v>10</v>
      </c>
      <c r="D1435">
        <v>39335</v>
      </c>
      <c r="E1435" s="168">
        <v>0</v>
      </c>
      <c r="F1435" s="160">
        <v>22.83229</v>
      </c>
    </row>
    <row r="1436" spans="1:6" ht="12.75">
      <c r="A1436">
        <v>2007</v>
      </c>
      <c r="B1436">
        <v>9</v>
      </c>
      <c r="C1436">
        <v>11</v>
      </c>
      <c r="D1436">
        <v>39336</v>
      </c>
      <c r="E1436" s="168">
        <v>0</v>
      </c>
      <c r="F1436" s="160">
        <v>22.92734</v>
      </c>
    </row>
    <row r="1437" spans="1:6" ht="12.75">
      <c r="A1437">
        <v>2007</v>
      </c>
      <c r="B1437">
        <v>9</v>
      </c>
      <c r="C1437">
        <v>12</v>
      </c>
      <c r="D1437">
        <v>39337</v>
      </c>
      <c r="E1437" s="168">
        <v>0</v>
      </c>
      <c r="F1437" s="160">
        <v>22.95297</v>
      </c>
    </row>
    <row r="1438" spans="1:6" ht="12.75">
      <c r="A1438">
        <v>2007</v>
      </c>
      <c r="B1438">
        <v>9</v>
      </c>
      <c r="C1438">
        <v>13</v>
      </c>
      <c r="D1438">
        <v>39338</v>
      </c>
      <c r="E1438" s="168">
        <v>0</v>
      </c>
      <c r="F1438" s="160">
        <v>22.95406</v>
      </c>
    </row>
    <row r="1439" spans="1:6" ht="12.75">
      <c r="A1439">
        <v>2007</v>
      </c>
      <c r="B1439">
        <v>9</v>
      </c>
      <c r="C1439">
        <v>14</v>
      </c>
      <c r="D1439">
        <v>39339</v>
      </c>
      <c r="E1439" s="168">
        <v>0</v>
      </c>
      <c r="F1439" s="160">
        <v>22.95005</v>
      </c>
    </row>
    <row r="1440" spans="1:6" ht="12.75">
      <c r="A1440">
        <v>2007</v>
      </c>
      <c r="B1440">
        <v>9</v>
      </c>
      <c r="C1440">
        <v>15</v>
      </c>
      <c r="D1440">
        <v>39340</v>
      </c>
      <c r="E1440" s="168">
        <v>0</v>
      </c>
      <c r="F1440" s="160">
        <v>22.9975</v>
      </c>
    </row>
    <row r="1441" spans="1:6" ht="12.75">
      <c r="A1441">
        <v>2007</v>
      </c>
      <c r="B1441">
        <v>9</v>
      </c>
      <c r="C1441">
        <v>16</v>
      </c>
      <c r="D1441">
        <v>39341</v>
      </c>
      <c r="E1441" s="168">
        <v>0.5447438</v>
      </c>
      <c r="F1441" s="160">
        <v>23.2326</v>
      </c>
    </row>
    <row r="1442" spans="1:6" ht="12.75">
      <c r="A1442">
        <v>2007</v>
      </c>
      <c r="B1442">
        <v>9</v>
      </c>
      <c r="C1442">
        <v>17</v>
      </c>
      <c r="D1442">
        <v>39342</v>
      </c>
      <c r="E1442" s="168">
        <v>1.719643</v>
      </c>
      <c r="F1442" s="160">
        <v>23.37349</v>
      </c>
    </row>
    <row r="1443" spans="1:6" ht="12.75">
      <c r="A1443">
        <v>2007</v>
      </c>
      <c r="B1443">
        <v>9</v>
      </c>
      <c r="C1443">
        <v>18</v>
      </c>
      <c r="D1443">
        <v>39343</v>
      </c>
      <c r="E1443" s="168">
        <v>1.275389</v>
      </c>
      <c r="F1443" s="160">
        <v>23.32917</v>
      </c>
    </row>
    <row r="1444" spans="1:6" ht="12.75">
      <c r="A1444">
        <v>2007</v>
      </c>
      <c r="B1444">
        <v>9</v>
      </c>
      <c r="C1444">
        <v>19</v>
      </c>
      <c r="D1444">
        <v>39344</v>
      </c>
      <c r="E1444" s="168">
        <v>0.9802103</v>
      </c>
      <c r="F1444" s="160">
        <v>23.29479</v>
      </c>
    </row>
    <row r="1445" spans="1:6" ht="12.75">
      <c r="A1445">
        <v>2007</v>
      </c>
      <c r="B1445">
        <v>9</v>
      </c>
      <c r="C1445">
        <v>20</v>
      </c>
      <c r="D1445">
        <v>39345</v>
      </c>
      <c r="E1445" s="168">
        <v>0.9481878</v>
      </c>
      <c r="F1445" s="160">
        <v>23.29078</v>
      </c>
    </row>
    <row r="1446" spans="1:6" ht="12.75">
      <c r="A1446">
        <v>2007</v>
      </c>
      <c r="B1446">
        <v>9</v>
      </c>
      <c r="C1446">
        <v>21</v>
      </c>
      <c r="D1446">
        <v>39346</v>
      </c>
      <c r="E1446" s="168">
        <v>0.723125</v>
      </c>
      <c r="F1446" s="160">
        <v>23.26052</v>
      </c>
    </row>
    <row r="1447" spans="1:6" ht="12.75">
      <c r="A1447">
        <v>2007</v>
      </c>
      <c r="B1447">
        <v>9</v>
      </c>
      <c r="C1447">
        <v>22</v>
      </c>
      <c r="D1447">
        <v>39347</v>
      </c>
      <c r="E1447" s="168">
        <v>0.487494</v>
      </c>
      <c r="F1447" s="160">
        <v>23.23094</v>
      </c>
    </row>
    <row r="1448" spans="1:6" ht="12.75">
      <c r="A1448">
        <v>2007</v>
      </c>
      <c r="B1448">
        <v>9</v>
      </c>
      <c r="C1448">
        <v>23</v>
      </c>
      <c r="D1448">
        <v>39348</v>
      </c>
      <c r="E1448" s="168">
        <v>0.7887498</v>
      </c>
      <c r="F1448" s="160">
        <v>23.26859</v>
      </c>
    </row>
    <row r="1449" spans="1:6" ht="12.75">
      <c r="A1449">
        <v>2007</v>
      </c>
      <c r="B1449">
        <v>9</v>
      </c>
      <c r="C1449">
        <v>24</v>
      </c>
      <c r="D1449">
        <v>39349</v>
      </c>
      <c r="E1449" s="168">
        <v>0.836615</v>
      </c>
      <c r="F1449" s="160">
        <v>23.27537</v>
      </c>
    </row>
    <row r="1450" spans="1:6" ht="12.75">
      <c r="A1450">
        <v>2007</v>
      </c>
      <c r="B1450">
        <v>9</v>
      </c>
      <c r="C1450">
        <v>25</v>
      </c>
      <c r="D1450">
        <v>39350</v>
      </c>
      <c r="E1450" s="168">
        <v>0.9545124</v>
      </c>
      <c r="F1450" s="160">
        <v>23.29151</v>
      </c>
    </row>
    <row r="1451" spans="1:6" ht="12.75">
      <c r="A1451">
        <v>2007</v>
      </c>
      <c r="B1451">
        <v>9</v>
      </c>
      <c r="C1451">
        <v>26</v>
      </c>
      <c r="D1451">
        <v>39351</v>
      </c>
      <c r="E1451" s="168">
        <v>1.194877</v>
      </c>
      <c r="F1451" s="160">
        <v>23.32073</v>
      </c>
    </row>
    <row r="1452" spans="1:6" ht="12.75">
      <c r="A1452">
        <v>2007</v>
      </c>
      <c r="B1452">
        <v>9</v>
      </c>
      <c r="C1452">
        <v>27</v>
      </c>
      <c r="D1452">
        <v>39352</v>
      </c>
      <c r="E1452" s="168">
        <v>1.245803</v>
      </c>
      <c r="F1452" s="160">
        <v>23.32646</v>
      </c>
    </row>
    <row r="1453" spans="1:6" ht="12.75">
      <c r="A1453">
        <v>2007</v>
      </c>
      <c r="B1453">
        <v>9</v>
      </c>
      <c r="C1453">
        <v>28</v>
      </c>
      <c r="D1453">
        <v>39353</v>
      </c>
      <c r="E1453" s="168">
        <v>1.064474</v>
      </c>
      <c r="F1453" s="160">
        <v>23.29943</v>
      </c>
    </row>
    <row r="1454" spans="1:6" ht="12.75">
      <c r="A1454">
        <v>2007</v>
      </c>
      <c r="B1454">
        <v>9</v>
      </c>
      <c r="C1454">
        <v>29</v>
      </c>
      <c r="D1454">
        <v>39354</v>
      </c>
      <c r="E1454" s="168">
        <v>0.8179979</v>
      </c>
      <c r="F1454" s="160">
        <v>23.26307</v>
      </c>
    </row>
    <row r="1455" spans="1:6" ht="12.75">
      <c r="A1455">
        <v>2007</v>
      </c>
      <c r="B1455">
        <v>9</v>
      </c>
      <c r="C1455">
        <v>30</v>
      </c>
      <c r="D1455">
        <v>39355</v>
      </c>
      <c r="E1455" s="168">
        <v>0.6212466</v>
      </c>
      <c r="F1455" s="160">
        <v>23.23766</v>
      </c>
    </row>
    <row r="1456" spans="1:6" ht="12.75">
      <c r="A1456">
        <v>2007</v>
      </c>
      <c r="B1456">
        <v>10</v>
      </c>
      <c r="C1456">
        <v>1</v>
      </c>
      <c r="D1456">
        <v>39356</v>
      </c>
      <c r="E1456" s="168">
        <v>0.5692014</v>
      </c>
      <c r="F1456" s="160">
        <v>23.23146</v>
      </c>
    </row>
    <row r="1457" spans="1:6" ht="12.75">
      <c r="A1457">
        <v>2007</v>
      </c>
      <c r="B1457">
        <v>10</v>
      </c>
      <c r="C1457">
        <v>2</v>
      </c>
      <c r="D1457">
        <v>39357</v>
      </c>
      <c r="E1457" s="168">
        <v>8.463783</v>
      </c>
      <c r="F1457" s="160">
        <v>23.79635</v>
      </c>
    </row>
    <row r="1458" spans="1:6" ht="12.75">
      <c r="A1458">
        <v>2007</v>
      </c>
      <c r="B1458">
        <v>10</v>
      </c>
      <c r="C1458">
        <v>3</v>
      </c>
      <c r="D1458">
        <v>39358</v>
      </c>
      <c r="E1458" s="168">
        <v>11.19653</v>
      </c>
      <c r="F1458" s="160">
        <v>23.92969</v>
      </c>
    </row>
    <row r="1459" spans="1:6" ht="12.75">
      <c r="A1459">
        <v>2007</v>
      </c>
      <c r="B1459">
        <v>10</v>
      </c>
      <c r="C1459">
        <v>4</v>
      </c>
      <c r="D1459">
        <v>39359</v>
      </c>
      <c r="E1459" s="168">
        <v>8.9089</v>
      </c>
      <c r="F1459" s="160">
        <v>23.84594</v>
      </c>
    </row>
    <row r="1460" spans="1:6" ht="12.75">
      <c r="A1460">
        <v>2007</v>
      </c>
      <c r="B1460">
        <v>10</v>
      </c>
      <c r="C1460">
        <v>5</v>
      </c>
      <c r="D1460">
        <v>39360</v>
      </c>
      <c r="E1460" s="168">
        <v>8.269851</v>
      </c>
      <c r="F1460" s="160">
        <v>23.82026</v>
      </c>
    </row>
    <row r="1461" spans="1:6" ht="12.75">
      <c r="A1461">
        <v>2007</v>
      </c>
      <c r="B1461">
        <v>10</v>
      </c>
      <c r="C1461">
        <v>6</v>
      </c>
      <c r="D1461">
        <v>39361</v>
      </c>
      <c r="E1461" s="168">
        <v>8.352533</v>
      </c>
      <c r="F1461" s="160">
        <v>23.82365</v>
      </c>
    </row>
    <row r="1462" spans="1:6" ht="12.75">
      <c r="A1462">
        <v>2007</v>
      </c>
      <c r="B1462">
        <v>10</v>
      </c>
      <c r="C1462">
        <v>7</v>
      </c>
      <c r="D1462">
        <v>39362</v>
      </c>
      <c r="E1462" s="168">
        <v>8.159083</v>
      </c>
      <c r="F1462" s="160">
        <v>23.81547</v>
      </c>
    </row>
    <row r="1463" spans="1:6" ht="12.75">
      <c r="A1463">
        <v>2007</v>
      </c>
      <c r="B1463">
        <v>10</v>
      </c>
      <c r="C1463">
        <v>8</v>
      </c>
      <c r="D1463">
        <v>39363</v>
      </c>
      <c r="E1463" s="168">
        <v>8.679905</v>
      </c>
      <c r="F1463" s="160">
        <v>23.83708</v>
      </c>
    </row>
    <row r="1464" spans="1:6" ht="12.75">
      <c r="A1464">
        <v>2007</v>
      </c>
      <c r="B1464">
        <v>10</v>
      </c>
      <c r="C1464">
        <v>9</v>
      </c>
      <c r="D1464">
        <v>39364</v>
      </c>
      <c r="E1464" s="168">
        <v>8.126127</v>
      </c>
      <c r="F1464" s="160">
        <v>23.81417</v>
      </c>
    </row>
    <row r="1465" spans="1:6" ht="12.75">
      <c r="A1465">
        <v>2007</v>
      </c>
      <c r="B1465">
        <v>10</v>
      </c>
      <c r="C1465">
        <v>10</v>
      </c>
      <c r="D1465">
        <v>39365</v>
      </c>
      <c r="E1465" s="168">
        <v>7.501618</v>
      </c>
      <c r="F1465" s="160">
        <v>23.78703</v>
      </c>
    </row>
    <row r="1466" spans="1:6" ht="12.75">
      <c r="A1466">
        <v>2007</v>
      </c>
      <c r="B1466">
        <v>10</v>
      </c>
      <c r="C1466">
        <v>11</v>
      </c>
      <c r="D1466">
        <v>39366</v>
      </c>
      <c r="E1466" s="168">
        <v>6.718301</v>
      </c>
      <c r="F1466" s="160">
        <v>23.75073</v>
      </c>
    </row>
    <row r="1467" spans="1:6" ht="12.75">
      <c r="A1467">
        <v>2007</v>
      </c>
      <c r="B1467">
        <v>10</v>
      </c>
      <c r="C1467">
        <v>12</v>
      </c>
      <c r="D1467">
        <v>39367</v>
      </c>
      <c r="E1467" s="168">
        <v>5.932462</v>
      </c>
      <c r="F1467" s="160">
        <v>23.71135</v>
      </c>
    </row>
    <row r="1468" spans="1:6" ht="12.75">
      <c r="A1468">
        <v>2007</v>
      </c>
      <c r="B1468">
        <v>10</v>
      </c>
      <c r="C1468">
        <v>13</v>
      </c>
      <c r="D1468">
        <v>39368</v>
      </c>
      <c r="E1468" s="168">
        <v>4.99177</v>
      </c>
      <c r="F1468" s="160">
        <v>23.6576</v>
      </c>
    </row>
    <row r="1469" spans="1:6" ht="12.75">
      <c r="A1469">
        <v>2007</v>
      </c>
      <c r="B1469">
        <v>10</v>
      </c>
      <c r="C1469">
        <v>14</v>
      </c>
      <c r="D1469">
        <v>39369</v>
      </c>
      <c r="E1469" s="168">
        <v>4.277785</v>
      </c>
      <c r="F1469" s="160">
        <v>23.60547</v>
      </c>
    </row>
    <row r="1470" spans="1:6" ht="12.75">
      <c r="A1470">
        <v>2007</v>
      </c>
      <c r="B1470">
        <v>10</v>
      </c>
      <c r="C1470">
        <v>15</v>
      </c>
      <c r="D1470">
        <v>39370</v>
      </c>
      <c r="E1470" s="168">
        <v>3.599323</v>
      </c>
      <c r="F1470" s="160">
        <v>23.54917</v>
      </c>
    </row>
    <row r="1471" spans="1:6" ht="12.75">
      <c r="A1471">
        <v>2007</v>
      </c>
      <c r="B1471">
        <v>10</v>
      </c>
      <c r="C1471">
        <v>16</v>
      </c>
      <c r="D1471">
        <v>39371</v>
      </c>
      <c r="E1471" s="168">
        <v>3.088638</v>
      </c>
      <c r="F1471" s="160">
        <v>23.50208</v>
      </c>
    </row>
    <row r="1472" spans="1:6" ht="12.75">
      <c r="A1472">
        <v>2007</v>
      </c>
      <c r="B1472">
        <v>10</v>
      </c>
      <c r="C1472">
        <v>17</v>
      </c>
      <c r="D1472">
        <v>39372</v>
      </c>
      <c r="E1472" s="168">
        <v>2.737386</v>
      </c>
      <c r="F1472" s="160">
        <v>23.45927</v>
      </c>
    </row>
    <row r="1473" spans="1:6" ht="12.75">
      <c r="A1473">
        <v>2007</v>
      </c>
      <c r="B1473">
        <v>10</v>
      </c>
      <c r="C1473">
        <v>18</v>
      </c>
      <c r="D1473">
        <v>39373</v>
      </c>
      <c r="E1473" s="168">
        <v>2.397218</v>
      </c>
      <c r="F1473" s="160">
        <v>23.42458</v>
      </c>
    </row>
    <row r="1474" spans="1:6" ht="12.75">
      <c r="A1474">
        <v>2007</v>
      </c>
      <c r="B1474">
        <v>10</v>
      </c>
      <c r="C1474">
        <v>19</v>
      </c>
      <c r="D1474">
        <v>39374</v>
      </c>
      <c r="E1474" s="168">
        <v>2.384171</v>
      </c>
      <c r="F1474" s="160">
        <v>23.42333</v>
      </c>
    </row>
    <row r="1475" spans="1:6" ht="12.75">
      <c r="A1475">
        <v>2007</v>
      </c>
      <c r="B1475">
        <v>10</v>
      </c>
      <c r="C1475">
        <v>20</v>
      </c>
      <c r="D1475">
        <v>39375</v>
      </c>
      <c r="E1475" s="168">
        <v>2.793309</v>
      </c>
      <c r="F1475" s="160">
        <v>23.46255</v>
      </c>
    </row>
    <row r="1476" spans="1:6" ht="12.75">
      <c r="A1476">
        <v>2007</v>
      </c>
      <c r="B1476">
        <v>10</v>
      </c>
      <c r="C1476">
        <v>21</v>
      </c>
      <c r="D1476">
        <v>39376</v>
      </c>
      <c r="E1476" s="168">
        <v>3.291336</v>
      </c>
      <c r="F1476" s="160">
        <v>23.51125</v>
      </c>
    </row>
    <row r="1477" spans="1:6" ht="12.75">
      <c r="A1477">
        <v>2007</v>
      </c>
      <c r="B1477">
        <v>10</v>
      </c>
      <c r="C1477">
        <v>22</v>
      </c>
      <c r="D1477">
        <v>39377</v>
      </c>
      <c r="E1477" s="168">
        <v>4.105076</v>
      </c>
      <c r="F1477" s="160">
        <v>23.58187</v>
      </c>
    </row>
    <row r="1478" spans="1:6" ht="12.75">
      <c r="A1478">
        <v>2007</v>
      </c>
      <c r="B1478">
        <v>10</v>
      </c>
      <c r="C1478">
        <v>23</v>
      </c>
      <c r="D1478">
        <v>39378</v>
      </c>
      <c r="E1478" s="168">
        <v>4.157424</v>
      </c>
      <c r="F1478" s="160">
        <v>23.5862</v>
      </c>
    </row>
    <row r="1479" spans="1:6" ht="12.75">
      <c r="A1479">
        <v>2007</v>
      </c>
      <c r="B1479">
        <v>10</v>
      </c>
      <c r="C1479">
        <v>24</v>
      </c>
      <c r="D1479">
        <v>39379</v>
      </c>
      <c r="E1479" s="168">
        <v>4.027358</v>
      </c>
      <c r="F1479" s="160">
        <v>23.57568</v>
      </c>
    </row>
    <row r="1480" spans="1:6" ht="12.75">
      <c r="A1480">
        <v>2007</v>
      </c>
      <c r="B1480">
        <v>10</v>
      </c>
      <c r="C1480">
        <v>25</v>
      </c>
      <c r="D1480">
        <v>39380</v>
      </c>
      <c r="E1480" s="168">
        <v>3.83608</v>
      </c>
      <c r="F1480" s="160">
        <v>23.55979</v>
      </c>
    </row>
    <row r="1481" spans="1:6" ht="12.75">
      <c r="A1481">
        <v>2007</v>
      </c>
      <c r="B1481">
        <v>10</v>
      </c>
      <c r="C1481">
        <v>26</v>
      </c>
      <c r="D1481">
        <v>39381</v>
      </c>
      <c r="E1481" s="168">
        <v>3.628557</v>
      </c>
      <c r="F1481" s="160">
        <v>23.54198</v>
      </c>
    </row>
    <row r="1482" spans="1:6" ht="12.75">
      <c r="A1482">
        <v>2007</v>
      </c>
      <c r="B1482">
        <v>10</v>
      </c>
      <c r="C1482">
        <v>27</v>
      </c>
      <c r="D1482">
        <v>39382</v>
      </c>
      <c r="E1482" s="168">
        <v>3.408927</v>
      </c>
      <c r="F1482" s="160">
        <v>23.52229</v>
      </c>
    </row>
    <row r="1483" spans="1:6" ht="12.75">
      <c r="A1483">
        <v>2007</v>
      </c>
      <c r="B1483">
        <v>10</v>
      </c>
      <c r="C1483">
        <v>28</v>
      </c>
      <c r="D1483">
        <v>39383</v>
      </c>
      <c r="E1483" s="168">
        <v>3.230327</v>
      </c>
      <c r="F1483" s="160">
        <v>23.50578</v>
      </c>
    </row>
    <row r="1484" spans="1:6" ht="12.75">
      <c r="A1484">
        <v>2007</v>
      </c>
      <c r="B1484">
        <v>10</v>
      </c>
      <c r="C1484">
        <v>29</v>
      </c>
      <c r="D1484">
        <v>39384</v>
      </c>
      <c r="E1484" s="168">
        <v>3.004579</v>
      </c>
      <c r="F1484" s="160">
        <v>23.48396</v>
      </c>
    </row>
    <row r="1485" spans="1:6" ht="12.75">
      <c r="A1485">
        <v>2007</v>
      </c>
      <c r="B1485">
        <v>10</v>
      </c>
      <c r="C1485">
        <v>30</v>
      </c>
      <c r="D1485">
        <v>39385</v>
      </c>
      <c r="E1485" s="168">
        <v>3.587063</v>
      </c>
      <c r="F1485" s="160">
        <v>23.53682</v>
      </c>
    </row>
    <row r="1486" spans="1:6" ht="12.75">
      <c r="A1486">
        <v>2007</v>
      </c>
      <c r="B1486">
        <v>10</v>
      </c>
      <c r="C1486">
        <v>31</v>
      </c>
      <c r="D1486">
        <v>39386</v>
      </c>
      <c r="E1486" s="168">
        <v>4.368073</v>
      </c>
      <c r="F1486" s="160">
        <v>23.60281</v>
      </c>
    </row>
    <row r="1487" spans="1:6" ht="12.75">
      <c r="A1487">
        <v>2007</v>
      </c>
      <c r="B1487">
        <v>11</v>
      </c>
      <c r="C1487">
        <v>1</v>
      </c>
      <c r="D1487">
        <v>39387</v>
      </c>
      <c r="E1487" s="168">
        <v>4.406218</v>
      </c>
      <c r="F1487" s="160">
        <v>23.60578</v>
      </c>
    </row>
    <row r="1488" spans="1:6" ht="12.75">
      <c r="A1488">
        <v>2007</v>
      </c>
      <c r="B1488">
        <v>11</v>
      </c>
      <c r="C1488">
        <v>2</v>
      </c>
      <c r="D1488">
        <v>39388</v>
      </c>
      <c r="E1488" s="168">
        <v>4.218754</v>
      </c>
      <c r="F1488" s="160">
        <v>23.59104</v>
      </c>
    </row>
    <row r="1489" spans="1:6" ht="12.75">
      <c r="A1489">
        <v>2007</v>
      </c>
      <c r="B1489">
        <v>11</v>
      </c>
      <c r="C1489">
        <v>3</v>
      </c>
      <c r="D1489">
        <v>39389</v>
      </c>
      <c r="E1489" s="168">
        <v>3.758188</v>
      </c>
      <c r="F1489" s="160">
        <v>23.55297</v>
      </c>
    </row>
    <row r="1490" spans="1:6" ht="12.75">
      <c r="A1490">
        <v>2007</v>
      </c>
      <c r="B1490">
        <v>11</v>
      </c>
      <c r="C1490">
        <v>4</v>
      </c>
      <c r="D1490">
        <v>39390</v>
      </c>
      <c r="E1490" s="168">
        <v>3.302783</v>
      </c>
      <c r="F1490" s="160">
        <v>23.5124</v>
      </c>
    </row>
    <row r="1491" spans="1:6" ht="12.75">
      <c r="A1491">
        <v>2007</v>
      </c>
      <c r="B1491">
        <v>11</v>
      </c>
      <c r="C1491">
        <v>5</v>
      </c>
      <c r="D1491">
        <v>39391</v>
      </c>
      <c r="E1491" s="168">
        <v>2.989339</v>
      </c>
      <c r="F1491" s="160">
        <v>23.47239</v>
      </c>
    </row>
    <row r="1492" spans="1:6" ht="12.75">
      <c r="A1492">
        <v>2007</v>
      </c>
      <c r="B1492">
        <v>11</v>
      </c>
      <c r="C1492">
        <v>6</v>
      </c>
      <c r="D1492">
        <v>39392</v>
      </c>
      <c r="E1492" s="168">
        <v>2.566</v>
      </c>
      <c r="F1492" s="160">
        <v>23.43052</v>
      </c>
    </row>
    <row r="1493" spans="1:6" ht="12.75">
      <c r="A1493">
        <v>2007</v>
      </c>
      <c r="B1493">
        <v>11</v>
      </c>
      <c r="C1493">
        <v>7</v>
      </c>
      <c r="D1493">
        <v>39393</v>
      </c>
      <c r="E1493" s="168">
        <v>2.194874</v>
      </c>
      <c r="F1493" s="160">
        <v>23.39453</v>
      </c>
    </row>
    <row r="1494" spans="1:6" ht="12.75">
      <c r="A1494">
        <v>2007</v>
      </c>
      <c r="B1494">
        <v>11</v>
      </c>
      <c r="C1494">
        <v>8</v>
      </c>
      <c r="D1494">
        <v>39394</v>
      </c>
      <c r="E1494" s="168">
        <v>1.914373</v>
      </c>
      <c r="F1494" s="160">
        <v>23.36464</v>
      </c>
    </row>
    <row r="1495" spans="1:6" ht="12.75">
      <c r="A1495">
        <v>2007</v>
      </c>
      <c r="B1495">
        <v>11</v>
      </c>
      <c r="C1495">
        <v>9</v>
      </c>
      <c r="D1495">
        <v>39395</v>
      </c>
      <c r="E1495" s="168">
        <v>1.68671</v>
      </c>
      <c r="F1495" s="160">
        <v>23.33958</v>
      </c>
    </row>
    <row r="1496" spans="1:6" ht="12.75">
      <c r="A1496">
        <v>2007</v>
      </c>
      <c r="B1496">
        <v>11</v>
      </c>
      <c r="C1496">
        <v>10</v>
      </c>
      <c r="D1496">
        <v>39396</v>
      </c>
      <c r="E1496" s="168">
        <v>1.422851</v>
      </c>
      <c r="F1496" s="160">
        <v>23.31443</v>
      </c>
    </row>
    <row r="1497" spans="1:6" ht="12.75">
      <c r="A1497">
        <v>2007</v>
      </c>
      <c r="B1497">
        <v>11</v>
      </c>
      <c r="C1497">
        <v>11</v>
      </c>
      <c r="D1497">
        <v>39397</v>
      </c>
      <c r="E1497" s="168">
        <v>1.152008</v>
      </c>
      <c r="F1497" s="160">
        <v>23.28589</v>
      </c>
    </row>
    <row r="1498" spans="1:6" ht="12.75">
      <c r="A1498">
        <v>2007</v>
      </c>
      <c r="B1498">
        <v>11</v>
      </c>
      <c r="C1498">
        <v>12</v>
      </c>
      <c r="D1498">
        <v>39398</v>
      </c>
      <c r="E1498" s="168">
        <v>0.9812878</v>
      </c>
      <c r="F1498" s="160">
        <v>23.26521</v>
      </c>
    </row>
    <row r="1499" spans="1:6" ht="12.75">
      <c r="A1499">
        <v>2007</v>
      </c>
      <c r="B1499">
        <v>11</v>
      </c>
      <c r="C1499">
        <v>13</v>
      </c>
      <c r="D1499">
        <v>39399</v>
      </c>
      <c r="E1499" s="168">
        <v>0.9022747</v>
      </c>
      <c r="F1499" s="160">
        <v>23.25469</v>
      </c>
    </row>
    <row r="1500" spans="1:6" ht="12.75">
      <c r="A1500">
        <v>2007</v>
      </c>
      <c r="B1500">
        <v>11</v>
      </c>
      <c r="C1500">
        <v>14</v>
      </c>
      <c r="D1500">
        <v>39400</v>
      </c>
      <c r="E1500" s="168">
        <v>0.7995775</v>
      </c>
      <c r="F1500" s="160">
        <v>23.24052</v>
      </c>
    </row>
    <row r="1501" spans="1:6" ht="12.75">
      <c r="A1501">
        <v>2007</v>
      </c>
      <c r="B1501">
        <v>11</v>
      </c>
      <c r="C1501">
        <v>15</v>
      </c>
      <c r="D1501">
        <v>39401</v>
      </c>
      <c r="E1501" s="168">
        <v>0.6354144</v>
      </c>
      <c r="F1501" s="160">
        <v>23.21943</v>
      </c>
    </row>
    <row r="1502" spans="1:6" ht="12.75">
      <c r="A1502">
        <v>2007</v>
      </c>
      <c r="B1502">
        <v>11</v>
      </c>
      <c r="C1502">
        <v>16</v>
      </c>
      <c r="D1502">
        <v>39402</v>
      </c>
      <c r="E1502" s="168">
        <v>0.3654236</v>
      </c>
      <c r="F1502" s="160">
        <v>23.18568</v>
      </c>
    </row>
    <row r="1503" spans="1:6" ht="12.75">
      <c r="A1503">
        <v>2007</v>
      </c>
      <c r="B1503">
        <v>11</v>
      </c>
      <c r="C1503">
        <v>17</v>
      </c>
      <c r="D1503">
        <v>39403</v>
      </c>
      <c r="E1503" s="168">
        <v>0.1854202</v>
      </c>
      <c r="F1503" s="160">
        <v>23.16318</v>
      </c>
    </row>
    <row r="1504" spans="1:6" ht="12.75">
      <c r="A1504">
        <v>2007</v>
      </c>
      <c r="B1504">
        <v>11</v>
      </c>
      <c r="C1504">
        <v>18</v>
      </c>
      <c r="D1504">
        <v>39404</v>
      </c>
      <c r="E1504" s="168">
        <v>0.1287525</v>
      </c>
      <c r="F1504" s="160">
        <v>23.15609</v>
      </c>
    </row>
    <row r="1505" spans="1:6" ht="12.75">
      <c r="A1505">
        <v>2007</v>
      </c>
      <c r="B1505">
        <v>11</v>
      </c>
      <c r="C1505">
        <v>19</v>
      </c>
      <c r="D1505">
        <v>39405</v>
      </c>
      <c r="E1505" s="168">
        <v>0.05041763</v>
      </c>
      <c r="F1505" s="160">
        <v>23.1463</v>
      </c>
    </row>
    <row r="1506" spans="1:6" ht="12.75">
      <c r="A1506">
        <v>2007</v>
      </c>
      <c r="B1506">
        <v>11</v>
      </c>
      <c r="C1506">
        <v>20</v>
      </c>
      <c r="D1506">
        <v>39406</v>
      </c>
      <c r="E1506" s="168">
        <v>0</v>
      </c>
      <c r="F1506" s="160">
        <v>23.13281</v>
      </c>
    </row>
    <row r="1507" spans="1:6" ht="12.75">
      <c r="A1507">
        <v>2007</v>
      </c>
      <c r="B1507">
        <v>11</v>
      </c>
      <c r="C1507">
        <v>21</v>
      </c>
      <c r="D1507">
        <v>39407</v>
      </c>
      <c r="E1507" s="168">
        <v>0</v>
      </c>
      <c r="F1507" s="160">
        <v>23.11229</v>
      </c>
    </row>
    <row r="1508" spans="1:6" ht="12.75">
      <c r="A1508">
        <v>2007</v>
      </c>
      <c r="B1508">
        <v>11</v>
      </c>
      <c r="C1508">
        <v>22</v>
      </c>
      <c r="D1508">
        <v>39408</v>
      </c>
      <c r="E1508" s="168">
        <v>0</v>
      </c>
      <c r="F1508" s="160">
        <v>23.0963</v>
      </c>
    </row>
    <row r="1509" spans="1:6" ht="12.75">
      <c r="A1509">
        <v>2007</v>
      </c>
      <c r="B1509">
        <v>11</v>
      </c>
      <c r="C1509">
        <v>23</v>
      </c>
      <c r="D1509">
        <v>39409</v>
      </c>
      <c r="E1509" s="168">
        <v>0</v>
      </c>
      <c r="F1509" s="160">
        <v>23.07677</v>
      </c>
    </row>
    <row r="1510" spans="1:6" ht="12.75">
      <c r="A1510">
        <v>2007</v>
      </c>
      <c r="B1510">
        <v>11</v>
      </c>
      <c r="C1510">
        <v>24</v>
      </c>
      <c r="D1510">
        <v>39410</v>
      </c>
      <c r="E1510" s="168">
        <v>0</v>
      </c>
      <c r="F1510" s="160">
        <v>23.05792</v>
      </c>
    </row>
    <row r="1511" spans="1:6" ht="12.75">
      <c r="A1511">
        <v>2007</v>
      </c>
      <c r="B1511">
        <v>11</v>
      </c>
      <c r="C1511">
        <v>25</v>
      </c>
      <c r="D1511">
        <v>39411</v>
      </c>
      <c r="E1511" s="168">
        <v>0</v>
      </c>
      <c r="F1511" s="160">
        <v>23.04901</v>
      </c>
    </row>
    <row r="1512" spans="1:6" ht="12.75">
      <c r="A1512">
        <v>2007</v>
      </c>
      <c r="B1512">
        <v>11</v>
      </c>
      <c r="C1512">
        <v>26</v>
      </c>
      <c r="D1512">
        <v>39412</v>
      </c>
      <c r="E1512" s="168">
        <v>0</v>
      </c>
      <c r="F1512" s="160">
        <v>23.03563</v>
      </c>
    </row>
    <row r="1513" spans="1:6" ht="12.75">
      <c r="A1513">
        <v>2007</v>
      </c>
      <c r="B1513">
        <v>11</v>
      </c>
      <c r="C1513">
        <v>27</v>
      </c>
      <c r="D1513">
        <v>39413</v>
      </c>
      <c r="E1513" s="168">
        <v>0</v>
      </c>
      <c r="F1513" s="160">
        <v>23.0225</v>
      </c>
    </row>
    <row r="1514" spans="1:6" ht="12.75">
      <c r="A1514">
        <v>2007</v>
      </c>
      <c r="B1514">
        <v>11</v>
      </c>
      <c r="C1514">
        <v>28</v>
      </c>
      <c r="D1514">
        <v>39414</v>
      </c>
      <c r="E1514" s="168">
        <v>0</v>
      </c>
      <c r="F1514" s="160">
        <v>23.02</v>
      </c>
    </row>
    <row r="1515" spans="1:6" ht="12.75">
      <c r="A1515">
        <v>2007</v>
      </c>
      <c r="B1515">
        <v>11</v>
      </c>
      <c r="C1515">
        <v>29</v>
      </c>
      <c r="D1515">
        <v>39415</v>
      </c>
      <c r="E1515" s="168">
        <v>0</v>
      </c>
      <c r="F1515" s="160">
        <v>23.01901</v>
      </c>
    </row>
    <row r="1516" spans="1:6" ht="12.75">
      <c r="A1516">
        <v>2007</v>
      </c>
      <c r="B1516">
        <v>11</v>
      </c>
      <c r="C1516">
        <v>30</v>
      </c>
      <c r="D1516">
        <v>39416</v>
      </c>
      <c r="E1516" s="168">
        <v>0</v>
      </c>
      <c r="F1516" s="160">
        <v>23.01287</v>
      </c>
    </row>
    <row r="1517" spans="1:6" ht="12.75">
      <c r="A1517">
        <v>2007</v>
      </c>
      <c r="B1517">
        <v>12</v>
      </c>
      <c r="C1517">
        <v>1</v>
      </c>
      <c r="D1517">
        <v>39417</v>
      </c>
      <c r="E1517" s="168">
        <v>0</v>
      </c>
      <c r="F1517" s="160">
        <v>23.02208</v>
      </c>
    </row>
    <row r="1518" spans="1:6" ht="12.75">
      <c r="A1518">
        <v>2007</v>
      </c>
      <c r="B1518">
        <v>12</v>
      </c>
      <c r="C1518">
        <v>2</v>
      </c>
      <c r="D1518">
        <v>39418</v>
      </c>
      <c r="E1518" s="168">
        <v>0</v>
      </c>
      <c r="F1518" s="160">
        <v>23.02479</v>
      </c>
    </row>
    <row r="1519" spans="1:6" ht="12.75">
      <c r="A1519">
        <v>2007</v>
      </c>
      <c r="B1519">
        <v>12</v>
      </c>
      <c r="C1519">
        <v>3</v>
      </c>
      <c r="D1519">
        <v>39419</v>
      </c>
      <c r="E1519" s="168">
        <v>0</v>
      </c>
      <c r="F1519" s="160">
        <v>23.01583</v>
      </c>
    </row>
    <row r="1520" spans="1:6" ht="12.75">
      <c r="A1520">
        <v>2007</v>
      </c>
      <c r="B1520">
        <v>12</v>
      </c>
      <c r="C1520">
        <v>4</v>
      </c>
      <c r="D1520">
        <v>39420</v>
      </c>
      <c r="E1520" s="168">
        <v>0</v>
      </c>
      <c r="F1520" s="160">
        <v>22.98943</v>
      </c>
    </row>
    <row r="1521" spans="1:6" ht="12.75">
      <c r="A1521">
        <v>2007</v>
      </c>
      <c r="B1521">
        <v>12</v>
      </c>
      <c r="C1521">
        <v>5</v>
      </c>
      <c r="D1521">
        <v>39421</v>
      </c>
      <c r="E1521" s="168">
        <v>0</v>
      </c>
      <c r="F1521" s="160">
        <v>22.96177</v>
      </c>
    </row>
    <row r="1522" spans="1:6" ht="12.75">
      <c r="A1522">
        <v>2007</v>
      </c>
      <c r="B1522">
        <v>12</v>
      </c>
      <c r="C1522">
        <v>6</v>
      </c>
      <c r="D1522">
        <v>39422</v>
      </c>
      <c r="E1522" s="168">
        <v>0</v>
      </c>
      <c r="F1522" s="160">
        <v>22.93677</v>
      </c>
    </row>
    <row r="1523" spans="1:6" ht="12.75">
      <c r="A1523">
        <v>2007</v>
      </c>
      <c r="B1523">
        <v>12</v>
      </c>
      <c r="C1523">
        <v>7</v>
      </c>
      <c r="D1523">
        <v>39423</v>
      </c>
      <c r="E1523" s="168">
        <v>0</v>
      </c>
      <c r="F1523" s="160">
        <v>22.92693</v>
      </c>
    </row>
    <row r="1524" spans="1:6" ht="12.75">
      <c r="A1524">
        <v>2007</v>
      </c>
      <c r="B1524">
        <v>12</v>
      </c>
      <c r="C1524">
        <v>8</v>
      </c>
      <c r="D1524">
        <v>39424</v>
      </c>
      <c r="E1524" s="168">
        <v>0</v>
      </c>
      <c r="F1524" s="160">
        <v>22.92052</v>
      </c>
    </row>
    <row r="1525" spans="1:6" ht="12.75">
      <c r="A1525">
        <v>2007</v>
      </c>
      <c r="B1525">
        <v>12</v>
      </c>
      <c r="C1525">
        <v>9</v>
      </c>
      <c r="D1525">
        <v>39425</v>
      </c>
      <c r="E1525" s="168">
        <v>0</v>
      </c>
      <c r="F1525" s="160">
        <v>22.9201</v>
      </c>
    </row>
    <row r="1526" spans="1:6" ht="12.75">
      <c r="A1526">
        <v>2007</v>
      </c>
      <c r="B1526">
        <v>12</v>
      </c>
      <c r="C1526">
        <v>10</v>
      </c>
      <c r="D1526">
        <v>39426</v>
      </c>
      <c r="E1526" s="168">
        <v>0</v>
      </c>
      <c r="F1526" s="160">
        <v>22.92</v>
      </c>
    </row>
    <row r="1527" spans="1:6" ht="12.75">
      <c r="A1527">
        <v>2007</v>
      </c>
      <c r="B1527">
        <v>12</v>
      </c>
      <c r="C1527">
        <v>11</v>
      </c>
      <c r="D1527">
        <v>39427</v>
      </c>
      <c r="E1527" s="168">
        <v>0</v>
      </c>
      <c r="F1527" s="160">
        <v>22.91724</v>
      </c>
    </row>
    <row r="1528" spans="1:6" ht="12.75">
      <c r="A1528">
        <v>2007</v>
      </c>
      <c r="B1528">
        <v>12</v>
      </c>
      <c r="C1528">
        <v>12</v>
      </c>
      <c r="D1528">
        <v>39428</v>
      </c>
      <c r="E1528" s="168">
        <v>0</v>
      </c>
      <c r="F1528" s="160">
        <v>22.91068</v>
      </c>
    </row>
    <row r="1529" spans="1:6" ht="12.75">
      <c r="A1529">
        <v>2007</v>
      </c>
      <c r="B1529">
        <v>12</v>
      </c>
      <c r="C1529">
        <v>13</v>
      </c>
      <c r="D1529">
        <v>39429</v>
      </c>
      <c r="E1529" s="168">
        <v>0</v>
      </c>
      <c r="F1529" s="160">
        <v>22.90052</v>
      </c>
    </row>
    <row r="1530" spans="1:6" ht="12.75">
      <c r="A1530">
        <v>2007</v>
      </c>
      <c r="B1530">
        <v>12</v>
      </c>
      <c r="C1530">
        <v>14</v>
      </c>
      <c r="D1530">
        <v>39430</v>
      </c>
      <c r="E1530" s="168">
        <v>0</v>
      </c>
      <c r="F1530" s="160">
        <v>22.96422</v>
      </c>
    </row>
    <row r="1531" spans="1:6" ht="12.75">
      <c r="A1531">
        <v>2007</v>
      </c>
      <c r="B1531">
        <v>12</v>
      </c>
      <c r="C1531">
        <v>15</v>
      </c>
      <c r="D1531">
        <v>39431</v>
      </c>
      <c r="E1531" s="168">
        <v>0.7800125</v>
      </c>
      <c r="F1531" s="160">
        <v>23.23896</v>
      </c>
    </row>
    <row r="1532" spans="1:6" ht="12.75">
      <c r="A1532">
        <v>2007</v>
      </c>
      <c r="B1532">
        <v>12</v>
      </c>
      <c r="C1532">
        <v>16</v>
      </c>
      <c r="D1532">
        <v>39432</v>
      </c>
      <c r="E1532" s="168">
        <v>0.9017711</v>
      </c>
      <c r="F1532" s="160">
        <v>23.25448</v>
      </c>
    </row>
    <row r="1533" spans="1:6" ht="12.75">
      <c r="A1533">
        <v>2007</v>
      </c>
      <c r="B1533">
        <v>12</v>
      </c>
      <c r="C1533">
        <v>17</v>
      </c>
      <c r="D1533">
        <v>39433</v>
      </c>
      <c r="E1533" s="168">
        <v>0.4491709</v>
      </c>
      <c r="F1533" s="160">
        <v>23.19615</v>
      </c>
    </row>
    <row r="1534" spans="1:6" ht="12.75">
      <c r="A1534">
        <v>2007</v>
      </c>
      <c r="B1534">
        <v>12</v>
      </c>
      <c r="C1534">
        <v>18</v>
      </c>
      <c r="D1534">
        <v>39434</v>
      </c>
      <c r="E1534" s="168">
        <v>0.103752</v>
      </c>
      <c r="F1534" s="160">
        <v>23.1526</v>
      </c>
    </row>
    <row r="1535" spans="1:6" ht="12.75">
      <c r="A1535">
        <v>2007</v>
      </c>
      <c r="B1535">
        <v>12</v>
      </c>
      <c r="C1535">
        <v>19</v>
      </c>
      <c r="D1535">
        <v>39435</v>
      </c>
      <c r="E1535" s="168">
        <v>0</v>
      </c>
      <c r="F1535" s="160">
        <v>23.12448</v>
      </c>
    </row>
    <row r="1536" spans="1:6" ht="12.75">
      <c r="A1536">
        <v>2007</v>
      </c>
      <c r="B1536">
        <v>12</v>
      </c>
      <c r="C1536">
        <v>20</v>
      </c>
      <c r="D1536">
        <v>39436</v>
      </c>
      <c r="E1536" s="168">
        <v>0</v>
      </c>
      <c r="F1536" s="160">
        <v>23.10662</v>
      </c>
    </row>
    <row r="1537" spans="1:6" ht="12.75">
      <c r="A1537">
        <v>2007</v>
      </c>
      <c r="B1537">
        <v>12</v>
      </c>
      <c r="C1537">
        <v>21</v>
      </c>
      <c r="D1537">
        <v>39437</v>
      </c>
      <c r="E1537" s="168">
        <v>0</v>
      </c>
      <c r="F1537" s="160">
        <v>23.09724</v>
      </c>
    </row>
    <row r="1538" spans="1:6" ht="12.75">
      <c r="A1538">
        <v>2007</v>
      </c>
      <c r="B1538">
        <v>12</v>
      </c>
      <c r="C1538">
        <v>22</v>
      </c>
      <c r="D1538">
        <v>39438</v>
      </c>
      <c r="E1538" s="168">
        <v>0</v>
      </c>
      <c r="F1538" s="160">
        <v>23.07828</v>
      </c>
    </row>
    <row r="1539" spans="1:6" ht="12.75">
      <c r="A1539">
        <v>2007</v>
      </c>
      <c r="B1539">
        <v>12</v>
      </c>
      <c r="C1539">
        <v>23</v>
      </c>
      <c r="D1539">
        <v>39439</v>
      </c>
      <c r="E1539" s="168">
        <v>0</v>
      </c>
      <c r="F1539" s="160">
        <v>23.05469</v>
      </c>
    </row>
    <row r="1540" spans="1:6" ht="12.75">
      <c r="A1540">
        <v>2007</v>
      </c>
      <c r="B1540">
        <v>12</v>
      </c>
      <c r="C1540">
        <v>24</v>
      </c>
      <c r="D1540">
        <v>39440</v>
      </c>
      <c r="E1540" s="168">
        <v>0</v>
      </c>
      <c r="F1540" s="160">
        <v>23.03891</v>
      </c>
    </row>
    <row r="1541" spans="1:6" ht="12.75">
      <c r="A1541">
        <v>2007</v>
      </c>
      <c r="B1541">
        <v>12</v>
      </c>
      <c r="C1541">
        <v>25</v>
      </c>
      <c r="D1541">
        <v>39441</v>
      </c>
      <c r="E1541" s="168">
        <v>0</v>
      </c>
      <c r="F1541" s="160">
        <v>23.03641</v>
      </c>
    </row>
    <row r="1542" spans="1:6" ht="12.75">
      <c r="A1542">
        <v>2007</v>
      </c>
      <c r="B1542">
        <v>12</v>
      </c>
      <c r="C1542">
        <v>26</v>
      </c>
      <c r="D1542">
        <v>39442</v>
      </c>
      <c r="E1542" s="168">
        <v>0</v>
      </c>
      <c r="F1542" s="160">
        <v>23.04682</v>
      </c>
    </row>
    <row r="1543" spans="1:6" ht="12.75">
      <c r="A1543">
        <v>2007</v>
      </c>
      <c r="B1543">
        <v>12</v>
      </c>
      <c r="C1543">
        <v>27</v>
      </c>
      <c r="D1543">
        <v>39443</v>
      </c>
      <c r="E1543" s="168">
        <v>0</v>
      </c>
      <c r="F1543" s="160">
        <v>23.04641</v>
      </c>
    </row>
    <row r="1544" spans="1:6" ht="12.75">
      <c r="A1544">
        <v>2007</v>
      </c>
      <c r="B1544">
        <v>12</v>
      </c>
      <c r="C1544">
        <v>28</v>
      </c>
      <c r="D1544">
        <v>39444</v>
      </c>
      <c r="E1544" s="168">
        <v>0</v>
      </c>
      <c r="F1544" s="160">
        <v>23.03568</v>
      </c>
    </row>
    <row r="1545" spans="1:6" ht="12.75">
      <c r="A1545">
        <v>2007</v>
      </c>
      <c r="B1545">
        <v>12</v>
      </c>
      <c r="C1545">
        <v>29</v>
      </c>
      <c r="D1545">
        <v>39445</v>
      </c>
      <c r="E1545" s="168">
        <v>0</v>
      </c>
      <c r="F1545" s="160">
        <v>23.01833</v>
      </c>
    </row>
    <row r="1546" spans="1:6" ht="12.75">
      <c r="A1546">
        <v>2007</v>
      </c>
      <c r="B1546">
        <v>12</v>
      </c>
      <c r="C1546">
        <v>30</v>
      </c>
      <c r="D1546">
        <v>39446</v>
      </c>
      <c r="E1546" s="168">
        <v>0</v>
      </c>
      <c r="F1546" s="160">
        <v>23.00594</v>
      </c>
    </row>
    <row r="1547" spans="1:6" ht="12.75">
      <c r="A1547">
        <v>2007</v>
      </c>
      <c r="B1547">
        <v>12</v>
      </c>
      <c r="C1547">
        <v>31</v>
      </c>
      <c r="D1547">
        <v>39447</v>
      </c>
      <c r="E1547" s="168">
        <v>0</v>
      </c>
      <c r="F1547" s="160">
        <v>22.98838</v>
      </c>
    </row>
    <row r="1548" spans="1:6" ht="12.75">
      <c r="A1548">
        <v>2008</v>
      </c>
      <c r="B1548">
        <v>1</v>
      </c>
      <c r="C1548">
        <v>1</v>
      </c>
      <c r="D1548">
        <v>39448</v>
      </c>
      <c r="E1548" s="168">
        <v>0</v>
      </c>
      <c r="F1548" s="160">
        <v>22.98906</v>
      </c>
    </row>
    <row r="1549" spans="1:6" ht="12.75">
      <c r="A1549">
        <v>2008</v>
      </c>
      <c r="B1549">
        <v>1</v>
      </c>
      <c r="C1549">
        <v>2</v>
      </c>
      <c r="D1549">
        <v>39449</v>
      </c>
      <c r="E1549" s="168">
        <v>0</v>
      </c>
      <c r="F1549" s="160">
        <v>22.99318</v>
      </c>
    </row>
    <row r="1550" spans="1:6" ht="12.75">
      <c r="A1550">
        <v>2008</v>
      </c>
      <c r="B1550">
        <v>1</v>
      </c>
      <c r="C1550">
        <v>3</v>
      </c>
      <c r="D1550">
        <v>39450</v>
      </c>
      <c r="E1550" s="168">
        <v>0</v>
      </c>
      <c r="F1550" s="160">
        <v>22.96219</v>
      </c>
    </row>
    <row r="1551" spans="1:6" ht="12.75">
      <c r="A1551">
        <v>2008</v>
      </c>
      <c r="B1551">
        <v>1</v>
      </c>
      <c r="C1551">
        <v>4</v>
      </c>
      <c r="D1551">
        <v>39451</v>
      </c>
      <c r="E1551" s="168">
        <v>0</v>
      </c>
      <c r="F1551" s="160">
        <v>22.94589</v>
      </c>
    </row>
    <row r="1552" spans="1:6" ht="12.75">
      <c r="A1552">
        <v>2008</v>
      </c>
      <c r="B1552">
        <v>1</v>
      </c>
      <c r="C1552">
        <v>5</v>
      </c>
      <c r="D1552">
        <v>39452</v>
      </c>
      <c r="E1552" s="168">
        <v>0</v>
      </c>
      <c r="F1552" s="160">
        <v>22.95521</v>
      </c>
    </row>
    <row r="1553" spans="1:6" ht="12.75">
      <c r="A1553">
        <v>2008</v>
      </c>
      <c r="B1553">
        <v>1</v>
      </c>
      <c r="C1553">
        <v>6</v>
      </c>
      <c r="D1553">
        <v>39453</v>
      </c>
      <c r="E1553" s="168">
        <v>0</v>
      </c>
      <c r="F1553" s="160">
        <v>22.96979</v>
      </c>
    </row>
    <row r="1554" spans="1:6" ht="12.75">
      <c r="A1554">
        <v>2008</v>
      </c>
      <c r="B1554">
        <v>1</v>
      </c>
      <c r="C1554">
        <v>7</v>
      </c>
      <c r="D1554">
        <v>39454</v>
      </c>
      <c r="E1554" s="168">
        <v>0</v>
      </c>
      <c r="F1554" s="160">
        <v>22.98417</v>
      </c>
    </row>
    <row r="1555" spans="1:6" ht="12.75">
      <c r="A1555">
        <v>2008</v>
      </c>
      <c r="B1555">
        <v>1</v>
      </c>
      <c r="C1555">
        <v>8</v>
      </c>
      <c r="D1555">
        <v>39455</v>
      </c>
      <c r="E1555" s="168">
        <v>0</v>
      </c>
      <c r="F1555" s="160">
        <v>22.98615</v>
      </c>
    </row>
    <row r="1556" spans="1:6" ht="12.75">
      <c r="A1556">
        <v>2008</v>
      </c>
      <c r="B1556">
        <v>1</v>
      </c>
      <c r="C1556">
        <v>9</v>
      </c>
      <c r="D1556">
        <v>39456</v>
      </c>
      <c r="E1556" s="168">
        <v>0</v>
      </c>
      <c r="F1556" s="160">
        <v>22.97641</v>
      </c>
    </row>
    <row r="1557" spans="1:6" ht="12.75">
      <c r="A1557">
        <v>2008</v>
      </c>
      <c r="B1557">
        <v>1</v>
      </c>
      <c r="C1557">
        <v>10</v>
      </c>
      <c r="D1557">
        <v>39457</v>
      </c>
      <c r="E1557" s="168">
        <v>0</v>
      </c>
      <c r="F1557" s="160">
        <v>22.96349</v>
      </c>
    </row>
    <row r="1558" spans="1:6" ht="12.75">
      <c r="A1558">
        <v>2008</v>
      </c>
      <c r="B1558">
        <v>1</v>
      </c>
      <c r="C1558">
        <v>11</v>
      </c>
      <c r="D1558">
        <v>39458</v>
      </c>
      <c r="E1558" s="168">
        <v>0</v>
      </c>
      <c r="F1558" s="160">
        <v>22.95052</v>
      </c>
    </row>
    <row r="1559" spans="1:6" ht="12.75">
      <c r="A1559">
        <v>2008</v>
      </c>
      <c r="B1559">
        <v>1</v>
      </c>
      <c r="C1559">
        <v>12</v>
      </c>
      <c r="D1559">
        <v>39459</v>
      </c>
      <c r="E1559" s="168">
        <v>0</v>
      </c>
      <c r="F1559" s="160">
        <v>22.93703</v>
      </c>
    </row>
    <row r="1560" spans="1:6" ht="12.75">
      <c r="A1560">
        <v>2008</v>
      </c>
      <c r="B1560">
        <v>1</v>
      </c>
      <c r="C1560">
        <v>13</v>
      </c>
      <c r="D1560">
        <v>39460</v>
      </c>
      <c r="E1560" s="168">
        <v>0</v>
      </c>
      <c r="F1560" s="160">
        <v>22.93031</v>
      </c>
    </row>
    <row r="1561" spans="1:6" ht="12.75">
      <c r="A1561">
        <v>2008</v>
      </c>
      <c r="B1561">
        <v>1</v>
      </c>
      <c r="C1561">
        <v>14</v>
      </c>
      <c r="D1561">
        <v>39461</v>
      </c>
      <c r="E1561" s="168">
        <v>0</v>
      </c>
      <c r="F1561" s="160">
        <v>22.92849</v>
      </c>
    </row>
    <row r="1562" spans="1:6" ht="12.75">
      <c r="A1562">
        <v>2008</v>
      </c>
      <c r="B1562">
        <v>1</v>
      </c>
      <c r="C1562">
        <v>15</v>
      </c>
      <c r="D1562">
        <v>39462</v>
      </c>
      <c r="E1562" s="168">
        <v>0</v>
      </c>
      <c r="F1562" s="160">
        <v>22.90776</v>
      </c>
    </row>
    <row r="1563" spans="1:6" ht="12.75">
      <c r="A1563">
        <v>2008</v>
      </c>
      <c r="B1563">
        <v>1</v>
      </c>
      <c r="C1563">
        <v>16</v>
      </c>
      <c r="D1563">
        <v>39463</v>
      </c>
      <c r="E1563" s="168">
        <v>0</v>
      </c>
      <c r="F1563" s="160">
        <v>22.88979</v>
      </c>
    </row>
    <row r="1564" spans="1:6" ht="12.75">
      <c r="A1564">
        <v>2008</v>
      </c>
      <c r="B1564">
        <v>1</v>
      </c>
      <c r="C1564">
        <v>17</v>
      </c>
      <c r="D1564">
        <v>39464</v>
      </c>
      <c r="E1564" s="168">
        <v>0</v>
      </c>
      <c r="F1564" s="160">
        <v>22.92432</v>
      </c>
    </row>
    <row r="1565" spans="1:6" ht="12.75">
      <c r="A1565">
        <v>2008</v>
      </c>
      <c r="B1565">
        <v>1</v>
      </c>
      <c r="C1565">
        <v>18</v>
      </c>
      <c r="D1565">
        <v>39465</v>
      </c>
      <c r="E1565" s="168">
        <v>0</v>
      </c>
      <c r="F1565" s="160">
        <v>22.98677</v>
      </c>
    </row>
    <row r="1566" spans="1:6" ht="12.75">
      <c r="A1566">
        <v>2008</v>
      </c>
      <c r="B1566">
        <v>1</v>
      </c>
      <c r="C1566">
        <v>19</v>
      </c>
      <c r="D1566">
        <v>39466</v>
      </c>
      <c r="E1566" s="168">
        <v>0</v>
      </c>
      <c r="F1566" s="160">
        <v>23.01542</v>
      </c>
    </row>
    <row r="1567" spans="1:6" ht="12.75">
      <c r="A1567">
        <v>2008</v>
      </c>
      <c r="B1567">
        <v>1</v>
      </c>
      <c r="C1567">
        <v>20</v>
      </c>
      <c r="D1567">
        <v>39467</v>
      </c>
      <c r="E1567" s="168">
        <v>0</v>
      </c>
      <c r="F1567" s="160">
        <v>23.07724</v>
      </c>
    </row>
    <row r="1568" spans="1:6" ht="12.75">
      <c r="A1568">
        <v>2008</v>
      </c>
      <c r="B1568">
        <v>1</v>
      </c>
      <c r="C1568">
        <v>21</v>
      </c>
      <c r="D1568">
        <v>39468</v>
      </c>
      <c r="E1568" s="168">
        <v>0</v>
      </c>
      <c r="F1568" s="160">
        <v>23.08406</v>
      </c>
    </row>
    <row r="1569" spans="1:6" ht="12.75">
      <c r="A1569">
        <v>2008</v>
      </c>
      <c r="B1569">
        <v>1</v>
      </c>
      <c r="C1569">
        <v>22</v>
      </c>
      <c r="D1569">
        <v>39469</v>
      </c>
      <c r="E1569" s="168">
        <v>0</v>
      </c>
      <c r="F1569" s="160">
        <v>23.06312</v>
      </c>
    </row>
    <row r="1570" spans="1:6" ht="12.75">
      <c r="A1570">
        <v>2008</v>
      </c>
      <c r="B1570">
        <v>1</v>
      </c>
      <c r="C1570">
        <v>23</v>
      </c>
      <c r="D1570">
        <v>39470</v>
      </c>
      <c r="E1570" s="168">
        <v>0</v>
      </c>
      <c r="F1570" s="160">
        <v>23.0463</v>
      </c>
    </row>
    <row r="1571" spans="1:6" ht="12.75">
      <c r="A1571">
        <v>2008</v>
      </c>
      <c r="B1571">
        <v>1</v>
      </c>
      <c r="C1571">
        <v>24</v>
      </c>
      <c r="D1571">
        <v>39471</v>
      </c>
      <c r="E1571" s="168">
        <v>0</v>
      </c>
      <c r="F1571" s="160">
        <v>23.03766</v>
      </c>
    </row>
    <row r="1572" spans="1:6" ht="12.75">
      <c r="A1572">
        <v>2008</v>
      </c>
      <c r="B1572">
        <v>1</v>
      </c>
      <c r="C1572">
        <v>25</v>
      </c>
      <c r="D1572">
        <v>39472</v>
      </c>
      <c r="E1572" s="168">
        <v>0</v>
      </c>
      <c r="F1572" s="160">
        <v>23.02365</v>
      </c>
    </row>
    <row r="1573" spans="1:6" ht="12.75">
      <c r="A1573">
        <v>2008</v>
      </c>
      <c r="B1573">
        <v>1</v>
      </c>
      <c r="C1573">
        <v>26</v>
      </c>
      <c r="D1573">
        <v>39473</v>
      </c>
      <c r="E1573" s="168">
        <v>0</v>
      </c>
      <c r="F1573" s="160">
        <v>22.9962</v>
      </c>
    </row>
    <row r="1574" spans="1:6" ht="12.75">
      <c r="A1574">
        <v>2008</v>
      </c>
      <c r="B1574">
        <v>1</v>
      </c>
      <c r="C1574">
        <v>27</v>
      </c>
      <c r="D1574">
        <v>39474</v>
      </c>
      <c r="E1574" s="168">
        <v>0</v>
      </c>
      <c r="F1574" s="160">
        <v>22.97849</v>
      </c>
    </row>
    <row r="1575" spans="1:6" ht="12.75">
      <c r="A1575">
        <v>2008</v>
      </c>
      <c r="B1575">
        <v>1</v>
      </c>
      <c r="C1575">
        <v>28</v>
      </c>
      <c r="D1575">
        <v>39475</v>
      </c>
      <c r="E1575" s="168">
        <v>0</v>
      </c>
      <c r="F1575" s="160">
        <v>22.95516</v>
      </c>
    </row>
    <row r="1576" spans="1:6" ht="12.75">
      <c r="A1576">
        <v>2008</v>
      </c>
      <c r="B1576">
        <v>1</v>
      </c>
      <c r="C1576">
        <v>29</v>
      </c>
      <c r="D1576">
        <v>39476</v>
      </c>
      <c r="E1576" s="168">
        <v>0</v>
      </c>
      <c r="F1576" s="160">
        <v>22.93599</v>
      </c>
    </row>
    <row r="1577" spans="1:6" ht="12.75">
      <c r="A1577">
        <v>2008</v>
      </c>
      <c r="B1577">
        <v>1</v>
      </c>
      <c r="C1577">
        <v>30</v>
      </c>
      <c r="D1577">
        <v>39477</v>
      </c>
      <c r="E1577" s="168">
        <v>0</v>
      </c>
      <c r="F1577" s="160">
        <v>22.92693</v>
      </c>
    </row>
    <row r="1578" spans="1:6" ht="12.75">
      <c r="A1578">
        <v>2008</v>
      </c>
      <c r="B1578">
        <v>1</v>
      </c>
      <c r="C1578">
        <v>31</v>
      </c>
      <c r="D1578">
        <v>39478</v>
      </c>
      <c r="E1578" s="168">
        <v>0</v>
      </c>
      <c r="F1578" s="160">
        <v>22.92</v>
      </c>
    </row>
    <row r="1579" spans="1:6" ht="12.75">
      <c r="A1579">
        <v>2008</v>
      </c>
      <c r="B1579">
        <v>2</v>
      </c>
      <c r="C1579">
        <v>1</v>
      </c>
      <c r="D1579">
        <v>39479</v>
      </c>
      <c r="E1579" s="168">
        <v>0</v>
      </c>
      <c r="F1579" s="160">
        <v>22.91557</v>
      </c>
    </row>
    <row r="1580" spans="1:6" ht="12.75">
      <c r="A1580">
        <v>2008</v>
      </c>
      <c r="B1580">
        <v>2</v>
      </c>
      <c r="C1580">
        <v>2</v>
      </c>
      <c r="D1580">
        <v>39480</v>
      </c>
      <c r="E1580" s="168">
        <v>0</v>
      </c>
      <c r="F1580" s="160">
        <v>22.91</v>
      </c>
    </row>
    <row r="1581" spans="1:6" ht="12.75">
      <c r="A1581">
        <v>2008</v>
      </c>
      <c r="B1581">
        <v>2</v>
      </c>
      <c r="C1581">
        <v>3</v>
      </c>
      <c r="D1581">
        <v>39481</v>
      </c>
      <c r="E1581" s="168">
        <v>0</v>
      </c>
      <c r="F1581" s="160">
        <v>22.90797</v>
      </c>
    </row>
    <row r="1582" spans="1:6" ht="12.75">
      <c r="A1582">
        <v>2008</v>
      </c>
      <c r="B1582">
        <v>2</v>
      </c>
      <c r="C1582">
        <v>4</v>
      </c>
      <c r="D1582">
        <v>39482</v>
      </c>
      <c r="E1582" s="168">
        <v>0</v>
      </c>
      <c r="F1582" s="160">
        <v>22.90292</v>
      </c>
    </row>
    <row r="1583" spans="1:6" ht="12.75">
      <c r="A1583">
        <v>2008</v>
      </c>
      <c r="B1583">
        <v>2</v>
      </c>
      <c r="C1583">
        <v>5</v>
      </c>
      <c r="D1583">
        <v>39483</v>
      </c>
      <c r="E1583" s="168">
        <v>0</v>
      </c>
      <c r="F1583" s="160">
        <v>22.89682</v>
      </c>
    </row>
    <row r="1584" spans="1:6" ht="12.75">
      <c r="A1584">
        <v>2008</v>
      </c>
      <c r="B1584">
        <v>2</v>
      </c>
      <c r="C1584">
        <v>6</v>
      </c>
      <c r="D1584">
        <v>39484</v>
      </c>
      <c r="E1584" s="168">
        <v>0</v>
      </c>
      <c r="F1584" s="160">
        <v>22.89</v>
      </c>
    </row>
    <row r="1585" spans="1:6" ht="12.75">
      <c r="A1585">
        <v>2008</v>
      </c>
      <c r="B1585">
        <v>2</v>
      </c>
      <c r="C1585">
        <v>7</v>
      </c>
      <c r="D1585">
        <v>39485</v>
      </c>
      <c r="E1585" s="168">
        <v>0</v>
      </c>
      <c r="F1585" s="160">
        <v>22.88849</v>
      </c>
    </row>
    <row r="1586" spans="1:6" ht="12.75">
      <c r="A1586">
        <v>2008</v>
      </c>
      <c r="B1586">
        <v>2</v>
      </c>
      <c r="C1586">
        <v>8</v>
      </c>
      <c r="D1586">
        <v>39486</v>
      </c>
      <c r="E1586" s="168">
        <v>0</v>
      </c>
      <c r="F1586" s="160">
        <v>22.88927</v>
      </c>
    </row>
    <row r="1587" spans="1:6" ht="12.75">
      <c r="A1587">
        <v>2008</v>
      </c>
      <c r="B1587">
        <v>2</v>
      </c>
      <c r="C1587">
        <v>9</v>
      </c>
      <c r="D1587">
        <v>39487</v>
      </c>
      <c r="E1587" s="168">
        <v>0</v>
      </c>
      <c r="F1587" s="160">
        <v>22.91526</v>
      </c>
    </row>
    <row r="1588" spans="1:6" ht="12.75">
      <c r="A1588">
        <v>2008</v>
      </c>
      <c r="B1588">
        <v>2</v>
      </c>
      <c r="C1588">
        <v>10</v>
      </c>
      <c r="D1588">
        <v>39488</v>
      </c>
      <c r="E1588" s="168">
        <v>0</v>
      </c>
      <c r="F1588" s="160">
        <v>22.9051</v>
      </c>
    </row>
    <row r="1589" spans="1:6" ht="12.75">
      <c r="A1589">
        <v>2008</v>
      </c>
      <c r="B1589">
        <v>2</v>
      </c>
      <c r="C1589">
        <v>11</v>
      </c>
      <c r="D1589">
        <v>39489</v>
      </c>
      <c r="E1589" s="168">
        <v>0</v>
      </c>
      <c r="F1589" s="160">
        <v>22.87104</v>
      </c>
    </row>
    <row r="1590" spans="1:6" ht="12.75">
      <c r="A1590">
        <v>2008</v>
      </c>
      <c r="B1590">
        <v>2</v>
      </c>
      <c r="C1590">
        <v>12</v>
      </c>
      <c r="D1590">
        <v>39490</v>
      </c>
      <c r="E1590" s="168">
        <v>0</v>
      </c>
      <c r="F1590" s="160">
        <v>22.87526</v>
      </c>
    </row>
    <row r="1591" spans="1:6" ht="12.75">
      <c r="A1591">
        <v>2008</v>
      </c>
      <c r="B1591">
        <v>2</v>
      </c>
      <c r="C1591">
        <v>13</v>
      </c>
      <c r="D1591">
        <v>39491</v>
      </c>
      <c r="E1591" s="168">
        <v>0.2058351</v>
      </c>
      <c r="F1591" s="160">
        <v>23.12667</v>
      </c>
    </row>
    <row r="1592" spans="1:6" ht="12.75">
      <c r="A1592">
        <v>2008</v>
      </c>
      <c r="B1592">
        <v>2</v>
      </c>
      <c r="C1592">
        <v>14</v>
      </c>
      <c r="D1592">
        <v>39492</v>
      </c>
      <c r="E1592" s="168">
        <v>0.5141677</v>
      </c>
      <c r="F1592" s="160">
        <v>23.20427</v>
      </c>
    </row>
    <row r="1593" spans="1:6" ht="12.75">
      <c r="A1593">
        <v>2008</v>
      </c>
      <c r="B1593">
        <v>2</v>
      </c>
      <c r="C1593">
        <v>15</v>
      </c>
      <c r="D1593">
        <v>39493</v>
      </c>
      <c r="E1593" s="168">
        <v>0.124169</v>
      </c>
      <c r="F1593" s="160">
        <v>23.15432</v>
      </c>
    </row>
    <row r="1594" spans="1:6" ht="12.75">
      <c r="A1594">
        <v>2008</v>
      </c>
      <c r="B1594">
        <v>2</v>
      </c>
      <c r="C1594">
        <v>16</v>
      </c>
      <c r="D1594">
        <v>39494</v>
      </c>
      <c r="E1594" s="168">
        <v>0</v>
      </c>
      <c r="F1594" s="160">
        <v>23.11354</v>
      </c>
    </row>
    <row r="1595" spans="1:6" ht="12.75">
      <c r="A1595">
        <v>2008</v>
      </c>
      <c r="B1595">
        <v>2</v>
      </c>
      <c r="C1595">
        <v>17</v>
      </c>
      <c r="D1595">
        <v>39495</v>
      </c>
      <c r="E1595" s="168">
        <v>0</v>
      </c>
      <c r="F1595" s="160">
        <v>23.0788</v>
      </c>
    </row>
    <row r="1596" spans="1:6" ht="12.75">
      <c r="A1596">
        <v>2008</v>
      </c>
      <c r="B1596">
        <v>2</v>
      </c>
      <c r="C1596">
        <v>18</v>
      </c>
      <c r="D1596">
        <v>39496</v>
      </c>
      <c r="E1596" s="168">
        <v>0</v>
      </c>
      <c r="F1596" s="160">
        <v>23.05109</v>
      </c>
    </row>
    <row r="1597" spans="1:6" ht="12.75">
      <c r="A1597">
        <v>2008</v>
      </c>
      <c r="B1597">
        <v>2</v>
      </c>
      <c r="C1597">
        <v>19</v>
      </c>
      <c r="D1597">
        <v>39497</v>
      </c>
      <c r="E1597" s="168">
        <v>0</v>
      </c>
      <c r="F1597" s="160">
        <v>23.01578</v>
      </c>
    </row>
    <row r="1598" spans="1:6" ht="12.75">
      <c r="A1598">
        <v>2008</v>
      </c>
      <c r="B1598">
        <v>2</v>
      </c>
      <c r="C1598">
        <v>20</v>
      </c>
      <c r="D1598">
        <v>39498</v>
      </c>
      <c r="E1598" s="168">
        <v>0</v>
      </c>
      <c r="F1598" s="160">
        <v>22.98505</v>
      </c>
    </row>
    <row r="1599" spans="1:6" ht="12.75">
      <c r="A1599">
        <v>2008</v>
      </c>
      <c r="B1599">
        <v>2</v>
      </c>
      <c r="C1599">
        <v>21</v>
      </c>
      <c r="D1599">
        <v>39499</v>
      </c>
      <c r="E1599" s="168">
        <v>0</v>
      </c>
      <c r="F1599" s="160">
        <v>22.98052</v>
      </c>
    </row>
    <row r="1600" spans="1:6" ht="12.75">
      <c r="A1600">
        <v>2008</v>
      </c>
      <c r="B1600">
        <v>2</v>
      </c>
      <c r="C1600">
        <v>22</v>
      </c>
      <c r="D1600">
        <v>39500</v>
      </c>
      <c r="E1600" s="168">
        <v>0</v>
      </c>
      <c r="F1600" s="160">
        <v>23.05432</v>
      </c>
    </row>
    <row r="1601" spans="1:6" ht="12.75">
      <c r="A1601">
        <v>2008</v>
      </c>
      <c r="B1601">
        <v>2</v>
      </c>
      <c r="C1601">
        <v>23</v>
      </c>
      <c r="D1601">
        <v>39501</v>
      </c>
      <c r="E1601" s="168">
        <v>0</v>
      </c>
      <c r="F1601" s="160">
        <v>23.05531</v>
      </c>
    </row>
    <row r="1602" spans="1:6" ht="12.75">
      <c r="A1602">
        <v>2008</v>
      </c>
      <c r="B1602">
        <v>2</v>
      </c>
      <c r="C1602">
        <v>24</v>
      </c>
      <c r="D1602">
        <v>39502</v>
      </c>
      <c r="E1602" s="168">
        <v>0</v>
      </c>
      <c r="F1602" s="160">
        <v>23.03927</v>
      </c>
    </row>
    <row r="1603" spans="1:6" ht="12.75">
      <c r="A1603">
        <v>2008</v>
      </c>
      <c r="B1603">
        <v>2</v>
      </c>
      <c r="C1603">
        <v>25</v>
      </c>
      <c r="D1603">
        <v>39503</v>
      </c>
      <c r="E1603" s="168">
        <v>0</v>
      </c>
      <c r="F1603" s="160">
        <v>23.0438</v>
      </c>
    </row>
    <row r="1604" spans="1:6" ht="12.75">
      <c r="A1604">
        <v>2008</v>
      </c>
      <c r="B1604">
        <v>2</v>
      </c>
      <c r="C1604">
        <v>26</v>
      </c>
      <c r="D1604">
        <v>39504</v>
      </c>
      <c r="E1604" s="168">
        <v>0</v>
      </c>
      <c r="F1604" s="160">
        <v>23.02005</v>
      </c>
    </row>
    <row r="1605" spans="1:6" ht="12.75">
      <c r="A1605">
        <v>2008</v>
      </c>
      <c r="B1605">
        <v>2</v>
      </c>
      <c r="C1605">
        <v>27</v>
      </c>
      <c r="D1605">
        <v>39505</v>
      </c>
      <c r="E1605" s="168">
        <v>0</v>
      </c>
      <c r="F1605" s="160">
        <v>22.97302</v>
      </c>
    </row>
    <row r="1606" spans="1:6" ht="12.75">
      <c r="A1606">
        <v>2008</v>
      </c>
      <c r="B1606">
        <v>2</v>
      </c>
      <c r="C1606">
        <v>28</v>
      </c>
      <c r="D1606">
        <v>39506</v>
      </c>
      <c r="E1606" s="168">
        <v>0</v>
      </c>
      <c r="F1606" s="160">
        <v>22.92927</v>
      </c>
    </row>
    <row r="1607" spans="1:6" ht="12.75">
      <c r="A1607">
        <v>2008</v>
      </c>
      <c r="B1607">
        <v>2</v>
      </c>
      <c r="C1607">
        <v>29</v>
      </c>
      <c r="D1607">
        <v>39507</v>
      </c>
      <c r="E1607" s="168">
        <v>0</v>
      </c>
      <c r="F1607" s="160">
        <v>22.90609</v>
      </c>
    </row>
    <row r="1608" spans="1:6" ht="12.75">
      <c r="A1608">
        <v>2008</v>
      </c>
      <c r="B1608">
        <v>3</v>
      </c>
      <c r="C1608">
        <v>1</v>
      </c>
      <c r="D1608">
        <v>39508</v>
      </c>
      <c r="E1608" s="168">
        <v>0</v>
      </c>
      <c r="F1608" s="160">
        <v>22.89448</v>
      </c>
    </row>
    <row r="1609" spans="1:6" ht="12.75">
      <c r="A1609">
        <v>2008</v>
      </c>
      <c r="B1609">
        <v>3</v>
      </c>
      <c r="C1609">
        <v>2</v>
      </c>
      <c r="D1609">
        <v>39509</v>
      </c>
      <c r="E1609" s="168">
        <v>0</v>
      </c>
      <c r="F1609" s="160">
        <v>22.88724</v>
      </c>
    </row>
    <row r="1610" spans="1:6" ht="12.75">
      <c r="A1610">
        <v>2008</v>
      </c>
      <c r="B1610">
        <v>3</v>
      </c>
      <c r="C1610">
        <v>3</v>
      </c>
      <c r="D1610">
        <v>39510</v>
      </c>
      <c r="E1610" s="168">
        <v>0</v>
      </c>
      <c r="F1610" s="160">
        <v>22.87724</v>
      </c>
    </row>
    <row r="1611" spans="1:6" ht="12.75">
      <c r="A1611">
        <v>2008</v>
      </c>
      <c r="B1611">
        <v>3</v>
      </c>
      <c r="C1611">
        <v>4</v>
      </c>
      <c r="D1611">
        <v>39511</v>
      </c>
      <c r="E1611" s="168">
        <v>0</v>
      </c>
      <c r="F1611" s="160">
        <v>22.87849</v>
      </c>
    </row>
    <row r="1612" spans="1:6" ht="12.75">
      <c r="A1612">
        <v>2008</v>
      </c>
      <c r="B1612">
        <v>3</v>
      </c>
      <c r="C1612">
        <v>5</v>
      </c>
      <c r="D1612">
        <v>39512</v>
      </c>
      <c r="E1612" s="168">
        <v>0</v>
      </c>
      <c r="F1612" s="160">
        <v>22.89552</v>
      </c>
    </row>
    <row r="1613" spans="1:6" ht="12.75">
      <c r="A1613">
        <v>2008</v>
      </c>
      <c r="B1613">
        <v>3</v>
      </c>
      <c r="C1613">
        <v>6</v>
      </c>
      <c r="D1613">
        <v>39513</v>
      </c>
      <c r="E1613" s="168">
        <v>0.2785713</v>
      </c>
      <c r="F1613" s="160">
        <v>23.09745</v>
      </c>
    </row>
    <row r="1614" spans="1:6" ht="12.75">
      <c r="A1614">
        <v>2008</v>
      </c>
      <c r="B1614">
        <v>3</v>
      </c>
      <c r="C1614">
        <v>7</v>
      </c>
      <c r="D1614">
        <v>39514</v>
      </c>
      <c r="E1614" s="168">
        <v>2.098476</v>
      </c>
      <c r="F1614" s="160">
        <v>23.38417</v>
      </c>
    </row>
    <row r="1615" spans="1:6" ht="12.75">
      <c r="A1615">
        <v>2008</v>
      </c>
      <c r="B1615">
        <v>3</v>
      </c>
      <c r="C1615">
        <v>8</v>
      </c>
      <c r="D1615">
        <v>39515</v>
      </c>
      <c r="E1615" s="168">
        <v>1.915505</v>
      </c>
      <c r="F1615" s="160">
        <v>23.36453</v>
      </c>
    </row>
    <row r="1616" spans="1:6" ht="12.75">
      <c r="A1616">
        <v>2008</v>
      </c>
      <c r="B1616">
        <v>3</v>
      </c>
      <c r="C1616">
        <v>9</v>
      </c>
      <c r="D1616">
        <v>39516</v>
      </c>
      <c r="E1616" s="168">
        <v>1.514812</v>
      </c>
      <c r="F1616" s="160">
        <v>23.32323</v>
      </c>
    </row>
    <row r="1617" spans="1:6" ht="12.75">
      <c r="A1617">
        <v>2008</v>
      </c>
      <c r="B1617">
        <v>3</v>
      </c>
      <c r="C1617">
        <v>10</v>
      </c>
      <c r="D1617">
        <v>39517</v>
      </c>
      <c r="E1617" s="168">
        <v>1.137512</v>
      </c>
      <c r="F1617" s="160">
        <v>23.28385</v>
      </c>
    </row>
    <row r="1618" spans="1:6" ht="12.75">
      <c r="A1618">
        <v>2008</v>
      </c>
      <c r="B1618">
        <v>3</v>
      </c>
      <c r="C1618">
        <v>11</v>
      </c>
      <c r="D1618">
        <v>39518</v>
      </c>
      <c r="E1618" s="168">
        <v>0.8332776</v>
      </c>
      <c r="F1618" s="160">
        <v>23.24521</v>
      </c>
    </row>
    <row r="1619" spans="1:6" ht="12.75">
      <c r="A1619">
        <v>2008</v>
      </c>
      <c r="B1619">
        <v>3</v>
      </c>
      <c r="C1619">
        <v>12</v>
      </c>
      <c r="D1619">
        <v>39519</v>
      </c>
      <c r="E1619" s="168">
        <v>0.56375</v>
      </c>
      <c r="F1619" s="160">
        <v>23.21047</v>
      </c>
    </row>
    <row r="1620" spans="1:6" ht="12.75">
      <c r="A1620">
        <v>2008</v>
      </c>
      <c r="B1620">
        <v>3</v>
      </c>
      <c r="C1620">
        <v>13</v>
      </c>
      <c r="D1620">
        <v>39520</v>
      </c>
      <c r="E1620" s="168">
        <v>0.2408379</v>
      </c>
      <c r="F1620" s="160">
        <v>23.1701</v>
      </c>
    </row>
    <row r="1621" spans="1:6" ht="12.75">
      <c r="A1621">
        <v>2008</v>
      </c>
      <c r="B1621">
        <v>3</v>
      </c>
      <c r="C1621">
        <v>14</v>
      </c>
      <c r="D1621">
        <v>39521</v>
      </c>
      <c r="E1621" s="168">
        <v>0.002083373</v>
      </c>
      <c r="F1621" s="160">
        <v>23.12854</v>
      </c>
    </row>
    <row r="1622" spans="1:6" ht="12.75">
      <c r="A1622">
        <v>2008</v>
      </c>
      <c r="B1622">
        <v>3</v>
      </c>
      <c r="C1622">
        <v>15</v>
      </c>
      <c r="D1622">
        <v>39522</v>
      </c>
      <c r="E1622" s="168">
        <v>0</v>
      </c>
      <c r="F1622" s="160">
        <v>23.10552</v>
      </c>
    </row>
    <row r="1623" spans="1:6" ht="12.75">
      <c r="A1623">
        <v>2008</v>
      </c>
      <c r="B1623">
        <v>3</v>
      </c>
      <c r="C1623">
        <v>16</v>
      </c>
      <c r="D1623">
        <v>39523</v>
      </c>
      <c r="E1623" s="168">
        <v>0</v>
      </c>
      <c r="F1623" s="160">
        <v>23.07047</v>
      </c>
    </row>
    <row r="1624" spans="1:6" ht="12.75">
      <c r="A1624">
        <v>2008</v>
      </c>
      <c r="B1624">
        <v>3</v>
      </c>
      <c r="C1624">
        <v>17</v>
      </c>
      <c r="D1624">
        <v>39524</v>
      </c>
      <c r="E1624" s="168">
        <v>0</v>
      </c>
      <c r="F1624" s="160">
        <v>23.02083</v>
      </c>
    </row>
    <row r="1625" spans="1:6" ht="12.75">
      <c r="A1625">
        <v>2008</v>
      </c>
      <c r="B1625">
        <v>3</v>
      </c>
      <c r="C1625">
        <v>18</v>
      </c>
      <c r="D1625">
        <v>39525</v>
      </c>
      <c r="E1625" s="168">
        <v>0</v>
      </c>
      <c r="F1625" s="160">
        <v>22.98167</v>
      </c>
    </row>
    <row r="1626" spans="1:6" ht="12.75">
      <c r="A1626">
        <v>2008</v>
      </c>
      <c r="B1626">
        <v>3</v>
      </c>
      <c r="C1626">
        <v>19</v>
      </c>
      <c r="D1626">
        <v>39526</v>
      </c>
      <c r="E1626" s="168">
        <v>0</v>
      </c>
      <c r="F1626" s="160">
        <v>22.94271</v>
      </c>
    </row>
    <row r="1627" spans="1:6" ht="12.75">
      <c r="A1627">
        <v>2008</v>
      </c>
      <c r="B1627">
        <v>3</v>
      </c>
      <c r="C1627">
        <v>20</v>
      </c>
      <c r="D1627">
        <v>39527</v>
      </c>
      <c r="E1627" s="168">
        <v>0</v>
      </c>
      <c r="F1627" s="160">
        <v>22.91667</v>
      </c>
    </row>
    <row r="1628" spans="1:6" ht="12.75">
      <c r="A1628">
        <v>2008</v>
      </c>
      <c r="B1628">
        <v>3</v>
      </c>
      <c r="C1628">
        <v>21</v>
      </c>
      <c r="D1628">
        <v>39528</v>
      </c>
      <c r="E1628" s="168">
        <v>0</v>
      </c>
      <c r="F1628" s="160">
        <v>22.92172</v>
      </c>
    </row>
    <row r="1629" spans="1:6" ht="12.75">
      <c r="A1629">
        <v>2008</v>
      </c>
      <c r="B1629">
        <v>3</v>
      </c>
      <c r="C1629">
        <v>22</v>
      </c>
      <c r="D1629">
        <v>39529</v>
      </c>
      <c r="E1629" s="168">
        <v>0</v>
      </c>
      <c r="F1629" s="160">
        <v>22.93292</v>
      </c>
    </row>
    <row r="1630" spans="1:6" ht="12.75">
      <c r="A1630">
        <v>2008</v>
      </c>
      <c r="B1630">
        <v>3</v>
      </c>
      <c r="C1630">
        <v>23</v>
      </c>
      <c r="D1630">
        <v>39530</v>
      </c>
      <c r="E1630" s="168">
        <v>0.2883388</v>
      </c>
      <c r="F1630" s="160">
        <v>23.1662</v>
      </c>
    </row>
    <row r="1631" spans="1:6" ht="12.75">
      <c r="A1631">
        <v>2008</v>
      </c>
      <c r="B1631">
        <v>3</v>
      </c>
      <c r="C1631">
        <v>24</v>
      </c>
      <c r="D1631">
        <v>39531</v>
      </c>
      <c r="E1631" s="168">
        <v>0.2904222</v>
      </c>
      <c r="F1631" s="160">
        <v>23.1763</v>
      </c>
    </row>
    <row r="1632" spans="1:6" ht="12.75">
      <c r="A1632">
        <v>2008</v>
      </c>
      <c r="B1632">
        <v>3</v>
      </c>
      <c r="C1632">
        <v>25</v>
      </c>
      <c r="D1632">
        <v>39532</v>
      </c>
      <c r="E1632" s="168">
        <v>0.001250024</v>
      </c>
      <c r="F1632" s="160">
        <v>23.11651</v>
      </c>
    </row>
    <row r="1633" spans="1:6" ht="12.75">
      <c r="A1633">
        <v>2008</v>
      </c>
      <c r="B1633">
        <v>3</v>
      </c>
      <c r="C1633">
        <v>26</v>
      </c>
      <c r="D1633">
        <v>39533</v>
      </c>
      <c r="E1633" s="168">
        <v>0</v>
      </c>
      <c r="F1633" s="160">
        <v>23.04896</v>
      </c>
    </row>
    <row r="1634" spans="1:6" ht="12.75">
      <c r="A1634">
        <v>2008</v>
      </c>
      <c r="B1634">
        <v>3</v>
      </c>
      <c r="C1634">
        <v>27</v>
      </c>
      <c r="D1634">
        <v>39534</v>
      </c>
      <c r="E1634" s="168">
        <v>0</v>
      </c>
      <c r="F1634" s="160">
        <v>22.99911</v>
      </c>
    </row>
    <row r="1635" spans="1:6" ht="12.75">
      <c r="A1635">
        <v>2008</v>
      </c>
      <c r="B1635">
        <v>3</v>
      </c>
      <c r="C1635">
        <v>28</v>
      </c>
      <c r="D1635">
        <v>39535</v>
      </c>
      <c r="E1635" s="168">
        <v>0</v>
      </c>
      <c r="F1635" s="160">
        <v>22.95219</v>
      </c>
    </row>
    <row r="1636" spans="1:6" ht="12.75">
      <c r="A1636">
        <v>2008</v>
      </c>
      <c r="B1636">
        <v>3</v>
      </c>
      <c r="C1636">
        <v>29</v>
      </c>
      <c r="D1636">
        <v>39536</v>
      </c>
      <c r="E1636" s="168">
        <v>0</v>
      </c>
      <c r="F1636" s="160">
        <v>22.91516</v>
      </c>
    </row>
    <row r="1637" spans="1:6" ht="12.75">
      <c r="A1637">
        <v>2008</v>
      </c>
      <c r="B1637">
        <v>3</v>
      </c>
      <c r="C1637">
        <v>30</v>
      </c>
      <c r="D1637">
        <v>39537</v>
      </c>
      <c r="E1637" s="168">
        <v>0</v>
      </c>
      <c r="F1637" s="160">
        <v>22.88839</v>
      </c>
    </row>
    <row r="1638" spans="1:6" ht="12.75">
      <c r="A1638">
        <v>2008</v>
      </c>
      <c r="B1638">
        <v>3</v>
      </c>
      <c r="C1638">
        <v>31</v>
      </c>
      <c r="D1638">
        <v>39538</v>
      </c>
      <c r="E1638" s="168">
        <v>0</v>
      </c>
      <c r="F1638" s="160">
        <v>22.86344</v>
      </c>
    </row>
    <row r="1639" spans="1:6" ht="12.75">
      <c r="A1639">
        <v>2008</v>
      </c>
      <c r="B1639">
        <v>4</v>
      </c>
      <c r="C1639">
        <v>1</v>
      </c>
      <c r="D1639">
        <v>39539</v>
      </c>
      <c r="E1639" s="168">
        <v>0</v>
      </c>
      <c r="F1639" s="160">
        <v>22.84188</v>
      </c>
    </row>
    <row r="1640" spans="1:6" ht="12.75">
      <c r="A1640">
        <v>2008</v>
      </c>
      <c r="B1640">
        <v>4</v>
      </c>
      <c r="C1640">
        <v>2</v>
      </c>
      <c r="D1640">
        <v>39540</v>
      </c>
      <c r="E1640" s="168">
        <v>0</v>
      </c>
      <c r="F1640" s="160">
        <v>22.82448</v>
      </c>
    </row>
    <row r="1641" spans="1:6" ht="12.75">
      <c r="A1641">
        <v>2008</v>
      </c>
      <c r="B1641">
        <v>4</v>
      </c>
      <c r="C1641">
        <v>3</v>
      </c>
      <c r="D1641">
        <v>39541</v>
      </c>
      <c r="E1641" s="168">
        <v>0</v>
      </c>
      <c r="F1641" s="160">
        <v>22.80245</v>
      </c>
    </row>
    <row r="1642" spans="1:6" ht="12.75">
      <c r="A1642">
        <v>2008</v>
      </c>
      <c r="B1642">
        <v>4</v>
      </c>
      <c r="C1642">
        <v>4</v>
      </c>
      <c r="D1642">
        <v>39542</v>
      </c>
      <c r="E1642" s="168">
        <v>0</v>
      </c>
      <c r="F1642" s="160">
        <v>22.76995</v>
      </c>
    </row>
    <row r="1643" spans="1:6" ht="12.75">
      <c r="A1643">
        <v>2008</v>
      </c>
      <c r="B1643">
        <v>4</v>
      </c>
      <c r="C1643">
        <v>5</v>
      </c>
      <c r="D1643">
        <v>39543</v>
      </c>
      <c r="E1643" s="168">
        <v>0</v>
      </c>
      <c r="F1643" s="160">
        <v>22.74823</v>
      </c>
    </row>
    <row r="1644" spans="1:6" ht="12.75">
      <c r="A1644">
        <v>2008</v>
      </c>
      <c r="B1644">
        <v>4</v>
      </c>
      <c r="C1644">
        <v>6</v>
      </c>
      <c r="D1644">
        <v>39544</v>
      </c>
      <c r="E1644" s="168">
        <v>0.07264815</v>
      </c>
      <c r="F1644" s="160">
        <v>22.90641</v>
      </c>
    </row>
    <row r="1645" spans="1:6" ht="12.75">
      <c r="A1645">
        <v>2008</v>
      </c>
      <c r="B1645">
        <v>4</v>
      </c>
      <c r="C1645">
        <v>7</v>
      </c>
      <c r="D1645">
        <v>39545</v>
      </c>
      <c r="E1645" s="168">
        <v>2.366007</v>
      </c>
      <c r="F1645" s="160">
        <v>23.41057</v>
      </c>
    </row>
    <row r="1646" spans="1:6" ht="12.75">
      <c r="A1646">
        <v>2008</v>
      </c>
      <c r="B1646">
        <v>4</v>
      </c>
      <c r="C1646">
        <v>8</v>
      </c>
      <c r="D1646">
        <v>39546</v>
      </c>
      <c r="E1646" s="168">
        <v>1.59506</v>
      </c>
      <c r="F1646" s="160">
        <v>23.33162</v>
      </c>
    </row>
    <row r="1647" spans="1:6" ht="12.75">
      <c r="A1647">
        <v>2008</v>
      </c>
      <c r="B1647">
        <v>4</v>
      </c>
      <c r="C1647">
        <v>9</v>
      </c>
      <c r="D1647">
        <v>39547</v>
      </c>
      <c r="E1647" s="168">
        <v>0.5936699</v>
      </c>
      <c r="F1647" s="160">
        <v>23.21469</v>
      </c>
    </row>
    <row r="1648" spans="1:6" ht="12.75">
      <c r="A1648">
        <v>2008</v>
      </c>
      <c r="B1648">
        <v>4</v>
      </c>
      <c r="C1648">
        <v>10</v>
      </c>
      <c r="D1648">
        <v>39548</v>
      </c>
      <c r="E1648" s="168">
        <v>0.03833406</v>
      </c>
      <c r="F1648" s="160">
        <v>23.12714</v>
      </c>
    </row>
    <row r="1649" spans="1:6" ht="12.75">
      <c r="A1649">
        <v>2008</v>
      </c>
      <c r="B1649">
        <v>4</v>
      </c>
      <c r="C1649">
        <v>11</v>
      </c>
      <c r="D1649">
        <v>39549</v>
      </c>
      <c r="E1649" s="168">
        <v>0</v>
      </c>
      <c r="F1649" s="160">
        <v>23.05557</v>
      </c>
    </row>
    <row r="1650" spans="1:6" ht="12.75">
      <c r="A1650">
        <v>2008</v>
      </c>
      <c r="B1650">
        <v>4</v>
      </c>
      <c r="C1650">
        <v>12</v>
      </c>
      <c r="D1650">
        <v>39550</v>
      </c>
      <c r="E1650" s="168">
        <v>0</v>
      </c>
      <c r="F1650" s="160">
        <v>22.99312</v>
      </c>
    </row>
    <row r="1651" spans="1:6" ht="12.75">
      <c r="A1651">
        <v>2008</v>
      </c>
      <c r="B1651">
        <v>4</v>
      </c>
      <c r="C1651">
        <v>13</v>
      </c>
      <c r="D1651">
        <v>39551</v>
      </c>
      <c r="E1651" s="168">
        <v>0</v>
      </c>
      <c r="F1651" s="160">
        <v>22.94036</v>
      </c>
    </row>
    <row r="1652" spans="1:6" ht="12.75">
      <c r="A1652">
        <v>2008</v>
      </c>
      <c r="B1652">
        <v>4</v>
      </c>
      <c r="C1652">
        <v>14</v>
      </c>
      <c r="D1652">
        <v>39552</v>
      </c>
      <c r="E1652" s="168">
        <v>0</v>
      </c>
      <c r="F1652" s="160">
        <v>22.8975</v>
      </c>
    </row>
    <row r="1653" spans="1:6" ht="12.75">
      <c r="A1653">
        <v>2008</v>
      </c>
      <c r="B1653">
        <v>4</v>
      </c>
      <c r="C1653">
        <v>15</v>
      </c>
      <c r="D1653">
        <v>39553</v>
      </c>
      <c r="E1653" s="168">
        <v>0</v>
      </c>
      <c r="F1653" s="160">
        <v>22.84979</v>
      </c>
    </row>
    <row r="1654" spans="1:6" ht="12.75">
      <c r="A1654">
        <v>2008</v>
      </c>
      <c r="B1654">
        <v>4</v>
      </c>
      <c r="C1654">
        <v>16</v>
      </c>
      <c r="D1654">
        <v>39554</v>
      </c>
      <c r="E1654" s="168">
        <v>0</v>
      </c>
      <c r="F1654" s="160">
        <v>22.80979</v>
      </c>
    </row>
    <row r="1655" spans="1:6" ht="12.75">
      <c r="A1655">
        <v>2008</v>
      </c>
      <c r="B1655">
        <v>4</v>
      </c>
      <c r="C1655">
        <v>17</v>
      </c>
      <c r="D1655">
        <v>39555</v>
      </c>
      <c r="E1655" s="168">
        <v>0</v>
      </c>
      <c r="F1655" s="160">
        <v>22.77229</v>
      </c>
    </row>
    <row r="1656" spans="1:6" ht="12.75">
      <c r="A1656">
        <v>2008</v>
      </c>
      <c r="B1656">
        <v>4</v>
      </c>
      <c r="C1656">
        <v>18</v>
      </c>
      <c r="D1656">
        <v>39556</v>
      </c>
      <c r="E1656" s="168">
        <v>0</v>
      </c>
      <c r="F1656" s="160">
        <v>22.75443</v>
      </c>
    </row>
    <row r="1657" spans="1:6" ht="12.75">
      <c r="A1657">
        <v>2008</v>
      </c>
      <c r="B1657">
        <v>4</v>
      </c>
      <c r="C1657">
        <v>19</v>
      </c>
      <c r="D1657">
        <v>39557</v>
      </c>
      <c r="E1657" s="168">
        <v>0</v>
      </c>
      <c r="F1657" s="160">
        <v>22.74307</v>
      </c>
    </row>
    <row r="1658" spans="1:6" ht="12.75">
      <c r="A1658">
        <v>2008</v>
      </c>
      <c r="B1658">
        <v>4</v>
      </c>
      <c r="C1658">
        <v>20</v>
      </c>
      <c r="D1658">
        <v>39558</v>
      </c>
      <c r="E1658" s="168">
        <v>0</v>
      </c>
      <c r="F1658" s="160">
        <v>22.745</v>
      </c>
    </row>
    <row r="1659" spans="1:6" ht="12.75">
      <c r="A1659">
        <v>2008</v>
      </c>
      <c r="B1659">
        <v>4</v>
      </c>
      <c r="C1659">
        <v>21</v>
      </c>
      <c r="D1659">
        <v>39559</v>
      </c>
      <c r="E1659" s="168">
        <v>0</v>
      </c>
      <c r="F1659" s="160">
        <v>22.76917</v>
      </c>
    </row>
    <row r="1660" spans="1:6" ht="12.75">
      <c r="A1660">
        <v>2008</v>
      </c>
      <c r="B1660">
        <v>4</v>
      </c>
      <c r="C1660">
        <v>22</v>
      </c>
      <c r="D1660">
        <v>39560</v>
      </c>
      <c r="E1660" s="168">
        <v>0</v>
      </c>
      <c r="F1660" s="160">
        <v>22.73078</v>
      </c>
    </row>
    <row r="1661" spans="1:6" ht="12.75">
      <c r="A1661">
        <v>2008</v>
      </c>
      <c r="B1661">
        <v>4</v>
      </c>
      <c r="C1661">
        <v>23</v>
      </c>
      <c r="D1661">
        <v>39561</v>
      </c>
      <c r="E1661" s="168">
        <v>0</v>
      </c>
      <c r="F1661" s="160">
        <v>22.6938</v>
      </c>
    </row>
    <row r="1662" spans="1:6" ht="12.75">
      <c r="A1662">
        <v>2008</v>
      </c>
      <c r="B1662">
        <v>4</v>
      </c>
      <c r="C1662">
        <v>24</v>
      </c>
      <c r="D1662">
        <v>39562</v>
      </c>
      <c r="E1662" s="168">
        <v>0</v>
      </c>
      <c r="F1662" s="160">
        <v>22.66438</v>
      </c>
    </row>
    <row r="1663" spans="1:6" ht="12.75">
      <c r="A1663">
        <v>2008</v>
      </c>
      <c r="B1663">
        <v>4</v>
      </c>
      <c r="C1663">
        <v>25</v>
      </c>
      <c r="D1663">
        <v>39563</v>
      </c>
      <c r="E1663" s="168">
        <v>0</v>
      </c>
      <c r="F1663" s="160">
        <v>22.64458</v>
      </c>
    </row>
    <row r="1664" spans="1:6" ht="12.75">
      <c r="A1664">
        <v>2008</v>
      </c>
      <c r="B1664">
        <v>4</v>
      </c>
      <c r="C1664">
        <v>26</v>
      </c>
      <c r="D1664">
        <v>39564</v>
      </c>
      <c r="E1664" s="168">
        <v>0</v>
      </c>
      <c r="F1664" s="160">
        <v>22.62807</v>
      </c>
    </row>
    <row r="1665" spans="1:6" ht="12.75">
      <c r="A1665">
        <v>2008</v>
      </c>
      <c r="B1665">
        <v>4</v>
      </c>
      <c r="C1665">
        <v>27</v>
      </c>
      <c r="D1665">
        <v>39565</v>
      </c>
      <c r="E1665" s="168">
        <v>0</v>
      </c>
      <c r="F1665" s="160">
        <v>22.61255</v>
      </c>
    </row>
    <row r="1666" spans="1:6" ht="12.75">
      <c r="A1666">
        <v>2008</v>
      </c>
      <c r="B1666">
        <v>4</v>
      </c>
      <c r="C1666">
        <v>28</v>
      </c>
      <c r="D1666">
        <v>39566</v>
      </c>
      <c r="E1666" s="168">
        <v>0</v>
      </c>
      <c r="F1666" s="160">
        <v>22.58109</v>
      </c>
    </row>
    <row r="1667" spans="1:6" ht="12.75">
      <c r="A1667">
        <v>2008</v>
      </c>
      <c r="B1667">
        <v>4</v>
      </c>
      <c r="C1667">
        <v>29</v>
      </c>
      <c r="D1667">
        <v>39567</v>
      </c>
      <c r="E1667" s="168">
        <v>0</v>
      </c>
      <c r="F1667" s="160">
        <v>22.54286</v>
      </c>
    </row>
    <row r="1668" spans="1:6" ht="12.75">
      <c r="A1668">
        <v>2008</v>
      </c>
      <c r="B1668">
        <v>4</v>
      </c>
      <c r="C1668">
        <v>30</v>
      </c>
      <c r="D1668">
        <v>39568</v>
      </c>
      <c r="E1668" s="168">
        <v>0</v>
      </c>
      <c r="F1668" s="160">
        <v>22.53068</v>
      </c>
    </row>
    <row r="1669" spans="1:6" ht="12.75">
      <c r="A1669">
        <v>2008</v>
      </c>
      <c r="B1669">
        <v>5</v>
      </c>
      <c r="C1669">
        <v>1</v>
      </c>
      <c r="D1669">
        <v>39569</v>
      </c>
      <c r="E1669" s="168">
        <v>0</v>
      </c>
      <c r="F1669" s="160">
        <v>22.49776</v>
      </c>
    </row>
    <row r="1670" spans="1:6" ht="12.75">
      <c r="A1670">
        <v>2008</v>
      </c>
      <c r="B1670">
        <v>5</v>
      </c>
      <c r="C1670">
        <v>2</v>
      </c>
      <c r="D1670">
        <v>39570</v>
      </c>
      <c r="E1670" s="168">
        <v>0</v>
      </c>
      <c r="F1670" s="160">
        <v>22.43453</v>
      </c>
    </row>
    <row r="1671" spans="1:6" ht="12.75">
      <c r="A1671">
        <v>2008</v>
      </c>
      <c r="B1671">
        <v>5</v>
      </c>
      <c r="C1671">
        <v>3</v>
      </c>
      <c r="D1671">
        <v>39571</v>
      </c>
      <c r="E1671" s="168">
        <v>0</v>
      </c>
      <c r="F1671" s="160">
        <v>22.37208</v>
      </c>
    </row>
    <row r="1672" spans="1:6" ht="12.75">
      <c r="A1672">
        <v>2008</v>
      </c>
      <c r="B1672">
        <v>5</v>
      </c>
      <c r="C1672">
        <v>4</v>
      </c>
      <c r="D1672">
        <v>39572</v>
      </c>
      <c r="E1672" s="168">
        <v>0</v>
      </c>
      <c r="F1672" s="160">
        <v>22.31187</v>
      </c>
    </row>
    <row r="1673" spans="1:6" ht="12.75">
      <c r="A1673">
        <v>2008</v>
      </c>
      <c r="B1673">
        <v>5</v>
      </c>
      <c r="C1673">
        <v>5</v>
      </c>
      <c r="D1673">
        <v>39573</v>
      </c>
      <c r="E1673" s="168">
        <v>0</v>
      </c>
      <c r="F1673" s="160">
        <v>22.25031</v>
      </c>
    </row>
    <row r="1674" spans="1:6" ht="12.75">
      <c r="A1674">
        <v>2008</v>
      </c>
      <c r="B1674">
        <v>5</v>
      </c>
      <c r="C1674">
        <v>6</v>
      </c>
      <c r="D1674">
        <v>39574</v>
      </c>
      <c r="E1674" s="168">
        <v>0</v>
      </c>
      <c r="F1674" s="160">
        <v>22.18583</v>
      </c>
    </row>
    <row r="1675" spans="1:6" ht="12.75">
      <c r="A1675">
        <v>2008</v>
      </c>
      <c r="B1675">
        <v>5</v>
      </c>
      <c r="C1675">
        <v>7</v>
      </c>
      <c r="D1675">
        <v>39575</v>
      </c>
      <c r="E1675" s="168">
        <v>0</v>
      </c>
      <c r="F1675" s="160">
        <v>22.12557</v>
      </c>
    </row>
    <row r="1676" spans="1:6" ht="12.75">
      <c r="A1676">
        <v>2008</v>
      </c>
      <c r="B1676">
        <v>5</v>
      </c>
      <c r="C1676">
        <v>8</v>
      </c>
      <c r="D1676">
        <v>39576</v>
      </c>
      <c r="E1676" s="168">
        <v>0</v>
      </c>
      <c r="F1676" s="160">
        <v>22.07</v>
      </c>
    </row>
    <row r="1677" spans="1:6" ht="12.75">
      <c r="A1677">
        <v>2008</v>
      </c>
      <c r="B1677">
        <v>5</v>
      </c>
      <c r="C1677">
        <v>9</v>
      </c>
      <c r="D1677">
        <v>39577</v>
      </c>
      <c r="E1677" s="168">
        <v>0</v>
      </c>
      <c r="F1677" s="160">
        <v>22.04177</v>
      </c>
    </row>
    <row r="1678" spans="1:6" ht="12.75">
      <c r="A1678">
        <v>2008</v>
      </c>
      <c r="B1678">
        <v>5</v>
      </c>
      <c r="C1678">
        <v>10</v>
      </c>
      <c r="D1678">
        <v>39578</v>
      </c>
      <c r="E1678" s="168">
        <v>0</v>
      </c>
      <c r="F1678" s="160">
        <v>21.98989</v>
      </c>
    </row>
    <row r="1679" spans="1:6" ht="12.75">
      <c r="A1679">
        <v>2008</v>
      </c>
      <c r="B1679">
        <v>5</v>
      </c>
      <c r="C1679">
        <v>11</v>
      </c>
      <c r="D1679">
        <v>39579</v>
      </c>
      <c r="E1679" s="168">
        <v>0</v>
      </c>
      <c r="F1679" s="160">
        <v>21.9276</v>
      </c>
    </row>
    <row r="1680" spans="1:6" ht="12.75">
      <c r="A1680">
        <v>2008</v>
      </c>
      <c r="B1680">
        <v>5</v>
      </c>
      <c r="C1680">
        <v>12</v>
      </c>
      <c r="D1680">
        <v>39580</v>
      </c>
      <c r="E1680" s="168">
        <v>0</v>
      </c>
      <c r="F1680" s="160">
        <v>21.86125</v>
      </c>
    </row>
  </sheetData>
  <sheetProtection/>
  <conditionalFormatting sqref="F9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20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107.00390625" style="0" customWidth="1"/>
  </cols>
  <sheetData>
    <row r="1" ht="15">
      <c r="A1" s="9" t="s">
        <v>420</v>
      </c>
    </row>
    <row r="2" ht="15">
      <c r="A2" s="13" t="s">
        <v>84</v>
      </c>
    </row>
    <row r="3" ht="18">
      <c r="A3" s="14" t="s">
        <v>99</v>
      </c>
    </row>
    <row r="5" ht="12.75">
      <c r="A5" s="10" t="s">
        <v>94</v>
      </c>
    </row>
    <row r="6" spans="1:2" ht="15.75" customHeight="1">
      <c r="A6" s="1" t="s">
        <v>66</v>
      </c>
      <c r="B6" t="s">
        <v>86</v>
      </c>
    </row>
    <row r="7" spans="1:2" ht="15.75" customHeight="1">
      <c r="A7" s="1" t="s">
        <v>419</v>
      </c>
      <c r="B7" t="s">
        <v>526</v>
      </c>
    </row>
    <row r="8" spans="1:2" ht="15.75" customHeight="1">
      <c r="A8" s="1" t="s">
        <v>116</v>
      </c>
      <c r="B8" t="s">
        <v>121</v>
      </c>
    </row>
    <row r="9" spans="1:2" ht="15.75" customHeight="1">
      <c r="A9" s="1" t="s">
        <v>271</v>
      </c>
      <c r="B9" t="s">
        <v>278</v>
      </c>
    </row>
    <row r="10" spans="1:2" ht="15.75" customHeight="1">
      <c r="A10" s="1" t="s">
        <v>33</v>
      </c>
      <c r="B10" t="s">
        <v>123</v>
      </c>
    </row>
    <row r="11" spans="1:2" ht="15.75" customHeight="1">
      <c r="A11" s="1" t="s">
        <v>32</v>
      </c>
      <c r="B11" t="s">
        <v>87</v>
      </c>
    </row>
    <row r="12" spans="1:2" ht="15.75" customHeight="1">
      <c r="A12" s="1" t="s">
        <v>113</v>
      </c>
      <c r="B12" t="s">
        <v>114</v>
      </c>
    </row>
    <row r="13" spans="1:2" ht="15.75" customHeight="1">
      <c r="A13" s="1" t="s">
        <v>101</v>
      </c>
      <c r="B13" t="s">
        <v>102</v>
      </c>
    </row>
    <row r="14" spans="1:2" ht="15.75" customHeight="1">
      <c r="A14" s="1" t="s">
        <v>103</v>
      </c>
      <c r="B14" t="s">
        <v>104</v>
      </c>
    </row>
    <row r="15" spans="1:2" ht="15.75" customHeight="1">
      <c r="A15" s="1" t="s">
        <v>112</v>
      </c>
      <c r="B15" t="s">
        <v>105</v>
      </c>
    </row>
    <row r="16" spans="1:2" ht="15.75" customHeight="1">
      <c r="A16" s="1" t="s">
        <v>280</v>
      </c>
      <c r="B16" t="s">
        <v>279</v>
      </c>
    </row>
    <row r="17" spans="1:2" ht="15.75" customHeight="1">
      <c r="A17" s="1" t="s">
        <v>106</v>
      </c>
      <c r="B17" t="s">
        <v>107</v>
      </c>
    </row>
    <row r="18" spans="1:2" ht="15.75" customHeight="1">
      <c r="A18" s="1" t="s">
        <v>108</v>
      </c>
      <c r="B18" t="s">
        <v>109</v>
      </c>
    </row>
    <row r="19" spans="1:2" ht="15.75" customHeight="1">
      <c r="A19" s="1" t="s">
        <v>111</v>
      </c>
      <c r="B19" t="s">
        <v>110</v>
      </c>
    </row>
    <row r="22" ht="12.75">
      <c r="A22" s="10" t="s">
        <v>100</v>
      </c>
    </row>
    <row r="23" spans="1:2" ht="15.75" customHeight="1">
      <c r="A23" s="1" t="s">
        <v>39</v>
      </c>
      <c r="B23" t="s">
        <v>95</v>
      </c>
    </row>
    <row r="24" spans="1:2" ht="15.75" customHeight="1">
      <c r="A24" s="1" t="s">
        <v>37</v>
      </c>
      <c r="B24" t="s">
        <v>96</v>
      </c>
    </row>
    <row r="25" spans="1:2" ht="15.75" customHeight="1">
      <c r="A25" s="1" t="s">
        <v>38</v>
      </c>
      <c r="B25" t="s">
        <v>97</v>
      </c>
    </row>
    <row r="26" spans="1:2" ht="15.75" customHeight="1">
      <c r="A26" s="1" t="s">
        <v>40</v>
      </c>
      <c r="B26" t="s">
        <v>98</v>
      </c>
    </row>
    <row r="27" spans="1:2" ht="15.75" customHeight="1">
      <c r="A27" s="1" t="s">
        <v>122</v>
      </c>
      <c r="B27" t="s">
        <v>127</v>
      </c>
    </row>
    <row r="28" ht="12.75">
      <c r="B28" t="s">
        <v>130</v>
      </c>
    </row>
    <row r="29" spans="1:2" ht="12.75">
      <c r="A29" s="7"/>
      <c r="B29" t="s">
        <v>131</v>
      </c>
    </row>
    <row r="30" ht="12.75">
      <c r="B30" t="s">
        <v>132</v>
      </c>
    </row>
    <row r="31" ht="12.75">
      <c r="B31" t="s">
        <v>128</v>
      </c>
    </row>
    <row r="32" ht="12.75">
      <c r="B32" t="s">
        <v>133</v>
      </c>
    </row>
    <row r="33" ht="12.75">
      <c r="B33" t="s">
        <v>129</v>
      </c>
    </row>
    <row r="34" spans="1:2" ht="25.5">
      <c r="A34" s="106" t="s">
        <v>292</v>
      </c>
      <c r="B34" s="105" t="s">
        <v>293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</dc:creator>
  <cp:keywords/>
  <dc:description/>
  <cp:lastModifiedBy>mbyrne</cp:lastModifiedBy>
  <cp:lastPrinted>2007-02-27T20:19:17Z</cp:lastPrinted>
  <dcterms:created xsi:type="dcterms:W3CDTF">2005-03-10T12:58:00Z</dcterms:created>
  <dcterms:modified xsi:type="dcterms:W3CDTF">2008-05-19T17:47:08Z</dcterms:modified>
  <cp:category/>
  <cp:version/>
  <cp:contentType/>
  <cp:contentStatus/>
</cp:coreProperties>
</file>