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9750" windowHeight="11640" activeTab="3"/>
  </bookViews>
  <sheets>
    <sheet name="Load Summary" sheetId="1" r:id="rId1"/>
    <sheet name="Manual Samples" sheetId="2" r:id="rId2"/>
    <sheet name="Autosampler Samples" sheetId="3" r:id="rId3"/>
    <sheet name="Daily Avg Flow &amp; Stage" sheetId="4" r:id="rId4"/>
    <sheet name="Code Key" sheetId="5" r:id="rId5"/>
  </sheets>
  <definedNames>
    <definedName name="_xlnm.Print_Titles" localSheetId="2">'Autosampler Samples'!$A:$B,'Autosampler Samples'!$1:$6</definedName>
    <definedName name="_xlnm.Print_Titles" localSheetId="3">'Daily Avg Flow &amp; Stage'!$1:$9</definedName>
    <definedName name="_xlnm.Print_Titles" localSheetId="0">'Load Summary'!$1:$9</definedName>
    <definedName name="_xlnm.Print_Titles" localSheetId="1">'Manual Samples'!$A:$B,'Manual Samples'!$1:$6</definedName>
  </definedNames>
  <calcPr fullCalcOnLoad="1"/>
</workbook>
</file>

<file path=xl/comments1.xml><?xml version="1.0" encoding="utf-8"?>
<comments xmlns="http://schemas.openxmlformats.org/spreadsheetml/2006/main">
  <authors>
    <author>USGS</author>
  </authors>
  <commentList>
    <comment ref="B65" authorId="0">
      <text>
        <r>
          <rPr>
            <b/>
            <sz val="8"/>
            <rFont val="Tahoma"/>
            <family val="2"/>
          </rPr>
          <t>USGS:</t>
        </r>
        <r>
          <rPr>
            <sz val="8"/>
            <rFont val="Tahoma"/>
            <family val="2"/>
          </rPr>
          <t xml:space="preserve">
1 FWC sample representing weeks of 12/21 and 12/28 -- split loads equally between the two weeks</t>
        </r>
      </text>
    </comment>
  </commentList>
</comments>
</file>

<file path=xl/comments3.xml><?xml version="1.0" encoding="utf-8"?>
<comments xmlns="http://schemas.openxmlformats.org/spreadsheetml/2006/main">
  <authors>
    <author>USGS</author>
  </authors>
  <commentList>
    <comment ref="H15" authorId="0">
      <text>
        <r>
          <rPr>
            <b/>
            <sz val="8"/>
            <rFont val="Tahoma"/>
            <family val="2"/>
          </rPr>
          <t>USGS:</t>
        </r>
        <r>
          <rPr>
            <sz val="8"/>
            <rFont val="Tahoma"/>
            <family val="2"/>
          </rPr>
          <t xml:space="preserve">
Sample pulled early for Hurricane Charley</t>
        </r>
      </text>
    </comment>
    <comment ref="K65" authorId="0">
      <text>
        <r>
          <rPr>
            <b/>
            <sz val="8"/>
            <rFont val="Tahoma"/>
            <family val="2"/>
          </rPr>
          <t>USGS:</t>
        </r>
        <r>
          <rPr>
            <sz val="8"/>
            <rFont val="Tahoma"/>
            <family val="2"/>
          </rPr>
          <t xml:space="preserve">
QUESTIONABLE OUTLIER</t>
        </r>
      </text>
    </comment>
  </commentList>
</comments>
</file>

<file path=xl/sharedStrings.xml><?xml version="1.0" encoding="utf-8"?>
<sst xmlns="http://schemas.openxmlformats.org/spreadsheetml/2006/main" count="2897" uniqueCount="681">
  <si>
    <t>G</t>
  </si>
  <si>
    <t>5631-M-081505</t>
  </si>
  <si>
    <t>00501653</t>
  </si>
  <si>
    <t>5631-A-081505</t>
  </si>
  <si>
    <t>00501699</t>
  </si>
  <si>
    <t>5631-M-092605</t>
  </si>
  <si>
    <t>00501854</t>
  </si>
  <si>
    <t>5631-A-092005</t>
  </si>
  <si>
    <t>00501855</t>
  </si>
  <si>
    <t>5631-A-082305</t>
  </si>
  <si>
    <t>8/23/05-2359*8/29/05-0314</t>
  </si>
  <si>
    <t>00501731</t>
  </si>
  <si>
    <t>5631-A-090705</t>
  </si>
  <si>
    <t>9/7/05-1345*9/13/05-1315</t>
  </si>
  <si>
    <t>00501802</t>
  </si>
  <si>
    <t>5631-A-091405</t>
  </si>
  <si>
    <t>9/14/05-2015*9/20/05-0200</t>
  </si>
  <si>
    <t>00501828</t>
  </si>
  <si>
    <t>5631-M-092005</t>
  </si>
  <si>
    <t>00501829</t>
  </si>
  <si>
    <t>5631-A-081105</t>
  </si>
  <si>
    <t>8/11/05-0314*8/13/05-1644</t>
  </si>
  <si>
    <t>00501654</t>
  </si>
  <si>
    <t>5631-M-082905</t>
  </si>
  <si>
    <t>00501732</t>
  </si>
  <si>
    <t>5631-A-082905</t>
  </si>
  <si>
    <t>8/29/05-2044*9/7/05-0959</t>
  </si>
  <si>
    <t>00501752</t>
  </si>
  <si>
    <t>M</t>
  </si>
  <si>
    <t>A</t>
  </si>
  <si>
    <t>YES</t>
  </si>
  <si>
    <t>---</t>
  </si>
  <si>
    <t>NO</t>
  </si>
  <si>
    <t>Q</t>
  </si>
  <si>
    <t>U</t>
  </si>
  <si>
    <t>I</t>
  </si>
  <si>
    <t>V</t>
  </si>
  <si>
    <t>Date Collected</t>
  </si>
  <si>
    <t>Time Collected</t>
  </si>
  <si>
    <t>Sample Type</t>
  </si>
  <si>
    <t>Date Shipped</t>
  </si>
  <si>
    <t>Date Rcvd by Lab</t>
  </si>
  <si>
    <t>pH (std units)</t>
  </si>
  <si>
    <t>Stream Width (ft)</t>
  </si>
  <si>
    <r>
      <t>Water Temp (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C)</t>
    </r>
  </si>
  <si>
    <t>TSS (mg/L)</t>
  </si>
  <si>
    <t>TSS Lab Qualifier</t>
  </si>
  <si>
    <t>TSS MDL</t>
  </si>
  <si>
    <t>TKN (mg/L as N)</t>
  </si>
  <si>
    <t>TKN Lab Qualifier</t>
  </si>
  <si>
    <t>TKN MDL</t>
  </si>
  <si>
    <t>Total P (mg/L)</t>
  </si>
  <si>
    <t>TP Lab Qualifier</t>
  </si>
  <si>
    <t>TP MDL</t>
  </si>
  <si>
    <t>Diss P (mg/L)</t>
  </si>
  <si>
    <t>DP Lab Qualifier</t>
  </si>
  <si>
    <t>DP MDL</t>
  </si>
  <si>
    <t>TP&gt;DP?</t>
  </si>
  <si>
    <t>If no, % greater</t>
  </si>
  <si>
    <r>
      <t>TP &gt;       o-PO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>?</t>
    </r>
  </si>
  <si>
    <r>
      <t>DP &gt;      o-PO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>?</t>
    </r>
  </si>
  <si>
    <r>
      <t>TKN &gt; NH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?</t>
    </r>
  </si>
  <si>
    <t>NR</t>
  </si>
  <si>
    <t>DO Saturation(%)</t>
  </si>
  <si>
    <t>Dissolved Oxygen/DO (mg/L)</t>
  </si>
  <si>
    <t>Specific Conductance (uS/cm)</t>
  </si>
  <si>
    <t>NOTES:</t>
  </si>
  <si>
    <t>Laboratories Used:</t>
  </si>
  <si>
    <t>12/8/03 - 7/16/04</t>
  </si>
  <si>
    <t>USGS Ocala Water Quality and Research Laboratory, Ocala, FL</t>
  </si>
  <si>
    <t>Severn Trent Laboratory, Tallahassee, FL</t>
  </si>
  <si>
    <r>
      <t>o-PO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MDL</t>
    </r>
  </si>
  <si>
    <r>
      <t>o-PO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Lab Qualifier</t>
    </r>
  </si>
  <si>
    <r>
      <t>Diss Ortho-PO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(mg/L as P)</t>
    </r>
  </si>
  <si>
    <r>
      <t>NO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 xml:space="preserve"> Lab Qualifier</t>
    </r>
  </si>
  <si>
    <r>
      <t>NO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 xml:space="preserve"> MDL</t>
    </r>
  </si>
  <si>
    <r>
      <t>NO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+ NO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(mg/L as N)</t>
    </r>
  </si>
  <si>
    <r>
      <t>Diss NH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MDL</t>
    </r>
  </si>
  <si>
    <r>
      <t>Diss NH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(mg/L as N)</t>
    </r>
  </si>
  <si>
    <r>
      <t>Diss NH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Lab Qualifier</t>
    </r>
  </si>
  <si>
    <t>Data collected under the Lake Okeechobee Watershed Project, Comprehensive Everglades Restoration Plan</t>
  </si>
  <si>
    <t>Date Retrieved</t>
  </si>
  <si>
    <t>Not Reported</t>
  </si>
  <si>
    <t>Manual "Equal-Width-Increment" Sample, collected manually from multiple verticals in stream and composited</t>
  </si>
  <si>
    <r>
      <t>a</t>
    </r>
    <r>
      <rPr>
        <sz val="10"/>
        <rFont val="Arial"/>
        <family val="0"/>
      </rPr>
      <t xml:space="preserve"> Start date/time correspond to the first time the autosampler is triggered in a given week.  The end date/time correspond to the last trigger of the week for the sample.</t>
    </r>
  </si>
  <si>
    <t>USGS Station ID</t>
  </si>
  <si>
    <t>USGS Sample ID</t>
  </si>
  <si>
    <t>USGS Station Name</t>
  </si>
  <si>
    <t>Starting Index Velocity (ft/s)</t>
  </si>
  <si>
    <t>Ending Index Velocity (ft/s)</t>
  </si>
  <si>
    <t>General:</t>
  </si>
  <si>
    <t>The reported value is between the laboratory method detection limit and the laboratory practical quantitation limit.</t>
  </si>
  <si>
    <t xml:space="preserve">Sample held beyond the acceptable holding time.  </t>
  </si>
  <si>
    <t xml:space="preserve">Indicates that the compound was analyzed for, but not detected.  </t>
  </si>
  <si>
    <t xml:space="preserve">Indicates that the analyte was detected in both the sample and the associated method blank.  </t>
  </si>
  <si>
    <t xml:space="preserve">Code Key </t>
  </si>
  <si>
    <t>Lab Qualifiers (reference: CERP Quality Assurance Systems Requirements Manual, August 2004):</t>
  </si>
  <si>
    <t>TSS</t>
  </si>
  <si>
    <t>Total Suspended Solids</t>
  </si>
  <si>
    <t>TKN</t>
  </si>
  <si>
    <t xml:space="preserve">Total Kjeldahl Nitrogen </t>
  </si>
  <si>
    <t>Nitrate + Nitrite Nitrogen</t>
  </si>
  <si>
    <t>TP</t>
  </si>
  <si>
    <t>Total Phosphorus</t>
  </si>
  <si>
    <t>DP</t>
  </si>
  <si>
    <t>Dissolved Phosphorus</t>
  </si>
  <si>
    <t>Dissolved Ortho-Phosphate</t>
  </si>
  <si>
    <r>
      <t>o-PO</t>
    </r>
    <r>
      <rPr>
        <vertAlign val="subscript"/>
        <sz val="10"/>
        <rFont val="Arial"/>
        <family val="2"/>
      </rPr>
      <t>4</t>
    </r>
  </si>
  <si>
    <r>
      <t>NO</t>
    </r>
    <r>
      <rPr>
        <vertAlign val="subscript"/>
        <sz val="10"/>
        <rFont val="Arial"/>
        <family val="2"/>
      </rPr>
      <t>x</t>
    </r>
  </si>
  <si>
    <t>MDL</t>
  </si>
  <si>
    <t>Method Detection Limit</t>
  </si>
  <si>
    <t>Date</t>
  </si>
  <si>
    <t>NA</t>
  </si>
  <si>
    <t>TIME SERIES RECORD</t>
  </si>
  <si>
    <t>Year</t>
  </si>
  <si>
    <t>Month</t>
  </si>
  <si>
    <t>Day</t>
  </si>
  <si>
    <t>Not Available</t>
  </si>
  <si>
    <t>J</t>
  </si>
  <si>
    <t>Flow-Weighted-Composite Sample, collected using an ISCO autosampler - PRIMARY SOURCE OF DATA FOR TKN, NOx, AND TP CONCENTRATIONS AND LOADS</t>
  </si>
  <si>
    <t>--</t>
  </si>
  <si>
    <t>Starting Water Level (ft above datum)</t>
  </si>
  <si>
    <t>Ending Water Level (ft above datum)</t>
  </si>
  <si>
    <t>USGS began the collection of manual samples (network-wide) on 12/8/03.</t>
  </si>
  <si>
    <t xml:space="preserve">Estimated value; value may not be accurate. Code shall be used in the following instances: </t>
  </si>
  <si>
    <t>4.  The sample matrix interfered with the ability to make any accurate determination, or</t>
  </si>
  <si>
    <t>"J" values are accompanied by justification for their use.</t>
  </si>
  <si>
    <t>1.  Surrogate recovery limits have been exceeded;</t>
  </si>
  <si>
    <t>2.  No known quality control criteria exist for the component;</t>
  </si>
  <si>
    <t>3.  The reported value failed to meet the established quality control criteria for either precision or accuracy;</t>
  </si>
  <si>
    <t>5.  The data are questionable because of improper laboratory or field protocols.</t>
  </si>
  <si>
    <r>
      <t>Start Date/Time and            End Date/Time</t>
    </r>
    <r>
      <rPr>
        <b/>
        <vertAlign val="superscript"/>
        <sz val="11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</si>
  <si>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Inter-parameter checks:  "% greater" is highlighted in red if greater than 120% (CERP QASR suggests that these samples be flagged).</t>
    </r>
  </si>
  <si>
    <t>USGS began the retrieval of autosampler samples (network-wide) on 6/7/04.</t>
  </si>
  <si>
    <r>
      <t>Inter-parameter Checks</t>
    </r>
    <r>
      <rPr>
        <b/>
        <vertAlign val="superscript"/>
        <sz val="11"/>
        <rFont val="Arial"/>
        <family val="2"/>
      </rPr>
      <t>a</t>
    </r>
  </si>
  <si>
    <t>USGS Station # 02275631:  L-63S Canal near Okeechobee, FL</t>
  </si>
  <si>
    <t>5631-M-120803</t>
  </si>
  <si>
    <t>02275631</t>
  </si>
  <si>
    <t>L-63S Interceptor  nr Okeechobee</t>
  </si>
  <si>
    <t>00400086</t>
  </si>
  <si>
    <t>5631-M-121703</t>
  </si>
  <si>
    <t>00400090</t>
  </si>
  <si>
    <t>5631-M-010504</t>
  </si>
  <si>
    <t>00400132</t>
  </si>
  <si>
    <t>5631-M-011304</t>
  </si>
  <si>
    <t>00400168</t>
  </si>
  <si>
    <t>5631-M-012704</t>
  </si>
  <si>
    <t>00400214</t>
  </si>
  <si>
    <t>5631-M-062904</t>
  </si>
  <si>
    <t>00400544</t>
  </si>
  <si>
    <t>5631-M-072104</t>
  </si>
  <si>
    <t>00400653</t>
  </si>
  <si>
    <t>5631-M-082504</t>
  </si>
  <si>
    <t>00400848</t>
  </si>
  <si>
    <t>5631-M-090804</t>
  </si>
  <si>
    <t>00400946</t>
  </si>
  <si>
    <t>5631-M-091504</t>
  </si>
  <si>
    <t>00400984</t>
  </si>
  <si>
    <t>5631-M-092304</t>
  </si>
  <si>
    <t>00401006</t>
  </si>
  <si>
    <t>5631-M-092804</t>
  </si>
  <si>
    <t>00401043</t>
  </si>
  <si>
    <t>5631-M-100504</t>
  </si>
  <si>
    <t>00500009</t>
  </si>
  <si>
    <t>5631-M-101304</t>
  </si>
  <si>
    <t>00500037</t>
  </si>
  <si>
    <t>5631-M-102604</t>
  </si>
  <si>
    <t>00500113</t>
  </si>
  <si>
    <t>5631-M-110204</t>
  </si>
  <si>
    <t>00500152</t>
  </si>
  <si>
    <t>5631-M-110904</t>
  </si>
  <si>
    <t>00500181</t>
  </si>
  <si>
    <t>5631-M-121304</t>
  </si>
  <si>
    <t>00500356</t>
  </si>
  <si>
    <t>NWIS Record Number</t>
  </si>
  <si>
    <t>5631-A-060104</t>
  </si>
  <si>
    <t>6/1/04-1013*6/3/04-1343</t>
  </si>
  <si>
    <t>00400509</t>
  </si>
  <si>
    <t>5631-A-060804</t>
  </si>
  <si>
    <t>6/8/04-0743*6/10/04-1514</t>
  </si>
  <si>
    <t>00400506</t>
  </si>
  <si>
    <t>5631-A-062904</t>
  </si>
  <si>
    <t>6/29/04-1256*7/4/04-0730</t>
  </si>
  <si>
    <t>00400566</t>
  </si>
  <si>
    <t>5631-A-070704</t>
  </si>
  <si>
    <t>7/7/04-0959*7/12/04-0214</t>
  </si>
  <si>
    <t>00400643</t>
  </si>
  <si>
    <t>5631-A-071404</t>
  </si>
  <si>
    <t>7/14/04-0829*7/19/04-1959</t>
  </si>
  <si>
    <t>00400665</t>
  </si>
  <si>
    <t>5631-A-072104</t>
  </si>
  <si>
    <t>7/21/04-1044*7/25/04-1744</t>
  </si>
  <si>
    <t>00400871</t>
  </si>
  <si>
    <t>5631-A-072704</t>
  </si>
  <si>
    <t>7/27/04-1013*7/30/04-1928</t>
  </si>
  <si>
    <t>00400740</t>
  </si>
  <si>
    <t>5631-A-080304</t>
  </si>
  <si>
    <t>8/3/04-0859*8/8/04-1959</t>
  </si>
  <si>
    <t>00400779</t>
  </si>
  <si>
    <t>5631-A-081004</t>
  </si>
  <si>
    <t>00401164</t>
  </si>
  <si>
    <t>5631-A-081304</t>
  </si>
  <si>
    <t>00400802</t>
  </si>
  <si>
    <t>5631-A-081804</t>
  </si>
  <si>
    <t>8/18/04-0959*8/23/04-2014</t>
  </si>
  <si>
    <t>00400864</t>
  </si>
  <si>
    <t>5631-A-082504</t>
  </si>
  <si>
    <t>8/25/04-1144*8/29/04-1314</t>
  </si>
  <si>
    <t>00400908</t>
  </si>
  <si>
    <t>5631-A-083104</t>
  </si>
  <si>
    <t>8/31/04-1444*9/5/04-0513</t>
  </si>
  <si>
    <t>00400947</t>
  </si>
  <si>
    <t>5631-A-090804</t>
  </si>
  <si>
    <t>9/8/04-1029*9/11/04-1100</t>
  </si>
  <si>
    <t>00400983</t>
  </si>
  <si>
    <t>5631-A-091504</t>
  </si>
  <si>
    <t>9/15/04-1045*9/22/04-1515</t>
  </si>
  <si>
    <t>00401007</t>
  </si>
  <si>
    <t>5631-A-092304</t>
  </si>
  <si>
    <t>9/23/04-1130*9/26/04-1215</t>
  </si>
  <si>
    <t>00401042</t>
  </si>
  <si>
    <t>5631-A-092804</t>
  </si>
  <si>
    <t>9/28/04-1315*9/30/04-0030</t>
  </si>
  <si>
    <t>00401069</t>
  </si>
  <si>
    <t>5631-A-100504</t>
  </si>
  <si>
    <t>00500038</t>
  </si>
  <si>
    <t>5631-A-101304</t>
  </si>
  <si>
    <t>00500060</t>
  </si>
  <si>
    <t>5631-A-101904</t>
  </si>
  <si>
    <t>00500114</t>
  </si>
  <si>
    <t>5631-A-102604</t>
  </si>
  <si>
    <t>10/26/04-1015*11/2/04-0615</t>
  </si>
  <si>
    <t>00500138</t>
  </si>
  <si>
    <t>5631-A-110204</t>
  </si>
  <si>
    <t>11/2/04-1430*11/9/04-1100</t>
  </si>
  <si>
    <t>00500202</t>
  </si>
  <si>
    <t>5631-A-110904</t>
  </si>
  <si>
    <t>11/9/04-1345*11/16/04-0745</t>
  </si>
  <si>
    <t>00500212</t>
  </si>
  <si>
    <t>5631-A-111604</t>
  </si>
  <si>
    <t>00500255</t>
  </si>
  <si>
    <t>5631-A-112304</t>
  </si>
  <si>
    <t>11/23/04-1630*11/29/04-0715</t>
  </si>
  <si>
    <t>00500290</t>
  </si>
  <si>
    <t>5631-A-112904</t>
  </si>
  <si>
    <t>11/29/04-1200*12/07/04-1145</t>
  </si>
  <si>
    <t>00500313</t>
  </si>
  <si>
    <t>5631-A-120704</t>
  </si>
  <si>
    <t>12/07/04-1445*12/13/04-1000</t>
  </si>
  <si>
    <t>00500355</t>
  </si>
  <si>
    <t>5631-A-121304</t>
  </si>
  <si>
    <t>12/13/04-1330*12/20/04-1500</t>
  </si>
  <si>
    <t>00500084</t>
  </si>
  <si>
    <t>5631-A-122004</t>
  </si>
  <si>
    <t>12/20/04-1815*12/31/04-2045</t>
  </si>
  <si>
    <t>00500403</t>
  </si>
  <si>
    <t>Samples are not collected if there is no flow at time of visit (hence gap in data from February - June 2003).</t>
  </si>
  <si>
    <t>8/10/04-0914*8/13/04-0929</t>
  </si>
  <si>
    <t>8/13/04-1059*8/18/04-0814</t>
  </si>
  <si>
    <t>10/5/04-0829*10/13/04-0114</t>
  </si>
  <si>
    <t>10/13/04-1159*10/19/04-0659</t>
  </si>
  <si>
    <t>10/19/04-1515*10/26/04-0845</t>
  </si>
  <si>
    <t>11/16/04-1345*11/23/04-0915</t>
  </si>
  <si>
    <t>Total P</t>
  </si>
  <si>
    <t>Diss P</t>
  </si>
  <si>
    <r>
      <t>NO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+ NO</t>
    </r>
    <r>
      <rPr>
        <b/>
        <vertAlign val="subscript"/>
        <sz val="11"/>
        <rFont val="Arial"/>
        <family val="2"/>
      </rPr>
      <t>3</t>
    </r>
  </si>
  <si>
    <r>
      <t>Diss NH</t>
    </r>
    <r>
      <rPr>
        <b/>
        <vertAlign val="subscript"/>
        <sz val="11"/>
        <rFont val="Arial"/>
        <family val="2"/>
      </rPr>
      <t>3</t>
    </r>
  </si>
  <si>
    <r>
      <t>Diss Ortho-PO</t>
    </r>
    <r>
      <rPr>
        <b/>
        <vertAlign val="subscript"/>
        <sz val="11"/>
        <rFont val="Arial"/>
        <family val="2"/>
      </rPr>
      <t>4</t>
    </r>
  </si>
  <si>
    <t>Days since last sample</t>
  </si>
  <si>
    <t>LOAD SUMMARY</t>
  </si>
  <si>
    <t>Date of Site Visit/Sample</t>
  </si>
  <si>
    <t>NS</t>
  </si>
  <si>
    <t>Load data calculated from Manual Samples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</si>
  <si>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NO</t>
    </r>
    <r>
      <rPr>
        <b/>
        <vertAlign val="subscript"/>
        <sz val="10"/>
        <rFont val="Arial"/>
        <family val="2"/>
      </rPr>
      <t>3</t>
    </r>
  </si>
  <si>
    <r>
      <t>Diss o-PO</t>
    </r>
    <r>
      <rPr>
        <b/>
        <vertAlign val="subscript"/>
        <sz val="10"/>
        <rFont val="Arial"/>
        <family val="2"/>
      </rPr>
      <t>4</t>
    </r>
  </si>
  <si>
    <r>
      <t>NH</t>
    </r>
    <r>
      <rPr>
        <b/>
        <vertAlign val="subscript"/>
        <sz val="10"/>
        <rFont val="Arial"/>
        <family val="2"/>
      </rPr>
      <t>3</t>
    </r>
  </si>
  <si>
    <t>ISCO Reset Date</t>
  </si>
  <si>
    <t>Period of Record:  10/1/2003 to present</t>
  </si>
  <si>
    <t>No Sample Collected (Due to Insufficient Flow or Other Reason)</t>
  </si>
  <si>
    <t>Weekly Load (metric tons)</t>
  </si>
  <si>
    <t>Weekly Loads (metric tons)</t>
  </si>
  <si>
    <t>Ammonia Nitrogen</t>
  </si>
  <si>
    <r>
      <t>NH</t>
    </r>
    <r>
      <rPr>
        <vertAlign val="subscript"/>
        <sz val="10"/>
        <rFont val="Arial"/>
        <family val="2"/>
      </rPr>
      <t>3</t>
    </r>
  </si>
  <si>
    <t>Primary Loads (metric tons)</t>
  </si>
  <si>
    <t>Secondary Loads (metric tons)</t>
  </si>
  <si>
    <t>Load data calculated from Flow-Weighted Composite Samples</t>
  </si>
  <si>
    <t>Manual samples are not collected if there is no flow at time of site visit</t>
  </si>
  <si>
    <r>
      <t>Weekly Representative Flow Volume (L)</t>
    </r>
    <r>
      <rPr>
        <b/>
        <vertAlign val="superscript"/>
        <sz val="11"/>
        <rFont val="Arial"/>
        <family val="2"/>
      </rPr>
      <t>b</t>
    </r>
  </si>
  <si>
    <r>
      <t>b</t>
    </r>
    <r>
      <rPr>
        <sz val="10"/>
        <rFont val="Arial"/>
        <family val="2"/>
      </rPr>
      <t xml:space="preserve"> "Representative flow volume" is the total (net) volume of streamflow, in liters, that has passed the site in the week that the sample was collected.</t>
    </r>
  </si>
  <si>
    <r>
      <t>Representative Flow Volume (L)</t>
    </r>
    <r>
      <rPr>
        <b/>
        <vertAlign val="superscript"/>
        <sz val="11"/>
        <rFont val="Arial"/>
        <family val="2"/>
      </rPr>
      <t>b</t>
    </r>
  </si>
  <si>
    <r>
      <t>Mean Daily Streamflow (cfs)</t>
    </r>
    <r>
      <rPr>
        <b/>
        <vertAlign val="superscript"/>
        <sz val="11"/>
        <rFont val="Arial"/>
        <family val="2"/>
      </rPr>
      <t>a</t>
    </r>
  </si>
  <si>
    <t>V Q</t>
  </si>
  <si>
    <t>5631-M-020105</t>
  </si>
  <si>
    <t>5631-M-020805</t>
  </si>
  <si>
    <t>5631-M-030105</t>
  </si>
  <si>
    <t>5631-M-030805</t>
  </si>
  <si>
    <t>5631-M-031505</t>
  </si>
  <si>
    <t>5631-M-032205</t>
  </si>
  <si>
    <t>5631-M-032905</t>
  </si>
  <si>
    <t>5631-M-040605</t>
  </si>
  <si>
    <t>5631-M-041305</t>
  </si>
  <si>
    <t>5631-M-042605</t>
  </si>
  <si>
    <t>5631-M-060205</t>
  </si>
  <si>
    <t>5631-M-060705</t>
  </si>
  <si>
    <t>5631-M-062205</t>
  </si>
  <si>
    <t>5631-M-062805</t>
  </si>
  <si>
    <t>5631-M-070605</t>
  </si>
  <si>
    <t>5631-M-071105</t>
  </si>
  <si>
    <t>5631-M-071805</t>
  </si>
  <si>
    <t>5631-M-072505</t>
  </si>
  <si>
    <t>5631-M-080105</t>
  </si>
  <si>
    <t>5631-M-080905</t>
  </si>
  <si>
    <t>00500539</t>
  </si>
  <si>
    <t>00500601</t>
  </si>
  <si>
    <t>00500666</t>
  </si>
  <si>
    <t>00500830</t>
  </si>
  <si>
    <t>00500884</t>
  </si>
  <si>
    <t>00500775</t>
  </si>
  <si>
    <t>00500934</t>
  </si>
  <si>
    <t>00501005</t>
  </si>
  <si>
    <t>00500984</t>
  </si>
  <si>
    <t>00501053</t>
  </si>
  <si>
    <t>00501167</t>
  </si>
  <si>
    <t>00501201</t>
  </si>
  <si>
    <t>00501330</t>
  </si>
  <si>
    <t>00501355</t>
  </si>
  <si>
    <t>00501386</t>
  </si>
  <si>
    <t>00501419</t>
  </si>
  <si>
    <t>00501435</t>
  </si>
  <si>
    <t>00501523</t>
  </si>
  <si>
    <t>00501556</t>
  </si>
  <si>
    <t>00501624</t>
  </si>
  <si>
    <t>5631-A-010505</t>
  </si>
  <si>
    <t>5631-A-011305</t>
  </si>
  <si>
    <t>1/13/05-1130*1/19/05-1030</t>
  </si>
  <si>
    <t>5631-A-011905</t>
  </si>
  <si>
    <t>1/19/05-1345*1/25/05-1145</t>
  </si>
  <si>
    <t>5631-A-012505</t>
  </si>
  <si>
    <t>1/25/05-1600*2/1/05-1130</t>
  </si>
  <si>
    <t>5631-A-020105</t>
  </si>
  <si>
    <t>2/1/05-1330*2/8/05-1000</t>
  </si>
  <si>
    <t>5631-A-020805</t>
  </si>
  <si>
    <t>2/08/05-1400*2/14/05-1145</t>
  </si>
  <si>
    <t>5631-A-021405</t>
  </si>
  <si>
    <t>2/14/05-1500*2/24/05-1130</t>
  </si>
  <si>
    <t>5631-A-022405</t>
  </si>
  <si>
    <t>5631-A-030105</t>
  </si>
  <si>
    <t>3/1/05-1245*3/8/05-0645</t>
  </si>
  <si>
    <t>5631-A-030805</t>
  </si>
  <si>
    <t>3/8/05-1000*3/15/05-0630</t>
  </si>
  <si>
    <t>5631-A-031505</t>
  </si>
  <si>
    <t>3/15/05-0930*3/19/05-1830</t>
  </si>
  <si>
    <t>5631-A-032205</t>
  </si>
  <si>
    <t>5631-A-032905</t>
  </si>
  <si>
    <t>5631-A-040605</t>
  </si>
  <si>
    <t>5631-A-041305</t>
  </si>
  <si>
    <t>5631-A-042605</t>
  </si>
  <si>
    <t>4/26/05-0830*5/2/05-0715</t>
  </si>
  <si>
    <t>5631-A-050205</t>
  </si>
  <si>
    <t>5/2/05-1100*5/11/05-0630</t>
  </si>
  <si>
    <t>5631-A-051105</t>
  </si>
  <si>
    <t>5/11/05-1415*5/18/05-0545</t>
  </si>
  <si>
    <t>5631-A-051805</t>
  </si>
  <si>
    <t>5/18/05-0859*5/23/05-2244</t>
  </si>
  <si>
    <t>5631-A-052405</t>
  </si>
  <si>
    <t>5/24/05-1000*6/2/05-0230</t>
  </si>
  <si>
    <t>5631-A-060205</t>
  </si>
  <si>
    <t>6/2/05-0845*6/5/05-2045</t>
  </si>
  <si>
    <t>5631-A-060705</t>
  </si>
  <si>
    <t>6/7/05-0745*6/11/05-1315</t>
  </si>
  <si>
    <t>5631-A-061505</t>
  </si>
  <si>
    <t>6/15/05-1230*6/22/05-0715</t>
  </si>
  <si>
    <t>5631-A-062205</t>
  </si>
  <si>
    <t>6/22/05-0915*6/27/05-0900</t>
  </si>
  <si>
    <t>5631-A-062805</t>
  </si>
  <si>
    <t>6/28/05-1100*7/3/05-0100</t>
  </si>
  <si>
    <t>5631-A-070605</t>
  </si>
  <si>
    <t>7/6/05-0629*7/11/05-0829</t>
  </si>
  <si>
    <t>5631-A-071105</t>
  </si>
  <si>
    <t>7/11/05-1444*7/17/05-1800</t>
  </si>
  <si>
    <t>5631-A-071805</t>
  </si>
  <si>
    <t>7/18/05-1114*7/25/05-0829</t>
  </si>
  <si>
    <t>5631-A-072505</t>
  </si>
  <si>
    <t>7/25/05-0958*8/1/05-0259</t>
  </si>
  <si>
    <t>5631-A-080105</t>
  </si>
  <si>
    <t>8/01/05-2144*8/08/05-1129</t>
  </si>
  <si>
    <t>00500449</t>
  </si>
  <si>
    <t>00500472</t>
  </si>
  <si>
    <t>00500482</t>
  </si>
  <si>
    <t>00500538</t>
  </si>
  <si>
    <t>00500621</t>
  </si>
  <si>
    <t>00500700</t>
  </si>
  <si>
    <t>00500665</t>
  </si>
  <si>
    <t>00500829</t>
  </si>
  <si>
    <t>00500883</t>
  </si>
  <si>
    <t>00500774</t>
  </si>
  <si>
    <t>00500933</t>
  </si>
  <si>
    <t>00501004</t>
  </si>
  <si>
    <t>00500983</t>
  </si>
  <si>
    <t>00501030</t>
  </si>
  <si>
    <t>00501084</t>
  </si>
  <si>
    <t>00501095</t>
  </si>
  <si>
    <t>00501163</t>
  </si>
  <si>
    <t>00501125</t>
  </si>
  <si>
    <t>00501166</t>
  </si>
  <si>
    <t>00501200</t>
  </si>
  <si>
    <t>00501265</t>
  </si>
  <si>
    <t>00501331</t>
  </si>
  <si>
    <t>00501354</t>
  </si>
  <si>
    <t>00501385</t>
  </si>
  <si>
    <t>00501418</t>
  </si>
  <si>
    <t>00501434</t>
  </si>
  <si>
    <t>00501522</t>
  </si>
  <si>
    <t>00501555</t>
  </si>
  <si>
    <t>00501623</t>
  </si>
  <si>
    <t>00500600</t>
  </si>
  <si>
    <t>1/05/05-1645*1/12/05-1015</t>
  </si>
  <si>
    <t>2/24/05-1545*3/01/05-0731</t>
  </si>
  <si>
    <t>03/22/05-0829*3/28/05-0029</t>
  </si>
  <si>
    <t>3/29/05-1829*4/6/05-0559</t>
  </si>
  <si>
    <t>4/06/05-0859*4/13/05-0200</t>
  </si>
  <si>
    <t>4/13/05-1431*4/20/05-0445</t>
  </si>
  <si>
    <t>8/15/05-1359*8/23/05-0429</t>
  </si>
  <si>
    <t>9/20/05-2045*9/26/05-0330</t>
  </si>
  <si>
    <t>7/19/04 - 7/23/05</t>
  </si>
  <si>
    <t>7/24/05-Present</t>
  </si>
  <si>
    <t>Severn Trent Laboratory, Denver, CO</t>
  </si>
  <si>
    <r>
      <t>a</t>
    </r>
    <r>
      <rPr>
        <sz val="10"/>
        <rFont val="Arial"/>
        <family val="0"/>
      </rPr>
      <t xml:space="preserve"> Negative flows can occur at site due to backwater from downstream conditions in L-63S Canal, gate closures @ S-191, and/or wind effects.</t>
    </r>
  </si>
  <si>
    <r>
      <t>Mean Daily Stage (ft above datum</t>
    </r>
    <r>
      <rPr>
        <b/>
        <vertAlign val="superscript"/>
        <sz val="11"/>
        <rFont val="Arial"/>
        <family val="2"/>
      </rPr>
      <t>b</t>
    </r>
    <r>
      <rPr>
        <b/>
        <sz val="11"/>
        <rFont val="Arial"/>
        <family val="2"/>
      </rPr>
      <t>)</t>
    </r>
  </si>
  <si>
    <t>out of range</t>
  </si>
  <si>
    <t>ND</t>
  </si>
  <si>
    <t>U.S. Geological Survey, Orlando, FL, Contact:  Molly Wood, Hydrologist, (407) 803-5575</t>
  </si>
  <si>
    <r>
      <t>b</t>
    </r>
    <r>
      <rPr>
        <sz val="10"/>
        <rFont val="Arial"/>
        <family val="0"/>
      </rPr>
      <t xml:space="preserve"> Datum is mean sea level, NAVD 1988</t>
    </r>
  </si>
  <si>
    <t>Statistics:</t>
  </si>
  <si>
    <t>Mean Daily Flow</t>
  </si>
  <si>
    <t>Mean Daily Stage</t>
  </si>
  <si>
    <t>Maximum</t>
  </si>
  <si>
    <t>Minimum</t>
  </si>
  <si>
    <t>Median</t>
  </si>
  <si>
    <t>Std. Deviation</t>
  </si>
  <si>
    <t>USGS Station # 02275631:  L-63S Canal near Okeechobee, FL (Map No. 1A)</t>
  </si>
  <si>
    <t>5631-A-101205</t>
  </si>
  <si>
    <t>10/12/05-1130*10/20/05-1100</t>
  </si>
  <si>
    <t>00600044</t>
  </si>
  <si>
    <t>5631-A-102505</t>
  </si>
  <si>
    <t>10/25/05-1230*10/28/05-0144</t>
  </si>
  <si>
    <t>00600060</t>
  </si>
  <si>
    <t>5631-A-103105</t>
  </si>
  <si>
    <t>10/31/05-1329*11/06/05-0014</t>
  </si>
  <si>
    <t>00600090</t>
  </si>
  <si>
    <t>5631-A-110705</t>
  </si>
  <si>
    <t>11/07/05-1600*11/15/05-0700</t>
  </si>
  <si>
    <t>00600093</t>
  </si>
  <si>
    <t>5631-A-112105</t>
  </si>
  <si>
    <t>11/21/05-1145*11/28/05-0615</t>
  </si>
  <si>
    <t>00600118</t>
  </si>
  <si>
    <t>5631-A-120705</t>
  </si>
  <si>
    <t>12/7/05-1844*12/12/05-1253</t>
  </si>
  <si>
    <t>00600171</t>
  </si>
  <si>
    <t>5631-A-121205</t>
  </si>
  <si>
    <t>12/12/05-2159*12/19/05-0429</t>
  </si>
  <si>
    <t>00600196</t>
  </si>
  <si>
    <t>5631-A-123005</t>
  </si>
  <si>
    <t>00600251</t>
  </si>
  <si>
    <t>5631-A-011006</t>
  </si>
  <si>
    <t>1/10/06-1245*1/17/06-1600</t>
  </si>
  <si>
    <t>00600279</t>
  </si>
  <si>
    <t>5631-A-012306</t>
  </si>
  <si>
    <t>1/23/06-2000*1/29/06-2315</t>
  </si>
  <si>
    <t>00600311</t>
  </si>
  <si>
    <t>5631-A-020606</t>
  </si>
  <si>
    <t>2/6/06-1359*2/13/06-0100</t>
  </si>
  <si>
    <t>00600393</t>
  </si>
  <si>
    <t>5631-A-022106</t>
  </si>
  <si>
    <t>00600439</t>
  </si>
  <si>
    <t>5631-A-030906</t>
  </si>
  <si>
    <t>3/9/06-1230*3/13/06-2230</t>
  </si>
  <si>
    <t>00600466</t>
  </si>
  <si>
    <t>5631-A-040706</t>
  </si>
  <si>
    <t>00600513</t>
  </si>
  <si>
    <t>5631-A-042006</t>
  </si>
  <si>
    <t>00600573</t>
  </si>
  <si>
    <t>5631-A-050106</t>
  </si>
  <si>
    <t>00600577</t>
  </si>
  <si>
    <t>5631-A-051906</t>
  </si>
  <si>
    <t>00600711</t>
  </si>
  <si>
    <t>5631-A-053006</t>
  </si>
  <si>
    <t>00600728</t>
  </si>
  <si>
    <t>5631-A-061206</t>
  </si>
  <si>
    <t>00600757</t>
  </si>
  <si>
    <t>5631-A-062606</t>
  </si>
  <si>
    <t>00600778</t>
  </si>
  <si>
    <t>5631-A-070606</t>
  </si>
  <si>
    <t>00600795</t>
  </si>
  <si>
    <t>5631-A-071106</t>
  </si>
  <si>
    <t>00600910</t>
  </si>
  <si>
    <t>5631-A-071806</t>
  </si>
  <si>
    <t>00600917</t>
  </si>
  <si>
    <t>5631-A-072506</t>
  </si>
  <si>
    <t>00600882</t>
  </si>
  <si>
    <t>5631-A-080106</t>
  </si>
  <si>
    <t>00600965</t>
  </si>
  <si>
    <t>5631-A-080706</t>
  </si>
  <si>
    <t>00601000</t>
  </si>
  <si>
    <t>5631-A-081506</t>
  </si>
  <si>
    <t>00601027</t>
  </si>
  <si>
    <t>5631-A-082806</t>
  </si>
  <si>
    <t>00601052</t>
  </si>
  <si>
    <t>5631-A-090606</t>
  </si>
  <si>
    <t>00601099</t>
  </si>
  <si>
    <t>5631-A-091206</t>
  </si>
  <si>
    <t>00601077</t>
  </si>
  <si>
    <t>5631-A-092706</t>
  </si>
  <si>
    <t>00601170</t>
  </si>
  <si>
    <t>5631-M-102005</t>
  </si>
  <si>
    <t>00600045</t>
  </si>
  <si>
    <t>5631-M-010306</t>
  </si>
  <si>
    <t>00600252</t>
  </si>
  <si>
    <t>5631-M-050906</t>
  </si>
  <si>
    <t>00600588</t>
  </si>
  <si>
    <t>5631-M-070606</t>
  </si>
  <si>
    <t>00600779</t>
  </si>
  <si>
    <t>12/30/05-0630*1/02/06-2130</t>
  </si>
  <si>
    <t>2/21/06-2345*2/27/06-1700</t>
  </si>
  <si>
    <t>4/07/06-0600*4/10/06-1030</t>
  </si>
  <si>
    <t>4/20/06-2345*4/22/06-1945</t>
  </si>
  <si>
    <t>5/01/06-1530*5/09/06-0415</t>
  </si>
  <si>
    <t>5/16/09-2146*5/23/06-0216</t>
  </si>
  <si>
    <t>5/30/06-1745*6/03/06-1630</t>
  </si>
  <si>
    <t>6/12/06-1229*6/19/06-1230</t>
  </si>
  <si>
    <t>6/26/06-1145*6/30/06-1729</t>
  </si>
  <si>
    <t>7/06/06-1101*7/11/06-1215</t>
  </si>
  <si>
    <t>7/11/06-1715*7/18/06-0300</t>
  </si>
  <si>
    <t>7/18/06-1430*7/25/06-0753</t>
  </si>
  <si>
    <t>7/25/06-2115*8/01/06-0729</t>
  </si>
  <si>
    <t>8/01/06-0945*8/07/06-1345</t>
  </si>
  <si>
    <t>8/07/06-1845*8/11/06-0530</t>
  </si>
  <si>
    <t>8/15/06-1445*8/22/06-0259</t>
  </si>
  <si>
    <t>8/28/06-2029*9/06/06-0544</t>
  </si>
  <si>
    <t>9/06/06-1000*9/12/06-0815</t>
  </si>
  <si>
    <t>9/12/06-0944*9/19/06-0659</t>
  </si>
  <si>
    <t>9/27/06-0259*10/02/06-0514</t>
  </si>
  <si>
    <t>5631-A-092006</t>
  </si>
  <si>
    <t>00601162</t>
  </si>
  <si>
    <t>9/20/06-1044*9/25/06-0029</t>
  </si>
  <si>
    <t>FINAL DATA - PRIOR TO 10/1/05; PROVISIONAL DATA - AFTER 10/1/05</t>
  </si>
  <si>
    <t>Date revised: 3/1/07</t>
  </si>
  <si>
    <r>
      <t>Due to changes in monitoring program, secondary parameters (Diss P, Diss o-PO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>, NH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>, TSS) were not analyzed in samples after 10/19/05</t>
    </r>
  </si>
  <si>
    <t>Not Detected</t>
  </si>
  <si>
    <t>Total Measured Load (metric tons)</t>
  </si>
  <si>
    <t>No. Weeks Sampled</t>
  </si>
  <si>
    <t>Average Weekly Load (metric tons)</t>
  </si>
  <si>
    <t>Average Annual Load (metric tons)</t>
  </si>
  <si>
    <t>FINAL DATA - PRIOR TO 10/1/07; PROVISIONAL DATA - AFTER 10/1/07</t>
  </si>
  <si>
    <t>Date revised: 5/12/08</t>
  </si>
  <si>
    <t>U.S. Geological Survey, Orlando, FL, Contact:  Michael Byrne, Hydrologist, (407) 803-5575</t>
  </si>
  <si>
    <t>10/03/06-1845*10/10/06-1615</t>
  </si>
  <si>
    <t>10/17/06-1245*10/17/06-2230</t>
  </si>
  <si>
    <t>10/25/06-1200*10/29/06-1500</t>
  </si>
  <si>
    <t>10/30/06-1929*11/05/06-2214</t>
  </si>
  <si>
    <t>11/07/06-0729*11/13/06*1729</t>
  </si>
  <si>
    <t>11/14/06-1915*11/17/06-1400</t>
  </si>
  <si>
    <t>11/24/06-1214*11/25/06-1514</t>
  </si>
  <si>
    <t>11/27/06-2029*12/03/06-2344</t>
  </si>
  <si>
    <t>12/13/06-0215*12/15/06-1530</t>
  </si>
  <si>
    <t>12/28/06-1415-01/04/07-0530</t>
  </si>
  <si>
    <t>01/22/07-2359*01/27/07-1844</t>
  </si>
  <si>
    <t>02/22/07-0230*02/27/07-0545</t>
  </si>
  <si>
    <t>03/07/07-1059*03/09/07-1844</t>
  </si>
  <si>
    <t>03/19/07-1714*03/26/07-0443</t>
  </si>
  <si>
    <t>04/02/07-1944*04/05/07-1829</t>
  </si>
  <si>
    <t>05/01/07-1629*05/05/07-1714</t>
  </si>
  <si>
    <t>05/14/07-1814*05/21/07-1814</t>
  </si>
  <si>
    <t>06/14/07-1730*06/21/07-0530</t>
  </si>
  <si>
    <t>06/25/07-1915*06/30/07-2230</t>
  </si>
  <si>
    <t>07/10/07-0800*07/12/07-1915</t>
  </si>
  <si>
    <t>07/26/07-0000*07/30/07-2145</t>
  </si>
  <si>
    <t>07/31/07-2215*08/06/07-1330</t>
  </si>
  <si>
    <t>08/10/07-0330*08/14/07-1006</t>
  </si>
  <si>
    <t>08/16/07-0430*08/21/07-0840</t>
  </si>
  <si>
    <t>08/21/07-1445*08/29/07-0329</t>
  </si>
  <si>
    <t>08/29/07-1515*09/03/07-0645</t>
  </si>
  <si>
    <t>09/05/07-1444*09/12/07-0415</t>
  </si>
  <si>
    <t>09/12/07-2000*09/18/07-0815</t>
  </si>
  <si>
    <t>09/19/07-1250*09/26/07-0615</t>
  </si>
  <si>
    <t>10/03/07-0844*10/11/07-0300</t>
  </si>
  <si>
    <t>10/11/07-0814*10/15/07-2044</t>
  </si>
  <si>
    <t>10/16/07-0943*10/22/07-0920</t>
  </si>
  <si>
    <t>11/01/07-1258*11/05/07-1443</t>
  </si>
  <si>
    <t>11/15/07-1814*11/19/07-0159</t>
  </si>
  <si>
    <t>11/27/07-0414*11/27/07-1929</t>
  </si>
  <si>
    <t>12/12/07-1829*12/17/07-0729</t>
  </si>
  <si>
    <t>01/07/08-2215*01/08/08-0000</t>
  </si>
  <si>
    <t>02/19/08-1400*02/25/08-1600</t>
  </si>
  <si>
    <t>03/04/08-1950*03/12/08-0145</t>
  </si>
  <si>
    <t>5631-A-100306</t>
  </si>
  <si>
    <t>5631-A-101706</t>
  </si>
  <si>
    <t>5631-A-102506</t>
  </si>
  <si>
    <t>5631-A-103006</t>
  </si>
  <si>
    <t>5631-A-110706</t>
  </si>
  <si>
    <t>5631-A-111406</t>
  </si>
  <si>
    <t>5631-A-112406</t>
  </si>
  <si>
    <t>5631-A-112706</t>
  </si>
  <si>
    <t>5631-A-121306</t>
  </si>
  <si>
    <t>5631-A-122806</t>
  </si>
  <si>
    <t>5631-A-012207</t>
  </si>
  <si>
    <t>5631-A-022207</t>
  </si>
  <si>
    <t>5631-A-030707</t>
  </si>
  <si>
    <t>5631-A-031907</t>
  </si>
  <si>
    <t>5631-A-040207</t>
  </si>
  <si>
    <t>5631-A-050107</t>
  </si>
  <si>
    <t>5631-A-051407</t>
  </si>
  <si>
    <t>5631-A-061407</t>
  </si>
  <si>
    <t>5631-A-062507</t>
  </si>
  <si>
    <t>5631-A-071007</t>
  </si>
  <si>
    <t>5631-A-072607</t>
  </si>
  <si>
    <t>5631-A-073107</t>
  </si>
  <si>
    <t>5631-A-081007</t>
  </si>
  <si>
    <t>5631-A-081607</t>
  </si>
  <si>
    <t>5631-A-082107</t>
  </si>
  <si>
    <t>5631-A-082907</t>
  </si>
  <si>
    <t>5631-A-090507</t>
  </si>
  <si>
    <t>5631-A-091207</t>
  </si>
  <si>
    <t>5631-A-091907</t>
  </si>
  <si>
    <t>5631-A-100307</t>
  </si>
  <si>
    <t>5631-A-101107</t>
  </si>
  <si>
    <t>5631-A-101607</t>
  </si>
  <si>
    <t>5631-A-110107</t>
  </si>
  <si>
    <t>5631-A-111507</t>
  </si>
  <si>
    <t>5631-A-112707</t>
  </si>
  <si>
    <t>5631-A-121207</t>
  </si>
  <si>
    <t>5631-A-010708</t>
  </si>
  <si>
    <t>5631-A-021908</t>
  </si>
  <si>
    <t>5631-A-030408</t>
  </si>
  <si>
    <t>00701849</t>
  </si>
  <si>
    <t>00701851</t>
  </si>
  <si>
    <t>00701852</t>
  </si>
  <si>
    <t>00701853</t>
  </si>
  <si>
    <t>00701854</t>
  </si>
  <si>
    <t>00701855</t>
  </si>
  <si>
    <t>00701857</t>
  </si>
  <si>
    <t>00701856</t>
  </si>
  <si>
    <t>00701858</t>
  </si>
  <si>
    <t>00701859</t>
  </si>
  <si>
    <t>00701861</t>
  </si>
  <si>
    <t>00700328</t>
  </si>
  <si>
    <t>00701863</t>
  </si>
  <si>
    <t>00701864</t>
  </si>
  <si>
    <t>00701865</t>
  </si>
  <si>
    <t>00701867</t>
  </si>
  <si>
    <t>00701868</t>
  </si>
  <si>
    <t>00702661</t>
  </si>
  <si>
    <t>00702704</t>
  </si>
  <si>
    <t>00703043</t>
  </si>
  <si>
    <t>00703928</t>
  </si>
  <si>
    <t>00703669</t>
  </si>
  <si>
    <t>00703452</t>
  </si>
  <si>
    <t>00703636</t>
  </si>
  <si>
    <t>00703691</t>
  </si>
  <si>
    <t>00703872</t>
  </si>
  <si>
    <t>00704001</t>
  </si>
  <si>
    <t>00704301</t>
  </si>
  <si>
    <t>00704009</t>
  </si>
  <si>
    <t>00800083</t>
  </si>
  <si>
    <t>00800321</t>
  </si>
  <si>
    <t>00801017</t>
  </si>
  <si>
    <t>00800314</t>
  </si>
  <si>
    <t>00801612</t>
  </si>
  <si>
    <t>00800817</t>
  </si>
  <si>
    <t>00800955</t>
  </si>
  <si>
    <t>00801393</t>
  </si>
  <si>
    <t>00801924</t>
  </si>
  <si>
    <t>00802185</t>
  </si>
  <si>
    <t>----</t>
  </si>
  <si>
    <t>----------------------</t>
  </si>
  <si>
    <t>-------------</t>
  </si>
  <si>
    <t>5631-A-031908</t>
  </si>
  <si>
    <t>03/19/08-1431*03/24/08-1301</t>
  </si>
  <si>
    <t>00802382</t>
  </si>
  <si>
    <t>Date revised: 5/19/08</t>
  </si>
  <si>
    <t>Date revised: 5/19/2008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</si>
</sst>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0.0"/>
    <numFmt numFmtId="167" formatCode="0.0000"/>
    <numFmt numFmtId="168" formatCode="0.00000"/>
    <numFmt numFmtId="169" formatCode="[$-409]h:mm:ss\ AM/PM"/>
    <numFmt numFmtId="170" formatCode="h:mm;@"/>
    <numFmt numFmtId="171" formatCode="0.000E+00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E+00"/>
    <numFmt numFmtId="178" formatCode="#,##0.0"/>
    <numFmt numFmtId="179" formatCode="m/d/yy;@"/>
    <numFmt numFmtId="180" formatCode="_(* #,##0.0_);_(* \(#,##0.0\);_(* &quot;-&quot;?_);_(@_)"/>
    <numFmt numFmtId="181" formatCode="_(* #,##0.0000_);_(* \(#,##0.0000\);_(* &quot;-&quot;????_);_(@_)"/>
    <numFmt numFmtId="182" formatCode="m/d/yy\ h:mm;@"/>
    <numFmt numFmtId="183" formatCode="mmm\-yyyy"/>
    <numFmt numFmtId="184" formatCode="_(* #,##0.000_);_(* \(#,##0.000\);_(* &quot;-&quot;??_);_(@_)"/>
  </numFmts>
  <fonts count="44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i/>
      <sz val="18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i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20" borderId="10" xfId="0" applyFont="1" applyFill="1" applyBorder="1" applyAlignment="1">
      <alignment horizontal="center" wrapTex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14" fontId="1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 quotePrefix="1">
      <alignment horizontal="center"/>
    </xf>
    <xf numFmtId="0" fontId="13" fillId="0" borderId="12" xfId="0" applyFont="1" applyBorder="1" applyAlignment="1" quotePrefix="1">
      <alignment horizontal="center"/>
    </xf>
    <xf numFmtId="14" fontId="12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 quotePrefix="1">
      <alignment horizontal="center"/>
    </xf>
    <xf numFmtId="0" fontId="13" fillId="0" borderId="14" xfId="0" applyFont="1" applyBorder="1" applyAlignment="1" quotePrefix="1">
      <alignment horizontal="center"/>
    </xf>
    <xf numFmtId="14" fontId="12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 quotePrefix="1">
      <alignment horizontal="center"/>
    </xf>
    <xf numFmtId="14" fontId="14" fillId="0" borderId="14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4" fontId="12" fillId="0" borderId="14" xfId="0" applyNumberFormat="1" applyFont="1" applyFill="1" applyBorder="1" applyAlignment="1">
      <alignment horizontal="center"/>
    </xf>
    <xf numFmtId="166" fontId="12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 quotePrefix="1">
      <alignment horizontal="center"/>
    </xf>
    <xf numFmtId="0" fontId="13" fillId="0" borderId="16" xfId="0" applyFont="1" applyBorder="1" applyAlignment="1" quotePrefix="1">
      <alignment horizontal="center"/>
    </xf>
    <xf numFmtId="14" fontId="12" fillId="0" borderId="16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0" fontId="12" fillId="20" borderId="12" xfId="0" applyFont="1" applyFill="1" applyBorder="1" applyAlignment="1">
      <alignment horizontal="center"/>
    </xf>
    <xf numFmtId="0" fontId="12" fillId="20" borderId="14" xfId="0" applyFont="1" applyFill="1" applyBorder="1" applyAlignment="1">
      <alignment horizontal="center"/>
    </xf>
    <xf numFmtId="0" fontId="12" fillId="20" borderId="16" xfId="0" applyFont="1" applyFill="1" applyBorder="1" applyAlignment="1">
      <alignment horizontal="center"/>
    </xf>
    <xf numFmtId="164" fontId="12" fillId="20" borderId="14" xfId="0" applyNumberFormat="1" applyFont="1" applyFill="1" applyBorder="1" applyAlignment="1">
      <alignment horizontal="center"/>
    </xf>
    <xf numFmtId="167" fontId="12" fillId="20" borderId="14" xfId="0" applyNumberFormat="1" applyFont="1" applyFill="1" applyBorder="1" applyAlignment="1">
      <alignment horizontal="center"/>
    </xf>
    <xf numFmtId="166" fontId="12" fillId="20" borderId="14" xfId="0" applyNumberFormat="1" applyFont="1" applyFill="1" applyBorder="1" applyAlignment="1">
      <alignment horizontal="center"/>
    </xf>
    <xf numFmtId="2" fontId="12" fillId="20" borderId="14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2" fontId="12" fillId="2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0" fillId="24" borderId="0" xfId="0" applyFill="1" applyAlignment="1">
      <alignment/>
    </xf>
    <xf numFmtId="0" fontId="0" fillId="7" borderId="0" xfId="0" applyFill="1" applyAlignment="1">
      <alignment/>
    </xf>
    <xf numFmtId="14" fontId="14" fillId="0" borderId="14" xfId="0" applyNumberFormat="1" applyFont="1" applyFill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173" fontId="12" fillId="0" borderId="11" xfId="42" applyNumberFormat="1" applyFont="1" applyBorder="1" applyAlignment="1">
      <alignment/>
    </xf>
    <xf numFmtId="173" fontId="12" fillId="0" borderId="13" xfId="42" applyNumberFormat="1" applyFont="1" applyBorder="1" applyAlignment="1">
      <alignment/>
    </xf>
    <xf numFmtId="1" fontId="12" fillId="0" borderId="13" xfId="0" applyNumberFormat="1" applyFont="1" applyBorder="1" applyAlignment="1">
      <alignment horizontal="center"/>
    </xf>
    <xf numFmtId="173" fontId="12" fillId="0" borderId="14" xfId="42" applyNumberFormat="1" applyFont="1" applyBorder="1" applyAlignment="1">
      <alignment/>
    </xf>
    <xf numFmtId="173" fontId="12" fillId="0" borderId="14" xfId="42" applyNumberFormat="1" applyFont="1" applyFill="1" applyBorder="1" applyAlignment="1">
      <alignment/>
    </xf>
    <xf numFmtId="14" fontId="12" fillId="0" borderId="13" xfId="0" applyNumberFormat="1" applyFont="1" applyFill="1" applyBorder="1" applyAlignment="1">
      <alignment horizontal="center"/>
    </xf>
    <xf numFmtId="14" fontId="14" fillId="0" borderId="1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11" fontId="0" fillId="7" borderId="12" xfId="0" applyNumberFormat="1" applyFill="1" applyBorder="1" applyAlignment="1">
      <alignment/>
    </xf>
    <xf numFmtId="11" fontId="0" fillId="7" borderId="22" xfId="0" applyNumberFormat="1" applyFill="1" applyBorder="1" applyAlignment="1">
      <alignment/>
    </xf>
    <xf numFmtId="11" fontId="0" fillId="7" borderId="14" xfId="0" applyNumberFormat="1" applyFill="1" applyBorder="1" applyAlignment="1">
      <alignment/>
    </xf>
    <xf numFmtId="11" fontId="0" fillId="7" borderId="23" xfId="0" applyNumberFormat="1" applyFill="1" applyBorder="1" applyAlignment="1">
      <alignment/>
    </xf>
    <xf numFmtId="11" fontId="20" fillId="7" borderId="14" xfId="0" applyNumberFormat="1" applyFont="1" applyFill="1" applyBorder="1" applyAlignment="1">
      <alignment horizontal="right"/>
    </xf>
    <xf numFmtId="11" fontId="20" fillId="7" borderId="23" xfId="0" applyNumberFormat="1" applyFont="1" applyFill="1" applyBorder="1" applyAlignment="1">
      <alignment horizontal="right"/>
    </xf>
    <xf numFmtId="11" fontId="0" fillId="24" borderId="14" xfId="0" applyNumberFormat="1" applyFill="1" applyBorder="1" applyAlignment="1">
      <alignment/>
    </xf>
    <xf numFmtId="11" fontId="20" fillId="24" borderId="14" xfId="0" applyNumberFormat="1" applyFont="1" applyFill="1" applyBorder="1" applyAlignment="1">
      <alignment horizontal="right"/>
    </xf>
    <xf numFmtId="11" fontId="12" fillId="0" borderId="12" xfId="0" applyNumberFormat="1" applyFont="1" applyBorder="1" applyAlignment="1">
      <alignment/>
    </xf>
    <xf numFmtId="11" fontId="12" fillId="0" borderId="22" xfId="0" applyNumberFormat="1" applyFont="1" applyBorder="1" applyAlignment="1">
      <alignment/>
    </xf>
    <xf numFmtId="11" fontId="12" fillId="0" borderId="14" xfId="0" applyNumberFormat="1" applyFont="1" applyBorder="1" applyAlignment="1">
      <alignment/>
    </xf>
    <xf numFmtId="11" fontId="12" fillId="0" borderId="23" xfId="0" applyNumberFormat="1" applyFont="1" applyBorder="1" applyAlignment="1">
      <alignment/>
    </xf>
    <xf numFmtId="11" fontId="12" fillId="0" borderId="16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4" fontId="12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20" borderId="25" xfId="0" applyFont="1" applyFill="1" applyBorder="1" applyAlignment="1">
      <alignment horizontal="center"/>
    </xf>
    <xf numFmtId="0" fontId="12" fillId="17" borderId="14" xfId="0" applyFont="1" applyFill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14" fontId="12" fillId="0" borderId="27" xfId="0" applyNumberFormat="1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4" fontId="12" fillId="0" borderId="25" xfId="0" applyNumberFormat="1" applyFont="1" applyFill="1" applyBorder="1" applyAlignment="1">
      <alignment horizontal="center"/>
    </xf>
    <xf numFmtId="0" fontId="12" fillId="0" borderId="25" xfId="0" applyFont="1" applyBorder="1" applyAlignment="1" quotePrefix="1">
      <alignment horizontal="center"/>
    </xf>
    <xf numFmtId="0" fontId="13" fillId="0" borderId="25" xfId="0" applyFont="1" applyBorder="1" applyAlignment="1" quotePrefix="1">
      <alignment horizontal="center"/>
    </xf>
    <xf numFmtId="1" fontId="12" fillId="0" borderId="24" xfId="0" applyNumberFormat="1" applyFont="1" applyFill="1" applyBorder="1" applyAlignment="1">
      <alignment horizontal="center"/>
    </xf>
    <xf numFmtId="173" fontId="12" fillId="0" borderId="25" xfId="42" applyNumberFormat="1" applyFont="1" applyBorder="1" applyAlignment="1">
      <alignment/>
    </xf>
    <xf numFmtId="11" fontId="12" fillId="0" borderId="25" xfId="0" applyNumberFormat="1" applyFont="1" applyBorder="1" applyAlignment="1">
      <alignment/>
    </xf>
    <xf numFmtId="11" fontId="12" fillId="0" borderId="28" xfId="0" applyNumberFormat="1" applyFont="1" applyBorder="1" applyAlignment="1">
      <alignment/>
    </xf>
    <xf numFmtId="2" fontId="12" fillId="0" borderId="25" xfId="0" applyNumberFormat="1" applyFont="1" applyBorder="1" applyAlignment="1">
      <alignment horizontal="center"/>
    </xf>
    <xf numFmtId="166" fontId="12" fillId="0" borderId="25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73" fontId="12" fillId="0" borderId="24" xfId="42" applyNumberFormat="1" applyFont="1" applyBorder="1" applyAlignment="1">
      <alignment/>
    </xf>
    <xf numFmtId="14" fontId="12" fillId="0" borderId="13" xfId="0" applyNumberFormat="1" applyFont="1" applyBorder="1" applyAlignment="1">
      <alignment horizontal="center"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166" fontId="0" fillId="0" borderId="12" xfId="0" applyNumberFormat="1" applyBorder="1" applyAlignment="1">
      <alignment/>
    </xf>
    <xf numFmtId="2" fontId="0" fillId="0" borderId="22" xfId="0" applyNumberFormat="1" applyBorder="1" applyAlignment="1">
      <alignment/>
    </xf>
    <xf numFmtId="166" fontId="0" fillId="0" borderId="14" xfId="0" applyNumberFormat="1" applyBorder="1" applyAlignment="1">
      <alignment/>
    </xf>
    <xf numFmtId="2" fontId="0" fillId="0" borderId="23" xfId="0" applyNumberFormat="1" applyBorder="1" applyAlignment="1">
      <alignment/>
    </xf>
    <xf numFmtId="166" fontId="0" fillId="0" borderId="16" xfId="0" applyNumberFormat="1" applyBorder="1" applyAlignment="1">
      <alignment/>
    </xf>
    <xf numFmtId="2" fontId="0" fillId="0" borderId="29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1" fontId="12" fillId="0" borderId="14" xfId="0" applyNumberFormat="1" applyFont="1" applyBorder="1" applyAlignment="1">
      <alignment horizontal="right"/>
    </xf>
    <xf numFmtId="1" fontId="12" fillId="0" borderId="30" xfId="0" applyNumberFormat="1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11" fontId="0" fillId="7" borderId="23" xfId="0" applyNumberFormat="1" applyFill="1" applyBorder="1" applyAlignment="1">
      <alignment horizontal="right"/>
    </xf>
    <xf numFmtId="11" fontId="0" fillId="7" borderId="14" xfId="0" applyNumberFormat="1" applyFill="1" applyBorder="1" applyAlignment="1">
      <alignment horizontal="right"/>
    </xf>
    <xf numFmtId="11" fontId="0" fillId="24" borderId="14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18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4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6" fillId="0" borderId="36" xfId="0" applyFont="1" applyBorder="1" applyAlignment="1">
      <alignment/>
    </xf>
    <xf numFmtId="2" fontId="0" fillId="0" borderId="37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38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6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73" fontId="12" fillId="0" borderId="0" xfId="42" applyNumberFormat="1" applyFont="1" applyBorder="1" applyAlignment="1">
      <alignment/>
    </xf>
    <xf numFmtId="11" fontId="12" fillId="0" borderId="0" xfId="0" applyNumberFormat="1" applyFont="1" applyBorder="1" applyAlignment="1">
      <alignment horizontal="right"/>
    </xf>
    <xf numFmtId="11" fontId="12" fillId="0" borderId="0" xfId="0" applyNumberFormat="1" applyFont="1" applyBorder="1" applyAlignment="1">
      <alignment/>
    </xf>
    <xf numFmtId="0" fontId="12" fillId="20" borderId="14" xfId="0" applyFont="1" applyFill="1" applyBorder="1" applyAlignment="1" quotePrefix="1">
      <alignment horizontal="center"/>
    </xf>
    <xf numFmtId="167" fontId="12" fillId="0" borderId="14" xfId="0" applyNumberFormat="1" applyFont="1" applyBorder="1" applyAlignment="1">
      <alignment horizontal="center"/>
    </xf>
    <xf numFmtId="173" fontId="12" fillId="0" borderId="14" xfId="42" applyNumberFormat="1" applyFont="1" applyBorder="1" applyAlignment="1">
      <alignment horizontal="center"/>
    </xf>
    <xf numFmtId="11" fontId="12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9" fontId="12" fillId="20" borderId="14" xfId="42" applyNumberFormat="1" applyFont="1" applyFill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0" fontId="12" fillId="20" borderId="16" xfId="0" applyFont="1" applyFill="1" applyBorder="1" applyAlignment="1" quotePrefix="1">
      <alignment horizontal="center"/>
    </xf>
    <xf numFmtId="166" fontId="12" fillId="20" borderId="16" xfId="0" applyNumberFormat="1" applyFont="1" applyFill="1" applyBorder="1" applyAlignment="1">
      <alignment horizontal="center"/>
    </xf>
    <xf numFmtId="14" fontId="12" fillId="0" borderId="25" xfId="0" applyNumberFormat="1" applyFont="1" applyBorder="1" applyAlignment="1">
      <alignment horizontal="center"/>
    </xf>
    <xf numFmtId="1" fontId="12" fillId="0" borderId="39" xfId="0" applyNumberFormat="1" applyFont="1" applyFill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14" fontId="12" fillId="0" borderId="14" xfId="0" applyNumberFormat="1" applyFont="1" applyFill="1" applyBorder="1" applyAlignment="1">
      <alignment horizontal="center"/>
    </xf>
    <xf numFmtId="167" fontId="12" fillId="0" borderId="20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2" fontId="12" fillId="0" borderId="0" xfId="0" applyNumberFormat="1" applyFont="1" applyFill="1" applyBorder="1" applyAlignment="1">
      <alignment horizontal="center"/>
    </xf>
    <xf numFmtId="11" fontId="12" fillId="0" borderId="23" xfId="0" applyNumberFormat="1" applyFont="1" applyBorder="1" applyAlignment="1">
      <alignment horizontal="right"/>
    </xf>
    <xf numFmtId="11" fontId="12" fillId="0" borderId="16" xfId="0" applyNumberFormat="1" applyFont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11" fontId="12" fillId="0" borderId="29" xfId="0" applyNumberFormat="1" applyFont="1" applyBorder="1" applyAlignment="1">
      <alignment horizontal="right"/>
    </xf>
    <xf numFmtId="14" fontId="12" fillId="0" borderId="13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11" fontId="0" fillId="24" borderId="16" xfId="0" applyNumberFormat="1" applyFill="1" applyBorder="1" applyAlignment="1">
      <alignment/>
    </xf>
    <xf numFmtId="11" fontId="20" fillId="7" borderId="16" xfId="0" applyNumberFormat="1" applyFont="1" applyFill="1" applyBorder="1" applyAlignment="1">
      <alignment horizontal="right"/>
    </xf>
    <xf numFmtId="11" fontId="20" fillId="7" borderId="29" xfId="0" applyNumberFormat="1" applyFont="1" applyFill="1" applyBorder="1" applyAlignment="1">
      <alignment horizontal="right"/>
    </xf>
    <xf numFmtId="14" fontId="23" fillId="0" borderId="0" xfId="0" applyNumberFormat="1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166" fontId="0" fillId="0" borderId="25" xfId="0" applyNumberFormat="1" applyBorder="1" applyAlignment="1">
      <alignment/>
    </xf>
    <xf numFmtId="2" fontId="0" fillId="0" borderId="28" xfId="0" applyNumberFormat="1" applyBorder="1" applyAlignment="1">
      <alignment/>
    </xf>
    <xf numFmtId="14" fontId="0" fillId="0" borderId="14" xfId="0" applyNumberFormat="1" applyBorder="1" applyAlignment="1">
      <alignment/>
    </xf>
    <xf numFmtId="2" fontId="0" fillId="0" borderId="23" xfId="0" applyNumberFormat="1" applyBorder="1" applyAlignment="1">
      <alignment horizontal="right"/>
    </xf>
    <xf numFmtId="11" fontId="12" fillId="0" borderId="20" xfId="0" applyNumberFormat="1" applyFont="1" applyBorder="1" applyAlignment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40" xfId="0" applyFont="1" applyBorder="1" applyAlignment="1" quotePrefix="1">
      <alignment horizontal="center"/>
    </xf>
    <xf numFmtId="173" fontId="12" fillId="0" borderId="15" xfId="42" applyNumberFormat="1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4" fontId="12" fillId="0" borderId="27" xfId="0" applyNumberFormat="1" applyFont="1" applyFill="1" applyBorder="1" applyAlignment="1">
      <alignment horizontal="center"/>
    </xf>
    <xf numFmtId="0" fontId="12" fillId="0" borderId="27" xfId="0" applyFont="1" applyBorder="1" applyAlignment="1" quotePrefix="1">
      <alignment horizontal="center"/>
    </xf>
    <xf numFmtId="0" fontId="13" fillId="0" borderId="27" xfId="0" applyFont="1" applyBorder="1" applyAlignment="1" quotePrefix="1">
      <alignment horizontal="center"/>
    </xf>
    <xf numFmtId="0" fontId="12" fillId="20" borderId="27" xfId="0" applyFont="1" applyFill="1" applyBorder="1" applyAlignment="1">
      <alignment horizontal="center"/>
    </xf>
    <xf numFmtId="166" fontId="12" fillId="0" borderId="27" xfId="0" applyNumberFormat="1" applyFont="1" applyBorder="1" applyAlignment="1">
      <alignment horizontal="center"/>
    </xf>
    <xf numFmtId="167" fontId="12" fillId="20" borderId="27" xfId="0" applyNumberFormat="1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173" fontId="12" fillId="0" borderId="27" xfId="42" applyNumberFormat="1" applyFont="1" applyBorder="1" applyAlignment="1">
      <alignment/>
    </xf>
    <xf numFmtId="11" fontId="12" fillId="0" borderId="27" xfId="0" applyNumberFormat="1" applyFont="1" applyBorder="1" applyAlignment="1">
      <alignment/>
    </xf>
    <xf numFmtId="11" fontId="12" fillId="0" borderId="43" xfId="0" applyNumberFormat="1" applyFont="1" applyBorder="1" applyAlignment="1">
      <alignment/>
    </xf>
    <xf numFmtId="14" fontId="12" fillId="0" borderId="14" xfId="0" applyNumberFormat="1" applyFont="1" applyBorder="1" applyAlignment="1">
      <alignment horizontal="center"/>
    </xf>
    <xf numFmtId="14" fontId="1" fillId="0" borderId="11" xfId="0" applyNumberFormat="1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43" fontId="0" fillId="0" borderId="14" xfId="42" applyFill="1" applyBorder="1" applyAlignment="1">
      <alignment/>
    </xf>
    <xf numFmtId="173" fontId="0" fillId="0" borderId="14" xfId="42" applyNumberFormat="1" applyFill="1" applyBorder="1" applyAlignment="1">
      <alignment/>
    </xf>
    <xf numFmtId="43" fontId="0" fillId="0" borderId="16" xfId="42" applyFill="1" applyBorder="1" applyAlignment="1">
      <alignment/>
    </xf>
    <xf numFmtId="173" fontId="0" fillId="0" borderId="23" xfId="42" applyNumberFormat="1" applyFill="1" applyBorder="1" applyAlignment="1">
      <alignment/>
    </xf>
    <xf numFmtId="43" fontId="0" fillId="0" borderId="23" xfId="42" applyFill="1" applyBorder="1" applyAlignment="1">
      <alignment/>
    </xf>
    <xf numFmtId="43" fontId="0" fillId="0" borderId="29" xfId="42" applyFill="1" applyBorder="1" applyAlignment="1">
      <alignment/>
    </xf>
    <xf numFmtId="43" fontId="0" fillId="0" borderId="12" xfId="42" applyFill="1" applyBorder="1" applyAlignment="1">
      <alignment/>
    </xf>
    <xf numFmtId="43" fontId="0" fillId="0" borderId="22" xfId="42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49" fontId="12" fillId="0" borderId="0" xfId="0" applyNumberFormat="1" applyFont="1" applyBorder="1" applyAlignment="1" quotePrefix="1">
      <alignment horizontal="center"/>
    </xf>
    <xf numFmtId="173" fontId="0" fillId="0" borderId="0" xfId="0" applyNumberFormat="1" applyAlignment="1">
      <alignment/>
    </xf>
    <xf numFmtId="11" fontId="0" fillId="0" borderId="12" xfId="42" applyNumberFormat="1" applyFill="1" applyBorder="1" applyAlignment="1">
      <alignment/>
    </xf>
    <xf numFmtId="166" fontId="0" fillId="0" borderId="0" xfId="0" applyNumberFormat="1" applyAlignment="1">
      <alignment horizontal="right"/>
    </xf>
    <xf numFmtId="166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73" fontId="0" fillId="0" borderId="14" xfId="42" applyNumberFormat="1" applyFon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ont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zoomScalePageLayoutView="0" workbookViewId="0" topLeftCell="A1">
      <selection activeCell="B181" sqref="B181"/>
    </sheetView>
  </sheetViews>
  <sheetFormatPr defaultColWidth="9.140625" defaultRowHeight="12.75"/>
  <cols>
    <col min="1" max="1" width="21.00390625" style="0" customWidth="1"/>
    <col min="2" max="8" width="12.7109375" style="0" customWidth="1"/>
    <col min="9" max="9" width="15.00390625" style="0" customWidth="1"/>
  </cols>
  <sheetData>
    <row r="1" ht="23.25">
      <c r="A1" s="7" t="s">
        <v>553</v>
      </c>
    </row>
    <row r="2" ht="15">
      <c r="A2" s="11" t="s">
        <v>555</v>
      </c>
    </row>
    <row r="3" ht="15">
      <c r="A3" s="11" t="s">
        <v>80</v>
      </c>
    </row>
    <row r="4" spans="1:3" ht="15">
      <c r="A4" s="11" t="s">
        <v>554</v>
      </c>
      <c r="C4" s="11"/>
    </row>
    <row r="5" ht="18.75">
      <c r="A5" s="22" t="s">
        <v>440</v>
      </c>
    </row>
    <row r="6" ht="15.75">
      <c r="A6" s="69" t="s">
        <v>269</v>
      </c>
    </row>
    <row r="7" ht="9" customHeight="1" thickBot="1"/>
    <row r="8" spans="2:8" ht="22.5" customHeight="1" thickBot="1">
      <c r="B8" s="250" t="s">
        <v>283</v>
      </c>
      <c r="C8" s="250"/>
      <c r="D8" s="250"/>
      <c r="E8" s="251" t="s">
        <v>284</v>
      </c>
      <c r="F8" s="251"/>
      <c r="G8" s="251"/>
      <c r="H8" s="251"/>
    </row>
    <row r="9" spans="1:8" ht="34.5" customHeight="1" thickBot="1">
      <c r="A9" s="70" t="s">
        <v>270</v>
      </c>
      <c r="B9" s="71" t="s">
        <v>99</v>
      </c>
      <c r="C9" s="71" t="s">
        <v>273</v>
      </c>
      <c r="D9" s="71" t="s">
        <v>263</v>
      </c>
      <c r="E9" s="71" t="s">
        <v>264</v>
      </c>
      <c r="F9" s="71" t="s">
        <v>274</v>
      </c>
      <c r="G9" s="71" t="s">
        <v>275</v>
      </c>
      <c r="H9" s="71" t="s">
        <v>97</v>
      </c>
    </row>
    <row r="10" spans="1:8" ht="14.25">
      <c r="A10" s="75">
        <v>37963</v>
      </c>
      <c r="B10" s="85">
        <f>VLOOKUP($A10,'Manual Samples'!$B$7:$BD$24,51,FALSE)</f>
        <v>0.15649717946021893</v>
      </c>
      <c r="C10" s="85">
        <f>VLOOKUP($A10,'Manual Samples'!$B$7:$BD$24,52,FALSE)</f>
        <v>0.04342796730021076</v>
      </c>
      <c r="D10" s="85">
        <f>VLOOKUP($A10,'Manual Samples'!$B$7:$BD$24,53,FALSE)</f>
        <v>0.04564501067589719</v>
      </c>
      <c r="E10" s="85">
        <f>VLOOKUP($A10,'Manual Samples'!$B$7:$BD$24,54,FALSE)</f>
        <v>0.03782015170288624</v>
      </c>
      <c r="F10" s="85">
        <f>VLOOKUP($A10,'Manual Samples'!$B$7:$BD$24,55,FALSE)</f>
        <v>0.034820622429898716</v>
      </c>
      <c r="G10" s="85">
        <f>VLOOKUP($A10,'Manual Samples'!$B$7:$BD$24,50,FALSE)</f>
        <v>0.007564030340577249</v>
      </c>
      <c r="H10" s="86">
        <f>VLOOKUP($A10,'Manual Samples'!$B$7:$BD$24,49,FALSE)</f>
        <v>0.5216572648673965</v>
      </c>
    </row>
    <row r="11" spans="1:8" ht="14.25">
      <c r="A11" s="76">
        <v>37972</v>
      </c>
      <c r="B11" s="87">
        <f>VLOOKUP($A11,'Manual Samples'!$B$7:$BD$24,51,FALSE)</f>
        <v>0.374308117897794</v>
      </c>
      <c r="C11" s="87">
        <f>VLOOKUP($A11,'Manual Samples'!$B$7:$BD$24,52,FALSE)</f>
        <v>0.055611491801957964</v>
      </c>
      <c r="D11" s="87">
        <f>VLOOKUP($A11,'Manual Samples'!$B$7:$BD$24,53,FALSE)</f>
        <v>0.06577128357346952</v>
      </c>
      <c r="E11" s="87">
        <f>VLOOKUP($A11,'Manual Samples'!$B$7:$BD$24,54,FALSE)</f>
        <v>0.055076765919246824</v>
      </c>
      <c r="F11" s="87">
        <f>VLOOKUP($A11,'Manual Samples'!$B$7:$BD$24,55,FALSE)</f>
        <v>0.054274677095180135</v>
      </c>
      <c r="G11" s="87">
        <f>VLOOKUP($A11,'Manual Samples'!$B$7:$BD$24,50,FALSE)</f>
        <v>0.018448042953534135</v>
      </c>
      <c r="H11" s="88">
        <f>VLOOKUP($A11,'Manual Samples'!$B$7:$BD$24,49,FALSE)</f>
        <v>4.010444120333507</v>
      </c>
    </row>
    <row r="12" spans="1:8" ht="14.25">
      <c r="A12" s="82">
        <v>37977</v>
      </c>
      <c r="B12" s="89" t="s">
        <v>271</v>
      </c>
      <c r="C12" s="89" t="s">
        <v>271</v>
      </c>
      <c r="D12" s="89" t="s">
        <v>271</v>
      </c>
      <c r="E12" s="89" t="s">
        <v>271</v>
      </c>
      <c r="F12" s="89" t="s">
        <v>271</v>
      </c>
      <c r="G12" s="89" t="s">
        <v>271</v>
      </c>
      <c r="H12" s="90" t="s">
        <v>271</v>
      </c>
    </row>
    <row r="13" spans="1:8" ht="14.25">
      <c r="A13" s="82">
        <v>37984</v>
      </c>
      <c r="B13" s="89" t="s">
        <v>271</v>
      </c>
      <c r="C13" s="89" t="s">
        <v>271</v>
      </c>
      <c r="D13" s="89" t="s">
        <v>271</v>
      </c>
      <c r="E13" s="89" t="s">
        <v>271</v>
      </c>
      <c r="F13" s="89" t="s">
        <v>271</v>
      </c>
      <c r="G13" s="89" t="s">
        <v>271</v>
      </c>
      <c r="H13" s="90" t="s">
        <v>271</v>
      </c>
    </row>
    <row r="14" spans="1:8" ht="14.25">
      <c r="A14" s="82">
        <v>37991</v>
      </c>
      <c r="B14" s="87">
        <f>VLOOKUP($A14,'Manual Samples'!$B$7:$BD$24,51,FALSE)</f>
        <v>0.11484423517308533</v>
      </c>
      <c r="C14" s="87">
        <f>VLOOKUP($A14,'Manual Samples'!$B$7:$BD$24,52,FALSE)</f>
        <v>0.00689065411038512</v>
      </c>
      <c r="D14" s="87">
        <f>VLOOKUP($A14,'Manual Samples'!$B$7:$BD$24,53,FALSE)</f>
        <v>0.05589086111756819</v>
      </c>
      <c r="E14" s="87">
        <f>VLOOKUP($A14,'Manual Samples'!$B$7:$BD$24,54,FALSE)</f>
        <v>0.015312564689744712</v>
      </c>
      <c r="F14" s="87">
        <f>VLOOKUP($A14,'Manual Samples'!$B$7:$BD$24,55,FALSE)</f>
        <v>0.00689065411038512</v>
      </c>
      <c r="G14" s="87">
        <f>VLOOKUP($A14,'Manual Samples'!$B$7:$BD$24,50,FALSE)</f>
        <v>0.005971900229000437</v>
      </c>
      <c r="H14" s="88">
        <f>VLOOKUP($A14,'Manual Samples'!$B$7:$BD$24,49,FALSE)</f>
        <v>0.30625129379489424</v>
      </c>
    </row>
    <row r="15" spans="1:8" ht="14.25">
      <c r="A15" s="82">
        <v>37999</v>
      </c>
      <c r="B15" s="87">
        <f>VLOOKUP($A15,'Manual Samples'!$B$7:$BD$24,51,FALSE)</f>
        <v>0.13498081456625305</v>
      </c>
      <c r="C15" s="87">
        <f>VLOOKUP($A15,'Manual Samples'!$B$7:$BD$24,52,FALSE)</f>
        <v>0.0048800756035491475</v>
      </c>
      <c r="D15" s="87">
        <f>VLOOKUP($A15,'Manual Samples'!$B$7:$BD$24,53,FALSE)</f>
        <v>0.020766279164038927</v>
      </c>
      <c r="E15" s="87">
        <f>VLOOKUP($A15,'Manual Samples'!$B$7:$BD$24,54,FALSE)</f>
        <v>0.016613023331231144</v>
      </c>
      <c r="F15" s="87">
        <f>VLOOKUP($A15,'Manual Samples'!$B$7:$BD$24,55,FALSE)</f>
        <v>0.016197697747950362</v>
      </c>
      <c r="G15" s="87">
        <f>VLOOKUP($A15,'Manual Samples'!$B$7:$BD$24,50,FALSE)</f>
        <v>0.005606895374290511</v>
      </c>
      <c r="H15" s="88">
        <f>VLOOKUP($A15,'Manual Samples'!$B$7:$BD$24,49,FALSE)</f>
        <v>0.31149418746058394</v>
      </c>
    </row>
    <row r="16" spans="1:8" ht="14.25">
      <c r="A16" s="82">
        <v>38005</v>
      </c>
      <c r="B16" s="89" t="s">
        <v>271</v>
      </c>
      <c r="C16" s="89" t="s">
        <v>271</v>
      </c>
      <c r="D16" s="89" t="s">
        <v>271</v>
      </c>
      <c r="E16" s="89" t="s">
        <v>271</v>
      </c>
      <c r="F16" s="89" t="s">
        <v>271</v>
      </c>
      <c r="G16" s="89" t="s">
        <v>271</v>
      </c>
      <c r="H16" s="90" t="s">
        <v>271</v>
      </c>
    </row>
    <row r="17" spans="1:8" ht="14.25">
      <c r="A17" s="82">
        <v>38013</v>
      </c>
      <c r="B17" s="87">
        <f>VLOOKUP($A17,'Manual Samples'!$B$7:$BD$24,51,FALSE)</f>
        <v>0.2768076710455697</v>
      </c>
      <c r="C17" s="87">
        <f>VLOOKUP($A17,'Manual Samples'!$B$7:$BD$24,52,FALSE)</f>
        <v>0.0097611126105543</v>
      </c>
      <c r="D17" s="87">
        <f>VLOOKUP($A17,'Manual Samples'!$B$7:$BD$24,53,FALSE)</f>
        <v>0.02768076710455697</v>
      </c>
      <c r="E17" s="87">
        <f>VLOOKUP($A17,'Manual Samples'!$B$7:$BD$24,54,FALSE)</f>
        <v>0.016025707271059297</v>
      </c>
      <c r="F17" s="87">
        <f>VLOOKUP($A17,'Manual Samples'!$B$7:$BD$24,55,FALSE)</f>
        <v>0.015297266031465695</v>
      </c>
      <c r="G17" s="87">
        <f>VLOOKUP($A17,'Manual Samples'!$B$7:$BD$24,50,FALSE)</f>
        <v>0.004370647437561626</v>
      </c>
      <c r="H17" s="88">
        <f>VLOOKUP($A17,'Manual Samples'!$B$7:$BD$24,49,FALSE)</f>
        <v>3.6422061979680223</v>
      </c>
    </row>
    <row r="18" spans="1:8" ht="14.25">
      <c r="A18" s="82">
        <v>38019</v>
      </c>
      <c r="B18" s="89" t="s">
        <v>271</v>
      </c>
      <c r="C18" s="89" t="s">
        <v>271</v>
      </c>
      <c r="D18" s="89" t="s">
        <v>271</v>
      </c>
      <c r="E18" s="89" t="s">
        <v>271</v>
      </c>
      <c r="F18" s="89" t="s">
        <v>271</v>
      </c>
      <c r="G18" s="89" t="s">
        <v>271</v>
      </c>
      <c r="H18" s="90" t="s">
        <v>271</v>
      </c>
    </row>
    <row r="19" spans="1:8" ht="14.25">
      <c r="A19" s="82">
        <v>38026</v>
      </c>
      <c r="B19" s="89" t="s">
        <v>271</v>
      </c>
      <c r="C19" s="89" t="s">
        <v>271</v>
      </c>
      <c r="D19" s="89" t="s">
        <v>271</v>
      </c>
      <c r="E19" s="89" t="s">
        <v>271</v>
      </c>
      <c r="F19" s="89" t="s">
        <v>271</v>
      </c>
      <c r="G19" s="89" t="s">
        <v>271</v>
      </c>
      <c r="H19" s="90" t="s">
        <v>271</v>
      </c>
    </row>
    <row r="20" spans="1:8" ht="14.25">
      <c r="A20" s="82">
        <v>38033</v>
      </c>
      <c r="B20" s="89" t="s">
        <v>271</v>
      </c>
      <c r="C20" s="89" t="s">
        <v>271</v>
      </c>
      <c r="D20" s="89" t="s">
        <v>271</v>
      </c>
      <c r="E20" s="89" t="s">
        <v>271</v>
      </c>
      <c r="F20" s="89" t="s">
        <v>271</v>
      </c>
      <c r="G20" s="89" t="s">
        <v>271</v>
      </c>
      <c r="H20" s="90" t="s">
        <v>271</v>
      </c>
    </row>
    <row r="21" spans="1:8" ht="14.25">
      <c r="A21" s="82">
        <v>38040</v>
      </c>
      <c r="B21" s="89" t="s">
        <v>271</v>
      </c>
      <c r="C21" s="89" t="s">
        <v>271</v>
      </c>
      <c r="D21" s="89" t="s">
        <v>271</v>
      </c>
      <c r="E21" s="89" t="s">
        <v>271</v>
      </c>
      <c r="F21" s="89" t="s">
        <v>271</v>
      </c>
      <c r="G21" s="89" t="s">
        <v>271</v>
      </c>
      <c r="H21" s="90" t="s">
        <v>271</v>
      </c>
    </row>
    <row r="22" spans="1:8" ht="14.25">
      <c r="A22" s="82">
        <v>38047</v>
      </c>
      <c r="B22" s="89" t="s">
        <v>271</v>
      </c>
      <c r="C22" s="89" t="s">
        <v>271</v>
      </c>
      <c r="D22" s="89" t="s">
        <v>271</v>
      </c>
      <c r="E22" s="89" t="s">
        <v>271</v>
      </c>
      <c r="F22" s="89" t="s">
        <v>271</v>
      </c>
      <c r="G22" s="89" t="s">
        <v>271</v>
      </c>
      <c r="H22" s="90" t="s">
        <v>271</v>
      </c>
    </row>
    <row r="23" spans="1:8" ht="14.25">
      <c r="A23" s="82">
        <v>38054</v>
      </c>
      <c r="B23" s="89" t="s">
        <v>271</v>
      </c>
      <c r="C23" s="89" t="s">
        <v>271</v>
      </c>
      <c r="D23" s="89" t="s">
        <v>271</v>
      </c>
      <c r="E23" s="89" t="s">
        <v>271</v>
      </c>
      <c r="F23" s="89" t="s">
        <v>271</v>
      </c>
      <c r="G23" s="89" t="s">
        <v>271</v>
      </c>
      <c r="H23" s="90" t="s">
        <v>271</v>
      </c>
    </row>
    <row r="24" spans="1:8" ht="14.25">
      <c r="A24" s="82">
        <v>38061</v>
      </c>
      <c r="B24" s="89" t="s">
        <v>271</v>
      </c>
      <c r="C24" s="89" t="s">
        <v>271</v>
      </c>
      <c r="D24" s="89" t="s">
        <v>271</v>
      </c>
      <c r="E24" s="89" t="s">
        <v>271</v>
      </c>
      <c r="F24" s="89" t="s">
        <v>271</v>
      </c>
      <c r="G24" s="89" t="s">
        <v>271</v>
      </c>
      <c r="H24" s="90" t="s">
        <v>271</v>
      </c>
    </row>
    <row r="25" spans="1:8" ht="14.25">
      <c r="A25" s="82">
        <v>38068</v>
      </c>
      <c r="B25" s="89" t="s">
        <v>271</v>
      </c>
      <c r="C25" s="89" t="s">
        <v>271</v>
      </c>
      <c r="D25" s="89" t="s">
        <v>271</v>
      </c>
      <c r="E25" s="89" t="s">
        <v>271</v>
      </c>
      <c r="F25" s="89" t="s">
        <v>271</v>
      </c>
      <c r="G25" s="89" t="s">
        <v>271</v>
      </c>
      <c r="H25" s="90" t="s">
        <v>271</v>
      </c>
    </row>
    <row r="26" spans="1:8" ht="14.25">
      <c r="A26" s="82">
        <v>38075</v>
      </c>
      <c r="B26" s="89" t="s">
        <v>271</v>
      </c>
      <c r="C26" s="89" t="s">
        <v>271</v>
      </c>
      <c r="D26" s="89" t="s">
        <v>271</v>
      </c>
      <c r="E26" s="89" t="s">
        <v>271</v>
      </c>
      <c r="F26" s="89" t="s">
        <v>271</v>
      </c>
      <c r="G26" s="89" t="s">
        <v>271</v>
      </c>
      <c r="H26" s="90" t="s">
        <v>271</v>
      </c>
    </row>
    <row r="27" spans="1:8" ht="14.25">
      <c r="A27" s="82">
        <v>38082</v>
      </c>
      <c r="B27" s="89" t="s">
        <v>271</v>
      </c>
      <c r="C27" s="89" t="s">
        <v>271</v>
      </c>
      <c r="D27" s="89" t="s">
        <v>271</v>
      </c>
      <c r="E27" s="89" t="s">
        <v>271</v>
      </c>
      <c r="F27" s="89" t="s">
        <v>271</v>
      </c>
      <c r="G27" s="89" t="s">
        <v>271</v>
      </c>
      <c r="H27" s="90" t="s">
        <v>271</v>
      </c>
    </row>
    <row r="28" spans="1:8" ht="14.25">
      <c r="A28" s="82">
        <v>38089</v>
      </c>
      <c r="B28" s="89" t="s">
        <v>271</v>
      </c>
      <c r="C28" s="89" t="s">
        <v>271</v>
      </c>
      <c r="D28" s="89" t="s">
        <v>271</v>
      </c>
      <c r="E28" s="89" t="s">
        <v>271</v>
      </c>
      <c r="F28" s="89" t="s">
        <v>271</v>
      </c>
      <c r="G28" s="89" t="s">
        <v>271</v>
      </c>
      <c r="H28" s="90" t="s">
        <v>271</v>
      </c>
    </row>
    <row r="29" spans="1:8" ht="14.25">
      <c r="A29" s="82">
        <v>38096</v>
      </c>
      <c r="B29" s="89" t="s">
        <v>271</v>
      </c>
      <c r="C29" s="89" t="s">
        <v>271</v>
      </c>
      <c r="D29" s="89" t="s">
        <v>271</v>
      </c>
      <c r="E29" s="89" t="s">
        <v>271</v>
      </c>
      <c r="F29" s="89" t="s">
        <v>271</v>
      </c>
      <c r="G29" s="89" t="s">
        <v>271</v>
      </c>
      <c r="H29" s="90" t="s">
        <v>271</v>
      </c>
    </row>
    <row r="30" spans="1:8" ht="14.25">
      <c r="A30" s="82">
        <v>38103</v>
      </c>
      <c r="B30" s="89" t="s">
        <v>271</v>
      </c>
      <c r="C30" s="89" t="s">
        <v>271</v>
      </c>
      <c r="D30" s="89" t="s">
        <v>271</v>
      </c>
      <c r="E30" s="89" t="s">
        <v>271</v>
      </c>
      <c r="F30" s="89" t="s">
        <v>271</v>
      </c>
      <c r="G30" s="89" t="s">
        <v>271</v>
      </c>
      <c r="H30" s="90" t="s">
        <v>271</v>
      </c>
    </row>
    <row r="31" spans="1:8" ht="14.25">
      <c r="A31" s="82">
        <v>38110</v>
      </c>
      <c r="B31" s="89" t="s">
        <v>271</v>
      </c>
      <c r="C31" s="89" t="s">
        <v>271</v>
      </c>
      <c r="D31" s="89" t="s">
        <v>271</v>
      </c>
      <c r="E31" s="89" t="s">
        <v>271</v>
      </c>
      <c r="F31" s="89" t="s">
        <v>271</v>
      </c>
      <c r="G31" s="89" t="s">
        <v>271</v>
      </c>
      <c r="H31" s="90" t="s">
        <v>271</v>
      </c>
    </row>
    <row r="32" spans="1:8" ht="14.25">
      <c r="A32" s="82">
        <v>38117</v>
      </c>
      <c r="B32" s="89" t="s">
        <v>271</v>
      </c>
      <c r="C32" s="89" t="s">
        <v>271</v>
      </c>
      <c r="D32" s="89" t="s">
        <v>271</v>
      </c>
      <c r="E32" s="89" t="s">
        <v>271</v>
      </c>
      <c r="F32" s="89" t="s">
        <v>271</v>
      </c>
      <c r="G32" s="89" t="s">
        <v>271</v>
      </c>
      <c r="H32" s="90" t="s">
        <v>271</v>
      </c>
    </row>
    <row r="33" spans="1:8" ht="14.25">
      <c r="A33" s="82">
        <v>38124</v>
      </c>
      <c r="B33" s="89" t="s">
        <v>271</v>
      </c>
      <c r="C33" s="89" t="s">
        <v>271</v>
      </c>
      <c r="D33" s="89" t="s">
        <v>271</v>
      </c>
      <c r="E33" s="89" t="s">
        <v>271</v>
      </c>
      <c r="F33" s="89" t="s">
        <v>271</v>
      </c>
      <c r="G33" s="89" t="s">
        <v>271</v>
      </c>
      <c r="H33" s="90" t="s">
        <v>271</v>
      </c>
    </row>
    <row r="34" spans="1:8" ht="14.25">
      <c r="A34" s="82">
        <v>38131</v>
      </c>
      <c r="B34" s="89" t="s">
        <v>271</v>
      </c>
      <c r="C34" s="89" t="s">
        <v>271</v>
      </c>
      <c r="D34" s="89" t="s">
        <v>271</v>
      </c>
      <c r="E34" s="89" t="s">
        <v>271</v>
      </c>
      <c r="F34" s="89" t="s">
        <v>271</v>
      </c>
      <c r="G34" s="89" t="s">
        <v>271</v>
      </c>
      <c r="H34" s="90" t="s">
        <v>271</v>
      </c>
    </row>
    <row r="35" spans="1:8" ht="14.25">
      <c r="A35" s="82">
        <v>38138</v>
      </c>
      <c r="B35" s="91">
        <f>VLOOKUP($A35,'Autosampler Samples'!$D$7:$X$35,19,FALSE)</f>
        <v>0.2520112752606838</v>
      </c>
      <c r="C35" s="91">
        <f>VLOOKUP($A35,'Autosampler Samples'!$D$7:$X$35,20,FALSE)</f>
        <v>0.00135698378986522</v>
      </c>
      <c r="D35" s="91">
        <f>VLOOKUP($A35,'Autosampler Samples'!$D$7:$X$35,21,FALSE)</f>
        <v>0.05234080332337279</v>
      </c>
      <c r="E35" s="89" t="s">
        <v>271</v>
      </c>
      <c r="F35" s="89" t="s">
        <v>271</v>
      </c>
      <c r="G35" s="89" t="s">
        <v>271</v>
      </c>
      <c r="H35" s="90" t="s">
        <v>271</v>
      </c>
    </row>
    <row r="36" spans="1:8" ht="14.25">
      <c r="A36" s="82">
        <v>38146</v>
      </c>
      <c r="B36" s="91">
        <f>VLOOKUP($A36,'Autosampler Samples'!$D$7:$X$35,19,FALSE)</f>
        <v>0.17522011106506086</v>
      </c>
      <c r="C36" s="91">
        <f>VLOOKUP($A36,'Autosampler Samples'!$D$7:$X$35,20,FALSE)</f>
        <v>0.0007300837961044203</v>
      </c>
      <c r="D36" s="91">
        <f>VLOOKUP($A36,'Autosampler Samples'!$D$7:$X$35,21,FALSE)</f>
        <v>0.03825639091587163</v>
      </c>
      <c r="E36" s="89" t="s">
        <v>271</v>
      </c>
      <c r="F36" s="89" t="s">
        <v>271</v>
      </c>
      <c r="G36" s="89" t="s">
        <v>271</v>
      </c>
      <c r="H36" s="90" t="s">
        <v>271</v>
      </c>
    </row>
    <row r="37" spans="1:8" ht="14.25">
      <c r="A37" s="82">
        <v>38153</v>
      </c>
      <c r="B37" s="92" t="s">
        <v>271</v>
      </c>
      <c r="C37" s="92" t="s">
        <v>271</v>
      </c>
      <c r="D37" s="92" t="s">
        <v>271</v>
      </c>
      <c r="E37" s="89" t="s">
        <v>271</v>
      </c>
      <c r="F37" s="89" t="s">
        <v>271</v>
      </c>
      <c r="G37" s="89" t="s">
        <v>271</v>
      </c>
      <c r="H37" s="90" t="s">
        <v>271</v>
      </c>
    </row>
    <row r="38" spans="1:8" ht="14.25">
      <c r="A38" s="82">
        <v>38159</v>
      </c>
      <c r="B38" s="92" t="s">
        <v>271</v>
      </c>
      <c r="C38" s="92" t="s">
        <v>271</v>
      </c>
      <c r="D38" s="92" t="s">
        <v>271</v>
      </c>
      <c r="E38" s="89" t="s">
        <v>271</v>
      </c>
      <c r="F38" s="89" t="s">
        <v>271</v>
      </c>
      <c r="G38" s="89" t="s">
        <v>271</v>
      </c>
      <c r="H38" s="90" t="s">
        <v>271</v>
      </c>
    </row>
    <row r="39" spans="1:8" ht="14.25">
      <c r="A39" s="82">
        <v>38167</v>
      </c>
      <c r="B39" s="91">
        <f>VLOOKUP($A39,'Autosampler Samples'!$D$7:$X$35,19,FALSE)</f>
        <v>-0.024479797045919204</v>
      </c>
      <c r="C39" s="91">
        <f>VLOOKUP($A39,'Autosampler Samples'!$D$7:$X$35,20,FALSE)</f>
        <v>-0.002030383166749769</v>
      </c>
      <c r="D39" s="91">
        <f>VLOOKUP($A39,'Autosampler Samples'!$D$7:$X$35,21,FALSE)</f>
        <v>-0.003729569079348867</v>
      </c>
      <c r="E39" s="87">
        <f>VLOOKUP($A39,'Manual Samples'!$B$7:$BD$24,54,FALSE)</f>
        <v>-0.0031391739741237572</v>
      </c>
      <c r="F39" s="87">
        <f>VLOOKUP($A39,'Manual Samples'!$B$7:$BD$24,55,FALSE)</f>
        <v>-0.002937575645510304</v>
      </c>
      <c r="G39" s="87">
        <f>VLOOKUP($A39,'Manual Samples'!$B$7:$BD$24,50,FALSE)</f>
        <v>-0.0012671894941417</v>
      </c>
      <c r="H39" s="88">
        <f>VLOOKUP($A39,'Manual Samples'!$B$7:$BD$24,49,FALSE)</f>
        <v>-0.04319964184573977</v>
      </c>
    </row>
    <row r="40" spans="1:8" ht="14.25">
      <c r="A40" s="82">
        <v>38175</v>
      </c>
      <c r="B40" s="91">
        <f>VLOOKUP($A40,'Autosampler Samples'!$D$7:$X$35,19,FALSE)</f>
        <v>-0.06320002697762939</v>
      </c>
      <c r="C40" s="91">
        <f>VLOOKUP($A40,'Autosampler Samples'!$D$7:$X$35,20,FALSE)</f>
        <v>-0.0011376004855973292</v>
      </c>
      <c r="D40" s="91">
        <f>VLOOKUP($A40,'Autosampler Samples'!$D$7:$X$35,21,FALSE)</f>
        <v>-0.010322671073012801</v>
      </c>
      <c r="E40" s="89" t="s">
        <v>271</v>
      </c>
      <c r="F40" s="89" t="s">
        <v>271</v>
      </c>
      <c r="G40" s="89" t="s">
        <v>271</v>
      </c>
      <c r="H40" s="90" t="s">
        <v>271</v>
      </c>
    </row>
    <row r="41" spans="1:8" ht="14.25">
      <c r="A41" s="82">
        <v>38182</v>
      </c>
      <c r="B41" s="91">
        <f>VLOOKUP($A41,'Autosampler Samples'!$D$7:$X$35,19,FALSE)</f>
        <v>-0.08451467626748065</v>
      </c>
      <c r="C41" s="91">
        <f>VLOOKUP($A41,'Autosampler Samples'!$D$7:$X$35,20,FALSE)</f>
        <v>-0.0010866172662961798</v>
      </c>
      <c r="D41" s="91">
        <f>VLOOKUP($A41,'Autosampler Samples'!$D$7:$X$35,21,FALSE)</f>
        <v>-0.010262496403908366</v>
      </c>
      <c r="E41" s="89" t="s">
        <v>271</v>
      </c>
      <c r="F41" s="89" t="s">
        <v>271</v>
      </c>
      <c r="G41" s="89" t="s">
        <v>271</v>
      </c>
      <c r="H41" s="90" t="s">
        <v>271</v>
      </c>
    </row>
    <row r="42" spans="1:8" ht="14.25">
      <c r="A42" s="83">
        <v>38189</v>
      </c>
      <c r="B42" s="91">
        <f>VLOOKUP($A42,'Autosampler Samples'!$D$7:$X$35,19,FALSE)</f>
        <v>0.1412919831033369</v>
      </c>
      <c r="C42" s="91">
        <f>VLOOKUP($A42,'Autosampler Samples'!$D$7:$X$35,20,FALSE)</f>
        <v>0.0011955475493359276</v>
      </c>
      <c r="D42" s="91">
        <f>VLOOKUP($A42,'Autosampler Samples'!$D$7:$X$35,21,FALSE)</f>
        <v>0.019563505352769725</v>
      </c>
      <c r="E42" s="87">
        <f>VLOOKUP($A42,'Manual Samples'!$B$7:$BD$24,54,FALSE)</f>
        <v>0.023910950986718554</v>
      </c>
      <c r="F42" s="87">
        <f>VLOOKUP($A42,'Manual Samples'!$B$7:$BD$24,55,FALSE)</f>
        <v>0.021737228169744143</v>
      </c>
      <c r="G42" s="87">
        <f>VLOOKUP($A42,'Manual Samples'!$B$7:$BD$24,50,FALSE)</f>
        <v>0.006629854591771962</v>
      </c>
      <c r="H42" s="88" t="str">
        <f>VLOOKUP($A42,'Manual Samples'!$B$7:$BD$24,49,FALSE)</f>
        <v>ND</v>
      </c>
    </row>
    <row r="43" spans="1:8" ht="14.25">
      <c r="A43" s="82">
        <v>38195</v>
      </c>
      <c r="B43" s="91">
        <f>VLOOKUP($A43,'Autosampler Samples'!$D$7:$X$35,19,FALSE)</f>
        <v>0.25865011438066055</v>
      </c>
      <c r="C43" s="91">
        <f>VLOOKUP($A43,'Autosampler Samples'!$D$7:$X$35,20,FALSE)</f>
        <v>0.007574753349719345</v>
      </c>
      <c r="D43" s="91">
        <f>VLOOKUP($A43,'Autosampler Samples'!$D$7:$X$35,21,FALSE)</f>
        <v>0.033255014706084926</v>
      </c>
      <c r="E43" s="89" t="s">
        <v>271</v>
      </c>
      <c r="F43" s="89" t="s">
        <v>271</v>
      </c>
      <c r="G43" s="89" t="s">
        <v>271</v>
      </c>
      <c r="H43" s="90" t="s">
        <v>271</v>
      </c>
    </row>
    <row r="44" spans="1:8" ht="14.25">
      <c r="A44" s="82">
        <v>38202</v>
      </c>
      <c r="B44" s="91">
        <f>VLOOKUP($A44,'Autosampler Samples'!$D$7:$X$35,19,FALSE)</f>
        <v>0.23716505194404067</v>
      </c>
      <c r="C44" s="91">
        <f>VLOOKUP($A44,'Autosampler Samples'!$D$7:$X$35,20,FALSE)</f>
        <v>0.0029645631493005076</v>
      </c>
      <c r="D44" s="91">
        <f>VLOOKUP($A44,'Autosampler Samples'!$D$7:$X$35,21,FALSE)</f>
        <v>0.02668106834370457</v>
      </c>
      <c r="E44" s="89" t="s">
        <v>271</v>
      </c>
      <c r="F44" s="89" t="s">
        <v>271</v>
      </c>
      <c r="G44" s="89" t="s">
        <v>271</v>
      </c>
      <c r="H44" s="90" t="s">
        <v>271</v>
      </c>
    </row>
    <row r="45" spans="1:8" ht="14.25">
      <c r="A45" s="82">
        <v>38209</v>
      </c>
      <c r="B45" s="91">
        <f>VLOOKUP($A45,'Autosampler Samples'!$D$7:$X$35,19,FALSE)</f>
        <v>0.2593888762221416</v>
      </c>
      <c r="C45" s="91">
        <f>VLOOKUP($A45,'Autosampler Samples'!$D$7:$X$35,20,FALSE)</f>
        <v>0.004701423381526316</v>
      </c>
      <c r="D45" s="91">
        <f>VLOOKUP($A45,'Autosampler Samples'!$D$7:$X$35,21,FALSE)</f>
        <v>0.02756006809860254</v>
      </c>
      <c r="E45" s="89" t="s">
        <v>271</v>
      </c>
      <c r="F45" s="89" t="s">
        <v>271</v>
      </c>
      <c r="G45" s="89" t="s">
        <v>271</v>
      </c>
      <c r="H45" s="90" t="s">
        <v>271</v>
      </c>
    </row>
    <row r="46" spans="1:8" ht="14.25">
      <c r="A46" s="82">
        <v>38212</v>
      </c>
      <c r="B46" s="91">
        <f>VLOOKUP($A46,'Autosampler Samples'!$D$7:$X$35,19,FALSE)</f>
        <v>0.37156844188350724</v>
      </c>
      <c r="C46" s="91">
        <f>VLOOKUP($A46,'Autosampler Samples'!$D$7:$X$35,20,FALSE)</f>
        <v>0.009753671599442064</v>
      </c>
      <c r="D46" s="91">
        <f>VLOOKUP($A46,'Autosampler Samples'!$D$7:$X$35,21,FALSE)</f>
        <v>0.02554533037949112</v>
      </c>
      <c r="E46" s="89" t="s">
        <v>271</v>
      </c>
      <c r="F46" s="89" t="s">
        <v>271</v>
      </c>
      <c r="G46" s="89" t="s">
        <v>271</v>
      </c>
      <c r="H46" s="90" t="s">
        <v>271</v>
      </c>
    </row>
    <row r="47" spans="1:8" ht="14.25">
      <c r="A47" s="82">
        <v>38217</v>
      </c>
      <c r="B47" s="91">
        <f>VLOOKUP($A47,'Autosampler Samples'!$D$7:$X$35,19,FALSE)</f>
        <v>0.7088193982958583</v>
      </c>
      <c r="C47" s="91">
        <f>VLOOKUP($A47,'Autosampler Samples'!$D$7:$X$35,20,FALSE)</f>
        <v>0.028352775931834336</v>
      </c>
      <c r="D47" s="91">
        <f>VLOOKUP($A47,'Autosampler Samples'!$D$7:$X$35,21,FALSE)</f>
        <v>0.08207382506583623</v>
      </c>
      <c r="E47" s="89" t="s">
        <v>271</v>
      </c>
      <c r="F47" s="89" t="s">
        <v>271</v>
      </c>
      <c r="G47" s="89" t="s">
        <v>271</v>
      </c>
      <c r="H47" s="90" t="s">
        <v>271</v>
      </c>
    </row>
    <row r="48" spans="1:8" ht="14.25">
      <c r="A48" s="82">
        <v>38224</v>
      </c>
      <c r="B48" s="91">
        <f>VLOOKUP($A48,'Autosampler Samples'!$D$7:$X$35,19,FALSE)</f>
        <v>0.6966917141967218</v>
      </c>
      <c r="C48" s="91">
        <f>VLOOKUP($A48,'Autosampler Samples'!$D$7:$X$35,20,FALSE)</f>
        <v>0.021232509385042952</v>
      </c>
      <c r="D48" s="91">
        <f>VLOOKUP($A48,'Autosampler Samples'!$D$7:$X$35,21,FALSE)</f>
        <v>0.08625706937673698</v>
      </c>
      <c r="E48" s="87">
        <f>VLOOKUP($A48,'Manual Samples'!$B$7:$BD$24,54,FALSE)</f>
        <v>0.06966917141967217</v>
      </c>
      <c r="F48" s="87">
        <f>VLOOKUP($A48,'Manual Samples'!$B$7:$BD$24,55,FALSE)</f>
        <v>0.007298675101108513</v>
      </c>
      <c r="G48" s="87">
        <f>VLOOKUP($A48,'Manual Samples'!$B$7:$BD$24,50,FALSE)</f>
        <v>0.025545362853879795</v>
      </c>
      <c r="H48" s="88">
        <f>VLOOKUP($A48,'Manual Samples'!$B$7:$BD$24,49,FALSE)</f>
        <v>1.6587897957064806</v>
      </c>
    </row>
    <row r="49" spans="1:8" ht="14.25">
      <c r="A49" s="82">
        <v>38230</v>
      </c>
      <c r="B49" s="91">
        <f>VLOOKUP($A49,'Autosampler Samples'!$D$7:$X$35,19,FALSE)</f>
        <v>6.866131437064165</v>
      </c>
      <c r="C49" s="91">
        <f>VLOOKUP($A49,'Autosampler Samples'!$D$7:$X$35,20,FALSE)</f>
        <v>0.3613753387928508</v>
      </c>
      <c r="D49" s="91">
        <f>VLOOKUP($A49,'Autosampler Samples'!$D$7:$X$35,21,FALSE)</f>
        <v>1.337088753533548</v>
      </c>
      <c r="E49" s="89" t="s">
        <v>271</v>
      </c>
      <c r="F49" s="89" t="s">
        <v>271</v>
      </c>
      <c r="G49" s="89" t="s">
        <v>271</v>
      </c>
      <c r="H49" s="90" t="s">
        <v>271</v>
      </c>
    </row>
    <row r="50" spans="1:8" ht="14.25">
      <c r="A50" s="82">
        <v>38238</v>
      </c>
      <c r="B50" s="91">
        <f>VLOOKUP($A50,'Autosampler Samples'!$D$7:$X$35,19,FALSE)</f>
        <v>9.57781057117232</v>
      </c>
      <c r="C50" s="91">
        <f>VLOOKUP($A50,'Autosampler Samples'!$D$7:$X$35,20,FALSE)</f>
        <v>0.02652316773555411</v>
      </c>
      <c r="D50" s="91">
        <f>VLOOKUP($A50,'Autosampler Samples'!$D$7:$X$35,21,FALSE)</f>
        <v>4.420527955925685</v>
      </c>
      <c r="E50" s="87">
        <f>VLOOKUP($A50,'Manual Samples'!$B$7:$BD$24,54,FALSE)</f>
        <v>3.2048827680461214</v>
      </c>
      <c r="F50" s="87">
        <f>VLOOKUP($A50,'Manual Samples'!$B$7:$BD$24,55,FALSE)</f>
        <v>3.6837732966047376</v>
      </c>
      <c r="G50" s="87">
        <f>VLOOKUP($A50,'Manual Samples'!$B$7:$BD$24,50,FALSE)</f>
        <v>0.006262414604228055</v>
      </c>
      <c r="H50" s="88">
        <f>VLOOKUP($A50,'Manual Samples'!$B$7:$BD$24,49,FALSE)</f>
        <v>34.62746898808453</v>
      </c>
    </row>
    <row r="51" spans="1:8" ht="14.25">
      <c r="A51" s="82">
        <v>38245</v>
      </c>
      <c r="B51" s="91">
        <f>VLOOKUP($A51,'Autosampler Samples'!$D$7:$X$35,19,FALSE)</f>
        <v>4.938835897859685</v>
      </c>
      <c r="C51" s="91">
        <f>VLOOKUP($A51,'Autosampler Samples'!$D$7:$X$35,20,FALSE)</f>
        <v>0.04294639911182336</v>
      </c>
      <c r="D51" s="91">
        <f>VLOOKUP($A51,'Autosampler Samples'!$D$7:$X$35,21,FALSE)</f>
        <v>3.2209799333867513</v>
      </c>
      <c r="E51" s="87">
        <f>VLOOKUP($A51,'Manual Samples'!$B$7:$BD$24,54,FALSE)</f>
        <v>2.791515942268518</v>
      </c>
      <c r="F51" s="87">
        <f>VLOOKUP($A51,'Manual Samples'!$B$7:$BD$24,55,FALSE)</f>
        <v>2.791515942268518</v>
      </c>
      <c r="G51" s="87">
        <f>VLOOKUP($A51,'Manual Samples'!$B$7:$BD$24,50,FALSE)</f>
        <v>0.4509371906741452</v>
      </c>
      <c r="H51" s="88">
        <f>VLOOKUP($A51,'Manual Samples'!$B$7:$BD$24,49,FALSE)</f>
        <v>12.883919733547005</v>
      </c>
    </row>
    <row r="52" spans="1:8" ht="14.25">
      <c r="A52" s="82">
        <v>38253</v>
      </c>
      <c r="B52" s="91">
        <f>VLOOKUP($A52,'Autosampler Samples'!$D$7:$X$35,19,FALSE)</f>
        <v>19.44765625164004</v>
      </c>
      <c r="C52" s="91">
        <f>VLOOKUP($A52,'Autosampler Samples'!$D$7:$X$35,20,FALSE)</f>
        <v>0.11491796875969114</v>
      </c>
      <c r="D52" s="91">
        <f>VLOOKUP($A52,'Autosampler Samples'!$D$7:$X$35,21,FALSE)</f>
        <v>11.491796875969113</v>
      </c>
      <c r="E52" s="87">
        <f>VLOOKUP($A52,'Manual Samples'!$B$7:$BD$24,54,FALSE)</f>
        <v>10.607812500894566</v>
      </c>
      <c r="F52" s="87">
        <f>VLOOKUP($A52,'Manual Samples'!$B$7:$BD$24,55,FALSE)</f>
        <v>7.425468750626196</v>
      </c>
      <c r="G52" s="87">
        <f>VLOOKUP($A52,'Manual Samples'!$B$7:$BD$24,50,FALSE)</f>
        <v>0.9723828125820019</v>
      </c>
      <c r="H52" s="88">
        <f>VLOOKUP($A52,'Manual Samples'!$B$7:$BD$24,49,FALSE)</f>
        <v>61.878906255218304</v>
      </c>
    </row>
    <row r="53" spans="1:8" ht="14.25">
      <c r="A53" s="82">
        <v>38258</v>
      </c>
      <c r="B53" s="91">
        <f>VLOOKUP($A53,'Autosampler Samples'!$D$7:$X$35,19,FALSE)</f>
        <v>11.423352414713907</v>
      </c>
      <c r="C53" s="91">
        <f>VLOOKUP($A53,'Autosampler Samples'!$D$7:$X$35,20,FALSE)</f>
        <v>0.04712132871069486</v>
      </c>
      <c r="D53" s="91">
        <f>VLOOKUP($A53,'Autosampler Samples'!$D$7:$X$35,21,FALSE)</f>
        <v>0.671121954364442</v>
      </c>
      <c r="E53" s="87">
        <f>VLOOKUP($A53,'Manual Samples'!$B$7:$BD$24,54,FALSE)</f>
        <v>7.853554785115811</v>
      </c>
      <c r="F53" s="87">
        <f>VLOOKUP($A53,'Manual Samples'!$B$7:$BD$24,55,FALSE)</f>
        <v>6.068655970316763</v>
      </c>
      <c r="G53" s="87">
        <f>VLOOKUP($A53,'Manual Samples'!$B$7:$BD$24,50,FALSE)</f>
        <v>0.14279190518392385</v>
      </c>
      <c r="H53" s="88">
        <f>VLOOKUP($A53,'Manual Samples'!$B$7:$BD$24,49,FALSE)</f>
        <v>71.39595259196192</v>
      </c>
    </row>
    <row r="54" spans="1:8" ht="14.25">
      <c r="A54" s="82">
        <v>38265</v>
      </c>
      <c r="B54" s="91">
        <f>VLOOKUP($A54,'Autosampler Samples'!$D$7:$X$35,19,FALSE)</f>
        <v>2.9425390507903644</v>
      </c>
      <c r="C54" s="91">
        <f>VLOOKUP($A54,'Autosampler Samples'!$D$7:$X$35,20,FALSE)</f>
        <v>0.02206904288092773</v>
      </c>
      <c r="D54" s="91">
        <f>VLOOKUP($A54,'Autosampler Samples'!$D$7:$X$35,21,FALSE)</f>
        <v>1.593875319178114</v>
      </c>
      <c r="E54" s="87">
        <f>VLOOKUP($A54,'Manual Samples'!$B$7:$BD$24,54,FALSE)</f>
        <v>0.11524944615595595</v>
      </c>
      <c r="F54" s="87">
        <f>VLOOKUP($A54,'Manual Samples'!$B$7:$BD$24,55,FALSE)</f>
        <v>0.08950222946154025</v>
      </c>
      <c r="G54" s="87">
        <f>VLOOKUP($A54,'Manual Samples'!$B$7:$BD$24,50,FALSE)</f>
        <v>0.1471269525395182</v>
      </c>
      <c r="H54" s="144" t="str">
        <f>VLOOKUP($A54,'Manual Samples'!$B$7:$BD$24,49,FALSE)</f>
        <v>ND</v>
      </c>
    </row>
    <row r="55" spans="1:8" ht="14.25">
      <c r="A55" s="82">
        <v>38273</v>
      </c>
      <c r="B55" s="91">
        <f>VLOOKUP($A55,'Autosampler Samples'!$D$7:$X$35,19,FALSE)</f>
        <v>0.15463786824039102</v>
      </c>
      <c r="C55" s="91">
        <f>VLOOKUP($A55,'Autosampler Samples'!$D$7:$X$35,20,FALSE)</f>
        <v>0.0065369644301619826</v>
      </c>
      <c r="D55" s="91">
        <f>VLOOKUP($A55,'Autosampler Samples'!$D$7:$X$35,21,FALSE)</f>
        <v>0.055529052686322224</v>
      </c>
      <c r="E55" s="87">
        <f>VLOOKUP($A55,'Manual Samples'!$B$7:$BD$24,54,FALSE)</f>
        <v>0.05342035448304416</v>
      </c>
      <c r="F55" s="87">
        <f>VLOOKUP($A55,'Manual Samples'!$B$7:$BD$24,55,FALSE)</f>
        <v>0.07731893412019551</v>
      </c>
      <c r="G55" s="87">
        <f>VLOOKUP($A55,'Manual Samples'!$B$7:$BD$24,50,FALSE)</f>
        <v>0.02319568023605865</v>
      </c>
      <c r="H55" s="144" t="str">
        <f>VLOOKUP($A55,'Manual Samples'!$B$7:$BD$24,49,FALSE)</f>
        <v>ND</v>
      </c>
    </row>
    <row r="56" spans="1:8" ht="14.25">
      <c r="A56" s="82">
        <v>38279</v>
      </c>
      <c r="B56" s="91">
        <f>VLOOKUP($A56,'Autosampler Samples'!$D$7:$X$35,19,FALSE)</f>
        <v>0.40126267531666215</v>
      </c>
      <c r="C56" s="91">
        <f>VLOOKUP($A56,'Autosampler Samples'!$D$7:$X$35,20,FALSE)</f>
        <v>0.02407576051899973</v>
      </c>
      <c r="D56" s="91">
        <f>VLOOKUP($A56,'Autosampler Samples'!$D$7:$X$35,21,FALSE)</f>
        <v>0.14044193636083177</v>
      </c>
      <c r="E56" s="89" t="s">
        <v>271</v>
      </c>
      <c r="F56" s="89" t="s">
        <v>271</v>
      </c>
      <c r="G56" s="89" t="s">
        <v>271</v>
      </c>
      <c r="H56" s="90" t="s">
        <v>271</v>
      </c>
    </row>
    <row r="57" spans="1:8" ht="14.25">
      <c r="A57" s="82">
        <v>38286</v>
      </c>
      <c r="B57" s="91">
        <f>VLOOKUP($A57,'Autosampler Samples'!$D$7:$X$35,19,FALSE)</f>
        <v>-0.13013062443364867</v>
      </c>
      <c r="C57" s="91">
        <f>VLOOKUP($A57,'Autosampler Samples'!$D$7:$X$35,20,FALSE)</f>
        <v>-0.00780783746601892</v>
      </c>
      <c r="D57" s="91">
        <f>VLOOKUP($A57,'Autosampler Samples'!$D$7:$X$35,21,FALSE)</f>
        <v>-0.195195936650473</v>
      </c>
      <c r="E57" s="87">
        <f>VLOOKUP($A57,'Manual Samples'!$B$7:$BD$24,54,FALSE)</f>
        <v>-0.03838853420792636</v>
      </c>
      <c r="F57" s="87">
        <f>VLOOKUP($A57,'Manual Samples'!$B$7:$BD$24,55,FALSE)</f>
        <v>-0.029930043619739197</v>
      </c>
      <c r="G57" s="87">
        <f>VLOOKUP($A57,'Manual Samples'!$B$7:$BD$24,50,FALSE)</f>
        <v>-0.012362409321196624</v>
      </c>
      <c r="H57" s="144">
        <f>VLOOKUP($A57,'Manual Samples'!$B$7:$BD$24,49,FALSE)</f>
        <v>-1.0410449954691894</v>
      </c>
    </row>
    <row r="58" spans="1:8" ht="14.25">
      <c r="A58" s="82">
        <v>38293</v>
      </c>
      <c r="B58" s="91">
        <f>VLOOKUP($A58,'Autosampler Samples'!$D$7:$X$35,19,FALSE)</f>
        <v>-0.24191224409809778</v>
      </c>
      <c r="C58" s="91">
        <f>VLOOKUP($A58,'Autosampler Samples'!$D$7:$X$35,20,FALSE)</f>
        <v>-0.030239030512262222</v>
      </c>
      <c r="D58" s="91">
        <f>VLOOKUP($A58,'Autosampler Samples'!$D$7:$X$35,21,FALSE)</f>
        <v>-0.055639816142562484</v>
      </c>
      <c r="E58" s="87">
        <f>VLOOKUP($A58,'Manual Samples'!$B$7:$BD$24,54,FALSE)</f>
        <v>-0.059268499804033946</v>
      </c>
      <c r="F58" s="87">
        <f>VLOOKUP($A58,'Manual Samples'!$B$7:$BD$24,55,FALSE)</f>
        <v>-0.05201113248109102</v>
      </c>
      <c r="G58" s="87">
        <f>VLOOKUP($A58,'Manual Samples'!$B$7:$BD$24,50,FALSE)</f>
        <v>-0.03870595905569565</v>
      </c>
      <c r="H58" s="144">
        <f>VLOOKUP($A58,'Manual Samples'!$B$7:$BD$24,49,FALSE)</f>
        <v>-0.7257367322942933</v>
      </c>
    </row>
    <row r="59" spans="1:8" ht="14.25">
      <c r="A59" s="82">
        <v>38300</v>
      </c>
      <c r="B59" s="91">
        <f>VLOOKUP($A59,'Autosampler Samples'!$D$7:$X$35,19,FALSE)</f>
        <v>-0.29348502689869305</v>
      </c>
      <c r="C59" s="91">
        <f>VLOOKUP($A59,'Autosampler Samples'!$D$7:$X$35,20,FALSE)</f>
        <v>-0.047884399125576245</v>
      </c>
      <c r="D59" s="91">
        <f>VLOOKUP($A59,'Autosampler Samples'!$D$7:$X$35,21,FALSE)</f>
        <v>-0.05251837323450299</v>
      </c>
      <c r="E59" s="87">
        <f>VLOOKUP($A59,'Manual Samples'!$B$7:$BD$24,54,FALSE)</f>
        <v>-0.04325042501664951</v>
      </c>
      <c r="F59" s="87">
        <f>VLOOKUP($A59,'Manual Samples'!$B$7:$BD$24,55,FALSE)</f>
        <v>-0.03398247679879604</v>
      </c>
      <c r="G59" s="87">
        <f>VLOOKUP($A59,'Manual Samples'!$B$7:$BD$24,50,FALSE)</f>
        <v>-0.010658140450531487</v>
      </c>
      <c r="H59" s="144">
        <f>VLOOKUP($A59,'Manual Samples'!$B$7:$BD$24,49,FALSE)</f>
        <v>-2.625918661725149</v>
      </c>
    </row>
    <row r="60" spans="1:8" ht="14.25">
      <c r="A60" s="82">
        <v>38307</v>
      </c>
      <c r="B60" s="91">
        <f>VLOOKUP($A60,'Autosampler Samples'!$D$7:$X$35,19,FALSE)</f>
        <v>-0.3198369878981935</v>
      </c>
      <c r="C60" s="91">
        <f>VLOOKUP($A60,'Autosampler Samples'!$D$7:$X$35,20,FALSE)</f>
        <v>-0.05543841123568687</v>
      </c>
      <c r="D60" s="91">
        <f>VLOOKUP($A60,'Autosampler Samples'!$D$7:$X$35,21,FALSE)</f>
        <v>-0.05543841123568687</v>
      </c>
      <c r="E60" s="89" t="s">
        <v>271</v>
      </c>
      <c r="F60" s="89" t="s">
        <v>271</v>
      </c>
      <c r="G60" s="89" t="s">
        <v>271</v>
      </c>
      <c r="H60" s="90" t="s">
        <v>271</v>
      </c>
    </row>
    <row r="61" spans="1:8" ht="14.25">
      <c r="A61" s="82">
        <v>38314</v>
      </c>
      <c r="B61" s="91">
        <f>VLOOKUP($A61,'Autosampler Samples'!$D$7:$X$35,19,FALSE)</f>
        <v>-0.14483559192493978</v>
      </c>
      <c r="C61" s="91">
        <f>VLOOKUP($A61,'Autosampler Samples'!$D$7:$X$35,20,FALSE)</f>
        <v>-0.026898038500345958</v>
      </c>
      <c r="D61" s="91">
        <f>VLOOKUP($A61,'Autosampler Samples'!$D$7:$X$35,21,FALSE)</f>
        <v>-0.022759878731061965</v>
      </c>
      <c r="E61" s="89" t="s">
        <v>271</v>
      </c>
      <c r="F61" s="89" t="s">
        <v>271</v>
      </c>
      <c r="G61" s="89" t="s">
        <v>271</v>
      </c>
      <c r="H61" s="90" t="s">
        <v>271</v>
      </c>
    </row>
    <row r="62" spans="1:8" ht="14.25">
      <c r="A62" s="82">
        <v>38320</v>
      </c>
      <c r="B62" s="91">
        <f>VLOOKUP($A62,'Autosampler Samples'!$D$7:$X$35,19,FALSE)</f>
        <v>-0.4875707478559672</v>
      </c>
      <c r="C62" s="91">
        <f>VLOOKUP($A62,'Autosampler Samples'!$D$7:$X$35,20,FALSE)</f>
        <v>-0.06883351734437183</v>
      </c>
      <c r="D62" s="91">
        <f>VLOOKUP($A62,'Autosampler Samples'!$D$7:$X$35,21,FALSE)</f>
        <v>-0.05162513800827888</v>
      </c>
      <c r="E62" s="89" t="s">
        <v>271</v>
      </c>
      <c r="F62" s="89" t="s">
        <v>271</v>
      </c>
      <c r="G62" s="89" t="s">
        <v>271</v>
      </c>
      <c r="H62" s="90" t="s">
        <v>271</v>
      </c>
    </row>
    <row r="63" spans="1:8" ht="14.25">
      <c r="A63" s="82">
        <v>38328</v>
      </c>
      <c r="B63" s="91">
        <f>VLOOKUP($A63,'Autosampler Samples'!$D$7:$X$35,19,FALSE)</f>
        <v>-0.33296478755013</v>
      </c>
      <c r="C63" s="91">
        <f>VLOOKUP($A63,'Autosampler Samples'!$D$7:$X$35,20,FALSE)</f>
        <v>-0.058268837821272755</v>
      </c>
      <c r="D63" s="91">
        <f>VLOOKUP($A63,'Autosampler Samples'!$D$7:$X$35,21,FALSE)</f>
        <v>-0.045782658288142875</v>
      </c>
      <c r="E63" s="89" t="s">
        <v>271</v>
      </c>
      <c r="F63" s="89" t="s">
        <v>271</v>
      </c>
      <c r="G63" s="89" t="s">
        <v>271</v>
      </c>
      <c r="H63" s="90" t="s">
        <v>271</v>
      </c>
    </row>
    <row r="64" spans="1:8" ht="14.25">
      <c r="A64" s="82">
        <v>38334</v>
      </c>
      <c r="B64" s="91">
        <f>VLOOKUP($A64,'Autosampler Samples'!$D$7:$X$35,19,FALSE)</f>
        <v>-0.18836069038694506</v>
      </c>
      <c r="C64" s="91">
        <f>VLOOKUP($A64,'Autosampler Samples'!$D$7:$X$35,20,FALSE)</f>
        <v>-0.0391210664649809</v>
      </c>
      <c r="D64" s="91">
        <f>VLOOKUP($A64,'Autosampler Samples'!$D$7:$X$35,21,FALSE)</f>
        <v>-0.034774281302205244</v>
      </c>
      <c r="E64" s="87">
        <f>VLOOKUP($A64,'Manual Samples'!$B$7:$BD$24,54,FALSE)</f>
        <v>-0.018836069038694506</v>
      </c>
      <c r="F64" s="87">
        <f>VLOOKUP($A64,'Manual Samples'!$B$7:$BD$24,55,FALSE)</f>
        <v>-0.017387140651102622</v>
      </c>
      <c r="G64" s="87">
        <f>VLOOKUP($A64,'Manual Samples'!$B$7:$BD$24,50,FALSE)</f>
        <v>-0.012315891294531024</v>
      </c>
      <c r="H64" s="144" t="str">
        <f>VLOOKUP($A64,'Manual Samples'!$B$7:$BD$24,49,FALSE)</f>
        <v>ND</v>
      </c>
    </row>
    <row r="65" spans="1:8" ht="14.25">
      <c r="A65" s="82">
        <v>38341</v>
      </c>
      <c r="B65" s="91">
        <f>(VLOOKUP($A65,'Autosampler Samples'!$D$7:$X$35,19,FALSE))/2</f>
        <v>-0.10138383935864456</v>
      </c>
      <c r="C65" s="91">
        <f>(VLOOKUP($A65,'Autosampler Samples'!$D$7:$X$35,20,FALSE))/2</f>
        <v>-0.007965873092464932</v>
      </c>
      <c r="D65" s="91">
        <f>(VLOOKUP($A65,'Autosampler Samples'!$D$7:$X$35,21,FALSE))/2</f>
        <v>-0.003910519518119148</v>
      </c>
      <c r="E65" s="89" t="s">
        <v>271</v>
      </c>
      <c r="F65" s="89" t="s">
        <v>271</v>
      </c>
      <c r="G65" s="89" t="s">
        <v>271</v>
      </c>
      <c r="H65" s="90" t="s">
        <v>271</v>
      </c>
    </row>
    <row r="66" spans="1:8" ht="14.25">
      <c r="A66" s="82">
        <v>38348</v>
      </c>
      <c r="B66" s="91">
        <f>B65</f>
        <v>-0.10138383935864456</v>
      </c>
      <c r="C66" s="91">
        <f>C65</f>
        <v>-0.007965873092464932</v>
      </c>
      <c r="D66" s="91">
        <f>D65</f>
        <v>-0.003910519518119148</v>
      </c>
      <c r="E66" s="89" t="s">
        <v>271</v>
      </c>
      <c r="F66" s="89" t="s">
        <v>271</v>
      </c>
      <c r="G66" s="89" t="s">
        <v>271</v>
      </c>
      <c r="H66" s="90" t="s">
        <v>271</v>
      </c>
    </row>
    <row r="67" spans="1:8" ht="14.25">
      <c r="A67" s="76">
        <v>38357</v>
      </c>
      <c r="B67" s="91">
        <f>VLOOKUP($A67,'Autosampler Samples'!$D$7:$X$72,19,FALSE)</f>
        <v>-0.11898560956075739</v>
      </c>
      <c r="C67" s="91">
        <f>VLOOKUP($A67,'Autosampler Samples'!$D$7:$X$72,20,FALSE)</f>
        <v>-0.045214531633087814</v>
      </c>
      <c r="D67" s="91">
        <f>VLOOKUP($A67,'Autosampler Samples'!$D$7:$X$72,21,FALSE)</f>
        <v>-0.02379712191215148</v>
      </c>
      <c r="E67" s="89" t="s">
        <v>271</v>
      </c>
      <c r="F67" s="89" t="s">
        <v>271</v>
      </c>
      <c r="G67" s="89" t="s">
        <v>271</v>
      </c>
      <c r="H67" s="90" t="s">
        <v>271</v>
      </c>
    </row>
    <row r="68" spans="1:8" ht="14.25">
      <c r="A68" s="76">
        <v>38365</v>
      </c>
      <c r="B68" s="91">
        <f>VLOOKUP($A68,'Autosampler Samples'!$D$7:$X$72,19,FALSE)</f>
        <v>-0.06164084507528138</v>
      </c>
      <c r="C68" s="91">
        <f>VLOOKUP($A68,'Autosampler Samples'!$D$7:$X$72,20,FALSE)</f>
        <v>-0.01706977248238561</v>
      </c>
      <c r="D68" s="91">
        <f>VLOOKUP($A68,'Autosampler Samples'!$D$7:$X$72,21,FALSE)</f>
        <v>-0.009009046587925739</v>
      </c>
      <c r="E68" s="89" t="s">
        <v>271</v>
      </c>
      <c r="F68" s="89" t="s">
        <v>271</v>
      </c>
      <c r="G68" s="89" t="s">
        <v>271</v>
      </c>
      <c r="H68" s="90" t="s">
        <v>271</v>
      </c>
    </row>
    <row r="69" spans="1:8" ht="14.25">
      <c r="A69" s="76">
        <v>38371</v>
      </c>
      <c r="B69" s="91">
        <f>VLOOKUP($A69,'Autosampler Samples'!$D$7:$X$72,19,FALSE)</f>
        <v>-0.3693724820071676</v>
      </c>
      <c r="C69" s="91">
        <f>VLOOKUP($A69,'Autosampler Samples'!$D$7:$X$72,20,FALSE)</f>
        <v>-0.07797863509040204</v>
      </c>
      <c r="D69" s="91">
        <f>VLOOKUP($A69,'Autosampler Samples'!$D$7:$X$72,21,FALSE)</f>
        <v>-0.03898931754520102</v>
      </c>
      <c r="E69" s="89" t="s">
        <v>271</v>
      </c>
      <c r="F69" s="89" t="s">
        <v>271</v>
      </c>
      <c r="G69" s="89" t="s">
        <v>271</v>
      </c>
      <c r="H69" s="90" t="s">
        <v>271</v>
      </c>
    </row>
    <row r="70" spans="1:8" ht="14.25">
      <c r="A70" s="76">
        <v>38377</v>
      </c>
      <c r="B70" s="91">
        <f>VLOOKUP($A70,'Autosampler Samples'!$D$7:$X$72,19,FALSE)</f>
        <v>-0.10541981722640625</v>
      </c>
      <c r="C70" s="91">
        <f>VLOOKUP($A70,'Autosampler Samples'!$D$7:$X$72,20,FALSE)</f>
        <v>-0.08609285073489845</v>
      </c>
      <c r="D70" s="91">
        <f>VLOOKUP($A70,'Autosampler Samples'!$D$7:$X$72,21,FALSE)</f>
        <v>-0.020205464968394534</v>
      </c>
      <c r="E70" s="89" t="s">
        <v>271</v>
      </c>
      <c r="F70" s="89" t="s">
        <v>271</v>
      </c>
      <c r="G70" s="89" t="s">
        <v>271</v>
      </c>
      <c r="H70" s="90" t="s">
        <v>271</v>
      </c>
    </row>
    <row r="71" spans="1:8" ht="14.25">
      <c r="A71" s="76">
        <v>38384</v>
      </c>
      <c r="B71" s="91">
        <f>VLOOKUP($A71,'Autosampler Samples'!$D$7:$X$72,19,FALSE)</f>
        <v>-0.04681229495023627</v>
      </c>
      <c r="C71" s="91">
        <f>VLOOKUP($A71,'Autosampler Samples'!$D$7:$X$72,20,FALSE)</f>
        <v>-0.008693711919329593</v>
      </c>
      <c r="D71" s="91">
        <f>VLOOKUP($A71,'Autosampler Samples'!$D$7:$X$72,21,FALSE)</f>
        <v>-0.006018723636458949</v>
      </c>
      <c r="E71" s="87">
        <f>VLOOKUP($A71,'Manual Samples'!$B$7:$BD$53,54,FALSE)</f>
        <v>-0.0033437353535883054</v>
      </c>
      <c r="F71" s="87">
        <f>VLOOKUP($A71,'Manual Samples'!$B$7:$BD$53,55,FALSE)</f>
        <v>-0.0033437353535883054</v>
      </c>
      <c r="G71" s="145" t="str">
        <f>VLOOKUP($A71,'Manual Samples'!$B$7:$BD$53,50,FALSE)</f>
        <v>ND</v>
      </c>
      <c r="H71" s="144" t="str">
        <f>VLOOKUP($A71,'Manual Samples'!$B$7:$BD$53,49,FALSE)</f>
        <v>ND</v>
      </c>
    </row>
    <row r="72" spans="1:8" ht="14.25">
      <c r="A72" s="76">
        <v>38391</v>
      </c>
      <c r="B72" s="91">
        <f>VLOOKUP($A72,'Autosampler Samples'!$D$7:$X$72,19,FALSE)</f>
        <v>-0.20232957901445536</v>
      </c>
      <c r="C72" s="91">
        <f>VLOOKUP($A72,'Autosampler Samples'!$D$7:$X$72,20,FALSE)</f>
        <v>-0.009037387862645673</v>
      </c>
      <c r="D72" s="91">
        <f>VLOOKUP($A72,'Autosampler Samples'!$D$7:$X$72,21,FALSE)</f>
        <v>-0.01888409404134917</v>
      </c>
      <c r="E72" s="87">
        <f>VLOOKUP($A72,'Manual Samples'!$B$7:$BD$53,54,FALSE)</f>
        <v>-0.012409547512886594</v>
      </c>
      <c r="F72" s="87">
        <f>VLOOKUP($A72,'Manual Samples'!$B$7:$BD$53,55,FALSE)</f>
        <v>-0.011195570038799865</v>
      </c>
      <c r="G72" s="87">
        <f>VLOOKUP($A72,'Manual Samples'!$B$7:$BD$53,50,FALSE)</f>
        <v>-0.0028326141062023752</v>
      </c>
      <c r="H72" s="144">
        <f>VLOOKUP($A72,'Manual Samples'!$B$7:$BD$53,49,FALSE)</f>
        <v>-1.7535230181252799</v>
      </c>
    </row>
    <row r="73" spans="1:8" ht="14.25">
      <c r="A73" s="76">
        <v>38397</v>
      </c>
      <c r="B73" s="91">
        <f>VLOOKUP($A73,'Autosampler Samples'!$D$7:$X$72,19,FALSE)</f>
        <v>-0.20846092077972905</v>
      </c>
      <c r="C73" s="91">
        <f>VLOOKUP($A73,'Autosampler Samples'!$D$7:$X$72,20,FALSE)</f>
        <v>-0.0012060953273684324</v>
      </c>
      <c r="D73" s="91">
        <f>VLOOKUP($A73,'Autosampler Samples'!$D$7:$X$72,21,FALSE)</f>
        <v>-0.020846092077972906</v>
      </c>
      <c r="E73" s="89" t="s">
        <v>271</v>
      </c>
      <c r="F73" s="89" t="s">
        <v>271</v>
      </c>
      <c r="G73" s="89" t="s">
        <v>271</v>
      </c>
      <c r="H73" s="90" t="s">
        <v>271</v>
      </c>
    </row>
    <row r="74" spans="1:8" ht="14.25">
      <c r="A74" s="76">
        <v>38407</v>
      </c>
      <c r="B74" s="91">
        <f>VLOOKUP($A74,'Autosampler Samples'!$D$7:$X$72,19,FALSE)</f>
        <v>0.018758936558772907</v>
      </c>
      <c r="C74" s="91">
        <f>VLOOKUP($A74,'Autosampler Samples'!$D$7:$X$72,20,FALSE)</f>
        <v>0.0005493688563640637</v>
      </c>
      <c r="D74" s="91">
        <f>VLOOKUP($A74,'Autosampler Samples'!$D$7:$X$72,21,FALSE)</f>
        <v>0.0018758936558772906</v>
      </c>
      <c r="E74" s="89" t="s">
        <v>271</v>
      </c>
      <c r="F74" s="89" t="s">
        <v>271</v>
      </c>
      <c r="G74" s="89" t="s">
        <v>271</v>
      </c>
      <c r="H74" s="90" t="s">
        <v>271</v>
      </c>
    </row>
    <row r="75" spans="1:8" ht="14.25">
      <c r="A75" s="76">
        <v>38412</v>
      </c>
      <c r="B75" s="91">
        <f>VLOOKUP($A75,'Autosampler Samples'!$D$7:$X$72,19,FALSE)</f>
        <v>0.07769600006434071</v>
      </c>
      <c r="C75" s="91">
        <f>VLOOKUP($A75,'Autosampler Samples'!$D$7:$X$72,20,FALSE)</f>
        <v>0.004204724709364321</v>
      </c>
      <c r="D75" s="91">
        <f>VLOOKUP($A75,'Autosampler Samples'!$D$7:$X$72,21,FALSE)</f>
        <v>0.006855529417441827</v>
      </c>
      <c r="E75" s="87">
        <f>VLOOKUP($A75,'Manual Samples'!$B$7:$BD$53,54,FALSE)</f>
        <v>0.004570352944961218</v>
      </c>
      <c r="F75" s="87">
        <f>VLOOKUP($A75,'Manual Samples'!$B$7:$BD$53,55,FALSE)</f>
        <v>0.003016432943674404</v>
      </c>
      <c r="G75" s="87">
        <f>VLOOKUP($A75,'Manual Samples'!$B$7:$BD$53,50,FALSE)</f>
        <v>0.003839096473767424</v>
      </c>
      <c r="H75" s="144" t="str">
        <f>VLOOKUP($A75,'Manual Samples'!$B$7:$BD$53,49,FALSE)</f>
        <v>ND</v>
      </c>
    </row>
    <row r="76" spans="1:8" ht="14.25">
      <c r="A76" s="76">
        <v>38419</v>
      </c>
      <c r="B76" s="91">
        <f>VLOOKUP($A76,'Autosampler Samples'!$D$7:$X$72,19,FALSE)</f>
        <v>-0.08034745081733147</v>
      </c>
      <c r="C76" s="91">
        <f>VLOOKUP($A76,'Autosampler Samples'!$D$7:$X$72,20,FALSE)</f>
        <v>-0.00467905742995048</v>
      </c>
      <c r="D76" s="91">
        <f>VLOOKUP($A76,'Autosampler Samples'!$D$7:$X$72,21,FALSE)</f>
        <v>-0.009925273336258592</v>
      </c>
      <c r="E76" s="87">
        <f>VLOOKUP($A76,'Manual Samples'!$B$7:$BD$53,54,FALSE)</f>
        <v>-0.006144216827207701</v>
      </c>
      <c r="F76" s="87">
        <f>VLOOKUP($A76,'Manual Samples'!$B$7:$BD$53,55,FALSE)</f>
        <v>-0.007562113018101785</v>
      </c>
      <c r="G76" s="87">
        <f>VLOOKUP($A76,'Manual Samples'!$B$7:$BD$53,50,FALSE)</f>
        <v>-0.002363160318156808</v>
      </c>
      <c r="H76" s="144">
        <f>VLOOKUP($A76,'Manual Samples'!$B$7:$BD$53,49,FALSE)</f>
        <v>1</v>
      </c>
    </row>
    <row r="77" spans="1:8" ht="14.25">
      <c r="A77" s="76">
        <v>38426</v>
      </c>
      <c r="B77" s="91">
        <f>VLOOKUP($A77,'Autosampler Samples'!$D$7:$X$72,19,FALSE)</f>
        <v>2.757554523359765</v>
      </c>
      <c r="C77" s="91">
        <f>VLOOKUP($A77,'Autosampler Samples'!$D$7:$X$72,20,FALSE)</f>
        <v>0.1524765442328341</v>
      </c>
      <c r="D77" s="91">
        <f>VLOOKUP($A77,'Autosampler Samples'!$D$7:$X$72,21,FALSE)</f>
        <v>0.6163945405157123</v>
      </c>
      <c r="E77" s="87">
        <f>VLOOKUP($A77,'Manual Samples'!$B$7:$BD$53,54,FALSE)</f>
        <v>0.3730809061016153</v>
      </c>
      <c r="F77" s="87">
        <f>VLOOKUP($A77,'Manual Samples'!$B$7:$BD$53,55,FALSE)</f>
        <v>0.30819727025785615</v>
      </c>
      <c r="G77" s="87">
        <f>VLOOKUP($A77,'Manual Samples'!$B$7:$BD$53,50,FALSE)</f>
        <v>0.10868009003829665</v>
      </c>
      <c r="H77" s="144">
        <f>VLOOKUP($A77,'Manual Samples'!$B$7:$BD$53,49,FALSE)</f>
        <v>9.732545376563879</v>
      </c>
    </row>
    <row r="78" spans="1:8" ht="14.25">
      <c r="A78" s="76">
        <v>38433</v>
      </c>
      <c r="B78" s="91">
        <f>VLOOKUP($A78,'Autosampler Samples'!$D$7:$X$72,19,FALSE)</f>
        <v>1.3053446894463347</v>
      </c>
      <c r="C78" s="91">
        <f>VLOOKUP($A78,'Autosampler Samples'!$D$7:$X$72,20,FALSE)</f>
        <v>0.028717583167819364</v>
      </c>
      <c r="D78" s="91">
        <f>VLOOKUP($A78,'Autosampler Samples'!$D$7:$X$72,21,FALSE)</f>
        <v>0.5830539612860296</v>
      </c>
      <c r="E78" s="87">
        <f>VLOOKUP($A78,'Manual Samples'!$B$7:$BD$53,54,FALSE)</f>
        <v>0.7135884302306629</v>
      </c>
      <c r="F78" s="87">
        <f>VLOOKUP($A78,'Manual Samples'!$B$7:$BD$53,55,FALSE)</f>
        <v>0.7222907281603052</v>
      </c>
      <c r="G78" s="87">
        <f>VLOOKUP($A78,'Manual Samples'!$B$7:$BD$53,50,FALSE)</f>
        <v>0.09572527722606454</v>
      </c>
      <c r="H78" s="144">
        <f>VLOOKUP($A78,'Manual Samples'!$B$7:$BD$53,49,FALSE)</f>
        <v>3.480919171856893</v>
      </c>
    </row>
    <row r="79" spans="1:8" ht="14.25">
      <c r="A79" s="76">
        <v>38440</v>
      </c>
      <c r="B79" s="91">
        <f>VLOOKUP($A79,'Autosampler Samples'!$D$7:$X$72,19,FALSE)</f>
        <v>0.7087883444960363</v>
      </c>
      <c r="C79" s="91">
        <f>VLOOKUP($A79,'Autosampler Samples'!$D$7:$X$72,20,FALSE)</f>
        <v>0.0373046497103177</v>
      </c>
      <c r="D79" s="91">
        <f>VLOOKUP($A79,'Autosampler Samples'!$D$7:$X$72,21,FALSE)</f>
        <v>0.14548813387023904</v>
      </c>
      <c r="E79" s="87">
        <f>VLOOKUP($A79,'Manual Samples'!$B$7:$BD$53,54,FALSE)</f>
        <v>0.2984371976825416</v>
      </c>
      <c r="F79" s="87">
        <f>VLOOKUP($A79,'Manual Samples'!$B$7:$BD$53,55,FALSE)</f>
        <v>0.25740208300119216</v>
      </c>
      <c r="G79" s="87">
        <f>VLOOKUP($A79,'Manual Samples'!$B$7:$BD$53,50,FALSE)</f>
        <v>0.08580069433373072</v>
      </c>
      <c r="H79" s="144" t="str">
        <f>VLOOKUP($A79,'Manual Samples'!$B$7:$BD$53,49,FALSE)</f>
        <v>ND</v>
      </c>
    </row>
    <row r="80" spans="1:8" ht="14.25">
      <c r="A80" s="76">
        <v>38448</v>
      </c>
      <c r="B80" s="91">
        <f>VLOOKUP($A80,'Autosampler Samples'!$D$7:$X$72,19,FALSE)</f>
        <v>1.1958953566291042</v>
      </c>
      <c r="C80" s="91">
        <f>VLOOKUP($A80,'Autosampler Samples'!$D$7:$X$72,20,FALSE)</f>
        <v>0.10165110531347386</v>
      </c>
      <c r="D80" s="91">
        <f>VLOOKUP($A80,'Autosampler Samples'!$D$7:$X$72,21,FALSE)</f>
        <v>0.4006249444707499</v>
      </c>
      <c r="E80" s="87">
        <f>VLOOKUP($A80,'Manual Samples'!$B$7:$BD$53,54,FALSE)</f>
        <v>0.31093279272356705</v>
      </c>
      <c r="F80" s="87">
        <f>VLOOKUP($A80,'Manual Samples'!$B$7:$BD$53,55,FALSE)</f>
        <v>0.27505593202469397</v>
      </c>
      <c r="G80" s="87">
        <f>VLOOKUP($A80,'Manual Samples'!$B$7:$BD$53,50,FALSE)</f>
        <v>0.13154848922920145</v>
      </c>
      <c r="H80" s="144">
        <f>VLOOKUP($A80,'Manual Samples'!$B$7:$BD$53,49,FALSE)</f>
        <v>2</v>
      </c>
    </row>
    <row r="81" spans="1:8" ht="14.25">
      <c r="A81" s="76">
        <v>38455</v>
      </c>
      <c r="B81" s="91">
        <f>VLOOKUP($A81,'Autosampler Samples'!$D$7:$X$72,19,FALSE)</f>
        <v>0.1697581985074965</v>
      </c>
      <c r="C81" s="91">
        <f>VLOOKUP($A81,'Autosampler Samples'!$D$7:$X$72,20,FALSE)</f>
        <v>0.014550702729213983</v>
      </c>
      <c r="D81" s="91">
        <f>VLOOKUP($A81,'Autosampler Samples'!$D$7:$X$72,21,FALSE)</f>
        <v>0.04688559768302283</v>
      </c>
      <c r="E81" s="87">
        <f>VLOOKUP($A81,'Manual Samples'!$B$7:$BD$53,54,FALSE)</f>
        <v>0.054160949047629824</v>
      </c>
      <c r="F81" s="87">
        <f>VLOOKUP($A81,'Manual Samples'!$B$7:$BD$53,55,FALSE)</f>
        <v>0.03476001207534451</v>
      </c>
      <c r="G81" s="87">
        <f>VLOOKUP($A81,'Manual Samples'!$B$7:$BD$53,50,FALSE)</f>
        <v>0.037185129196880176</v>
      </c>
      <c r="H81" s="144">
        <f>VLOOKUP($A81,'Manual Samples'!$B$7:$BD$53,49,FALSE)</f>
        <v>0.48502342430713274</v>
      </c>
    </row>
    <row r="82" spans="1:8" ht="14.25">
      <c r="A82" s="76">
        <v>38468</v>
      </c>
      <c r="B82" s="91">
        <f>VLOOKUP($A82,'Autosampler Samples'!$D$7:$X$72,19,FALSE)</f>
        <v>0.08268416687207154</v>
      </c>
      <c r="C82" s="91">
        <f>VLOOKUP($A82,'Autosampler Samples'!$D$7:$X$72,20,FALSE)</f>
        <v>0.005971634274094056</v>
      </c>
      <c r="D82" s="91">
        <f>VLOOKUP($A82,'Autosampler Samples'!$D$7:$X$72,21,FALSE)</f>
        <v>0.019292972270150026</v>
      </c>
      <c r="E82" s="87">
        <f>VLOOKUP($A82,'Manual Samples'!$B$7:$BD$53,54,FALSE)</f>
        <v>0.019752328752772642</v>
      </c>
      <c r="F82" s="87">
        <f>VLOOKUP($A82,'Manual Samples'!$B$7:$BD$53,55,FALSE)</f>
        <v>0.018374259304904786</v>
      </c>
      <c r="G82" s="87">
        <f>VLOOKUP($A82,'Manual Samples'!$B$7:$BD$53,50,FALSE)</f>
        <v>0.0033533023231451234</v>
      </c>
      <c r="H82" s="88">
        <f>VLOOKUP($A82,'Manual Samples'!$B$7:$BD$53,49,FALSE)</f>
        <v>0.18374259304904786</v>
      </c>
    </row>
    <row r="83" spans="1:8" ht="14.25">
      <c r="A83" s="76">
        <v>38474</v>
      </c>
      <c r="B83" s="91">
        <f>VLOOKUP($A83,'Autosampler Samples'!$D$7:$X$72,19,FALSE)</f>
        <v>0.15282136891717846</v>
      </c>
      <c r="C83" s="91">
        <f>VLOOKUP($A83,'Autosampler Samples'!$D$7:$X$72,20,FALSE)</f>
        <v>0.003667712854012283</v>
      </c>
      <c r="D83" s="91">
        <f>VLOOKUP($A83,'Autosampler Samples'!$D$7:$X$72,21,FALSE)</f>
        <v>0.04278998329680996</v>
      </c>
      <c r="E83" s="89" t="s">
        <v>271</v>
      </c>
      <c r="F83" s="89" t="s">
        <v>271</v>
      </c>
      <c r="G83" s="89" t="s">
        <v>271</v>
      </c>
      <c r="H83" s="90" t="s">
        <v>271</v>
      </c>
    </row>
    <row r="84" spans="1:8" ht="14.25">
      <c r="A84" s="76">
        <v>38483</v>
      </c>
      <c r="B84" s="91">
        <f>VLOOKUP($A84,'Autosampler Samples'!$D$7:$X$72,19,FALSE)</f>
        <v>0.2647782537166553</v>
      </c>
      <c r="C84" s="91">
        <f>VLOOKUP($A84,'Autosampler Samples'!$D$7:$X$72,20,FALSE)</f>
        <v>0.005119046238522003</v>
      </c>
      <c r="D84" s="91">
        <f>VLOOKUP($A84,'Autosampler Samples'!$D$7:$X$72,21,FALSE)</f>
        <v>0.052955650743331056</v>
      </c>
      <c r="E84" s="89" t="s">
        <v>271</v>
      </c>
      <c r="F84" s="89" t="s">
        <v>271</v>
      </c>
      <c r="G84" s="89" t="s">
        <v>271</v>
      </c>
      <c r="H84" s="90" t="s">
        <v>271</v>
      </c>
    </row>
    <row r="85" spans="1:8" ht="14.25">
      <c r="A85" s="76">
        <v>38490</v>
      </c>
      <c r="B85" s="91">
        <f>VLOOKUP($A85,'Autosampler Samples'!$D$7:$X$72,19,FALSE)</f>
        <v>0.010933848473424643</v>
      </c>
      <c r="C85" s="146" t="str">
        <f>VLOOKUP($A85,'Autosampler Samples'!$D$7:$X$72,20,FALSE)</f>
        <v>ND</v>
      </c>
      <c r="D85" s="91">
        <f>VLOOKUP($A85,'Autosampler Samples'!$D$7:$X$72,21,FALSE)</f>
        <v>0.002030571859350291</v>
      </c>
      <c r="E85" s="89" t="s">
        <v>271</v>
      </c>
      <c r="F85" s="89" t="s">
        <v>271</v>
      </c>
      <c r="G85" s="89" t="s">
        <v>271</v>
      </c>
      <c r="H85" s="90" t="s">
        <v>271</v>
      </c>
    </row>
    <row r="86" spans="1:8" ht="14.25">
      <c r="A86" s="76">
        <v>38496</v>
      </c>
      <c r="B86" s="91">
        <f>VLOOKUP($A86,'Autosampler Samples'!$D$7:$X$72,19,FALSE)</f>
        <v>0.21005467034154368</v>
      </c>
      <c r="C86" s="146" t="str">
        <f>VLOOKUP($A86,'Autosampler Samples'!$D$7:$X$72,20,FALSE)</f>
        <v>ND</v>
      </c>
      <c r="D86" s="91">
        <f>VLOOKUP($A86,'Autosampler Samples'!$D$7:$X$72,21,FALSE)</f>
        <v>0.002100546703415437</v>
      </c>
      <c r="E86" s="89" t="s">
        <v>271</v>
      </c>
      <c r="F86" s="89" t="s">
        <v>271</v>
      </c>
      <c r="G86" s="89" t="s">
        <v>271</v>
      </c>
      <c r="H86" s="90" t="s">
        <v>271</v>
      </c>
    </row>
    <row r="87" spans="1:8" ht="14.25">
      <c r="A87" s="76">
        <v>38505</v>
      </c>
      <c r="B87" s="91">
        <f>VLOOKUP($A87,'Autosampler Samples'!$D$7:$X$72,19,FALSE)</f>
        <v>3.0993532829133237</v>
      </c>
      <c r="C87" s="91">
        <f>VLOOKUP($A87,'Autosampler Samples'!$D$7:$X$72,20,FALSE)</f>
        <v>0.0661195367021509</v>
      </c>
      <c r="D87" s="91">
        <f>VLOOKUP($A87,'Autosampler Samples'!$D$7:$X$72,21,FALSE)</f>
        <v>0.7025200774603534</v>
      </c>
      <c r="E87" s="87">
        <f>VLOOKUP($A87,'Manual Samples'!$B$7:$BD$53,54,FALSE)</f>
        <v>0.24794826263306588</v>
      </c>
      <c r="F87" s="87">
        <f>VLOOKUP($A87,'Manual Samples'!$B$7:$BD$53,55,FALSE)</f>
        <v>0.2686106178524881</v>
      </c>
      <c r="G87" s="87">
        <f>VLOOKUP($A87,'Manual Samples'!$B$7:$BD$53,50,FALSE)</f>
        <v>0.6198706565826647</v>
      </c>
      <c r="H87" s="88">
        <f>VLOOKUP($A87,'Manual Samples'!$B$7:$BD$53,49,FALSE)</f>
        <v>20.662355219422157</v>
      </c>
    </row>
    <row r="88" spans="1:8" ht="14.25">
      <c r="A88" s="76">
        <v>38510</v>
      </c>
      <c r="B88" s="91">
        <f>VLOOKUP($A88,'Autosampler Samples'!$D$7:$X$72,19,FALSE)</f>
        <v>3.2215867375616716</v>
      </c>
      <c r="C88" s="91">
        <f>VLOOKUP($A88,'Autosampler Samples'!$D$7:$X$72,20,FALSE)</f>
        <v>0.02607951168502306</v>
      </c>
      <c r="D88" s="91">
        <f>VLOOKUP($A88,'Autosampler Samples'!$D$7:$X$72,21,FALSE)</f>
        <v>1.5340889226484151</v>
      </c>
      <c r="E88" s="87">
        <f>VLOOKUP($A88,'Manual Samples'!$B$7:$BD$53,54,FALSE)</f>
        <v>1.3806800303835736</v>
      </c>
      <c r="F88" s="87">
        <f>VLOOKUP($A88,'Manual Samples'!$B$7:$BD$53,55,FALSE)</f>
        <v>1.2426120273452164</v>
      </c>
      <c r="G88" s="87">
        <f>VLOOKUP($A88,'Manual Samples'!$B$7:$BD$53,50,FALSE)</f>
        <v>0.15340889226484153</v>
      </c>
      <c r="H88" s="88">
        <f>VLOOKUP($A88,'Manual Samples'!$B$7:$BD$53,49,FALSE)</f>
        <v>3</v>
      </c>
    </row>
    <row r="89" spans="1:8" ht="14.25">
      <c r="A89" s="76">
        <v>38518</v>
      </c>
      <c r="B89" s="91">
        <f>VLOOKUP($A89,'Autosampler Samples'!$D$7:$X$72,19,FALSE)</f>
        <v>3.8217369154079712</v>
      </c>
      <c r="C89" s="91">
        <f>VLOOKUP($A89,'Autosampler Samples'!$D$7:$X$72,20,FALSE)</f>
        <v>0.07122327887805763</v>
      </c>
      <c r="D89" s="91">
        <f>VLOOKUP($A89,'Autosampler Samples'!$D$7:$X$72,21,FALSE)</f>
        <v>1.1291495431887186</v>
      </c>
      <c r="E89" s="89" t="s">
        <v>271</v>
      </c>
      <c r="F89" s="89" t="s">
        <v>271</v>
      </c>
      <c r="G89" s="89" t="s">
        <v>271</v>
      </c>
      <c r="H89" s="90" t="s">
        <v>271</v>
      </c>
    </row>
    <row r="90" spans="1:8" ht="14.25">
      <c r="A90" s="76">
        <v>38525</v>
      </c>
      <c r="B90" s="91">
        <f>VLOOKUP($A90,'Autosampler Samples'!$D$7:$X$72,19,FALSE)</f>
        <v>5.6386929662629415</v>
      </c>
      <c r="C90" s="91">
        <f>VLOOKUP($A90,'Autosampler Samples'!$D$7:$X$72,20,FALSE)</f>
        <v>0.05638692966262942</v>
      </c>
      <c r="D90" s="91">
        <f>VLOOKUP($A90,'Autosampler Samples'!$D$7:$X$72,21,FALSE)</f>
        <v>1.550640565722309</v>
      </c>
      <c r="E90" s="87">
        <f>VLOOKUP($A90,'Manual Samples'!$B$7:$BD$53,54,FALSE)</f>
        <v>1.7479948195415118</v>
      </c>
      <c r="F90" s="87">
        <f>VLOOKUP($A90,'Manual Samples'!$B$7:$BD$53,55,FALSE)</f>
        <v>1.8325752140354559</v>
      </c>
      <c r="G90" s="87">
        <f>VLOOKUP($A90,'Manual Samples'!$B$7:$BD$53,50,FALSE)</f>
        <v>0.20863163975172883</v>
      </c>
      <c r="H90" s="88">
        <f>VLOOKUP($A90,'Manual Samples'!$B$7:$BD$53,49,FALSE)</f>
        <v>14.096732415657353</v>
      </c>
    </row>
    <row r="91" spans="1:8" ht="14.25">
      <c r="A91" s="76">
        <v>38531</v>
      </c>
      <c r="B91" s="91">
        <f>VLOOKUP($A91,'Autosampler Samples'!$D$7:$X$72,19,FALSE)</f>
        <v>9.495571388795721</v>
      </c>
      <c r="C91" s="91">
        <f>VLOOKUP($A91,'Autosampler Samples'!$D$7:$X$72,20,FALSE)</f>
        <v>0.09495571388795722</v>
      </c>
      <c r="D91" s="91">
        <f>VLOOKUP($A91,'Autosampler Samples'!$D$7:$X$72,21,FALSE)</f>
        <v>3.5703348421871905</v>
      </c>
      <c r="E91" s="87">
        <f>VLOOKUP($A91,'Manual Samples'!$B$7:$BD$53,54,FALSE)</f>
        <v>2.6207777033076183</v>
      </c>
      <c r="F91" s="87">
        <f>VLOOKUP($A91,'Manual Samples'!$B$7:$BD$53,55,FALSE)</f>
        <v>3.532352556632008</v>
      </c>
      <c r="G91" s="87">
        <f>VLOOKUP($A91,'Manual Samples'!$B$7:$BD$53,50,FALSE)</f>
        <v>0.4178051411070117</v>
      </c>
      <c r="H91" s="88">
        <f>VLOOKUP($A91,'Manual Samples'!$B$7:$BD$53,49,FALSE)</f>
        <v>26.587599888628016</v>
      </c>
    </row>
    <row r="92" spans="1:8" ht="14.25">
      <c r="A92" s="76">
        <v>38539</v>
      </c>
      <c r="B92" s="91">
        <f>VLOOKUP($A92,'Autosampler Samples'!$D$7:$X$72,19,FALSE)</f>
        <v>2.4220099338989702</v>
      </c>
      <c r="C92" s="91">
        <f>VLOOKUP($A92,'Autosampler Samples'!$D$7:$X$72,20,FALSE)</f>
        <v>0.04528105528593727</v>
      </c>
      <c r="D92" s="91">
        <f>VLOOKUP($A92,'Autosampler Samples'!$D$7:$X$72,21,FALSE)</f>
        <v>1.0109258854534833</v>
      </c>
      <c r="E92" s="87">
        <f>VLOOKUP($A92,'Manual Samples'!$B$7:$BD$53,54,FALSE)</f>
        <v>0.8950906277452717</v>
      </c>
      <c r="F92" s="87">
        <f>VLOOKUP($A92,'Manual Samples'!$B$7:$BD$53,55,FALSE)</f>
        <v>0.9372125396391668</v>
      </c>
      <c r="G92" s="87">
        <f>VLOOKUP($A92,'Manual Samples'!$B$7:$BD$53,50,FALSE)</f>
        <v>0.11583525770821164</v>
      </c>
      <c r="H92" s="88">
        <f>VLOOKUP($A92,'Manual Samples'!$B$7:$BD$53,49,FALSE)</f>
        <v>6.318286784084271</v>
      </c>
    </row>
    <row r="93" spans="1:8" ht="14.25">
      <c r="A93" s="76">
        <v>38544</v>
      </c>
      <c r="B93" s="91">
        <f>VLOOKUP($A93,'Autosampler Samples'!$D$7:$X$72,19,FALSE)</f>
        <v>6.7869141372501804</v>
      </c>
      <c r="C93" s="91">
        <f>VLOOKUP($A93,'Autosampler Samples'!$D$7:$X$72,20,FALSE)</f>
        <v>0.6786914137250181</v>
      </c>
      <c r="D93" s="91">
        <f>VLOOKUP($A93,'Autosampler Samples'!$D$7:$X$72,21,FALSE)</f>
        <v>1.7076751700177872</v>
      </c>
      <c r="E93" s="87">
        <f>VLOOKUP($A93,'Manual Samples'!$B$7:$BD$53,54,FALSE)</f>
        <v>1.8609280698911783</v>
      </c>
      <c r="F93" s="87">
        <f>VLOOKUP($A93,'Manual Samples'!$B$7:$BD$53,55,FALSE)</f>
        <v>1.6201020843758493</v>
      </c>
      <c r="G93" s="87">
        <f>VLOOKUP($A93,'Manual Samples'!$B$7:$BD$53,50,FALSE)</f>
        <v>0.5911183280830803</v>
      </c>
      <c r="H93" s="88">
        <f>VLOOKUP($A93,'Manual Samples'!$B$7:$BD$53,49,FALSE)</f>
        <v>4</v>
      </c>
    </row>
    <row r="94" spans="1:8" ht="14.25">
      <c r="A94" s="76">
        <v>38551</v>
      </c>
      <c r="B94" s="91">
        <f>VLOOKUP($A94,'Autosampler Samples'!$D$7:$X$72,19,FALSE)</f>
        <v>2.0286833290505233</v>
      </c>
      <c r="C94" s="91">
        <f>VLOOKUP($A94,'Autosampler Samples'!$D$7:$X$72,20,FALSE)</f>
        <v>0.05979277180359439</v>
      </c>
      <c r="D94" s="91">
        <f>VLOOKUP($A94,'Autosampler Samples'!$D$7:$X$72,21,FALSE)</f>
        <v>0.9075688577331289</v>
      </c>
      <c r="E94" s="87">
        <f>VLOOKUP($A94,'Manual Samples'!$B$7:$BD$53,54,FALSE)</f>
        <v>0.8328278929786361</v>
      </c>
      <c r="F94" s="87">
        <f>VLOOKUP($A94,'Manual Samples'!$B$7:$BD$53,55,FALSE)</f>
        <v>0.7901187702617829</v>
      </c>
      <c r="G94" s="87">
        <f>VLOOKUP($A94,'Manual Samples'!$B$7:$BD$53,50,FALSE)</f>
        <v>0.1708364908674125</v>
      </c>
      <c r="H94" s="88">
        <f>VLOOKUP($A94,'Manual Samples'!$B$7:$BD$53,49,FALSE)</f>
        <v>6.406368407527969</v>
      </c>
    </row>
    <row r="95" spans="1:8" ht="14.25">
      <c r="A95" s="76">
        <v>38558</v>
      </c>
      <c r="B95" s="91">
        <f>VLOOKUP($A95,'Autosampler Samples'!$D$7:$X$72,19,FALSE)</f>
        <v>1.2875146886473368</v>
      </c>
      <c r="C95" s="91">
        <f>VLOOKUP($A95,'Autosampler Samples'!$D$7:$X$72,20,FALSE)</f>
        <v>0.08851663484450438</v>
      </c>
      <c r="D95" s="91">
        <f>VLOOKUP($A95,'Autosampler Samples'!$D$7:$X$72,21,FALSE)</f>
        <v>0.7000861119519892</v>
      </c>
      <c r="E95" s="87">
        <f>VLOOKUP($A95,'Manual Samples'!$B$7:$BD$53,54,FALSE)</f>
        <v>0.4667240746346595</v>
      </c>
      <c r="F95" s="87">
        <f>VLOOKUP($A95,'Manual Samples'!$B$7:$BD$53,55,FALSE)</f>
        <v>0.39430137339824683</v>
      </c>
      <c r="G95" s="87">
        <f>VLOOKUP($A95,'Manual Samples'!$B$7:$BD$53,50,FALSE)</f>
        <v>0.20117417010114633</v>
      </c>
      <c r="H95" s="88">
        <f>VLOOKUP($A95,'Manual Samples'!$B$7:$BD$53,49,FALSE)</f>
        <v>11.265753525664195</v>
      </c>
    </row>
    <row r="96" spans="1:8" ht="14.25">
      <c r="A96" s="76">
        <v>38565</v>
      </c>
      <c r="B96" s="91">
        <f>VLOOKUP($A96,'Autosampler Samples'!$D$7:$X$72,19,FALSE)</f>
        <v>3.8148039319358187</v>
      </c>
      <c r="C96" s="91">
        <f>VLOOKUP($A96,'Autosampler Samples'!$D$7:$X$72,20,FALSE)</f>
        <v>0.16349159708296365</v>
      </c>
      <c r="D96" s="91">
        <f>VLOOKUP($A96,'Autosampler Samples'!$D$7:$X$72,21,FALSE)</f>
        <v>0.05268062572673273</v>
      </c>
      <c r="E96" s="87">
        <f>VLOOKUP($A96,'Manual Samples'!$B$7:$BD$53,54,FALSE)</f>
        <v>0.10717782475438727</v>
      </c>
      <c r="F96" s="87">
        <f>VLOOKUP($A96,'Manual Samples'!$B$7:$BD$53,55,FALSE)</f>
        <v>0.09264523834701273</v>
      </c>
      <c r="G96" s="87">
        <f>VLOOKUP($A96,'Manual Samples'!$B$7:$BD$53,50,FALSE)</f>
        <v>0.05449719902765455</v>
      </c>
      <c r="H96" s="88">
        <f>VLOOKUP($A96,'Manual Samples'!$B$7:$BD$53,49,FALSE)</f>
        <v>0.6539663883318546</v>
      </c>
    </row>
    <row r="97" spans="1:8" ht="14.25">
      <c r="A97" s="76">
        <v>38575</v>
      </c>
      <c r="B97" s="91">
        <f>VLOOKUP($A97,'Autosampler Samples'!$D$7:$X$72,19,FALSE)</f>
        <v>0.16070214188606372</v>
      </c>
      <c r="C97" s="91">
        <f>VLOOKUP($A97,'Autosampler Samples'!$D$7:$X$72,20,FALSE)</f>
        <v>0.002537402240306269</v>
      </c>
      <c r="D97" s="91">
        <f>VLOOKUP($A97,'Autosampler Samples'!$D$7:$X$72,21,FALSE)</f>
        <v>0.01860761642891264</v>
      </c>
      <c r="E97" s="89" t="s">
        <v>271</v>
      </c>
      <c r="F97" s="89" t="s">
        <v>271</v>
      </c>
      <c r="G97" s="89" t="s">
        <v>271</v>
      </c>
      <c r="H97" s="90" t="s">
        <v>271</v>
      </c>
    </row>
    <row r="98" spans="1:8" ht="14.25">
      <c r="A98" s="76">
        <v>38579</v>
      </c>
      <c r="B98" s="91">
        <f>VLOOKUP($A98,'Autosampler Samples'!$D$7:$X$72,19,FALSE)</f>
        <v>0.48045933170888416</v>
      </c>
      <c r="C98" s="91">
        <f>VLOOKUP($A98,'Autosampler Samples'!$D$7:$X$72,20,FALSE)</f>
        <v>0.009929492855316939</v>
      </c>
      <c r="D98" s="91">
        <f>VLOOKUP($A98,'Autosampler Samples'!$D$7:$X$72,21,FALSE)</f>
        <v>0.09609186634177683</v>
      </c>
      <c r="E98" s="87">
        <f>VLOOKUP($A98,'Manual Samples'!$B$7:$BD$53,54,FALSE)</f>
        <v>0.0576551198050661</v>
      </c>
      <c r="F98" s="87">
        <f>VLOOKUP($A98,'Manual Samples'!$B$7:$BD$53,55,FALSE)</f>
        <v>0.0736704308620289</v>
      </c>
      <c r="G98" s="87">
        <f>VLOOKUP($A98,'Manual Samples'!$B$7:$BD$53,50,FALSE)</f>
        <v>0.012812248845570246</v>
      </c>
      <c r="H98" s="88">
        <f>VLOOKUP($A98,'Manual Samples'!$B$7:$BD$53,49,FALSE)</f>
        <v>2.1780823037469417</v>
      </c>
    </row>
    <row r="99" spans="1:8" ht="14.25">
      <c r="A99" s="76">
        <v>38587</v>
      </c>
      <c r="B99" s="91">
        <f>VLOOKUP($A99,'Autosampler Samples'!$D$7:$X$72,19,FALSE)</f>
        <v>0.265042060228817</v>
      </c>
      <c r="C99" s="91">
        <f>VLOOKUP($A99,'Autosampler Samples'!$D$7:$X$72,20,FALSE)</f>
        <v>0.0626463051449931</v>
      </c>
      <c r="D99" s="91">
        <f>VLOOKUP($A99,'Autosampler Samples'!$D$7:$X$72,21,FALSE)</f>
        <v>0.16384418268690507</v>
      </c>
      <c r="E99" s="89" t="s">
        <v>271</v>
      </c>
      <c r="F99" s="89" t="s">
        <v>271</v>
      </c>
      <c r="G99" s="89" t="s">
        <v>271</v>
      </c>
      <c r="H99" s="90" t="s">
        <v>271</v>
      </c>
    </row>
    <row r="100" spans="1:8" ht="14.25">
      <c r="A100" s="76">
        <v>38593</v>
      </c>
      <c r="B100" s="91">
        <f>VLOOKUP($A100,'Autosampler Samples'!$D$7:$X$72,19,FALSE)</f>
        <v>1.8201613923722038</v>
      </c>
      <c r="C100" s="91">
        <f>VLOOKUP($A100,'Autosampler Samples'!$D$7:$X$72,20,FALSE)</f>
        <v>0.06705857761371278</v>
      </c>
      <c r="D100" s="91">
        <f>VLOOKUP($A100,'Autosampler Samples'!$D$7:$X$72,21,FALSE)</f>
        <v>0.4694100432959894</v>
      </c>
      <c r="E100" s="87">
        <f>VLOOKUP($A100,'Manual Samples'!$B$7:$BD$53,54,FALSE)</f>
        <v>0.3257130912666049</v>
      </c>
      <c r="F100" s="87">
        <f>VLOOKUP($A100,'Manual Samples'!$B$7:$BD$53,55,FALSE)</f>
        <v>0.3065534976626869</v>
      </c>
      <c r="G100" s="87">
        <f>VLOOKUP($A100,'Manual Samples'!$B$7:$BD$53,50,FALSE)</f>
        <v>0.1724363424352614</v>
      </c>
      <c r="H100" s="88">
        <f>VLOOKUP($A100,'Manual Samples'!$B$7:$BD$53,49,FALSE)</f>
        <v>39.277166888031765</v>
      </c>
    </row>
    <row r="101" spans="1:8" ht="14.25">
      <c r="A101" s="76">
        <v>38602</v>
      </c>
      <c r="B101" s="91">
        <f>VLOOKUP($A101,'Autosampler Samples'!$D$7:$X$72,19,FALSE)</f>
        <v>1.1050928668057656</v>
      </c>
      <c r="C101" s="91">
        <f>VLOOKUP($A101,'Autosampler Samples'!$D$7:$X$72,20,FALSE)</f>
        <v>0.039368933379955395</v>
      </c>
      <c r="D101" s="91">
        <f>VLOOKUP($A101,'Autosampler Samples'!$D$7:$X$72,21,FALSE)</f>
        <v>0.40059616421708993</v>
      </c>
      <c r="E101" s="89" t="s">
        <v>271</v>
      </c>
      <c r="F101" s="89" t="s">
        <v>271</v>
      </c>
      <c r="G101" s="89" t="s">
        <v>271</v>
      </c>
      <c r="H101" s="90" t="s">
        <v>271</v>
      </c>
    </row>
    <row r="102" spans="1:8" ht="14.25">
      <c r="A102" s="124">
        <v>38609</v>
      </c>
      <c r="B102" s="91">
        <f>VLOOKUP($A102,'Autosampler Samples'!$D$7:$X$72,19,FALSE)</f>
        <v>0.1714922188878187</v>
      </c>
      <c r="C102" s="91">
        <f>VLOOKUP($A102,'Autosampler Samples'!$D$7:$X$72,20,FALSE)</f>
        <v>0.005744989332741928</v>
      </c>
      <c r="D102" s="91">
        <f>VLOOKUP($A102,'Autosampler Samples'!$D$7:$X$72,21,FALSE)</f>
        <v>0.047160360194150146</v>
      </c>
      <c r="E102" s="89" t="s">
        <v>271</v>
      </c>
      <c r="F102" s="89" t="s">
        <v>271</v>
      </c>
      <c r="G102" s="89" t="s">
        <v>271</v>
      </c>
      <c r="H102" s="90" t="s">
        <v>271</v>
      </c>
    </row>
    <row r="103" spans="1:8" ht="14.25">
      <c r="A103" s="76">
        <v>38615</v>
      </c>
      <c r="B103" s="91">
        <f>VLOOKUP($A103,'Autosampler Samples'!$D$7:$X$72,19,FALSE)</f>
        <v>0.5688792679940866</v>
      </c>
      <c r="C103" s="91">
        <f>VLOOKUP($A103,'Autosampler Samples'!$D$7:$X$72,20,FALSE)</f>
        <v>0.03164390928217106</v>
      </c>
      <c r="D103" s="91">
        <f>VLOOKUP($A103,'Autosampler Samples'!$D$7:$X$72,21,FALSE)</f>
        <v>0.16710828497326294</v>
      </c>
      <c r="E103" s="87">
        <f>VLOOKUP($A103,'Manual Samples'!$B$7:$BD$53,54,FALSE)</f>
        <v>0.18488576209807814</v>
      </c>
      <c r="F103" s="87">
        <f>VLOOKUP($A103,'Manual Samples'!$B$7:$BD$53,55,FALSE)</f>
        <v>0.15644179869837382</v>
      </c>
      <c r="G103" s="87">
        <f>VLOOKUP($A103,'Manual Samples'!$B$7:$BD$53,50,FALSE)</f>
        <v>0.09244288104903907</v>
      </c>
      <c r="H103" s="88">
        <f>VLOOKUP($A103,'Manual Samples'!$B$7:$BD$53,49,FALSE)</f>
        <v>21.332972549778248</v>
      </c>
    </row>
    <row r="104" spans="1:8" ht="14.25">
      <c r="A104" s="124">
        <v>38621</v>
      </c>
      <c r="B104" s="87">
        <f>VLOOKUP($A104,'Manual Samples'!$B$7:$BD$53,51,FALSE)</f>
        <v>0.21248332698106945</v>
      </c>
      <c r="C104" s="87">
        <f>VLOOKUP($A104,'Manual Samples'!$B$7:$BD$53,52,FALSE)</f>
        <v>0.01992031190447526</v>
      </c>
      <c r="D104" s="87">
        <f>VLOOKUP($A104,'Manual Samples'!$B$7:$BD$53,53,FALSE)</f>
        <v>0.05312083174526736</v>
      </c>
      <c r="E104" s="87">
        <f>VLOOKUP($A104,'Manual Samples'!$B$7:$BD$53,54,FALSE)</f>
        <v>0.0424966653962139</v>
      </c>
      <c r="F104" s="87">
        <f>VLOOKUP($A104,'Manual Samples'!$B$7:$BD$53,55,FALSE)</f>
        <v>0.03718458222168716</v>
      </c>
      <c r="G104" s="87">
        <f>VLOOKUP($A104,'Manual Samples'!$B$7:$BD$53,50,FALSE)</f>
        <v>0.04116864460258221</v>
      </c>
      <c r="H104" s="144" t="str">
        <f>VLOOKUP($A104,'Manual Samples'!$B$7:$BD$53,49,FALSE)</f>
        <v>ND</v>
      </c>
    </row>
    <row r="105" spans="1:8" ht="14.25">
      <c r="A105" s="76">
        <v>38637</v>
      </c>
      <c r="B105" s="91">
        <f>VLOOKUP($A105,'Autosampler Samples'!$D$7:$X$104,19,FALSE)</f>
        <v>0.8662257066821966</v>
      </c>
      <c r="C105" s="91">
        <f>VLOOKUP($A105,'Autosampler Samples'!$D$7:$X$104,20,FALSE)</f>
        <v>0.04060433000072797</v>
      </c>
      <c r="D105" s="91">
        <f>VLOOKUP($A105,'Autosampler Samples'!$D$7:$X$104,21,FALSE)</f>
        <v>0.25986771200465897</v>
      </c>
      <c r="E105" s="89" t="s">
        <v>271</v>
      </c>
      <c r="F105" s="89" t="s">
        <v>271</v>
      </c>
      <c r="G105" s="89" t="s">
        <v>271</v>
      </c>
      <c r="H105" s="90" t="s">
        <v>271</v>
      </c>
    </row>
    <row r="106" spans="1:8" ht="14.25">
      <c r="A106" s="76">
        <v>38645</v>
      </c>
      <c r="B106" s="87">
        <f>VLOOKUP($A106,'Manual Samples'!$B$7:$BD$53,51,FALSE)</f>
        <v>3.2959265076147806</v>
      </c>
      <c r="C106" s="87">
        <f>VLOOKUP($A106,'Manual Samples'!$B$7:$BD$53,52,FALSE)</f>
        <v>0.1836301911385378</v>
      </c>
      <c r="D106" s="87">
        <f>VLOOKUP($A106,'Manual Samples'!$B$7:$BD$53,53,FALSE)</f>
        <v>0.9416932878899374</v>
      </c>
      <c r="E106" s="87">
        <f>VLOOKUP($A106,'Manual Samples'!$B$7:$BD$53,54,FALSE)</f>
        <v>0.8710662912981921</v>
      </c>
      <c r="F106" s="87">
        <f>VLOOKUP($A106,'Manual Samples'!$B$7:$BD$53,55,FALSE)</f>
        <v>0.7062699659174531</v>
      </c>
      <c r="G106" s="87">
        <f>VLOOKUP($A106,'Manual Samples'!$B$7:$BD$53,50,FALSE)</f>
        <v>0.3295926507614781</v>
      </c>
      <c r="H106" s="88">
        <f>VLOOKUP($A106,'Manual Samples'!$B$7:$BD$53,49,FALSE)</f>
        <v>11.300319454679249</v>
      </c>
    </row>
    <row r="107" spans="1:8" ht="14.25">
      <c r="A107" s="76">
        <v>38650</v>
      </c>
      <c r="B107" s="91">
        <f>VLOOKUP($A107,'Autosampler Samples'!$D$7:$X$104,19,FALSE)</f>
        <v>6.966849632274017</v>
      </c>
      <c r="C107" s="91">
        <f>VLOOKUP($A107,'Autosampler Samples'!$D$7:$X$104,20,FALSE)</f>
        <v>0.07663534595501417</v>
      </c>
      <c r="D107" s="91">
        <f>VLOOKUP($A107,'Autosampler Samples'!$D$7:$X$104,21,FALSE)</f>
        <v>7.663534595501419</v>
      </c>
      <c r="E107" s="89" t="s">
        <v>271</v>
      </c>
      <c r="F107" s="89" t="s">
        <v>271</v>
      </c>
      <c r="G107" s="89" t="s">
        <v>271</v>
      </c>
      <c r="H107" s="90" t="s">
        <v>271</v>
      </c>
    </row>
    <row r="108" spans="1:8" ht="14.25">
      <c r="A108" s="76">
        <v>38656</v>
      </c>
      <c r="B108" s="91">
        <f>VLOOKUP($A108,'Autosampler Samples'!$D$7:$X$104,19,FALSE)</f>
        <v>2.8275618909963876</v>
      </c>
      <c r="C108" s="91">
        <f>VLOOKUP($A108,'Autosampler Samples'!$D$7:$X$104,20,FALSE)</f>
        <v>0.04464571406836402</v>
      </c>
      <c r="D108" s="91">
        <f>VLOOKUP($A108,'Autosampler Samples'!$D$7:$X$104,21,FALSE)</f>
        <v>2.619215225344022</v>
      </c>
      <c r="E108" s="89" t="s">
        <v>271</v>
      </c>
      <c r="F108" s="89" t="s">
        <v>271</v>
      </c>
      <c r="G108" s="89" t="s">
        <v>271</v>
      </c>
      <c r="H108" s="90" t="s">
        <v>271</v>
      </c>
    </row>
    <row r="109" spans="1:8" ht="14.25">
      <c r="A109" s="76">
        <v>38663</v>
      </c>
      <c r="B109" s="91">
        <f>VLOOKUP($A109,'Autosampler Samples'!$D$7:$X$104,19,FALSE)</f>
        <v>2.3121230993405018</v>
      </c>
      <c r="C109" s="91">
        <f>VLOOKUP($A109,'Autosampler Samples'!$D$7:$X$104,20,FALSE)</f>
        <v>0.03236972339076703</v>
      </c>
      <c r="D109" s="91">
        <f>VLOOKUP($A109,'Autosampler Samples'!$D$7:$X$104,21,FALSE)</f>
        <v>1.0635766256966308</v>
      </c>
      <c r="E109" s="89" t="s">
        <v>271</v>
      </c>
      <c r="F109" s="89" t="s">
        <v>271</v>
      </c>
      <c r="G109" s="89" t="s">
        <v>271</v>
      </c>
      <c r="H109" s="90" t="s">
        <v>271</v>
      </c>
    </row>
    <row r="110" spans="1:8" ht="14.25">
      <c r="A110" s="76">
        <v>38677</v>
      </c>
      <c r="B110" s="91">
        <f>VLOOKUP($A110,'Autosampler Samples'!$D$7:$X$104,19,FALSE)</f>
        <v>4.318438388022167</v>
      </c>
      <c r="C110" s="91">
        <f>VLOOKUP($A110,'Autosampler Samples'!$D$7:$X$104,20,FALSE)</f>
        <v>0.06604670475798606</v>
      </c>
      <c r="D110" s="91">
        <f>VLOOKUP($A110,'Autosampler Samples'!$D$7:$X$104,21,FALSE)</f>
        <v>1.4987521464312221</v>
      </c>
      <c r="E110" s="89" t="s">
        <v>271</v>
      </c>
      <c r="F110" s="89" t="s">
        <v>271</v>
      </c>
      <c r="G110" s="89" t="s">
        <v>271</v>
      </c>
      <c r="H110" s="90" t="s">
        <v>271</v>
      </c>
    </row>
    <row r="111" spans="1:8" ht="14.25">
      <c r="A111" s="76">
        <v>38693</v>
      </c>
      <c r="B111" s="91">
        <f>VLOOKUP($A111,'Autosampler Samples'!$D$7:$X$104,19,FALSE)</f>
        <v>0.4786582823977068</v>
      </c>
      <c r="C111" s="91">
        <f>VLOOKUP($A111,'Autosampler Samples'!$D$7:$X$104,20,FALSE)</f>
        <v>0.0438770092197898</v>
      </c>
      <c r="D111" s="91">
        <f>VLOOKUP($A111,'Autosampler Samples'!$D$7:$X$104,21,FALSE)</f>
        <v>0.18747449393910182</v>
      </c>
      <c r="E111" s="89" t="s">
        <v>271</v>
      </c>
      <c r="F111" s="89" t="s">
        <v>271</v>
      </c>
      <c r="G111" s="89" t="s">
        <v>271</v>
      </c>
      <c r="H111" s="90" t="s">
        <v>271</v>
      </c>
    </row>
    <row r="112" spans="1:8" ht="14.25">
      <c r="A112" s="76">
        <v>38698</v>
      </c>
      <c r="B112" s="91">
        <f>VLOOKUP($A112,'Autosampler Samples'!$D$7:$X$104,19,FALSE)</f>
        <v>0.6890069818749346</v>
      </c>
      <c r="C112" s="91">
        <f>VLOOKUP($A112,'Autosampler Samples'!$D$7:$X$104,20,FALSE)</f>
        <v>0.04736923000390176</v>
      </c>
      <c r="D112" s="91">
        <f>VLOOKUP($A112,'Autosampler Samples'!$D$7:$X$104,21,FALSE)</f>
        <v>0.1550265709218603</v>
      </c>
      <c r="E112" s="89" t="s">
        <v>271</v>
      </c>
      <c r="F112" s="89" t="s">
        <v>271</v>
      </c>
      <c r="G112" s="89" t="s">
        <v>271</v>
      </c>
      <c r="H112" s="90" t="s">
        <v>271</v>
      </c>
    </row>
    <row r="113" spans="1:8" ht="14.25">
      <c r="A113" s="76">
        <v>38714</v>
      </c>
      <c r="B113" s="91">
        <f>VLOOKUP($A113,'Autosampler Samples'!$D$7:$X$104,19,FALSE)</f>
        <v>0.2065410532351768</v>
      </c>
      <c r="C113" s="91">
        <f>VLOOKUP($A113,'Autosampler Samples'!$D$7:$X$104,20,FALSE)</f>
        <v>0.02672884218337582</v>
      </c>
      <c r="D113" s="91">
        <f>VLOOKUP($A113,'Autosampler Samples'!$D$7:$X$104,21,FALSE)</f>
        <v>0.032803579043233964</v>
      </c>
      <c r="E113" s="89" t="s">
        <v>271</v>
      </c>
      <c r="F113" s="89" t="s">
        <v>271</v>
      </c>
      <c r="G113" s="89" t="s">
        <v>271</v>
      </c>
      <c r="H113" s="90" t="s">
        <v>271</v>
      </c>
    </row>
    <row r="114" spans="1:8" ht="14.25">
      <c r="A114" s="76">
        <v>38720</v>
      </c>
      <c r="B114" s="87">
        <f>VLOOKUP($A114,'Manual Samples'!$B$7:$BD$53,51,FALSE)</f>
        <v>0.16058473795431524</v>
      </c>
      <c r="C114" s="87">
        <f>VLOOKUP($A114,'Manual Samples'!$B$7:$BD$53,52,FALSE)</f>
        <v>0.029822879905801406</v>
      </c>
      <c r="D114" s="87">
        <f>VLOOKUP($A114,'Manual Samples'!$B$7:$BD$53,53,FALSE)</f>
        <v>0.03096991374833223</v>
      </c>
      <c r="E114" s="89" t="s">
        <v>271</v>
      </c>
      <c r="F114" s="89" t="s">
        <v>271</v>
      </c>
      <c r="G114" s="89" t="s">
        <v>271</v>
      </c>
      <c r="H114" s="90" t="s">
        <v>271</v>
      </c>
    </row>
    <row r="115" spans="1:8" ht="14.25">
      <c r="A115" s="195">
        <v>38726</v>
      </c>
      <c r="B115" s="91">
        <f>VLOOKUP($A115,'Autosampler Samples'!$D$7:$X$104,19,FALSE)</f>
        <v>0.10988026520249392</v>
      </c>
      <c r="C115" s="91">
        <f>VLOOKUP($A115,'Autosampler Samples'!$D$7:$X$104,20,FALSE)</f>
        <v>0.020406334966177445</v>
      </c>
      <c r="D115" s="91">
        <f>VLOOKUP($A115,'Autosampler Samples'!$D$7:$X$104,21,FALSE)</f>
        <v>0.01569718074321342</v>
      </c>
      <c r="E115" s="89" t="s">
        <v>271</v>
      </c>
      <c r="F115" s="89" t="s">
        <v>271</v>
      </c>
      <c r="G115" s="89" t="s">
        <v>271</v>
      </c>
      <c r="H115" s="90" t="s">
        <v>271</v>
      </c>
    </row>
    <row r="116" spans="1:8" ht="14.25">
      <c r="A116" s="195">
        <v>38740</v>
      </c>
      <c r="B116" s="91">
        <f>VLOOKUP($A116,'Autosampler Samples'!$D$7:$X$104,19,FALSE)</f>
        <v>0.11983492347346116</v>
      </c>
      <c r="C116" s="91">
        <f>VLOOKUP($A116,'Autosampler Samples'!$D$7:$X$104,20,FALSE)</f>
        <v>0.03195597959292297</v>
      </c>
      <c r="D116" s="91">
        <f>VLOOKUP($A116,'Autosampler Samples'!$D$7:$X$104,21,FALSE)</f>
        <v>0.01897386288329802</v>
      </c>
      <c r="E116" s="89" t="s">
        <v>271</v>
      </c>
      <c r="F116" s="89" t="s">
        <v>271</v>
      </c>
      <c r="G116" s="89" t="s">
        <v>271</v>
      </c>
      <c r="H116" s="90" t="s">
        <v>271</v>
      </c>
    </row>
    <row r="117" spans="1:8" ht="14.25">
      <c r="A117" s="195">
        <v>38754</v>
      </c>
      <c r="B117" s="91">
        <f>VLOOKUP($A117,'Autosampler Samples'!$D$7:$X$104,19,FALSE)</f>
        <v>1.0083163632246184</v>
      </c>
      <c r="C117" s="91">
        <f>VLOOKUP($A117,'Autosampler Samples'!$D$7:$X$104,20,FALSE)</f>
        <v>0.06524399997335767</v>
      </c>
      <c r="D117" s="91">
        <f>VLOOKUP($A117,'Autosampler Samples'!$D$7:$X$104,21,FALSE)</f>
        <v>0.4389141816389515</v>
      </c>
      <c r="E117" s="89" t="s">
        <v>271</v>
      </c>
      <c r="F117" s="89" t="s">
        <v>271</v>
      </c>
      <c r="G117" s="89" t="s">
        <v>271</v>
      </c>
      <c r="H117" s="90" t="s">
        <v>271</v>
      </c>
    </row>
    <row r="118" spans="1:8" ht="14.25">
      <c r="A118" s="195">
        <v>38769</v>
      </c>
      <c r="B118" s="91">
        <f>VLOOKUP($A118,'Autosampler Samples'!$D$7:$X$104,19,FALSE)</f>
        <v>0.26449528651366466</v>
      </c>
      <c r="C118" s="91">
        <f>VLOOKUP($A118,'Autosampler Samples'!$D$7:$X$104,20,FALSE)</f>
        <v>0.007108310825054736</v>
      </c>
      <c r="D118" s="91">
        <f>VLOOKUP($A118,'Autosampler Samples'!$D$7:$X$104,21,FALSE)</f>
        <v>0.07273620379125777</v>
      </c>
      <c r="E118" s="89" t="s">
        <v>271</v>
      </c>
      <c r="F118" s="89" t="s">
        <v>271</v>
      </c>
      <c r="G118" s="89" t="s">
        <v>271</v>
      </c>
      <c r="H118" s="90" t="s">
        <v>271</v>
      </c>
    </row>
    <row r="119" spans="1:8" ht="14.25">
      <c r="A119" s="195">
        <v>38782</v>
      </c>
      <c r="B119" s="91">
        <f>VLOOKUP($A119,'Autosampler Samples'!$D$7:$X$104,19,FALSE)</f>
        <v>0.32739002078067536</v>
      </c>
      <c r="C119" s="91">
        <f>VLOOKUP($A119,'Autosampler Samples'!$D$7:$X$104,20,FALSE)</f>
        <v>0.02182600138537836</v>
      </c>
      <c r="D119" s="91">
        <f>VLOOKUP($A119,'Autosampler Samples'!$D$7:$X$104,21,FALSE)</f>
        <v>0.06984320443321075</v>
      </c>
      <c r="E119" s="89" t="s">
        <v>271</v>
      </c>
      <c r="F119" s="89" t="s">
        <v>271</v>
      </c>
      <c r="G119" s="89" t="s">
        <v>271</v>
      </c>
      <c r="H119" s="90" t="s">
        <v>271</v>
      </c>
    </row>
    <row r="120" spans="1:8" ht="14.25">
      <c r="A120" s="195">
        <v>38810</v>
      </c>
      <c r="B120" s="91">
        <f>VLOOKUP($A120,'Autosampler Samples'!$D$7:$X$104,19,FALSE)</f>
        <v>0.14236977162702744</v>
      </c>
      <c r="C120" s="91">
        <f>VLOOKUP($A120,'Autosampler Samples'!$D$7:$X$104,20,FALSE)</f>
        <v>0.006011168135363379</v>
      </c>
      <c r="D120" s="91">
        <f>VLOOKUP($A120,'Autosampler Samples'!$D$7:$X$104,21,FALSE)</f>
        <v>0.005378413594798814</v>
      </c>
      <c r="E120" s="89" t="s">
        <v>271</v>
      </c>
      <c r="F120" s="89" t="s">
        <v>271</v>
      </c>
      <c r="G120" s="89" t="s">
        <v>271</v>
      </c>
      <c r="H120" s="90" t="s">
        <v>271</v>
      </c>
    </row>
    <row r="121" spans="1:8" ht="14.25">
      <c r="A121" s="195">
        <v>38824</v>
      </c>
      <c r="B121" s="91">
        <f>VLOOKUP($A121,'Autosampler Samples'!$D$7:$X$104,19,FALSE)</f>
        <v>0.08736134761687667</v>
      </c>
      <c r="C121" s="91">
        <f>VLOOKUP($A121,'Autosampler Samples'!$D$7:$X$104,20,FALSE)</f>
        <v>0.0030912476849048664</v>
      </c>
      <c r="D121" s="91">
        <f>VLOOKUP($A121,'Autosampler Samples'!$D$7:$X$104,21,FALSE)</f>
        <v>0.005779289150039533</v>
      </c>
      <c r="E121" s="89" t="s">
        <v>271</v>
      </c>
      <c r="F121" s="89" t="s">
        <v>271</v>
      </c>
      <c r="G121" s="89" t="s">
        <v>271</v>
      </c>
      <c r="H121" s="90" t="s">
        <v>271</v>
      </c>
    </row>
    <row r="122" spans="1:8" ht="14.25">
      <c r="A122" s="195">
        <v>38838</v>
      </c>
      <c r="B122" s="91">
        <f>VLOOKUP($A122,'Autosampler Samples'!$D$7:$X$104,19,FALSE)</f>
        <v>0.09446712251252637</v>
      </c>
      <c r="C122" s="91">
        <f>VLOOKUP($A122,'Autosampler Samples'!$D$7:$X$104,20,FALSE)</f>
        <v>0.0017373263910349678</v>
      </c>
      <c r="D122" s="91">
        <f>VLOOKUP($A122,'Autosampler Samples'!$D$7:$X$104,21,FALSE)</f>
        <v>0.014115776927159113</v>
      </c>
      <c r="E122" s="89" t="s">
        <v>271</v>
      </c>
      <c r="F122" s="89" t="s">
        <v>271</v>
      </c>
      <c r="G122" s="89" t="s">
        <v>271</v>
      </c>
      <c r="H122" s="90" t="s">
        <v>271</v>
      </c>
    </row>
    <row r="123" spans="1:8" ht="14.25">
      <c r="A123" s="76">
        <v>38846</v>
      </c>
      <c r="B123" s="87">
        <f>VLOOKUP($A123,'Manual Samples'!$B$7:$BD$53,51,FALSE)</f>
        <v>0.029821414977116833</v>
      </c>
      <c r="C123" s="87">
        <f>VLOOKUP($A123,'Manual Samples'!$B$7:$BD$53,52,FALSE)</f>
        <v>0.0004798848387122249</v>
      </c>
      <c r="D123" s="87">
        <f>VLOOKUP($A123,'Manual Samples'!$B$7:$BD$53,53,FALSE)</f>
        <v>0.0041132986175333565</v>
      </c>
      <c r="E123" s="89" t="s">
        <v>271</v>
      </c>
      <c r="F123" s="89" t="s">
        <v>271</v>
      </c>
      <c r="G123" s="89" t="s">
        <v>271</v>
      </c>
      <c r="H123" s="90" t="s">
        <v>271</v>
      </c>
    </row>
    <row r="124" spans="1:8" ht="14.25">
      <c r="A124" s="195">
        <v>38853</v>
      </c>
      <c r="B124" s="91">
        <f>VLOOKUP($A124,'Autosampler Samples'!$D$7:$X$104,19,FALSE)</f>
        <v>0.06548909684295898</v>
      </c>
      <c r="C124" s="91">
        <f>VLOOKUP($A124,'Autosampler Samples'!$D$7:$X$104,20,FALSE)</f>
        <v>0.000372924023689072</v>
      </c>
      <c r="D124" s="91">
        <f>VLOOKUP($A124,'Autosampler Samples'!$D$7:$X$104,21,FALSE)</f>
        <v>0.007549437552729995</v>
      </c>
      <c r="E124" s="89" t="s">
        <v>271</v>
      </c>
      <c r="F124" s="89" t="s">
        <v>271</v>
      </c>
      <c r="G124" s="89" t="s">
        <v>271</v>
      </c>
      <c r="H124" s="90" t="s">
        <v>271</v>
      </c>
    </row>
    <row r="125" spans="1:8" ht="14.25">
      <c r="A125" s="195">
        <v>38867</v>
      </c>
      <c r="B125" s="91">
        <f>VLOOKUP($A125,'Autosampler Samples'!$D$7:$X$104,19,FALSE)</f>
        <v>0.256914026543604</v>
      </c>
      <c r="C125" s="91">
        <f>VLOOKUP($A125,'Autosampler Samples'!$D$7:$X$104,20,FALSE)</f>
        <v>0.0003686157772147363</v>
      </c>
      <c r="D125" s="91">
        <f>VLOOKUP($A125,'Autosampler Samples'!$D$7:$X$104,21,FALSE)</f>
        <v>0.007930824297650385</v>
      </c>
      <c r="E125" s="89" t="s">
        <v>271</v>
      </c>
      <c r="F125" s="89" t="s">
        <v>271</v>
      </c>
      <c r="G125" s="89" t="s">
        <v>271</v>
      </c>
      <c r="H125" s="90" t="s">
        <v>271</v>
      </c>
    </row>
    <row r="126" spans="1:8" ht="14.25">
      <c r="A126" s="195">
        <v>38880</v>
      </c>
      <c r="B126" s="91">
        <f>VLOOKUP($A126,'Autosampler Samples'!$D$7:$X$104,19,FALSE)</f>
        <v>0.5585801888809282</v>
      </c>
      <c r="C126" s="91">
        <f>VLOOKUP($A126,'Autosampler Samples'!$D$7:$X$104,20,FALSE)</f>
        <v>0.00011556831494088167</v>
      </c>
      <c r="D126" s="91">
        <f>VLOOKUP($A126,'Autosampler Samples'!$D$7:$X$104,21,FALSE)</f>
        <v>0.0027929009444046405</v>
      </c>
      <c r="E126" s="89" t="s">
        <v>271</v>
      </c>
      <c r="F126" s="89" t="s">
        <v>271</v>
      </c>
      <c r="G126" s="89" t="s">
        <v>271</v>
      </c>
      <c r="H126" s="90" t="s">
        <v>271</v>
      </c>
    </row>
    <row r="127" spans="1:8" ht="14.25">
      <c r="A127" s="195">
        <v>38894</v>
      </c>
      <c r="B127" s="91">
        <f>VLOOKUP($A127,'Autosampler Samples'!$D$7:$X$104,19,FALSE)</f>
        <v>0.5245801416319728</v>
      </c>
      <c r="C127" s="146" t="str">
        <f>VLOOKUP($A127,'Autosampler Samples'!$D$7:$X$104,20,FALSE)</f>
        <v>ND</v>
      </c>
      <c r="D127" s="91">
        <f>VLOOKUP($A127,'Autosampler Samples'!$D$7:$X$104,21,FALSE)</f>
        <v>0.005762993105252659</v>
      </c>
      <c r="E127" s="89" t="s">
        <v>271</v>
      </c>
      <c r="F127" s="89" t="s">
        <v>271</v>
      </c>
      <c r="G127" s="89" t="s">
        <v>271</v>
      </c>
      <c r="H127" s="90" t="s">
        <v>271</v>
      </c>
    </row>
    <row r="128" spans="1:8" ht="14.25">
      <c r="A128" s="195">
        <v>38904</v>
      </c>
      <c r="B128" s="91">
        <f>VLOOKUP($A128,'Autosampler Samples'!$D$7:$X$104,19,FALSE)</f>
        <v>0.7455708598640098</v>
      </c>
      <c r="C128" s="146">
        <f>VLOOKUP($A128,'Autosampler Samples'!$D$7:$X$104,20,FALSE)</f>
        <v>0.0010109435387986574</v>
      </c>
      <c r="D128" s="91">
        <f>VLOOKUP($A128,'Autosampler Samples'!$D$7:$X$104,21,FALSE)</f>
        <v>0.0018955191352474823</v>
      </c>
      <c r="E128" s="89" t="s">
        <v>271</v>
      </c>
      <c r="F128" s="89" t="s">
        <v>271</v>
      </c>
      <c r="G128" s="89" t="s">
        <v>271</v>
      </c>
      <c r="H128" s="90" t="s">
        <v>271</v>
      </c>
    </row>
    <row r="129" spans="1:8" ht="14.25">
      <c r="A129" s="195">
        <v>38909</v>
      </c>
      <c r="B129" s="91">
        <f>VLOOKUP($A129,'Autosampler Samples'!$D$7:$X$104,19,FALSE)</f>
        <v>0.9695153691182351</v>
      </c>
      <c r="C129" s="146">
        <f>VLOOKUP($A129,'Autosampler Samples'!$D$7:$X$104,20,FALSE)</f>
        <v>0.012633079052146699</v>
      </c>
      <c r="D129" s="91">
        <f>VLOOKUP($A129,'Autosampler Samples'!$D$7:$X$104,21,FALSE)</f>
        <v>0.04113095505350089</v>
      </c>
      <c r="E129" s="89" t="s">
        <v>271</v>
      </c>
      <c r="F129" s="89" t="s">
        <v>271</v>
      </c>
      <c r="G129" s="89" t="s">
        <v>271</v>
      </c>
      <c r="H129" s="90" t="s">
        <v>271</v>
      </c>
    </row>
    <row r="130" spans="1:8" ht="14.25">
      <c r="A130" s="195">
        <v>38916</v>
      </c>
      <c r="B130" s="91">
        <f>VLOOKUP($A130,'Autosampler Samples'!$D$7:$X$104,19,FALSE)</f>
        <v>0.22820350903070777</v>
      </c>
      <c r="C130" s="146" t="str">
        <f>VLOOKUP($A130,'Autosampler Samples'!$D$7:$X$104,20,FALSE)</f>
        <v>ND</v>
      </c>
      <c r="D130" s="91">
        <f>VLOOKUP($A130,'Autosampler Samples'!$D$7:$X$104,21,FALSE)</f>
        <v>0.030271894055093892</v>
      </c>
      <c r="E130" s="89" t="s">
        <v>271</v>
      </c>
      <c r="F130" s="89" t="s">
        <v>271</v>
      </c>
      <c r="G130" s="89" t="s">
        <v>271</v>
      </c>
      <c r="H130" s="90" t="s">
        <v>271</v>
      </c>
    </row>
    <row r="131" spans="1:8" ht="14.25">
      <c r="A131" s="195">
        <v>38923</v>
      </c>
      <c r="B131" s="91">
        <f>VLOOKUP($A131,'Autosampler Samples'!$D$7:$X$104,19,FALSE)</f>
        <v>0.8492989432501873</v>
      </c>
      <c r="C131" s="91">
        <f>VLOOKUP($A131,'Autosampler Samples'!$D$7:$X$104,20,FALSE)</f>
        <v>0.01401343256362809</v>
      </c>
      <c r="D131" s="91">
        <f>VLOOKUP($A131,'Autosampler Samples'!$D$7:$X$104,21,FALSE)</f>
        <v>0.06794391546001498</v>
      </c>
      <c r="E131" s="89" t="s">
        <v>271</v>
      </c>
      <c r="F131" s="89" t="s">
        <v>271</v>
      </c>
      <c r="G131" s="89" t="s">
        <v>271</v>
      </c>
      <c r="H131" s="90" t="s">
        <v>271</v>
      </c>
    </row>
    <row r="132" spans="1:8" ht="14.25">
      <c r="A132" s="195">
        <v>38930</v>
      </c>
      <c r="B132" s="91">
        <f>VLOOKUP($A132,'Autosampler Samples'!$D$7:$X$104,19,FALSE)</f>
        <v>0.8583143772998955</v>
      </c>
      <c r="C132" s="91">
        <f>VLOOKUP($A132,'Autosampler Samples'!$D$7:$X$104,20,FALSE)</f>
        <v>0.013552332273156246</v>
      </c>
      <c r="D132" s="91">
        <f>VLOOKUP($A132,'Autosampler Samples'!$D$7:$X$104,21,FALSE)</f>
        <v>0.15811054318682286</v>
      </c>
      <c r="E132" s="89" t="s">
        <v>271</v>
      </c>
      <c r="F132" s="89" t="s">
        <v>271</v>
      </c>
      <c r="G132" s="89" t="s">
        <v>271</v>
      </c>
      <c r="H132" s="90" t="s">
        <v>271</v>
      </c>
    </row>
    <row r="133" spans="1:8" ht="14.25">
      <c r="A133" s="195">
        <v>38936</v>
      </c>
      <c r="B133" s="91">
        <f>VLOOKUP($A133,'Autosampler Samples'!$D$7:$X$104,19,FALSE)</f>
        <v>0.45316640296994143</v>
      </c>
      <c r="C133" s="91">
        <f>VLOOKUP($A133,'Autosampler Samples'!$D$7:$X$104,20,FALSE)</f>
        <v>0.006797496044549121</v>
      </c>
      <c r="D133" s="91">
        <f>VLOOKUP($A133,'Autosampler Samples'!$D$7:$X$104,21,FALSE)</f>
        <v>0.06514267042692909</v>
      </c>
      <c r="E133" s="89" t="s">
        <v>271</v>
      </c>
      <c r="F133" s="89" t="s">
        <v>271</v>
      </c>
      <c r="G133" s="89" t="s">
        <v>271</v>
      </c>
      <c r="H133" s="90" t="s">
        <v>271</v>
      </c>
    </row>
    <row r="134" spans="1:8" ht="14.25">
      <c r="A134" s="195">
        <v>38943</v>
      </c>
      <c r="B134" s="91">
        <f>VLOOKUP($A134,'Autosampler Samples'!$D$7:$X$104,19,FALSE)</f>
        <v>1.1398468559832313</v>
      </c>
      <c r="C134" s="91">
        <f>VLOOKUP($A134,'Autosampler Samples'!$D$7:$X$104,20,FALSE)</f>
        <v>0.006726965051704316</v>
      </c>
      <c r="D134" s="91">
        <f>VLOOKUP($A134,'Autosampler Samples'!$D$7:$X$104,21,FALSE)</f>
        <v>0.10090447577556474</v>
      </c>
      <c r="E134" s="89" t="s">
        <v>271</v>
      </c>
      <c r="F134" s="89" t="s">
        <v>271</v>
      </c>
      <c r="G134" s="89" t="s">
        <v>271</v>
      </c>
      <c r="H134" s="90" t="s">
        <v>271</v>
      </c>
    </row>
    <row r="135" spans="1:8" ht="14.25">
      <c r="A135" s="82">
        <v>38957</v>
      </c>
      <c r="B135" s="91">
        <f>VLOOKUP($A135,'Autosampler Samples'!$D$7:$X$104,19,FALSE)</f>
        <v>2.450818390135305</v>
      </c>
      <c r="C135" s="91">
        <f>VLOOKUP($A135,'Autosampler Samples'!$D$7:$X$104,20,FALSE)</f>
        <v>0.08210241606953271</v>
      </c>
      <c r="D135" s="91">
        <f>VLOOKUP($A135,'Autosampler Samples'!$D$7:$X$104,21,FALSE)</f>
        <v>0.36762275852029574</v>
      </c>
      <c r="E135" s="89" t="s">
        <v>271</v>
      </c>
      <c r="F135" s="89" t="s">
        <v>271</v>
      </c>
      <c r="G135" s="89" t="s">
        <v>271</v>
      </c>
      <c r="H135" s="90" t="s">
        <v>271</v>
      </c>
    </row>
    <row r="136" spans="1:8" ht="14.25">
      <c r="A136" s="82">
        <v>38966</v>
      </c>
      <c r="B136" s="91">
        <f>VLOOKUP($A136,'Autosampler Samples'!$D$7:$X$104,19,FALSE)</f>
        <v>3.07228456403449</v>
      </c>
      <c r="C136" s="91">
        <f>VLOOKUP($A136,'Autosampler Samples'!$D$7:$X$104,20,FALSE)</f>
        <v>0.053431035896252005</v>
      </c>
      <c r="D136" s="91">
        <f>VLOOKUP($A136,'Autosampler Samples'!$D$7:$X$104,21,FALSE)</f>
        <v>0.387375010247827</v>
      </c>
      <c r="E136" s="89" t="s">
        <v>271</v>
      </c>
      <c r="F136" s="89" t="s">
        <v>271</v>
      </c>
      <c r="G136" s="89" t="s">
        <v>271</v>
      </c>
      <c r="H136" s="90" t="s">
        <v>271</v>
      </c>
    </row>
    <row r="137" spans="1:8" ht="14.25">
      <c r="A137" s="82">
        <v>38972</v>
      </c>
      <c r="B137" s="91">
        <f>VLOOKUP($A137,'Autosampler Samples'!$D$7:$X$104,19,FALSE)</f>
        <v>1.1515137331454348</v>
      </c>
      <c r="C137" s="91">
        <f>VLOOKUP($A137,'Autosampler Samples'!$D$7:$X$104,20,FALSE)</f>
        <v>0.0431817649929538</v>
      </c>
      <c r="D137" s="91">
        <f>VLOOKUP($A137,'Autosampler Samples'!$D$7:$X$104,21,FALSE)</f>
        <v>0.13674225581102037</v>
      </c>
      <c r="E137" s="89" t="s">
        <v>271</v>
      </c>
      <c r="F137" s="89" t="s">
        <v>271</v>
      </c>
      <c r="G137" s="89" t="s">
        <v>271</v>
      </c>
      <c r="H137" s="90" t="s">
        <v>271</v>
      </c>
    </row>
    <row r="138" spans="1:8" ht="14.25">
      <c r="A138" s="82">
        <v>38979</v>
      </c>
      <c r="B138" s="91">
        <f>VLOOKUP($A138,'Autosampler Samples'!$D$7:$X$104,19,FALSE)</f>
        <v>2.3424352461845332</v>
      </c>
      <c r="C138" s="91">
        <f>VLOOKUP($A138,'Autosampler Samples'!$D$7:$X$104,20,FALSE)</f>
        <v>0.033184499320947566</v>
      </c>
      <c r="D138" s="91">
        <f>VLOOKUP($A138,'Autosampler Samples'!$D$7:$X$104,21,FALSE)</f>
        <v>0.0819852336164587</v>
      </c>
      <c r="E138" s="89" t="s">
        <v>271</v>
      </c>
      <c r="F138" s="89" t="s">
        <v>271</v>
      </c>
      <c r="G138" s="89" t="s">
        <v>271</v>
      </c>
      <c r="H138" s="90" t="s">
        <v>271</v>
      </c>
    </row>
    <row r="139" spans="1:8" ht="15" thickBot="1">
      <c r="A139" s="196">
        <v>38985</v>
      </c>
      <c r="B139" s="197">
        <f>VLOOKUP($A139,'Autosampler Samples'!$D$7:$X$154,19,FALSE)</f>
        <v>0.7364442907490026</v>
      </c>
      <c r="C139" s="197">
        <f>VLOOKUP($A139,'Autosampler Samples'!$D$7:$X$154,20,FALSE)</f>
        <v>0.058301839684296045</v>
      </c>
      <c r="D139" s="197">
        <f>VLOOKUP($A139,'Autosampler Samples'!$D$7:$X$154,21,FALSE)</f>
        <v>0.07671294695302111</v>
      </c>
      <c r="E139" s="89" t="s">
        <v>271</v>
      </c>
      <c r="F139" s="89" t="s">
        <v>271</v>
      </c>
      <c r="G139" s="89" t="s">
        <v>271</v>
      </c>
      <c r="H139" s="90" t="s">
        <v>271</v>
      </c>
    </row>
    <row r="140" spans="1:8" ht="15" thickBot="1">
      <c r="A140" s="15">
        <v>38993</v>
      </c>
      <c r="B140" s="197">
        <f>VLOOKUP($A140,'Autosampler Samples'!$D$7:$X$154,19,FALSE)</f>
        <v>0.8135370849257672</v>
      </c>
      <c r="C140" s="197">
        <f>VLOOKUP($A140,'Autosampler Samples'!$D$7:$X$154,20,FALSE)</f>
        <v>0.016270741698515345</v>
      </c>
      <c r="D140" s="197">
        <f>VLOOKUP($A140,'Autosampler Samples'!$D$7:$X$154,21,FALSE)</f>
        <v>0.037139736485741544</v>
      </c>
      <c r="E140" s="89" t="s">
        <v>271</v>
      </c>
      <c r="F140" s="89" t="s">
        <v>271</v>
      </c>
      <c r="G140" s="89" t="s">
        <v>271</v>
      </c>
      <c r="H140" s="90" t="s">
        <v>271</v>
      </c>
    </row>
    <row r="141" spans="1:8" ht="15" thickBot="1">
      <c r="A141" s="15">
        <v>39007</v>
      </c>
      <c r="B141" s="197">
        <f>VLOOKUP($A141,'Autosampler Samples'!$D$7:$X$154,19,FALSE)</f>
        <v>-1.309123650933243</v>
      </c>
      <c r="C141" s="197">
        <f>VLOOKUP($A141,'Autosampler Samples'!$D$7:$X$154,20,FALSE)</f>
        <v>-0.014076598397131644</v>
      </c>
      <c r="D141" s="197">
        <f>VLOOKUP($A141,'Autosampler Samples'!$D$7:$X$154,21,FALSE)</f>
        <v>-0.013232002493303745</v>
      </c>
      <c r="E141" s="89" t="s">
        <v>271</v>
      </c>
      <c r="F141" s="89" t="s">
        <v>271</v>
      </c>
      <c r="G141" s="89" t="s">
        <v>271</v>
      </c>
      <c r="H141" s="90" t="s">
        <v>271</v>
      </c>
    </row>
    <row r="142" spans="1:8" ht="15" thickBot="1">
      <c r="A142" s="15">
        <v>39015</v>
      </c>
      <c r="B142" s="197">
        <f>VLOOKUP($A142,'Autosampler Samples'!$D$7:$X$154,19,FALSE)</f>
        <v>0.16637618155735165</v>
      </c>
      <c r="C142" s="197">
        <f>VLOOKUP($A142,'Autosampler Samples'!$D$7:$X$154,20,FALSE)</f>
        <v>0.005972478312315188</v>
      </c>
      <c r="D142" s="197">
        <f>VLOOKUP($A142,'Autosampler Samples'!$D$7:$X$154,21,FALSE)</f>
        <v>0.005545872718578389</v>
      </c>
      <c r="E142" s="89" t="s">
        <v>271</v>
      </c>
      <c r="F142" s="89" t="s">
        <v>271</v>
      </c>
      <c r="G142" s="89" t="s">
        <v>271</v>
      </c>
      <c r="H142" s="90" t="s">
        <v>271</v>
      </c>
    </row>
    <row r="143" spans="1:8" ht="15" thickBot="1">
      <c r="A143" s="15">
        <v>39020</v>
      </c>
      <c r="B143" s="197">
        <f>VLOOKUP($A143,'Autosampler Samples'!$D$7:$X$154,19,FALSE)</f>
        <v>0.289454846906099</v>
      </c>
      <c r="C143" s="197">
        <f>VLOOKUP($A143,'Autosampler Samples'!$D$7:$X$154,20,FALSE)</f>
        <v>0.02499837314189037</v>
      </c>
      <c r="D143" s="197">
        <f>VLOOKUP($A143,'Autosampler Samples'!$D$7:$X$154,21,FALSE)</f>
        <v>0.014472742345304948</v>
      </c>
      <c r="E143" s="89" t="s">
        <v>271</v>
      </c>
      <c r="F143" s="89" t="s">
        <v>271</v>
      </c>
      <c r="G143" s="89" t="s">
        <v>271</v>
      </c>
      <c r="H143" s="90" t="s">
        <v>271</v>
      </c>
    </row>
    <row r="144" spans="1:8" ht="15" thickBot="1">
      <c r="A144" s="15">
        <v>39028</v>
      </c>
      <c r="B144" s="197">
        <f>VLOOKUP($A144,'Autosampler Samples'!$D$7:$X$154,19,FALSE)</f>
        <v>0.1256181315145451</v>
      </c>
      <c r="C144" s="197">
        <f>VLOOKUP($A144,'Autosampler Samples'!$D$7:$X$154,20,FALSE)</f>
        <v>0.015074175781745412</v>
      </c>
      <c r="D144" s="197">
        <f>VLOOKUP($A144,'Autosampler Samples'!$D$7:$X$154,21,FALSE)</f>
        <v>0.00244955356453363</v>
      </c>
      <c r="E144" s="89" t="s">
        <v>271</v>
      </c>
      <c r="F144" s="89" t="s">
        <v>271</v>
      </c>
      <c r="G144" s="89" t="s">
        <v>271</v>
      </c>
      <c r="H144" s="90" t="s">
        <v>271</v>
      </c>
    </row>
    <row r="145" spans="1:8" ht="15" thickBot="1">
      <c r="A145" s="15">
        <v>39035</v>
      </c>
      <c r="B145" s="197">
        <f>VLOOKUP($A145,'Autosampler Samples'!$D$7:$X$154,19,FALSE)</f>
        <v>0.24907652392129948</v>
      </c>
      <c r="C145" s="197">
        <f>VLOOKUP($A145,'Autosampler Samples'!$D$7:$X$154,20,FALSE)</f>
        <v>0.02965196713348803</v>
      </c>
      <c r="D145" s="197">
        <f>VLOOKUP($A145,'Autosampler Samples'!$D$7:$X$154,21,FALSE)</f>
        <v>0.004269883267222276</v>
      </c>
      <c r="E145" s="89" t="s">
        <v>271</v>
      </c>
      <c r="F145" s="89" t="s">
        <v>271</v>
      </c>
      <c r="G145" s="89" t="s">
        <v>271</v>
      </c>
      <c r="H145" s="90" t="s">
        <v>271</v>
      </c>
    </row>
    <row r="146" spans="1:8" ht="15" thickBot="1">
      <c r="A146" s="15">
        <v>39045</v>
      </c>
      <c r="B146" s="197">
        <f>VLOOKUP($A146,'Autosampler Samples'!$D$7:$X$154,19,FALSE)</f>
        <v>0.12772696062637967</v>
      </c>
      <c r="C146" s="197">
        <f>VLOOKUP($A146,'Autosampler Samples'!$D$7:$X$154,20,FALSE)</f>
        <v>0.020436313700220744</v>
      </c>
      <c r="D146" s="197">
        <f>VLOOKUP($A146,'Autosampler Samples'!$D$7:$X$154,21,FALSE)</f>
        <v>0.0028099931337803525</v>
      </c>
      <c r="E146" s="89" t="s">
        <v>271</v>
      </c>
      <c r="F146" s="89" t="s">
        <v>271</v>
      </c>
      <c r="G146" s="89" t="s">
        <v>271</v>
      </c>
      <c r="H146" s="90" t="s">
        <v>271</v>
      </c>
    </row>
    <row r="147" spans="1:8" ht="15" thickBot="1">
      <c r="A147" s="15">
        <v>39048</v>
      </c>
      <c r="B147" s="197">
        <f>VLOOKUP($A147,'Autosampler Samples'!$D$7:$X$154,19,FALSE)</f>
        <v>0.4784417720468478</v>
      </c>
      <c r="C147" s="197">
        <f>VLOOKUP($A147,'Autosampler Samples'!$D$7:$X$154,20,FALSE)</f>
        <v>0.07860114826483929</v>
      </c>
      <c r="D147" s="197">
        <f>VLOOKUP($A147,'Autosampler Samples'!$D$7:$X$154,21,FALSE)</f>
        <v>0.0034174412289060567</v>
      </c>
      <c r="E147" s="89" t="s">
        <v>271</v>
      </c>
      <c r="F147" s="89" t="s">
        <v>271</v>
      </c>
      <c r="G147" s="89" t="s">
        <v>271</v>
      </c>
      <c r="H147" s="90" t="s">
        <v>271</v>
      </c>
    </row>
    <row r="148" spans="1:8" ht="15" thickBot="1">
      <c r="A148" s="15">
        <v>39064</v>
      </c>
      <c r="B148" s="197">
        <f>VLOOKUP($A148,'Autosampler Samples'!$D$7:$X$154,19,FALSE)</f>
        <v>0.2223847336718131</v>
      </c>
      <c r="C148" s="197">
        <f>VLOOKUP($A148,'Autosampler Samples'!$D$7:$X$154,20,FALSE)</f>
        <v>0.03531992828905267</v>
      </c>
      <c r="D148" s="197">
        <f>VLOOKUP($A148,'Autosampler Samples'!$D$7:$X$154,21,FALSE)</f>
        <v>0.018314036890619903</v>
      </c>
      <c r="E148" s="89" t="s">
        <v>271</v>
      </c>
      <c r="F148" s="89" t="s">
        <v>271</v>
      </c>
      <c r="G148" s="89" t="s">
        <v>271</v>
      </c>
      <c r="H148" s="90" t="s">
        <v>271</v>
      </c>
    </row>
    <row r="149" spans="1:8" ht="15" thickBot="1">
      <c r="A149" s="15">
        <v>39079</v>
      </c>
      <c r="B149" s="197">
        <f>VLOOKUP($A149,'Autosampler Samples'!$D$7:$X$154,19,FALSE)</f>
        <v>0.4784189045713783</v>
      </c>
      <c r="C149" s="197">
        <f>VLOOKUP($A149,'Autosampler Samples'!$D$7:$X$154,20,FALSE)</f>
        <v>0.18032712556921182</v>
      </c>
      <c r="D149" s="197">
        <f>VLOOKUP($A149,'Autosampler Samples'!$D$7:$X$154,21,FALSE)</f>
        <v>0.028337119732304718</v>
      </c>
      <c r="E149" s="89" t="s">
        <v>271</v>
      </c>
      <c r="F149" s="89" t="s">
        <v>271</v>
      </c>
      <c r="G149" s="89" t="s">
        <v>271</v>
      </c>
      <c r="H149" s="90" t="s">
        <v>271</v>
      </c>
    </row>
    <row r="150" spans="1:8" ht="15" thickBot="1">
      <c r="A150" s="15">
        <v>39104</v>
      </c>
      <c r="B150" s="197">
        <f>VLOOKUP($A150,'Autosampler Samples'!$D$7:$X$154,19,FALSE)</f>
        <v>0.004024731475015546</v>
      </c>
      <c r="C150" s="197">
        <f>VLOOKUP($A150,'Autosampler Samples'!$D$7:$X$154,20,FALSE)</f>
        <v>0.0009744086728985008</v>
      </c>
      <c r="D150" s="197">
        <f>VLOOKUP($A150,'Autosampler Samples'!$D$7:$X$154,21,FALSE)</f>
        <v>0.0006354839171077178</v>
      </c>
      <c r="E150" s="89" t="s">
        <v>271</v>
      </c>
      <c r="F150" s="89" t="s">
        <v>271</v>
      </c>
      <c r="G150" s="89" t="s">
        <v>271</v>
      </c>
      <c r="H150" s="90" t="s">
        <v>271</v>
      </c>
    </row>
    <row r="151" spans="1:8" ht="15" thickBot="1">
      <c r="A151" s="15">
        <v>39135</v>
      </c>
      <c r="B151" s="197">
        <f>VLOOKUP($A151,'Autosampler Samples'!$D$7:$X$154,19,FALSE)</f>
        <v>0.01363703244241616</v>
      </c>
      <c r="C151" s="197">
        <f>VLOOKUP($A151,'Autosampler Samples'!$D$7:$X$154,20,FALSE)</f>
        <v>0.00037681273854044654</v>
      </c>
      <c r="D151" s="197">
        <f>VLOOKUP($A151,'Autosampler Samples'!$D$7:$X$154,21,FALSE)</f>
        <v>0.0013816467079816373</v>
      </c>
      <c r="E151" s="89" t="s">
        <v>271</v>
      </c>
      <c r="F151" s="89" t="s">
        <v>271</v>
      </c>
      <c r="G151" s="89" t="s">
        <v>271</v>
      </c>
      <c r="H151" s="90" t="s">
        <v>271</v>
      </c>
    </row>
    <row r="152" spans="1:8" ht="15" thickBot="1">
      <c r="A152" s="15">
        <v>39148</v>
      </c>
      <c r="B152" s="197">
        <f>VLOOKUP($A152,'Autosampler Samples'!$D$7:$X$154,19,FALSE)</f>
        <v>0.030403195823052342</v>
      </c>
      <c r="C152" s="197">
        <f>VLOOKUP($A152,'Autosampler Samples'!$D$7:$X$154,20,FALSE)</f>
        <v>0.0007107240582012234</v>
      </c>
      <c r="D152" s="197">
        <f>VLOOKUP($A152,'Autosampler Samples'!$D$7:$X$154,21,FALSE)</f>
        <v>0.0043433136890074775</v>
      </c>
      <c r="E152" s="89" t="s">
        <v>271</v>
      </c>
      <c r="F152" s="89" t="s">
        <v>271</v>
      </c>
      <c r="G152" s="89" t="s">
        <v>271</v>
      </c>
      <c r="H152" s="90" t="s">
        <v>271</v>
      </c>
    </row>
    <row r="153" spans="1:8" ht="15" thickBot="1">
      <c r="A153" s="15">
        <v>39160</v>
      </c>
      <c r="B153" s="197">
        <f>VLOOKUP($A153,'Autosampler Samples'!$D$7:$X$154,19,FALSE)</f>
        <v>0.012194686782681445</v>
      </c>
      <c r="C153" s="197">
        <f>VLOOKUP($A153,'Autosampler Samples'!$D$7:$X$154,20,FALSE)</f>
        <v>4.166517984082828E-05</v>
      </c>
      <c r="D153" s="197">
        <f>VLOOKUP($A153,'Autosampler Samples'!$D$7:$X$154,21,FALSE)</f>
        <v>0.0009146015087011084</v>
      </c>
      <c r="E153" s="89" t="s">
        <v>271</v>
      </c>
      <c r="F153" s="89" t="s">
        <v>271</v>
      </c>
      <c r="G153" s="89" t="s">
        <v>271</v>
      </c>
      <c r="H153" s="90" t="s">
        <v>271</v>
      </c>
    </row>
    <row r="154" spans="1:8" ht="15" thickBot="1">
      <c r="A154" s="15">
        <v>39174</v>
      </c>
      <c r="B154" s="197">
        <f>VLOOKUP($A154,'Autosampler Samples'!$D$7:$X$154,19,FALSE)</f>
        <v>0.06175618661932143</v>
      </c>
      <c r="C154" s="197">
        <f>VLOOKUP($A154,'Autosampler Samples'!$D$7:$X$154,20,FALSE)</f>
        <v>0.000216146653167625</v>
      </c>
      <c r="D154" s="197">
        <f>VLOOKUP($A154,'Autosampler Samples'!$D$7:$X$154,21,FALSE)</f>
        <v>0.0013674584179992602</v>
      </c>
      <c r="E154" s="89" t="s">
        <v>271</v>
      </c>
      <c r="F154" s="89" t="s">
        <v>271</v>
      </c>
      <c r="G154" s="89" t="s">
        <v>271</v>
      </c>
      <c r="H154" s="90" t="s">
        <v>271</v>
      </c>
    </row>
    <row r="155" spans="1:8" ht="15" thickBot="1">
      <c r="A155" s="15">
        <v>39203</v>
      </c>
      <c r="B155" s="197">
        <f>VLOOKUP($A155,'Autosampler Samples'!$D$7:$X$154,19,FALSE)</f>
        <v>0.0299455263915985</v>
      </c>
      <c r="C155" s="197">
        <f>VLOOKUP($A155,'Autosampler Samples'!$D$7:$X$154,20,FALSE)</f>
        <v>0.00032940079030758347</v>
      </c>
      <c r="D155" s="197">
        <f>VLOOKUP($A155,'Autosampler Samples'!$D$7:$X$154,21,FALSE)</f>
        <v>0.0032940079030758353</v>
      </c>
      <c r="E155" s="89" t="s">
        <v>271</v>
      </c>
      <c r="F155" s="89" t="s">
        <v>271</v>
      </c>
      <c r="G155" s="89" t="s">
        <v>271</v>
      </c>
      <c r="H155" s="90" t="s">
        <v>271</v>
      </c>
    </row>
    <row r="156" spans="1:8" ht="15" thickBot="1">
      <c r="A156" s="15">
        <v>39216</v>
      </c>
      <c r="B156" s="197">
        <f>VLOOKUP($A156,'Autosampler Samples'!$D$7:$X$154,19,FALSE)</f>
        <v>0.03609586463954167</v>
      </c>
      <c r="C156" s="197">
        <f>VLOOKUP($A156,'Autosampler Samples'!$D$7:$X$154,20,FALSE)</f>
        <v>0.00015039943599809023</v>
      </c>
      <c r="D156" s="197">
        <f>VLOOKUP($A156,'Autosampler Samples'!$D$7:$X$154,21,FALSE)</f>
        <v>0.0024063909759694437</v>
      </c>
      <c r="E156" s="89" t="s">
        <v>271</v>
      </c>
      <c r="F156" s="89" t="s">
        <v>271</v>
      </c>
      <c r="G156" s="89" t="s">
        <v>271</v>
      </c>
      <c r="H156" s="90" t="s">
        <v>271</v>
      </c>
    </row>
    <row r="157" spans="1:8" ht="15" thickBot="1">
      <c r="A157" s="15">
        <v>39247</v>
      </c>
      <c r="B157" s="197">
        <f>VLOOKUP($A157,'Autosampler Samples'!$D$7:$X$154,19,FALSE)</f>
        <v>0.025916108557289576</v>
      </c>
      <c r="C157" s="197">
        <f>VLOOKUP($A157,'Autosampler Samples'!$D$7:$X$154,20,FALSE)</f>
        <v>0.00018789178704034938</v>
      </c>
      <c r="D157" s="197">
        <f>VLOOKUP($A157,'Autosampler Samples'!$D$7:$X$154,21,FALSE)</f>
        <v>0.0021164821988453155</v>
      </c>
      <c r="E157" s="89" t="s">
        <v>271</v>
      </c>
      <c r="F157" s="89" t="s">
        <v>271</v>
      </c>
      <c r="G157" s="89" t="s">
        <v>271</v>
      </c>
      <c r="H157" s="90" t="s">
        <v>271</v>
      </c>
    </row>
    <row r="158" spans="1:8" ht="15" thickBot="1">
      <c r="A158" s="15">
        <v>39258</v>
      </c>
      <c r="B158" s="197">
        <f>VLOOKUP($A158,'Autosampler Samples'!$D$7:$X$154,19,FALSE)</f>
        <v>0.17326096326208365</v>
      </c>
      <c r="C158" s="197">
        <f>VLOOKUP($A158,'Autosampler Samples'!$D$7:$X$154,20,FALSE)</f>
        <v>0.0005775365442069456</v>
      </c>
      <c r="D158" s="197">
        <f>VLOOKUP($A158,'Autosampler Samples'!$D$7:$X$154,21,FALSE)</f>
        <v>0.012705803972552804</v>
      </c>
      <c r="E158" s="89" t="s">
        <v>271</v>
      </c>
      <c r="F158" s="89" t="s">
        <v>271</v>
      </c>
      <c r="G158" s="89" t="s">
        <v>271</v>
      </c>
      <c r="H158" s="90" t="s">
        <v>271</v>
      </c>
    </row>
    <row r="159" spans="1:8" ht="15" thickBot="1">
      <c r="A159" s="15">
        <v>39273</v>
      </c>
      <c r="B159" s="197">
        <f>VLOOKUP($A159,'Autosampler Samples'!$D$7:$X$154,19,FALSE)</f>
        <v>-1.1261640629710303</v>
      </c>
      <c r="C159" s="197">
        <f>VLOOKUP($A159,'Autosampler Samples'!$D$7:$X$154,20,FALSE)</f>
        <v>-0.0029348518004699586</v>
      </c>
      <c r="D159" s="197">
        <f>VLOOKUP($A159,'Autosampler Samples'!$D$7:$X$154,21,FALSE)</f>
        <v>-0.17745615537725334</v>
      </c>
      <c r="E159" s="89" t="s">
        <v>271</v>
      </c>
      <c r="F159" s="89" t="s">
        <v>271</v>
      </c>
      <c r="G159" s="89" t="s">
        <v>271</v>
      </c>
      <c r="H159" s="90" t="s">
        <v>271</v>
      </c>
    </row>
    <row r="160" spans="1:8" ht="15" thickBot="1">
      <c r="A160" s="15">
        <v>39289</v>
      </c>
      <c r="B160" s="197">
        <f>VLOOKUP($A160,'Autosampler Samples'!$D$7:$X$154,19,FALSE)</f>
        <v>-0.17031010768772112</v>
      </c>
      <c r="C160" s="197">
        <f>VLOOKUP($A160,'Autosampler Samples'!$D$7:$X$154,20,FALSE)</f>
        <v>-0.0002882171053176819</v>
      </c>
      <c r="D160" s="197">
        <f>VLOOKUP($A160,'Autosampler Samples'!$D$7:$X$154,21,FALSE)</f>
        <v>-0.0314418660346562</v>
      </c>
      <c r="E160" s="89" t="s">
        <v>271</v>
      </c>
      <c r="F160" s="89" t="s">
        <v>271</v>
      </c>
      <c r="G160" s="89" t="s">
        <v>271</v>
      </c>
      <c r="H160" s="90" t="s">
        <v>271</v>
      </c>
    </row>
    <row r="161" spans="1:8" ht="15" thickBot="1">
      <c r="A161" s="15">
        <v>39294</v>
      </c>
      <c r="B161" s="197">
        <f>VLOOKUP($A161,'Autosampler Samples'!$D$7:$X$154,19,FALSE)</f>
        <v>-0.03860113331220926</v>
      </c>
      <c r="C161" s="197">
        <f>VLOOKUP($A161,'Autosampler Samples'!$D$7:$X$154,20,FALSE)</f>
        <v>-0.00015440453324883706</v>
      </c>
      <c r="D161" s="197">
        <f>VLOOKUP($A161,'Autosampler Samples'!$D$7:$X$154,21,FALSE)</f>
        <v>-0.007536411741907522</v>
      </c>
      <c r="E161" s="89" t="s">
        <v>271</v>
      </c>
      <c r="F161" s="89" t="s">
        <v>271</v>
      </c>
      <c r="G161" s="89" t="s">
        <v>271</v>
      </c>
      <c r="H161" s="90" t="s">
        <v>271</v>
      </c>
    </row>
    <row r="162" spans="1:8" ht="15" thickBot="1">
      <c r="A162" s="15">
        <v>39304</v>
      </c>
      <c r="B162" s="197">
        <f>VLOOKUP($A162,'Autosampler Samples'!$D$7:$X$154,19,FALSE)</f>
        <v>-0.1710759186275985</v>
      </c>
      <c r="C162" s="197">
        <f>VLOOKUP($A162,'Autosampler Samples'!$D$7:$X$154,20,FALSE)</f>
        <v>-0.0008173627223318594</v>
      </c>
      <c r="D162" s="197">
        <f>VLOOKUP($A162,'Autosampler Samples'!$D$7:$X$154,21,FALSE)</f>
        <v>-0.03896729257628632</v>
      </c>
      <c r="E162" s="89" t="s">
        <v>271</v>
      </c>
      <c r="F162" s="89" t="s">
        <v>271</v>
      </c>
      <c r="G162" s="89" t="s">
        <v>271</v>
      </c>
      <c r="H162" s="90" t="s">
        <v>271</v>
      </c>
    </row>
    <row r="163" spans="1:8" ht="15" thickBot="1">
      <c r="A163" s="15">
        <v>39310</v>
      </c>
      <c r="B163" s="197">
        <f>VLOOKUP($A163,'Autosampler Samples'!$D$7:$X$154,19,FALSE)</f>
        <v>0.3617165781062575</v>
      </c>
      <c r="C163" s="197">
        <f>VLOOKUP($A163,'Autosampler Samples'!$D$7:$X$154,20,FALSE)</f>
        <v>0.001346389485173292</v>
      </c>
      <c r="D163" s="197">
        <f>VLOOKUP($A163,'Autosampler Samples'!$D$7:$X$154,21,FALSE)</f>
        <v>0.07033377907621674</v>
      </c>
      <c r="E163" s="89" t="s">
        <v>271</v>
      </c>
      <c r="F163" s="89" t="s">
        <v>271</v>
      </c>
      <c r="G163" s="89" t="s">
        <v>271</v>
      </c>
      <c r="H163" s="90" t="s">
        <v>271</v>
      </c>
    </row>
    <row r="164" spans="1:8" ht="15" thickBot="1">
      <c r="A164" s="15">
        <v>39315</v>
      </c>
      <c r="B164" s="197">
        <f>VLOOKUP($A164,'Autosampler Samples'!$D$7:$X$154,19,FALSE)</f>
        <v>0.439786726707963</v>
      </c>
      <c r="C164" s="197">
        <f>VLOOKUP($A164,'Autosampler Samples'!$D$7:$X$154,20,FALSE)</f>
        <v>0.004397867267079629</v>
      </c>
      <c r="D164" s="197">
        <f>VLOOKUP($A164,'Autosampler Samples'!$D$7:$X$154,21,FALSE)</f>
        <v>0.06396897843024915</v>
      </c>
      <c r="E164" s="89" t="s">
        <v>271</v>
      </c>
      <c r="F164" s="89" t="s">
        <v>271</v>
      </c>
      <c r="G164" s="89" t="s">
        <v>271</v>
      </c>
      <c r="H164" s="90" t="s">
        <v>271</v>
      </c>
    </row>
    <row r="165" spans="1:8" ht="15" thickBot="1">
      <c r="A165" s="15">
        <v>39323</v>
      </c>
      <c r="B165" s="197">
        <f>VLOOKUP($A165,'Autosampler Samples'!$D$7:$X$154,19,FALSE)</f>
        <v>0.3267920827734207</v>
      </c>
      <c r="C165" s="197">
        <f>VLOOKUP($A165,'Autosampler Samples'!$D$7:$X$154,20,FALSE)</f>
        <v>0.010809276584043917</v>
      </c>
      <c r="D165" s="197">
        <f>VLOOKUP($A165,'Autosampler Samples'!$D$7:$X$154,21,FALSE)</f>
        <v>0.07792734281520033</v>
      </c>
      <c r="E165" s="89" t="s">
        <v>271</v>
      </c>
      <c r="F165" s="89" t="s">
        <v>271</v>
      </c>
      <c r="G165" s="89" t="s">
        <v>271</v>
      </c>
      <c r="H165" s="90" t="s">
        <v>271</v>
      </c>
    </row>
    <row r="166" spans="1:8" ht="15" thickBot="1">
      <c r="A166" s="15">
        <v>39330</v>
      </c>
      <c r="B166" s="197">
        <f>VLOOKUP($A166,'Autosampler Samples'!$D$7:$X$154,19,FALSE)</f>
        <v>0.4092361476773007</v>
      </c>
      <c r="C166" s="197">
        <f>VLOOKUP($A166,'Autosampler Samples'!$D$7:$X$154,20,FALSE)</f>
        <v>0.007161632584352763</v>
      </c>
      <c r="D166" s="197">
        <f>VLOOKUP($A166,'Autosampler Samples'!$D$7:$X$154,21,FALSE)</f>
        <v>0.09207813322739265</v>
      </c>
      <c r="E166" s="89" t="s">
        <v>271</v>
      </c>
      <c r="F166" s="89" t="s">
        <v>271</v>
      </c>
      <c r="G166" s="89" t="s">
        <v>271</v>
      </c>
      <c r="H166" s="90" t="s">
        <v>271</v>
      </c>
    </row>
    <row r="167" spans="1:8" ht="15" thickBot="1">
      <c r="A167" s="15">
        <v>39337</v>
      </c>
      <c r="B167" s="197">
        <f>VLOOKUP($A167,'Autosampler Samples'!$D$7:$X$154,19,FALSE)</f>
        <v>-0.05898821585398477</v>
      </c>
      <c r="C167" s="197">
        <f>VLOOKUP($A167,'Autosampler Samples'!$D$7:$X$154,20,FALSE)</f>
        <v>-0.0009003464525081887</v>
      </c>
      <c r="D167" s="197">
        <f>VLOOKUP($A167,'Autosampler Samples'!$D$7:$X$154,21,FALSE)</f>
        <v>-0.013039500346670318</v>
      </c>
      <c r="E167" s="89" t="s">
        <v>271</v>
      </c>
      <c r="F167" s="89" t="s">
        <v>271</v>
      </c>
      <c r="G167" s="89" t="s">
        <v>271</v>
      </c>
      <c r="H167" s="90" t="s">
        <v>271</v>
      </c>
    </row>
    <row r="168" spans="1:8" ht="15" thickBot="1">
      <c r="A168" s="15">
        <v>39344</v>
      </c>
      <c r="B168" s="197">
        <f>VLOOKUP($A168,'Autosampler Samples'!$D$7:$X$154,19,FALSE)</f>
        <v>1.339372576656065</v>
      </c>
      <c r="C168" s="197">
        <f>VLOOKUP($A168,'Autosampler Samples'!$D$7:$X$154,20,FALSE)</f>
        <v>0.04771514804337231</v>
      </c>
      <c r="D168" s="197">
        <f>VLOOKUP($A168,'Autosampler Samples'!$D$7:$X$154,21,FALSE)</f>
        <v>0.5943465808911288</v>
      </c>
      <c r="E168" s="198" t="s">
        <v>271</v>
      </c>
      <c r="F168" s="198" t="s">
        <v>271</v>
      </c>
      <c r="G168" s="198" t="s">
        <v>271</v>
      </c>
      <c r="H168" s="199" t="s">
        <v>271</v>
      </c>
    </row>
    <row r="169" spans="1:8" ht="15" thickBot="1">
      <c r="A169" s="15">
        <v>39358</v>
      </c>
      <c r="B169" s="197">
        <f>VLOOKUP($A169,'Autosampler Samples'!$D$7:$X$154,19,FALSE)</f>
        <v>2.7277128697016018</v>
      </c>
      <c r="C169" s="197">
        <f>VLOOKUP($A169,'Autosampler Samples'!$D$7:$X$154,20,FALSE)</f>
        <v>0.03881745237652279</v>
      </c>
      <c r="D169" s="197">
        <f>VLOOKUP($A169,'Autosampler Samples'!$D$7:$X$154,21,FALSE)</f>
        <v>0.9442083010505544</v>
      </c>
      <c r="E169" s="198" t="s">
        <v>271</v>
      </c>
      <c r="F169" s="198" t="s">
        <v>271</v>
      </c>
      <c r="G169" s="198" t="s">
        <v>271</v>
      </c>
      <c r="H169" s="199" t="s">
        <v>271</v>
      </c>
    </row>
    <row r="170" spans="1:8" ht="15" thickBot="1">
      <c r="A170" s="15">
        <v>39366</v>
      </c>
      <c r="B170" s="197">
        <f>VLOOKUP($A170,'Autosampler Samples'!$D$7:$X$154,19,FALSE)</f>
        <v>0.008940702941292875</v>
      </c>
      <c r="C170" s="197">
        <f>VLOOKUP($A170,'Autosampler Samples'!$D$7:$X$154,20,FALSE)</f>
        <v>0.00038201185294615004</v>
      </c>
      <c r="D170" s="197">
        <f>VLOOKUP($A170,'Autosampler Samples'!$D$7:$X$154,21,FALSE)</f>
        <v>0.007721516176571118</v>
      </c>
      <c r="E170" s="198" t="s">
        <v>271</v>
      </c>
      <c r="F170" s="198" t="s">
        <v>271</v>
      </c>
      <c r="G170" s="198" t="s">
        <v>271</v>
      </c>
      <c r="H170" s="199" t="s">
        <v>271</v>
      </c>
    </row>
    <row r="171" spans="1:8" ht="15" thickBot="1">
      <c r="A171" s="15">
        <v>39371</v>
      </c>
      <c r="B171" s="197">
        <f>VLOOKUP($A171,'Autosampler Samples'!$D$7:$X$154,19,FALSE)</f>
        <v>-0.24885425364798108</v>
      </c>
      <c r="C171" s="197">
        <f>VLOOKUP($A171,'Autosampler Samples'!$D$7:$X$154,20,FALSE)</f>
        <v>-0.005375251878796392</v>
      </c>
      <c r="D171" s="197">
        <f>VLOOKUP($A171,'Autosampler Samples'!$D$7:$X$154,21,FALSE)</f>
        <v>-0.06967919102143472</v>
      </c>
      <c r="E171" s="198" t="s">
        <v>271</v>
      </c>
      <c r="F171" s="198" t="s">
        <v>271</v>
      </c>
      <c r="G171" s="198" t="s">
        <v>271</v>
      </c>
      <c r="H171" s="199" t="s">
        <v>271</v>
      </c>
    </row>
    <row r="172" spans="1:8" ht="15" thickBot="1">
      <c r="A172" s="15">
        <v>39387</v>
      </c>
      <c r="B172" s="197">
        <f>VLOOKUP($A172,'Autosampler Samples'!$D$7:$X$154,19,FALSE)</f>
        <v>0.10116103397558006</v>
      </c>
      <c r="C172" s="197">
        <f>VLOOKUP($A172,'Autosampler Samples'!$D$7:$X$154,20,FALSE)</f>
        <v>0.004696762291723359</v>
      </c>
      <c r="D172" s="197">
        <f>VLOOKUP($A172,'Autosampler Samples'!$D$7:$X$154,21,FALSE)</f>
        <v>0.020954785609227297</v>
      </c>
      <c r="E172" s="198" t="s">
        <v>271</v>
      </c>
      <c r="F172" s="198" t="s">
        <v>271</v>
      </c>
      <c r="G172" s="198" t="s">
        <v>271</v>
      </c>
      <c r="H172" s="199" t="s">
        <v>271</v>
      </c>
    </row>
    <row r="173" spans="1:8" ht="15" thickBot="1">
      <c r="A173" s="15">
        <v>39401</v>
      </c>
      <c r="B173" s="197">
        <f>VLOOKUP($A173,'Autosampler Samples'!$D$7:$X$154,19,FALSE)</f>
        <v>-0.05729049721155762</v>
      </c>
      <c r="C173" s="197">
        <f>VLOOKUP($A173,'Autosampler Samples'!$D$7:$X$154,20,FALSE)</f>
        <v>-0.0039198761250013115</v>
      </c>
      <c r="D173" s="197">
        <f>VLOOKUP($A173,'Autosampler Samples'!$D$7:$X$154,21,FALSE)</f>
        <v>-0.014473388769235611</v>
      </c>
      <c r="E173" s="198" t="s">
        <v>271</v>
      </c>
      <c r="F173" s="198" t="s">
        <v>271</v>
      </c>
      <c r="G173" s="198" t="s">
        <v>271</v>
      </c>
      <c r="H173" s="199" t="s">
        <v>271</v>
      </c>
    </row>
    <row r="174" spans="1:8" ht="15" thickBot="1">
      <c r="A174" s="15">
        <v>39413</v>
      </c>
      <c r="B174" s="197">
        <f>VLOOKUP($A174,'Autosampler Samples'!$D$7:$X$154,19,FALSE)</f>
        <v>0</v>
      </c>
      <c r="C174" s="197">
        <f>VLOOKUP($A174,'Autosampler Samples'!$D$7:$X$154,20,FALSE)</f>
        <v>0</v>
      </c>
      <c r="D174" s="197">
        <f>VLOOKUP($A174,'Autosampler Samples'!$D$7:$X$154,21,FALSE)</f>
        <v>0</v>
      </c>
      <c r="E174" s="198" t="s">
        <v>271</v>
      </c>
      <c r="F174" s="198" t="s">
        <v>271</v>
      </c>
      <c r="G174" s="198" t="s">
        <v>271</v>
      </c>
      <c r="H174" s="199" t="s">
        <v>271</v>
      </c>
    </row>
    <row r="175" spans="1:8" ht="15" thickBot="1">
      <c r="A175" s="15">
        <v>39428</v>
      </c>
      <c r="B175" s="197">
        <f>VLOOKUP($A175,'Autosampler Samples'!$D$7:$X$154,19,FALSE)</f>
        <v>0.17965625085363626</v>
      </c>
      <c r="C175" s="197">
        <f>VLOOKUP($A175,'Autosampler Samples'!$D$7:$X$154,20,FALSE)</f>
        <v>0.02634958345853332</v>
      </c>
      <c r="D175" s="197">
        <f>VLOOKUP($A175,'Autosampler Samples'!$D$7:$X$154,21,FALSE)</f>
        <v>0.04072208352682422</v>
      </c>
      <c r="E175" s="198" t="s">
        <v>271</v>
      </c>
      <c r="F175" s="198" t="s">
        <v>271</v>
      </c>
      <c r="G175" s="198" t="s">
        <v>271</v>
      </c>
      <c r="H175" s="199" t="s">
        <v>271</v>
      </c>
    </row>
    <row r="176" spans="1:8" ht="15" thickBot="1">
      <c r="A176" s="15">
        <v>39454</v>
      </c>
      <c r="B176" s="197">
        <f>VLOOKUP($A176,'Autosampler Samples'!$D$7:$X$154,19,FALSE)</f>
        <v>-0.0258545133319562</v>
      </c>
      <c r="C176" s="197">
        <f>VLOOKUP($A176,'Autosampler Samples'!$D$7:$X$154,20,FALSE)</f>
        <v>-0.007756353999586859</v>
      </c>
      <c r="D176" s="197">
        <f>VLOOKUP($A176,'Autosampler Samples'!$D$7:$X$154,21,FALSE)</f>
        <v>-0.008931559151039414</v>
      </c>
      <c r="E176" s="198" t="s">
        <v>271</v>
      </c>
      <c r="F176" s="198" t="s">
        <v>271</v>
      </c>
      <c r="G176" s="198" t="s">
        <v>271</v>
      </c>
      <c r="H176" s="199" t="s">
        <v>271</v>
      </c>
    </row>
    <row r="177" spans="1:8" ht="15" thickBot="1">
      <c r="A177" s="15">
        <v>39497</v>
      </c>
      <c r="B177" s="197">
        <f>VLOOKUP($A177,'Autosampler Samples'!$D$7:$X$154,19,FALSE)</f>
        <v>-0.2535413750181534</v>
      </c>
      <c r="C177" s="197">
        <f>VLOOKUP($A177,'Autosampler Samples'!$D$7:$X$154,20,FALSE)</f>
        <v>-0.04436974062817685</v>
      </c>
      <c r="D177" s="197">
        <f>VLOOKUP($A177,'Autosampler Samples'!$D$7:$X$154,21,FALSE)</f>
        <v>-0.0269387710956788</v>
      </c>
      <c r="E177" s="198" t="s">
        <v>271</v>
      </c>
      <c r="F177" s="198" t="s">
        <v>271</v>
      </c>
      <c r="G177" s="198" t="s">
        <v>271</v>
      </c>
      <c r="H177" s="199" t="s">
        <v>271</v>
      </c>
    </row>
    <row r="178" spans="1:8" ht="15" thickBot="1">
      <c r="A178" s="15">
        <v>39511</v>
      </c>
      <c r="B178" s="197">
        <f>VLOOKUP($A178,'Autosampler Samples'!$D$7:$X$154,19,FALSE)</f>
        <v>-0.17227681292959432</v>
      </c>
      <c r="C178" s="197">
        <f>VLOOKUP($A178,'Autosampler Samples'!$D$7:$X$154,20,FALSE)</f>
        <v>-0.021761281633211914</v>
      </c>
      <c r="D178" s="197">
        <f>VLOOKUP($A178,'Autosampler Samples'!$D$7:$X$154,21,FALSE)</f>
        <v>-0.009973920748555461</v>
      </c>
      <c r="E178" s="198" t="s">
        <v>271</v>
      </c>
      <c r="F178" s="198" t="s">
        <v>271</v>
      </c>
      <c r="G178" s="198" t="s">
        <v>271</v>
      </c>
      <c r="H178" s="199" t="s">
        <v>271</v>
      </c>
    </row>
    <row r="179" spans="1:8" ht="13.5" thickBot="1">
      <c r="A179" s="249">
        <v>39526</v>
      </c>
      <c r="B179" s="197">
        <f>VLOOKUP($A179,'Autosampler Samples'!$D$7:$X$154,19,FALSE)</f>
        <v>-0.18803131020170638</v>
      </c>
      <c r="C179" s="197">
        <f>VLOOKUP($A179,'Autosampler Samples'!$D$7:$X$154,20,FALSE)</f>
        <v>-0.007991330683572521</v>
      </c>
      <c r="D179" s="197">
        <f>VLOOKUP($A179,'Autosampler Samples'!$D$7:$X$154,21,FALSE)</f>
        <v>-0.013162191714119448</v>
      </c>
      <c r="E179" s="198" t="s">
        <v>271</v>
      </c>
      <c r="F179" s="198" t="s">
        <v>271</v>
      </c>
      <c r="G179" s="198" t="s">
        <v>271</v>
      </c>
      <c r="H179" s="199" t="s">
        <v>271</v>
      </c>
    </row>
    <row r="180" spans="1:8" ht="30">
      <c r="A180" s="225" t="s">
        <v>549</v>
      </c>
      <c r="B180" s="242">
        <f>SUM(B10:B179)</f>
        <v>155.68065289316408</v>
      </c>
      <c r="C180" s="242">
        <f>SUM(C10:C179)</f>
        <v>3.699882376399758</v>
      </c>
      <c r="D180" s="242">
        <f>SUM(D10:D179)</f>
        <v>57.318752647890435</v>
      </c>
      <c r="E180" s="235">
        <f>SUM(E10:E168)</f>
        <v>38.092573123767274</v>
      </c>
      <c r="F180" s="235">
        <f>SUM(F10:F168)</f>
        <v>33.744149571494376</v>
      </c>
      <c r="G180" s="235">
        <f>SUM(G10:G168)</f>
        <v>5.384090947568806</v>
      </c>
      <c r="H180" s="236">
        <f>SUM(H10:H168)</f>
        <v>369.00950177081205</v>
      </c>
    </row>
    <row r="181" spans="1:8" ht="14.25">
      <c r="A181" s="228" t="s">
        <v>550</v>
      </c>
      <c r="B181" s="230">
        <f>179-9-COUNTIF(B10:B179,"NS")</f>
        <v>148</v>
      </c>
      <c r="C181" s="230">
        <f>179-9-COUNTIF(C10:C179,"NS")</f>
        <v>148</v>
      </c>
      <c r="D181" s="230">
        <f>179-9-COUNTIF(D10:D179,"NS")</f>
        <v>148</v>
      </c>
      <c r="E181" s="230">
        <f>139-9-COUNTIF(E10:E168,"NS")</f>
        <v>13</v>
      </c>
      <c r="F181" s="230">
        <f>139-9-COUNTIF(F10:F168,"NS")</f>
        <v>13</v>
      </c>
      <c r="G181" s="230">
        <f>139-9-COUNTIF(G10:G168,"NS")</f>
        <v>13</v>
      </c>
      <c r="H181" s="232">
        <f>139-9-COUNTIF(H10:H168,"NS")</f>
        <v>13</v>
      </c>
    </row>
    <row r="182" spans="1:8" ht="30">
      <c r="A182" s="226" t="s">
        <v>551</v>
      </c>
      <c r="B182" s="229">
        <f>B180/B181</f>
        <v>1.0518963033321898</v>
      </c>
      <c r="C182" s="229">
        <f aca="true" t="shared" si="0" ref="C182:H182">C180/C181</f>
        <v>0.02499920524594431</v>
      </c>
      <c r="D182" s="229">
        <f t="shared" si="0"/>
        <v>0.38728886924250294</v>
      </c>
      <c r="E182" s="229">
        <f t="shared" si="0"/>
        <v>2.9301979325974825</v>
      </c>
      <c r="F182" s="229">
        <f t="shared" si="0"/>
        <v>2.595703813191875</v>
      </c>
      <c r="G182" s="229">
        <f t="shared" si="0"/>
        <v>0.4141608421206774</v>
      </c>
      <c r="H182" s="233">
        <f t="shared" si="0"/>
        <v>28.385346290062465</v>
      </c>
    </row>
    <row r="183" spans="1:8" ht="30.75" thickBot="1">
      <c r="A183" s="227" t="s">
        <v>552</v>
      </c>
      <c r="B183" s="231">
        <f>B182*52</f>
        <v>54.698607773273864</v>
      </c>
      <c r="C183" s="231">
        <f aca="true" t="shared" si="1" ref="C183:H183">C182*52</f>
        <v>1.2999586727891042</v>
      </c>
      <c r="D183" s="231">
        <f t="shared" si="1"/>
        <v>20.139021200610152</v>
      </c>
      <c r="E183" s="231">
        <f t="shared" si="1"/>
        <v>152.3702924950691</v>
      </c>
      <c r="F183" s="231">
        <f t="shared" si="1"/>
        <v>134.9765982859775</v>
      </c>
      <c r="G183" s="231">
        <f t="shared" si="1"/>
        <v>21.536363790275225</v>
      </c>
      <c r="H183" s="234">
        <f t="shared" si="1"/>
        <v>1476.0380070832482</v>
      </c>
    </row>
    <row r="185" spans="1:4" ht="12.75">
      <c r="A185" s="72" t="s">
        <v>285</v>
      </c>
      <c r="B185" s="72"/>
      <c r="C185" s="72"/>
      <c r="D185" s="72"/>
    </row>
    <row r="186" spans="1:4" ht="12.75">
      <c r="A186" s="73" t="s">
        <v>272</v>
      </c>
      <c r="B186" s="73"/>
      <c r="C186" s="73"/>
      <c r="D186" s="73"/>
    </row>
    <row r="187" ht="12.75">
      <c r="A187" s="84" t="s">
        <v>286</v>
      </c>
    </row>
    <row r="188" ht="15.75">
      <c r="A188" s="200" t="s">
        <v>547</v>
      </c>
    </row>
  </sheetData>
  <sheetProtection/>
  <mergeCells count="2">
    <mergeCell ref="B8:D8"/>
    <mergeCell ref="E8:H8"/>
  </mergeCells>
  <printOptions/>
  <pageMargins left="0.75" right="0.75" top="1" bottom="1" header="0.5" footer="0.5"/>
  <pageSetup fitToHeight="4" fitToWidth="1" horizontalDpi="600" verticalDpi="600" orientation="portrait" scale="72" r:id="rId3"/>
  <ignoredErrors>
    <ignoredError sqref="B114:D114 B123:D123 B105:D105 D106 B106:C10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6.57421875" style="0" customWidth="1"/>
    <col min="3" max="3" width="12.140625" style="18" customWidth="1"/>
    <col min="4" max="4" width="11.8515625" style="0" customWidth="1"/>
    <col min="5" max="5" width="22.7109375" style="1" customWidth="1"/>
    <col min="7" max="7" width="11.7109375" style="0" customWidth="1"/>
    <col min="8" max="9" width="12.7109375" style="0" customWidth="1"/>
    <col min="11" max="11" width="14.8515625" style="0" customWidth="1"/>
    <col min="12" max="12" width="12.421875" style="0" customWidth="1"/>
    <col min="13" max="13" width="11.140625" style="0" customWidth="1"/>
    <col min="14" max="14" width="11.421875" style="0" customWidth="1"/>
    <col min="20" max="20" width="10.8515625" style="0" customWidth="1"/>
    <col min="21" max="21" width="10.140625" style="0" customWidth="1"/>
    <col min="23" max="23" width="10.7109375" style="0" customWidth="1"/>
    <col min="24" max="24" width="11.57421875" style="0" customWidth="1"/>
    <col min="26" max="27" width="10.140625" style="0" customWidth="1"/>
    <col min="29" max="29" width="11.421875" style="0" customWidth="1"/>
    <col min="30" max="30" width="10.28125" style="0" customWidth="1"/>
    <col min="32" max="32" width="10.28125" style="0" customWidth="1"/>
    <col min="33" max="33" width="10.140625" style="0" customWidth="1"/>
    <col min="35" max="35" width="10.140625" style="0" customWidth="1"/>
    <col min="36" max="36" width="10.28125" style="0" customWidth="1"/>
    <col min="38" max="38" width="11.140625" style="0" customWidth="1"/>
    <col min="39" max="39" width="11.421875" style="0" customWidth="1"/>
    <col min="42" max="42" width="9.57421875" style="0" customWidth="1"/>
    <col min="44" max="44" width="9.57421875" style="0" customWidth="1"/>
    <col min="49" max="49" width="16.57421875" style="0" customWidth="1"/>
    <col min="50" max="56" width="12.7109375" style="0" customWidth="1"/>
  </cols>
  <sheetData>
    <row r="1" ht="23.25">
      <c r="A1" s="7" t="s">
        <v>545</v>
      </c>
    </row>
    <row r="2" ht="18" customHeight="1">
      <c r="A2" s="11" t="s">
        <v>431</v>
      </c>
    </row>
    <row r="3" ht="15">
      <c r="A3" s="11" t="s">
        <v>80</v>
      </c>
    </row>
    <row r="4" ht="15.75" thickBot="1">
      <c r="A4" s="11" t="s">
        <v>546</v>
      </c>
    </row>
    <row r="5" spans="1:56" ht="21.75" customHeight="1" thickBot="1">
      <c r="A5" s="22" t="s">
        <v>135</v>
      </c>
      <c r="AO5" s="252" t="s">
        <v>134</v>
      </c>
      <c r="AP5" s="253"/>
      <c r="AQ5" s="253"/>
      <c r="AR5" s="253"/>
      <c r="AS5" s="253"/>
      <c r="AT5" s="253"/>
      <c r="AU5" s="253"/>
      <c r="AV5" s="254"/>
      <c r="AW5" s="63"/>
      <c r="AX5" s="255" t="s">
        <v>280</v>
      </c>
      <c r="AY5" s="255"/>
      <c r="AZ5" s="255"/>
      <c r="BA5" s="255"/>
      <c r="BB5" s="255"/>
      <c r="BC5" s="255"/>
      <c r="BD5" s="255"/>
    </row>
    <row r="6" spans="1:56" ht="91.5" thickBot="1">
      <c r="A6" s="2" t="s">
        <v>86</v>
      </c>
      <c r="B6" s="3" t="s">
        <v>37</v>
      </c>
      <c r="C6" s="19" t="s">
        <v>38</v>
      </c>
      <c r="D6" s="2" t="s">
        <v>85</v>
      </c>
      <c r="E6" s="2" t="s">
        <v>87</v>
      </c>
      <c r="F6" s="2" t="s">
        <v>39</v>
      </c>
      <c r="G6" s="3" t="s">
        <v>40</v>
      </c>
      <c r="H6" s="3" t="s">
        <v>41</v>
      </c>
      <c r="I6" s="3" t="s">
        <v>174</v>
      </c>
      <c r="J6" s="2" t="s">
        <v>42</v>
      </c>
      <c r="K6" s="2" t="s">
        <v>65</v>
      </c>
      <c r="L6" s="2" t="s">
        <v>64</v>
      </c>
      <c r="M6" s="2" t="s">
        <v>63</v>
      </c>
      <c r="N6" s="2" t="s">
        <v>43</v>
      </c>
      <c r="O6" s="2" t="s">
        <v>44</v>
      </c>
      <c r="P6" s="4" t="s">
        <v>121</v>
      </c>
      <c r="Q6" s="4" t="s">
        <v>122</v>
      </c>
      <c r="R6" s="2" t="s">
        <v>88</v>
      </c>
      <c r="S6" s="2" t="s">
        <v>89</v>
      </c>
      <c r="T6" s="14" t="s">
        <v>45</v>
      </c>
      <c r="U6" s="5" t="s">
        <v>46</v>
      </c>
      <c r="V6" s="2" t="s">
        <v>47</v>
      </c>
      <c r="W6" s="14" t="s">
        <v>78</v>
      </c>
      <c r="X6" s="2" t="s">
        <v>79</v>
      </c>
      <c r="Y6" s="2" t="s">
        <v>77</v>
      </c>
      <c r="Z6" s="14" t="s">
        <v>48</v>
      </c>
      <c r="AA6" s="2" t="s">
        <v>49</v>
      </c>
      <c r="AB6" s="2" t="s">
        <v>50</v>
      </c>
      <c r="AC6" s="14" t="s">
        <v>76</v>
      </c>
      <c r="AD6" s="2" t="s">
        <v>74</v>
      </c>
      <c r="AE6" s="2" t="s">
        <v>75</v>
      </c>
      <c r="AF6" s="14" t="s">
        <v>51</v>
      </c>
      <c r="AG6" s="2" t="s">
        <v>52</v>
      </c>
      <c r="AH6" s="2" t="s">
        <v>53</v>
      </c>
      <c r="AI6" s="14" t="s">
        <v>54</v>
      </c>
      <c r="AJ6" s="2" t="s">
        <v>55</v>
      </c>
      <c r="AK6" s="2" t="s">
        <v>56</v>
      </c>
      <c r="AL6" s="14" t="s">
        <v>73</v>
      </c>
      <c r="AM6" s="2" t="s">
        <v>72</v>
      </c>
      <c r="AN6" s="2" t="s">
        <v>71</v>
      </c>
      <c r="AO6" s="61" t="s">
        <v>57</v>
      </c>
      <c r="AP6" s="61" t="s">
        <v>58</v>
      </c>
      <c r="AQ6" s="61" t="s">
        <v>59</v>
      </c>
      <c r="AR6" s="61" t="s">
        <v>58</v>
      </c>
      <c r="AS6" s="61" t="s">
        <v>60</v>
      </c>
      <c r="AT6" s="61" t="s">
        <v>58</v>
      </c>
      <c r="AU6" s="61" t="s">
        <v>61</v>
      </c>
      <c r="AV6" s="61" t="s">
        <v>58</v>
      </c>
      <c r="AW6" s="64" t="s">
        <v>287</v>
      </c>
      <c r="AX6" s="67" t="s">
        <v>97</v>
      </c>
      <c r="AY6" s="67" t="s">
        <v>266</v>
      </c>
      <c r="AZ6" s="67" t="s">
        <v>99</v>
      </c>
      <c r="BA6" s="68" t="s">
        <v>265</v>
      </c>
      <c r="BB6" s="67" t="s">
        <v>263</v>
      </c>
      <c r="BC6" s="67" t="s">
        <v>264</v>
      </c>
      <c r="BD6" s="67" t="s">
        <v>267</v>
      </c>
    </row>
    <row r="7" spans="1:56" ht="14.25">
      <c r="A7" s="25" t="s">
        <v>136</v>
      </c>
      <c r="B7" s="29">
        <v>37963</v>
      </c>
      <c r="C7" s="26">
        <v>1050</v>
      </c>
      <c r="D7" s="27" t="s">
        <v>137</v>
      </c>
      <c r="E7" s="28" t="s">
        <v>138</v>
      </c>
      <c r="F7" s="26" t="s">
        <v>28</v>
      </c>
      <c r="G7" s="29">
        <v>37963</v>
      </c>
      <c r="H7" s="29">
        <v>37964</v>
      </c>
      <c r="I7" s="27" t="s">
        <v>139</v>
      </c>
      <c r="J7" s="30">
        <v>7.22</v>
      </c>
      <c r="K7" s="26">
        <v>524</v>
      </c>
      <c r="L7" s="51">
        <v>7.29</v>
      </c>
      <c r="M7" s="26" t="s">
        <v>62</v>
      </c>
      <c r="N7" s="49">
        <v>80.3</v>
      </c>
      <c r="O7" s="51">
        <v>17.98</v>
      </c>
      <c r="P7" s="107">
        <v>17.05</v>
      </c>
      <c r="Q7" s="107">
        <v>17.05</v>
      </c>
      <c r="R7" s="26">
        <v>0.02</v>
      </c>
      <c r="S7" s="26">
        <v>0.04</v>
      </c>
      <c r="T7" s="52">
        <v>4</v>
      </c>
      <c r="U7" s="27" t="s">
        <v>120</v>
      </c>
      <c r="V7" s="51">
        <v>1</v>
      </c>
      <c r="W7" s="52">
        <v>0.058</v>
      </c>
      <c r="X7" s="27" t="s">
        <v>120</v>
      </c>
      <c r="Y7" s="26">
        <v>0.002</v>
      </c>
      <c r="Z7" s="52">
        <v>1.2</v>
      </c>
      <c r="AA7" s="27" t="s">
        <v>120</v>
      </c>
      <c r="AB7" s="26">
        <v>0.2</v>
      </c>
      <c r="AC7" s="62">
        <v>0.333</v>
      </c>
      <c r="AD7" s="27" t="s">
        <v>120</v>
      </c>
      <c r="AE7" s="26">
        <v>0.002</v>
      </c>
      <c r="AF7" s="52">
        <v>0.35</v>
      </c>
      <c r="AG7" s="27" t="s">
        <v>120</v>
      </c>
      <c r="AH7" s="26">
        <v>0.002</v>
      </c>
      <c r="AI7" s="52">
        <v>0.29</v>
      </c>
      <c r="AJ7" s="27" t="s">
        <v>120</v>
      </c>
      <c r="AK7" s="26">
        <v>0.002</v>
      </c>
      <c r="AL7" s="62">
        <v>0.267</v>
      </c>
      <c r="AM7" s="27" t="s">
        <v>120</v>
      </c>
      <c r="AN7" s="26">
        <v>0.001</v>
      </c>
      <c r="AO7" s="26" t="s">
        <v>30</v>
      </c>
      <c r="AP7" s="26" t="s">
        <v>31</v>
      </c>
      <c r="AQ7" s="26" t="s">
        <v>30</v>
      </c>
      <c r="AR7" s="26" t="s">
        <v>31</v>
      </c>
      <c r="AS7" s="26" t="s">
        <v>30</v>
      </c>
      <c r="AT7" s="49" t="s">
        <v>31</v>
      </c>
      <c r="AU7" s="26" t="s">
        <v>30</v>
      </c>
      <c r="AV7" s="65" t="s">
        <v>31</v>
      </c>
      <c r="AW7" s="77">
        <v>130414316.21684912</v>
      </c>
      <c r="AX7" s="93">
        <f>T7*$AW7/1000/1000000</f>
        <v>0.5216572648673965</v>
      </c>
      <c r="AY7" s="93">
        <f>W7*$AW7/1000/1000000</f>
        <v>0.007564030340577249</v>
      </c>
      <c r="AZ7" s="93">
        <f>Z7*$AW7/1000/1000000</f>
        <v>0.15649717946021893</v>
      </c>
      <c r="BA7" s="93">
        <f>AC7*$AW7/1000/1000000</f>
        <v>0.04342796730021076</v>
      </c>
      <c r="BB7" s="93">
        <f>AF7*$AW7/1000/1000000</f>
        <v>0.04564501067589719</v>
      </c>
      <c r="BC7" s="93">
        <f>AI7*$AW7/1000/1000000</f>
        <v>0.03782015170288624</v>
      </c>
      <c r="BD7" s="94">
        <f>AL7*$AW7/1000/1000000</f>
        <v>0.034820622429898716</v>
      </c>
    </row>
    <row r="8" spans="1:56" ht="14.25">
      <c r="A8" s="31" t="s">
        <v>140</v>
      </c>
      <c r="B8" s="35">
        <v>37972</v>
      </c>
      <c r="C8" s="32">
        <v>1255</v>
      </c>
      <c r="D8" s="33" t="s">
        <v>137</v>
      </c>
      <c r="E8" s="34" t="s">
        <v>138</v>
      </c>
      <c r="F8" s="32" t="s">
        <v>28</v>
      </c>
      <c r="G8" s="35">
        <v>37972</v>
      </c>
      <c r="H8" s="35">
        <v>37973</v>
      </c>
      <c r="I8" s="33" t="s">
        <v>141</v>
      </c>
      <c r="J8" s="36">
        <v>7.09</v>
      </c>
      <c r="K8" s="32">
        <v>559</v>
      </c>
      <c r="L8" s="43">
        <v>7.34</v>
      </c>
      <c r="M8" s="50">
        <v>79</v>
      </c>
      <c r="N8" s="50">
        <v>82.6</v>
      </c>
      <c r="O8" s="43">
        <v>18.84</v>
      </c>
      <c r="P8" s="36">
        <v>17.447000000000003</v>
      </c>
      <c r="Q8" s="36">
        <v>17.487000000000002</v>
      </c>
      <c r="R8" s="32">
        <v>0.04</v>
      </c>
      <c r="S8" s="32">
        <v>0.03</v>
      </c>
      <c r="T8" s="53">
        <v>15</v>
      </c>
      <c r="U8" s="33" t="s">
        <v>120</v>
      </c>
      <c r="V8" s="43">
        <v>1</v>
      </c>
      <c r="W8" s="53">
        <v>0.069</v>
      </c>
      <c r="X8" s="33" t="s">
        <v>120</v>
      </c>
      <c r="Y8" s="32">
        <v>0.002</v>
      </c>
      <c r="Z8" s="53">
        <v>1.4</v>
      </c>
      <c r="AA8" s="33" t="s">
        <v>120</v>
      </c>
      <c r="AB8" s="32">
        <v>0.2</v>
      </c>
      <c r="AC8" s="58">
        <v>0.208</v>
      </c>
      <c r="AD8" s="33" t="s">
        <v>120</v>
      </c>
      <c r="AE8" s="32">
        <v>0.002</v>
      </c>
      <c r="AF8" s="58">
        <v>0.246</v>
      </c>
      <c r="AG8" s="33" t="s">
        <v>120</v>
      </c>
      <c r="AH8" s="32">
        <v>0.002</v>
      </c>
      <c r="AI8" s="58">
        <v>0.206</v>
      </c>
      <c r="AJ8" s="33" t="s">
        <v>120</v>
      </c>
      <c r="AK8" s="32">
        <v>0.002</v>
      </c>
      <c r="AL8" s="58">
        <v>0.203</v>
      </c>
      <c r="AM8" s="33" t="s">
        <v>120</v>
      </c>
      <c r="AN8" s="32">
        <v>0.001</v>
      </c>
      <c r="AO8" s="32" t="s">
        <v>30</v>
      </c>
      <c r="AP8" s="32" t="s">
        <v>31</v>
      </c>
      <c r="AQ8" s="32" t="s">
        <v>30</v>
      </c>
      <c r="AR8" s="32" t="s">
        <v>31</v>
      </c>
      <c r="AS8" s="32" t="s">
        <v>30</v>
      </c>
      <c r="AT8" s="50" t="s">
        <v>31</v>
      </c>
      <c r="AU8" s="32" t="s">
        <v>30</v>
      </c>
      <c r="AV8" s="66" t="s">
        <v>31</v>
      </c>
      <c r="AW8" s="78">
        <v>267362941.35556716</v>
      </c>
      <c r="AX8" s="95">
        <f aca="true" t="shared" si="0" ref="AX8:AX49">T8*$AW8/1000/1000000</f>
        <v>4.010444120333507</v>
      </c>
      <c r="AY8" s="95">
        <f aca="true" t="shared" si="1" ref="AY8:AY48">W8*$AW8/1000/1000000</f>
        <v>0.018448042953534135</v>
      </c>
      <c r="AZ8" s="95">
        <f aca="true" t="shared" si="2" ref="AZ8:AZ48">Z8*$AW8/1000/1000000</f>
        <v>0.374308117897794</v>
      </c>
      <c r="BA8" s="95">
        <f aca="true" t="shared" si="3" ref="BA8:BA48">AC8*$AW8/1000/1000000</f>
        <v>0.055611491801957964</v>
      </c>
      <c r="BB8" s="95">
        <f aca="true" t="shared" si="4" ref="BB8:BB48">AF8*$AW8/1000/1000000</f>
        <v>0.06577128357346952</v>
      </c>
      <c r="BC8" s="95">
        <f aca="true" t="shared" si="5" ref="BC8:BC48">AI8*$AW8/1000/1000000</f>
        <v>0.055076765919246824</v>
      </c>
      <c r="BD8" s="96">
        <f aca="true" t="shared" si="6" ref="BD8:BD48">AL8*$AW8/1000/1000000</f>
        <v>0.054274677095180135</v>
      </c>
    </row>
    <row r="9" spans="1:56" s="10" customFormat="1" ht="14.25">
      <c r="A9" s="31" t="s">
        <v>142</v>
      </c>
      <c r="B9" s="35">
        <v>37991</v>
      </c>
      <c r="C9" s="32">
        <v>1025</v>
      </c>
      <c r="D9" s="33" t="s">
        <v>137</v>
      </c>
      <c r="E9" s="34" t="s">
        <v>138</v>
      </c>
      <c r="F9" s="32" t="s">
        <v>28</v>
      </c>
      <c r="G9" s="35">
        <v>37991</v>
      </c>
      <c r="H9" s="35">
        <v>37992</v>
      </c>
      <c r="I9" s="33" t="s">
        <v>143</v>
      </c>
      <c r="J9" s="36">
        <v>6.84</v>
      </c>
      <c r="K9" s="32">
        <v>652</v>
      </c>
      <c r="L9" s="43">
        <v>5.99</v>
      </c>
      <c r="M9" s="50">
        <v>64.5</v>
      </c>
      <c r="N9" s="50">
        <v>85</v>
      </c>
      <c r="O9" s="43">
        <v>19.02</v>
      </c>
      <c r="P9" s="36">
        <v>16.977</v>
      </c>
      <c r="Q9" s="36">
        <v>16.967</v>
      </c>
      <c r="R9" s="32">
        <v>0.02</v>
      </c>
      <c r="S9" s="32">
        <v>-0.06</v>
      </c>
      <c r="T9" s="53">
        <v>4</v>
      </c>
      <c r="U9" s="33" t="s">
        <v>120</v>
      </c>
      <c r="V9" s="43">
        <v>1</v>
      </c>
      <c r="W9" s="53">
        <v>0.078</v>
      </c>
      <c r="X9" s="33" t="s">
        <v>120</v>
      </c>
      <c r="Y9" s="32">
        <v>0.002</v>
      </c>
      <c r="Z9" s="53">
        <v>1.5</v>
      </c>
      <c r="AA9" s="33" t="s">
        <v>120</v>
      </c>
      <c r="AB9" s="32">
        <v>0.2</v>
      </c>
      <c r="AC9" s="55">
        <v>0.09</v>
      </c>
      <c r="AD9" s="33" t="s">
        <v>120</v>
      </c>
      <c r="AE9" s="32">
        <v>0.002</v>
      </c>
      <c r="AF9" s="53">
        <v>0.73</v>
      </c>
      <c r="AG9" s="33" t="s">
        <v>120</v>
      </c>
      <c r="AH9" s="32">
        <v>0.002</v>
      </c>
      <c r="AI9" s="58">
        <v>0.2</v>
      </c>
      <c r="AJ9" s="33" t="s">
        <v>120</v>
      </c>
      <c r="AK9" s="32">
        <v>0.002</v>
      </c>
      <c r="AL9" s="55">
        <v>0.09</v>
      </c>
      <c r="AM9" s="33" t="s">
        <v>120</v>
      </c>
      <c r="AN9" s="32">
        <v>0.001</v>
      </c>
      <c r="AO9" s="32" t="s">
        <v>30</v>
      </c>
      <c r="AP9" s="32" t="s">
        <v>31</v>
      </c>
      <c r="AQ9" s="32" t="s">
        <v>30</v>
      </c>
      <c r="AR9" s="32" t="s">
        <v>31</v>
      </c>
      <c r="AS9" s="32" t="s">
        <v>30</v>
      </c>
      <c r="AT9" s="50" t="s">
        <v>31</v>
      </c>
      <c r="AU9" s="32" t="s">
        <v>30</v>
      </c>
      <c r="AV9" s="66" t="s">
        <v>31</v>
      </c>
      <c r="AW9" s="78">
        <v>76562823.44872355</v>
      </c>
      <c r="AX9" s="95">
        <f t="shared" si="0"/>
        <v>0.30625129379489424</v>
      </c>
      <c r="AY9" s="95">
        <f t="shared" si="1"/>
        <v>0.005971900229000437</v>
      </c>
      <c r="AZ9" s="95">
        <f t="shared" si="2"/>
        <v>0.11484423517308533</v>
      </c>
      <c r="BA9" s="95">
        <f t="shared" si="3"/>
        <v>0.00689065411038512</v>
      </c>
      <c r="BB9" s="95">
        <f t="shared" si="4"/>
        <v>0.05589086111756819</v>
      </c>
      <c r="BC9" s="95">
        <f t="shared" si="5"/>
        <v>0.015312564689744712</v>
      </c>
      <c r="BD9" s="96">
        <f t="shared" si="6"/>
        <v>0.00689065411038512</v>
      </c>
    </row>
    <row r="10" spans="1:56" ht="14.25">
      <c r="A10" s="31" t="s">
        <v>144</v>
      </c>
      <c r="B10" s="35">
        <v>37999</v>
      </c>
      <c r="C10" s="32">
        <v>820</v>
      </c>
      <c r="D10" s="33" t="s">
        <v>137</v>
      </c>
      <c r="E10" s="34" t="s">
        <v>138</v>
      </c>
      <c r="F10" s="32" t="s">
        <v>28</v>
      </c>
      <c r="G10" s="35">
        <v>37999</v>
      </c>
      <c r="H10" s="35">
        <v>38000</v>
      </c>
      <c r="I10" s="33" t="s">
        <v>145</v>
      </c>
      <c r="J10" s="36">
        <v>7</v>
      </c>
      <c r="K10" s="32">
        <v>586</v>
      </c>
      <c r="L10" s="43">
        <v>6.72</v>
      </c>
      <c r="M10" s="50">
        <v>68.1</v>
      </c>
      <c r="N10" s="50">
        <v>86</v>
      </c>
      <c r="O10" s="43">
        <v>15.9</v>
      </c>
      <c r="P10" s="36">
        <v>17.492</v>
      </c>
      <c r="Q10" s="36">
        <v>17.492</v>
      </c>
      <c r="R10" s="32">
        <v>0.02</v>
      </c>
      <c r="S10" s="32">
        <v>0.01</v>
      </c>
      <c r="T10" s="53">
        <v>3</v>
      </c>
      <c r="U10" s="33" t="s">
        <v>120</v>
      </c>
      <c r="V10" s="43">
        <v>1</v>
      </c>
      <c r="W10" s="53">
        <v>0.054</v>
      </c>
      <c r="X10" s="33" t="s">
        <v>120</v>
      </c>
      <c r="Y10" s="32">
        <v>0.002</v>
      </c>
      <c r="Z10" s="53">
        <v>1.3</v>
      </c>
      <c r="AA10" s="33" t="s">
        <v>120</v>
      </c>
      <c r="AB10" s="32">
        <v>0.2</v>
      </c>
      <c r="AC10" s="53">
        <v>0.047</v>
      </c>
      <c r="AD10" s="33" t="s">
        <v>120</v>
      </c>
      <c r="AE10" s="32">
        <v>0.002</v>
      </c>
      <c r="AF10" s="58">
        <v>0.2</v>
      </c>
      <c r="AG10" s="33" t="s">
        <v>120</v>
      </c>
      <c r="AH10" s="32">
        <v>0.002</v>
      </c>
      <c r="AI10" s="53">
        <v>0.16</v>
      </c>
      <c r="AJ10" s="33" t="s">
        <v>120</v>
      </c>
      <c r="AK10" s="32">
        <v>0.002</v>
      </c>
      <c r="AL10" s="58">
        <v>0.156</v>
      </c>
      <c r="AM10" s="33" t="s">
        <v>120</v>
      </c>
      <c r="AN10" s="32">
        <v>0.001</v>
      </c>
      <c r="AO10" s="32" t="s">
        <v>30</v>
      </c>
      <c r="AP10" s="32" t="s">
        <v>31</v>
      </c>
      <c r="AQ10" s="32" t="s">
        <v>30</v>
      </c>
      <c r="AR10" s="32" t="s">
        <v>31</v>
      </c>
      <c r="AS10" s="32" t="s">
        <v>30</v>
      </c>
      <c r="AT10" s="50" t="s">
        <v>31</v>
      </c>
      <c r="AU10" s="32" t="s">
        <v>30</v>
      </c>
      <c r="AV10" s="66" t="s">
        <v>31</v>
      </c>
      <c r="AW10" s="78">
        <v>103831395.82019463</v>
      </c>
      <c r="AX10" s="95">
        <f t="shared" si="0"/>
        <v>0.31149418746058394</v>
      </c>
      <c r="AY10" s="95">
        <f t="shared" si="1"/>
        <v>0.005606895374290511</v>
      </c>
      <c r="AZ10" s="95">
        <f t="shared" si="2"/>
        <v>0.13498081456625305</v>
      </c>
      <c r="BA10" s="95">
        <f t="shared" si="3"/>
        <v>0.0048800756035491475</v>
      </c>
      <c r="BB10" s="95">
        <f t="shared" si="4"/>
        <v>0.020766279164038927</v>
      </c>
      <c r="BC10" s="95">
        <f t="shared" si="5"/>
        <v>0.016613023331231144</v>
      </c>
      <c r="BD10" s="96">
        <f t="shared" si="6"/>
        <v>0.016197697747950362</v>
      </c>
    </row>
    <row r="11" spans="1:56" ht="14.25">
      <c r="A11" s="31" t="s">
        <v>146</v>
      </c>
      <c r="B11" s="35">
        <v>38013</v>
      </c>
      <c r="C11" s="32">
        <v>1042</v>
      </c>
      <c r="D11" s="33" t="s">
        <v>137</v>
      </c>
      <c r="E11" s="34" t="s">
        <v>138</v>
      </c>
      <c r="F11" s="32" t="s">
        <v>28</v>
      </c>
      <c r="G11" s="35">
        <v>38013</v>
      </c>
      <c r="H11" s="35">
        <v>38014</v>
      </c>
      <c r="I11" s="33" t="s">
        <v>147</v>
      </c>
      <c r="J11" s="36">
        <v>6.89</v>
      </c>
      <c r="K11" s="32">
        <v>629</v>
      </c>
      <c r="L11" s="43">
        <v>6.14</v>
      </c>
      <c r="M11" s="50">
        <v>64.9</v>
      </c>
      <c r="N11" s="50">
        <v>82</v>
      </c>
      <c r="O11" s="43">
        <v>18.03</v>
      </c>
      <c r="P11" s="36">
        <v>16.912</v>
      </c>
      <c r="Q11" s="36">
        <v>16.909</v>
      </c>
      <c r="R11" s="32">
        <v>0.07</v>
      </c>
      <c r="S11" s="32">
        <v>0.08</v>
      </c>
      <c r="T11" s="53">
        <v>25</v>
      </c>
      <c r="U11" s="33" t="s">
        <v>120</v>
      </c>
      <c r="V11" s="43">
        <v>1</v>
      </c>
      <c r="W11" s="55">
        <v>0.03</v>
      </c>
      <c r="X11" s="33" t="s">
        <v>120</v>
      </c>
      <c r="Y11" s="32">
        <v>0.002</v>
      </c>
      <c r="Z11" s="53">
        <v>1.9</v>
      </c>
      <c r="AA11" s="33" t="s">
        <v>120</v>
      </c>
      <c r="AB11" s="32">
        <v>0.2</v>
      </c>
      <c r="AC11" s="53">
        <v>0.067</v>
      </c>
      <c r="AD11" s="33" t="s">
        <v>120</v>
      </c>
      <c r="AE11" s="32">
        <v>0.002</v>
      </c>
      <c r="AF11" s="53">
        <v>0.19</v>
      </c>
      <c r="AG11" s="33" t="s">
        <v>120</v>
      </c>
      <c r="AH11" s="32">
        <v>0.002</v>
      </c>
      <c r="AI11" s="53">
        <v>0.11</v>
      </c>
      <c r="AJ11" s="33" t="s">
        <v>120</v>
      </c>
      <c r="AK11" s="32">
        <v>0.002</v>
      </c>
      <c r="AL11" s="58">
        <v>0.105</v>
      </c>
      <c r="AM11" s="33" t="s">
        <v>120</v>
      </c>
      <c r="AN11" s="32">
        <v>0.001</v>
      </c>
      <c r="AO11" s="32" t="s">
        <v>30</v>
      </c>
      <c r="AP11" s="32" t="s">
        <v>31</v>
      </c>
      <c r="AQ11" s="32" t="s">
        <v>30</v>
      </c>
      <c r="AR11" s="32" t="s">
        <v>31</v>
      </c>
      <c r="AS11" s="32" t="s">
        <v>30</v>
      </c>
      <c r="AT11" s="50" t="s">
        <v>31</v>
      </c>
      <c r="AU11" s="32" t="s">
        <v>30</v>
      </c>
      <c r="AV11" s="66" t="s">
        <v>31</v>
      </c>
      <c r="AW11" s="78">
        <v>145688247.9187209</v>
      </c>
      <c r="AX11" s="95">
        <f t="shared" si="0"/>
        <v>3.6422061979680223</v>
      </c>
      <c r="AY11" s="95">
        <f t="shared" si="1"/>
        <v>0.004370647437561626</v>
      </c>
      <c r="AZ11" s="95">
        <f t="shared" si="2"/>
        <v>0.2768076710455697</v>
      </c>
      <c r="BA11" s="95">
        <f t="shared" si="3"/>
        <v>0.0097611126105543</v>
      </c>
      <c r="BB11" s="95">
        <f t="shared" si="4"/>
        <v>0.02768076710455697</v>
      </c>
      <c r="BC11" s="95">
        <f t="shared" si="5"/>
        <v>0.016025707271059297</v>
      </c>
      <c r="BD11" s="96">
        <f t="shared" si="6"/>
        <v>0.015297266031465695</v>
      </c>
    </row>
    <row r="12" spans="1:56" s="10" customFormat="1" ht="14.25">
      <c r="A12" s="31" t="s">
        <v>148</v>
      </c>
      <c r="B12" s="35">
        <v>38167</v>
      </c>
      <c r="C12" s="32">
        <v>1145</v>
      </c>
      <c r="D12" s="33" t="s">
        <v>137</v>
      </c>
      <c r="E12" s="34" t="s">
        <v>138</v>
      </c>
      <c r="F12" s="32" t="s">
        <v>28</v>
      </c>
      <c r="G12" s="35">
        <v>38167</v>
      </c>
      <c r="H12" s="35">
        <v>38168</v>
      </c>
      <c r="I12" s="33" t="s">
        <v>149</v>
      </c>
      <c r="J12" s="36">
        <v>6.9</v>
      </c>
      <c r="K12" s="32">
        <v>562</v>
      </c>
      <c r="L12" s="43">
        <v>4.5</v>
      </c>
      <c r="M12" s="50">
        <v>60.9</v>
      </c>
      <c r="N12" s="50">
        <v>80</v>
      </c>
      <c r="O12" s="43">
        <v>30.83</v>
      </c>
      <c r="P12" s="36">
        <v>17.597</v>
      </c>
      <c r="Q12" s="36">
        <v>17.647</v>
      </c>
      <c r="R12" s="32">
        <v>0.01</v>
      </c>
      <c r="S12" s="32">
        <v>0.52</v>
      </c>
      <c r="T12" s="53">
        <v>3</v>
      </c>
      <c r="U12" s="33" t="s">
        <v>120</v>
      </c>
      <c r="V12" s="43">
        <v>1</v>
      </c>
      <c r="W12" s="53">
        <v>0.088</v>
      </c>
      <c r="X12" s="33" t="s">
        <v>120</v>
      </c>
      <c r="Y12" s="32">
        <v>0.002</v>
      </c>
      <c r="Z12" s="53">
        <v>1.6</v>
      </c>
      <c r="AA12" s="33" t="s">
        <v>120</v>
      </c>
      <c r="AB12" s="32">
        <v>0.2</v>
      </c>
      <c r="AC12" s="55">
        <v>0.07</v>
      </c>
      <c r="AD12" s="33" t="s">
        <v>120</v>
      </c>
      <c r="AE12" s="32">
        <v>0.002</v>
      </c>
      <c r="AF12" s="58">
        <v>0.287</v>
      </c>
      <c r="AG12" s="33" t="s">
        <v>120</v>
      </c>
      <c r="AH12" s="32">
        <v>0.002</v>
      </c>
      <c r="AI12" s="58">
        <v>0.218</v>
      </c>
      <c r="AJ12" s="33" t="s">
        <v>120</v>
      </c>
      <c r="AK12" s="32">
        <v>0.002</v>
      </c>
      <c r="AL12" s="58">
        <v>0.204</v>
      </c>
      <c r="AM12" s="33" t="s">
        <v>120</v>
      </c>
      <c r="AN12" s="32">
        <v>0.001</v>
      </c>
      <c r="AO12" s="32" t="s">
        <v>30</v>
      </c>
      <c r="AP12" s="32" t="s">
        <v>31</v>
      </c>
      <c r="AQ12" s="32" t="s">
        <v>30</v>
      </c>
      <c r="AR12" s="32" t="s">
        <v>31</v>
      </c>
      <c r="AS12" s="32" t="s">
        <v>30</v>
      </c>
      <c r="AT12" s="50" t="s">
        <v>31</v>
      </c>
      <c r="AU12" s="32" t="s">
        <v>30</v>
      </c>
      <c r="AV12" s="66" t="s">
        <v>31</v>
      </c>
      <c r="AW12" s="78">
        <v>-14399880.61524659</v>
      </c>
      <c r="AX12" s="95">
        <f t="shared" si="0"/>
        <v>-0.04319964184573977</v>
      </c>
      <c r="AY12" s="95">
        <f t="shared" si="1"/>
        <v>-0.0012671894941417</v>
      </c>
      <c r="AZ12" s="95">
        <f t="shared" si="2"/>
        <v>-0.023039808984394547</v>
      </c>
      <c r="BA12" s="95">
        <f t="shared" si="3"/>
        <v>-0.0010079916430672613</v>
      </c>
      <c r="BB12" s="95">
        <f t="shared" si="4"/>
        <v>-0.004132765736575772</v>
      </c>
      <c r="BC12" s="95">
        <f t="shared" si="5"/>
        <v>-0.0031391739741237572</v>
      </c>
      <c r="BD12" s="96">
        <f t="shared" si="6"/>
        <v>-0.002937575645510304</v>
      </c>
    </row>
    <row r="13" spans="1:56" ht="15">
      <c r="A13" s="37" t="s">
        <v>150</v>
      </c>
      <c r="B13" s="40">
        <v>38189</v>
      </c>
      <c r="C13" s="38">
        <v>1050</v>
      </c>
      <c r="D13" s="39" t="s">
        <v>137</v>
      </c>
      <c r="E13" s="34" t="s">
        <v>138</v>
      </c>
      <c r="F13" s="38" t="s">
        <v>28</v>
      </c>
      <c r="G13" s="40">
        <v>38189</v>
      </c>
      <c r="H13" s="40">
        <v>38190</v>
      </c>
      <c r="I13" s="33" t="s">
        <v>151</v>
      </c>
      <c r="J13" s="36">
        <v>6.63</v>
      </c>
      <c r="K13" s="32">
        <v>570</v>
      </c>
      <c r="L13" s="43">
        <v>3.09</v>
      </c>
      <c r="M13" s="50">
        <v>40.1</v>
      </c>
      <c r="N13" s="50">
        <v>80</v>
      </c>
      <c r="O13" s="43">
        <v>28.95</v>
      </c>
      <c r="P13" s="36">
        <v>17.784</v>
      </c>
      <c r="Q13" s="36">
        <v>17.517000000000003</v>
      </c>
      <c r="R13" s="32">
        <v>0.02</v>
      </c>
      <c r="S13" s="36">
        <v>0.1</v>
      </c>
      <c r="T13" s="53" t="s">
        <v>430</v>
      </c>
      <c r="U13" s="32" t="s">
        <v>34</v>
      </c>
      <c r="V13" s="32">
        <v>2.4</v>
      </c>
      <c r="W13" s="53">
        <v>0.061</v>
      </c>
      <c r="X13" s="33" t="s">
        <v>120</v>
      </c>
      <c r="Y13" s="32">
        <v>0.008</v>
      </c>
      <c r="Z13" s="53">
        <v>1.3</v>
      </c>
      <c r="AA13" s="33" t="s">
        <v>120</v>
      </c>
      <c r="AB13" s="32">
        <v>0.083</v>
      </c>
      <c r="AC13" s="53">
        <v>0.026</v>
      </c>
      <c r="AD13" s="33" t="s">
        <v>120</v>
      </c>
      <c r="AE13" s="32">
        <v>0.0015</v>
      </c>
      <c r="AF13" s="53">
        <v>0.21</v>
      </c>
      <c r="AG13" s="33" t="s">
        <v>120</v>
      </c>
      <c r="AH13" s="32">
        <v>0.012</v>
      </c>
      <c r="AI13" s="53">
        <v>0.22</v>
      </c>
      <c r="AJ13" s="33" t="s">
        <v>120</v>
      </c>
      <c r="AK13" s="32">
        <v>0.012</v>
      </c>
      <c r="AL13" s="58">
        <v>0.2</v>
      </c>
      <c r="AM13" s="33" t="s">
        <v>120</v>
      </c>
      <c r="AN13" s="32">
        <v>0.007</v>
      </c>
      <c r="AO13" s="32" t="s">
        <v>32</v>
      </c>
      <c r="AP13" s="99">
        <v>104.76190476190477</v>
      </c>
      <c r="AQ13" s="32" t="s">
        <v>30</v>
      </c>
      <c r="AR13" s="32" t="s">
        <v>31</v>
      </c>
      <c r="AS13" s="32" t="s">
        <v>30</v>
      </c>
      <c r="AT13" s="50" t="s">
        <v>31</v>
      </c>
      <c r="AU13" s="32" t="s">
        <v>30</v>
      </c>
      <c r="AV13" s="66" t="s">
        <v>31</v>
      </c>
      <c r="AW13" s="78">
        <v>108686140.8487207</v>
      </c>
      <c r="AX13" s="141" t="s">
        <v>430</v>
      </c>
      <c r="AY13" s="95">
        <f t="shared" si="1"/>
        <v>0.006629854591771962</v>
      </c>
      <c r="AZ13" s="95">
        <f t="shared" si="2"/>
        <v>0.1412919831033369</v>
      </c>
      <c r="BA13" s="95">
        <f t="shared" si="3"/>
        <v>0.002825839662066738</v>
      </c>
      <c r="BB13" s="95">
        <f t="shared" si="4"/>
        <v>0.022824089578231347</v>
      </c>
      <c r="BC13" s="95">
        <f t="shared" si="5"/>
        <v>0.023910950986718554</v>
      </c>
      <c r="BD13" s="96">
        <f t="shared" si="6"/>
        <v>0.021737228169744143</v>
      </c>
    </row>
    <row r="14" spans="1:56" ht="14.25">
      <c r="A14" s="31" t="s">
        <v>152</v>
      </c>
      <c r="B14" s="35">
        <v>38224</v>
      </c>
      <c r="C14" s="32">
        <v>1050</v>
      </c>
      <c r="D14" s="33" t="s">
        <v>137</v>
      </c>
      <c r="E14" s="34" t="s">
        <v>138</v>
      </c>
      <c r="F14" s="32" t="s">
        <v>28</v>
      </c>
      <c r="G14" s="35">
        <v>38224</v>
      </c>
      <c r="H14" s="35">
        <v>38225</v>
      </c>
      <c r="I14" s="33" t="s">
        <v>153</v>
      </c>
      <c r="J14" s="36">
        <v>6.08</v>
      </c>
      <c r="K14" s="32">
        <v>491</v>
      </c>
      <c r="L14" s="43">
        <v>2.06</v>
      </c>
      <c r="M14" s="50">
        <v>26.2</v>
      </c>
      <c r="N14" s="50">
        <v>82</v>
      </c>
      <c r="O14" s="43">
        <v>29.31</v>
      </c>
      <c r="P14" s="36">
        <v>17.253999999999998</v>
      </c>
      <c r="Q14" s="36">
        <v>17.164</v>
      </c>
      <c r="R14" s="32">
        <v>0.43</v>
      </c>
      <c r="S14" s="32">
        <v>-0.39</v>
      </c>
      <c r="T14" s="53">
        <v>5</v>
      </c>
      <c r="U14" s="33" t="s">
        <v>120</v>
      </c>
      <c r="V14" s="32">
        <v>2.4</v>
      </c>
      <c r="W14" s="53">
        <v>0.077</v>
      </c>
      <c r="X14" s="33" t="s">
        <v>120</v>
      </c>
      <c r="Y14" s="32">
        <v>0.027</v>
      </c>
      <c r="Z14" s="53">
        <v>2.2</v>
      </c>
      <c r="AA14" s="33" t="s">
        <v>120</v>
      </c>
      <c r="AB14" s="32">
        <v>0.083</v>
      </c>
      <c r="AC14" s="53">
        <v>0.066</v>
      </c>
      <c r="AD14" s="33" t="s">
        <v>120</v>
      </c>
      <c r="AE14" s="32">
        <v>0.003</v>
      </c>
      <c r="AF14" s="53">
        <v>0.25</v>
      </c>
      <c r="AG14" s="33" t="s">
        <v>120</v>
      </c>
      <c r="AH14" s="32">
        <v>0.012</v>
      </c>
      <c r="AI14" s="53">
        <v>0.21</v>
      </c>
      <c r="AJ14" s="33" t="s">
        <v>120</v>
      </c>
      <c r="AK14" s="32">
        <v>0.012</v>
      </c>
      <c r="AL14" s="53">
        <v>0.022</v>
      </c>
      <c r="AM14" s="33" t="s">
        <v>120</v>
      </c>
      <c r="AN14" s="32">
        <v>0.0007</v>
      </c>
      <c r="AO14" s="32" t="s">
        <v>30</v>
      </c>
      <c r="AP14" s="32" t="s">
        <v>31</v>
      </c>
      <c r="AQ14" s="32" t="s">
        <v>30</v>
      </c>
      <c r="AR14" s="32" t="s">
        <v>31</v>
      </c>
      <c r="AS14" s="32" t="s">
        <v>30</v>
      </c>
      <c r="AT14" s="50" t="s">
        <v>31</v>
      </c>
      <c r="AU14" s="32" t="s">
        <v>30</v>
      </c>
      <c r="AV14" s="66" t="s">
        <v>31</v>
      </c>
      <c r="AW14" s="78">
        <v>331757959.1412961</v>
      </c>
      <c r="AX14" s="95">
        <f t="shared" si="0"/>
        <v>1.6587897957064806</v>
      </c>
      <c r="AY14" s="95">
        <f t="shared" si="1"/>
        <v>0.025545362853879795</v>
      </c>
      <c r="AZ14" s="95">
        <f t="shared" si="2"/>
        <v>0.7298675101108514</v>
      </c>
      <c r="BA14" s="95">
        <f t="shared" si="3"/>
        <v>0.021896025303325545</v>
      </c>
      <c r="BB14" s="95">
        <f t="shared" si="4"/>
        <v>0.08293948978532402</v>
      </c>
      <c r="BC14" s="95">
        <f t="shared" si="5"/>
        <v>0.06966917141967217</v>
      </c>
      <c r="BD14" s="96">
        <f t="shared" si="6"/>
        <v>0.007298675101108513</v>
      </c>
    </row>
    <row r="15" spans="1:56" ht="15">
      <c r="A15" s="31" t="s">
        <v>154</v>
      </c>
      <c r="B15" s="35">
        <v>38238</v>
      </c>
      <c r="C15" s="32">
        <v>1005</v>
      </c>
      <c r="D15" s="33" t="s">
        <v>137</v>
      </c>
      <c r="E15" s="34" t="s">
        <v>138</v>
      </c>
      <c r="F15" s="32" t="s">
        <v>28</v>
      </c>
      <c r="G15" s="35">
        <v>38238</v>
      </c>
      <c r="H15" s="35">
        <v>38239</v>
      </c>
      <c r="I15" s="33" t="s">
        <v>155</v>
      </c>
      <c r="J15" s="36">
        <v>5.96</v>
      </c>
      <c r="K15" s="32">
        <v>145</v>
      </c>
      <c r="L15" s="43">
        <v>0.62</v>
      </c>
      <c r="M15" s="50">
        <v>7.9</v>
      </c>
      <c r="N15" s="50">
        <v>80</v>
      </c>
      <c r="O15" s="43">
        <v>27.83</v>
      </c>
      <c r="P15" s="36">
        <v>16.698999999999998</v>
      </c>
      <c r="Q15" s="36">
        <v>16.994</v>
      </c>
      <c r="R15" s="32">
        <v>1.22</v>
      </c>
      <c r="S15" s="32">
        <v>0.84</v>
      </c>
      <c r="T15" s="53">
        <v>9.4</v>
      </c>
      <c r="U15" s="33" t="s">
        <v>120</v>
      </c>
      <c r="V15" s="32">
        <v>2.4</v>
      </c>
      <c r="W15" s="53">
        <v>0.0017</v>
      </c>
      <c r="X15" s="33" t="s">
        <v>120</v>
      </c>
      <c r="Y15" s="32">
        <v>0.0008</v>
      </c>
      <c r="Z15" s="53">
        <v>1.7</v>
      </c>
      <c r="AA15" s="33" t="s">
        <v>120</v>
      </c>
      <c r="AB15" s="32">
        <v>0.083</v>
      </c>
      <c r="AC15" s="53">
        <v>0.013</v>
      </c>
      <c r="AD15" s="33" t="s">
        <v>120</v>
      </c>
      <c r="AE15" s="32">
        <v>0.003</v>
      </c>
      <c r="AF15" s="58">
        <v>0.8</v>
      </c>
      <c r="AG15" s="33" t="s">
        <v>120</v>
      </c>
      <c r="AH15" s="32">
        <v>0.012</v>
      </c>
      <c r="AI15" s="53">
        <v>0.87</v>
      </c>
      <c r="AJ15" s="33" t="s">
        <v>120</v>
      </c>
      <c r="AK15" s="32">
        <v>0.012</v>
      </c>
      <c r="AL15" s="57">
        <v>1</v>
      </c>
      <c r="AM15" s="33" t="s">
        <v>120</v>
      </c>
      <c r="AN15" s="32">
        <v>0.014</v>
      </c>
      <c r="AO15" s="32" t="s">
        <v>32</v>
      </c>
      <c r="AP15" s="99">
        <v>108.75</v>
      </c>
      <c r="AQ15" s="32" t="s">
        <v>32</v>
      </c>
      <c r="AR15" s="111">
        <v>125</v>
      </c>
      <c r="AS15" s="32" t="s">
        <v>32</v>
      </c>
      <c r="AT15" s="99">
        <v>114.94252873563218</v>
      </c>
      <c r="AU15" s="32" t="s">
        <v>30</v>
      </c>
      <c r="AV15" s="66" t="s">
        <v>31</v>
      </c>
      <c r="AW15" s="78">
        <v>3683773296.6047378</v>
      </c>
      <c r="AX15" s="95">
        <f t="shared" si="0"/>
        <v>34.62746898808453</v>
      </c>
      <c r="AY15" s="95">
        <f t="shared" si="1"/>
        <v>0.006262414604228055</v>
      </c>
      <c r="AZ15" s="95">
        <f t="shared" si="2"/>
        <v>6.262414604228054</v>
      </c>
      <c r="BA15" s="95">
        <f t="shared" si="3"/>
        <v>0.04788905285586159</v>
      </c>
      <c r="BB15" s="95">
        <f t="shared" si="4"/>
        <v>2.9470186372837905</v>
      </c>
      <c r="BC15" s="95">
        <f t="shared" si="5"/>
        <v>3.2048827680461214</v>
      </c>
      <c r="BD15" s="96">
        <f t="shared" si="6"/>
        <v>3.6837732966047376</v>
      </c>
    </row>
    <row r="16" spans="1:56" ht="14.25">
      <c r="A16" s="31" t="s">
        <v>156</v>
      </c>
      <c r="B16" s="35">
        <v>38245</v>
      </c>
      <c r="C16" s="32">
        <v>1020</v>
      </c>
      <c r="D16" s="33" t="s">
        <v>137</v>
      </c>
      <c r="E16" s="34" t="s">
        <v>138</v>
      </c>
      <c r="F16" s="32" t="s">
        <v>28</v>
      </c>
      <c r="G16" s="35">
        <v>38245</v>
      </c>
      <c r="H16" s="35">
        <v>38246</v>
      </c>
      <c r="I16" s="33" t="s">
        <v>157</v>
      </c>
      <c r="J16" s="36">
        <v>6.13</v>
      </c>
      <c r="K16" s="32">
        <v>246</v>
      </c>
      <c r="L16" s="43">
        <v>0.41</v>
      </c>
      <c r="M16" s="50">
        <v>4.6</v>
      </c>
      <c r="N16" s="50">
        <v>86</v>
      </c>
      <c r="O16" s="43">
        <v>28.26</v>
      </c>
      <c r="P16" s="36">
        <v>17.707</v>
      </c>
      <c r="Q16" s="36">
        <v>17.747</v>
      </c>
      <c r="R16" s="32">
        <v>0.11</v>
      </c>
      <c r="S16" s="36">
        <v>0.1</v>
      </c>
      <c r="T16" s="53">
        <v>6</v>
      </c>
      <c r="U16" s="33" t="s">
        <v>120</v>
      </c>
      <c r="V16" s="32">
        <v>2.4</v>
      </c>
      <c r="W16" s="53">
        <v>0.21</v>
      </c>
      <c r="X16" s="33" t="s">
        <v>120</v>
      </c>
      <c r="Y16" s="32">
        <v>0.008</v>
      </c>
      <c r="Z16" s="53">
        <v>2.9</v>
      </c>
      <c r="AA16" s="33" t="s">
        <v>120</v>
      </c>
      <c r="AB16" s="32">
        <v>0.083</v>
      </c>
      <c r="AC16" s="53">
        <v>0.013</v>
      </c>
      <c r="AD16" s="33" t="s">
        <v>120</v>
      </c>
      <c r="AE16" s="32">
        <v>0.003</v>
      </c>
      <c r="AF16" s="53">
        <v>1.4</v>
      </c>
      <c r="AG16" s="33" t="s">
        <v>120</v>
      </c>
      <c r="AH16" s="32">
        <v>0.012</v>
      </c>
      <c r="AI16" s="53">
        <v>1.3</v>
      </c>
      <c r="AJ16" s="33" t="s">
        <v>120</v>
      </c>
      <c r="AK16" s="32">
        <v>0.012</v>
      </c>
      <c r="AL16" s="53">
        <v>1.3</v>
      </c>
      <c r="AM16" s="33" t="s">
        <v>120</v>
      </c>
      <c r="AN16" s="32">
        <v>0.007</v>
      </c>
      <c r="AO16" s="32" t="s">
        <v>30</v>
      </c>
      <c r="AP16" s="32" t="s">
        <v>31</v>
      </c>
      <c r="AQ16" s="32" t="s">
        <v>30</v>
      </c>
      <c r="AR16" s="32" t="s">
        <v>31</v>
      </c>
      <c r="AS16" s="32" t="s">
        <v>30</v>
      </c>
      <c r="AT16" s="50" t="s">
        <v>31</v>
      </c>
      <c r="AU16" s="32" t="s">
        <v>30</v>
      </c>
      <c r="AV16" s="66" t="s">
        <v>31</v>
      </c>
      <c r="AW16" s="78">
        <v>2147319955.5911677</v>
      </c>
      <c r="AX16" s="95">
        <f t="shared" si="0"/>
        <v>12.883919733547005</v>
      </c>
      <c r="AY16" s="95">
        <f t="shared" si="1"/>
        <v>0.4509371906741452</v>
      </c>
      <c r="AZ16" s="95">
        <f t="shared" si="2"/>
        <v>6.227227871214386</v>
      </c>
      <c r="BA16" s="95">
        <f t="shared" si="3"/>
        <v>0.02791515942268518</v>
      </c>
      <c r="BB16" s="95">
        <f t="shared" si="4"/>
        <v>3.0062479378276348</v>
      </c>
      <c r="BC16" s="95">
        <f t="shared" si="5"/>
        <v>2.791515942268518</v>
      </c>
      <c r="BD16" s="96">
        <f t="shared" si="6"/>
        <v>2.791515942268518</v>
      </c>
    </row>
    <row r="17" spans="1:56" ht="14.25">
      <c r="A17" s="31" t="s">
        <v>158</v>
      </c>
      <c r="B17" s="35">
        <v>38253</v>
      </c>
      <c r="C17" s="32">
        <v>1030</v>
      </c>
      <c r="D17" s="33" t="s">
        <v>137</v>
      </c>
      <c r="E17" s="34" t="s">
        <v>138</v>
      </c>
      <c r="F17" s="32" t="s">
        <v>28</v>
      </c>
      <c r="G17" s="35">
        <v>38253</v>
      </c>
      <c r="H17" s="35">
        <v>38254</v>
      </c>
      <c r="I17" s="33" t="s">
        <v>159</v>
      </c>
      <c r="J17" s="36">
        <v>6.15</v>
      </c>
      <c r="K17" s="32">
        <v>152</v>
      </c>
      <c r="L17" s="43">
        <v>2.84</v>
      </c>
      <c r="M17" s="50">
        <v>35.5</v>
      </c>
      <c r="N17" s="50">
        <v>82</v>
      </c>
      <c r="O17" s="43">
        <v>26.84</v>
      </c>
      <c r="P17" s="36">
        <v>17.624000000000002</v>
      </c>
      <c r="Q17" s="36">
        <v>17.459</v>
      </c>
      <c r="R17" s="32">
        <v>1.21</v>
      </c>
      <c r="S17" s="32">
        <v>0.89</v>
      </c>
      <c r="T17" s="53">
        <v>7</v>
      </c>
      <c r="U17" s="33" t="s">
        <v>120</v>
      </c>
      <c r="V17" s="32">
        <v>2.4</v>
      </c>
      <c r="W17" s="53">
        <v>0.11</v>
      </c>
      <c r="X17" s="33" t="s">
        <v>120</v>
      </c>
      <c r="Y17" s="32">
        <v>0.016</v>
      </c>
      <c r="Z17" s="53">
        <v>2.1</v>
      </c>
      <c r="AA17" s="33" t="s">
        <v>120</v>
      </c>
      <c r="AB17" s="32">
        <v>0.083</v>
      </c>
      <c r="AC17" s="55">
        <v>0.01</v>
      </c>
      <c r="AD17" s="33" t="s">
        <v>120</v>
      </c>
      <c r="AE17" s="32">
        <v>0.003</v>
      </c>
      <c r="AF17" s="53">
        <v>1.3</v>
      </c>
      <c r="AG17" s="33" t="s">
        <v>120</v>
      </c>
      <c r="AH17" s="32">
        <v>0.006</v>
      </c>
      <c r="AI17" s="53">
        <v>1.2</v>
      </c>
      <c r="AJ17" s="33" t="s">
        <v>120</v>
      </c>
      <c r="AK17" s="32">
        <v>0.006</v>
      </c>
      <c r="AL17" s="53">
        <v>0.84</v>
      </c>
      <c r="AM17" s="33" t="s">
        <v>120</v>
      </c>
      <c r="AN17" s="32">
        <v>0.007</v>
      </c>
      <c r="AO17" s="32" t="s">
        <v>30</v>
      </c>
      <c r="AP17" s="32" t="s">
        <v>31</v>
      </c>
      <c r="AQ17" s="32" t="s">
        <v>30</v>
      </c>
      <c r="AR17" s="32" t="s">
        <v>31</v>
      </c>
      <c r="AS17" s="32" t="s">
        <v>30</v>
      </c>
      <c r="AT17" s="50" t="s">
        <v>31</v>
      </c>
      <c r="AU17" s="32" t="s">
        <v>30</v>
      </c>
      <c r="AV17" s="66" t="s">
        <v>31</v>
      </c>
      <c r="AW17" s="78">
        <v>8839843750.745472</v>
      </c>
      <c r="AX17" s="95">
        <f t="shared" si="0"/>
        <v>61.878906255218304</v>
      </c>
      <c r="AY17" s="95">
        <f t="shared" si="1"/>
        <v>0.9723828125820019</v>
      </c>
      <c r="AZ17" s="95">
        <f t="shared" si="2"/>
        <v>18.56367187656549</v>
      </c>
      <c r="BA17" s="95">
        <f t="shared" si="3"/>
        <v>0.08839843750745473</v>
      </c>
      <c r="BB17" s="95">
        <f t="shared" si="4"/>
        <v>11.491796875969113</v>
      </c>
      <c r="BC17" s="95">
        <f t="shared" si="5"/>
        <v>10.607812500894566</v>
      </c>
      <c r="BD17" s="96">
        <f t="shared" si="6"/>
        <v>7.425468750626196</v>
      </c>
    </row>
    <row r="18" spans="1:56" ht="14.25">
      <c r="A18" s="31" t="s">
        <v>160</v>
      </c>
      <c r="B18" s="35">
        <v>38258</v>
      </c>
      <c r="C18" s="32">
        <v>1315</v>
      </c>
      <c r="D18" s="33" t="s">
        <v>137</v>
      </c>
      <c r="E18" s="34" t="s">
        <v>138</v>
      </c>
      <c r="F18" s="32" t="s">
        <v>28</v>
      </c>
      <c r="G18" s="35">
        <v>38258</v>
      </c>
      <c r="H18" s="35">
        <v>38259</v>
      </c>
      <c r="I18" s="33" t="s">
        <v>161</v>
      </c>
      <c r="J18" s="36">
        <v>5.95</v>
      </c>
      <c r="K18" s="32">
        <v>101</v>
      </c>
      <c r="L18" s="43">
        <v>1.96</v>
      </c>
      <c r="M18" s="50">
        <v>25.1</v>
      </c>
      <c r="N18" s="50">
        <v>83</v>
      </c>
      <c r="O18" s="43">
        <v>28.02</v>
      </c>
      <c r="P18" s="36">
        <v>17.777</v>
      </c>
      <c r="Q18" s="36">
        <v>17.762</v>
      </c>
      <c r="R18" s="32">
        <v>2.36</v>
      </c>
      <c r="S18" s="32">
        <v>2.31</v>
      </c>
      <c r="T18" s="53">
        <v>10</v>
      </c>
      <c r="U18" s="33" t="s">
        <v>120</v>
      </c>
      <c r="V18" s="32">
        <v>2.4</v>
      </c>
      <c r="W18" s="55">
        <v>0.02</v>
      </c>
      <c r="X18" s="33" t="s">
        <v>120</v>
      </c>
      <c r="Y18" s="32">
        <v>0.004</v>
      </c>
      <c r="Z18" s="53">
        <v>2.5</v>
      </c>
      <c r="AA18" s="33" t="s">
        <v>120</v>
      </c>
      <c r="AB18" s="32">
        <v>0.083</v>
      </c>
      <c r="AC18" s="56">
        <v>0.003</v>
      </c>
      <c r="AD18" s="33" t="s">
        <v>120</v>
      </c>
      <c r="AE18" s="32">
        <v>0.0003</v>
      </c>
      <c r="AF18" s="53">
        <v>1.3</v>
      </c>
      <c r="AG18" s="33" t="s">
        <v>120</v>
      </c>
      <c r="AH18" s="32">
        <v>0.006</v>
      </c>
      <c r="AI18" s="53">
        <v>1.1</v>
      </c>
      <c r="AJ18" s="33" t="s">
        <v>120</v>
      </c>
      <c r="AK18" s="32">
        <v>0.006</v>
      </c>
      <c r="AL18" s="53">
        <v>0.85</v>
      </c>
      <c r="AM18" s="33" t="s">
        <v>120</v>
      </c>
      <c r="AN18" s="32">
        <v>0.0035</v>
      </c>
      <c r="AO18" s="32" t="s">
        <v>30</v>
      </c>
      <c r="AP18" s="32" t="s">
        <v>31</v>
      </c>
      <c r="AQ18" s="32" t="s">
        <v>30</v>
      </c>
      <c r="AR18" s="32" t="s">
        <v>31</v>
      </c>
      <c r="AS18" s="32" t="s">
        <v>30</v>
      </c>
      <c r="AT18" s="50" t="s">
        <v>31</v>
      </c>
      <c r="AU18" s="32" t="s">
        <v>30</v>
      </c>
      <c r="AV18" s="66" t="s">
        <v>31</v>
      </c>
      <c r="AW18" s="78">
        <v>7139595259.196192</v>
      </c>
      <c r="AX18" s="95">
        <f t="shared" si="0"/>
        <v>71.39595259196192</v>
      </c>
      <c r="AY18" s="95">
        <f t="shared" si="1"/>
        <v>0.14279190518392385</v>
      </c>
      <c r="AZ18" s="95">
        <f t="shared" si="2"/>
        <v>17.84898814799048</v>
      </c>
      <c r="BA18" s="95">
        <f t="shared" si="3"/>
        <v>0.021418785777588576</v>
      </c>
      <c r="BB18" s="95">
        <f t="shared" si="4"/>
        <v>9.28147383695505</v>
      </c>
      <c r="BC18" s="95">
        <f t="shared" si="5"/>
        <v>7.853554785115811</v>
      </c>
      <c r="BD18" s="96">
        <f t="shared" si="6"/>
        <v>6.068655970316763</v>
      </c>
    </row>
    <row r="19" spans="1:56" ht="14.25">
      <c r="A19" s="31" t="s">
        <v>162</v>
      </c>
      <c r="B19" s="35">
        <v>38265</v>
      </c>
      <c r="C19" s="32">
        <v>745</v>
      </c>
      <c r="D19" s="33" t="s">
        <v>137</v>
      </c>
      <c r="E19" s="34" t="s">
        <v>138</v>
      </c>
      <c r="F19" s="32" t="s">
        <v>28</v>
      </c>
      <c r="G19" s="35">
        <v>38265</v>
      </c>
      <c r="H19" s="35">
        <v>38266</v>
      </c>
      <c r="I19" s="33" t="s">
        <v>163</v>
      </c>
      <c r="J19" s="36">
        <v>6.25</v>
      </c>
      <c r="K19" s="32">
        <v>171</v>
      </c>
      <c r="L19" s="43">
        <v>1.56</v>
      </c>
      <c r="M19" s="50">
        <v>20</v>
      </c>
      <c r="N19" s="50">
        <v>80</v>
      </c>
      <c r="O19" s="43">
        <v>28.44</v>
      </c>
      <c r="P19" s="36">
        <v>17.289</v>
      </c>
      <c r="Q19" s="36">
        <v>17.159</v>
      </c>
      <c r="R19" s="32">
        <v>0.46</v>
      </c>
      <c r="S19" s="32">
        <v>0.63</v>
      </c>
      <c r="T19" s="53" t="s">
        <v>430</v>
      </c>
      <c r="U19" s="32" t="s">
        <v>34</v>
      </c>
      <c r="V19" s="32">
        <v>2.4</v>
      </c>
      <c r="W19" s="53">
        <v>0.12</v>
      </c>
      <c r="X19" s="33" t="s">
        <v>120</v>
      </c>
      <c r="Y19" s="32">
        <v>0.0015</v>
      </c>
      <c r="Z19" s="53">
        <v>1.7</v>
      </c>
      <c r="AA19" s="33" t="s">
        <v>120</v>
      </c>
      <c r="AB19" s="32">
        <v>0.083</v>
      </c>
      <c r="AC19" s="53">
        <v>0.0032</v>
      </c>
      <c r="AD19" s="33" t="s">
        <v>120</v>
      </c>
      <c r="AE19" s="32">
        <v>0.0008</v>
      </c>
      <c r="AF19" s="53">
        <v>0.12</v>
      </c>
      <c r="AG19" s="33" t="s">
        <v>120</v>
      </c>
      <c r="AH19" s="32">
        <v>0.006</v>
      </c>
      <c r="AI19" s="53">
        <v>0.094</v>
      </c>
      <c r="AJ19" s="33" t="s">
        <v>120</v>
      </c>
      <c r="AK19" s="32">
        <v>0.006</v>
      </c>
      <c r="AL19" s="53">
        <v>0.073</v>
      </c>
      <c r="AM19" s="33" t="s">
        <v>120</v>
      </c>
      <c r="AN19" s="32">
        <v>0.0035</v>
      </c>
      <c r="AO19" s="32" t="s">
        <v>30</v>
      </c>
      <c r="AP19" s="32" t="s">
        <v>31</v>
      </c>
      <c r="AQ19" s="32" t="s">
        <v>30</v>
      </c>
      <c r="AR19" s="32" t="s">
        <v>31</v>
      </c>
      <c r="AS19" s="32" t="s">
        <v>30</v>
      </c>
      <c r="AT19" s="50" t="s">
        <v>31</v>
      </c>
      <c r="AU19" s="32" t="s">
        <v>30</v>
      </c>
      <c r="AV19" s="66" t="s">
        <v>31</v>
      </c>
      <c r="AW19" s="78">
        <v>1226057937.8293185</v>
      </c>
      <c r="AX19" s="141" t="s">
        <v>430</v>
      </c>
      <c r="AY19" s="95">
        <f t="shared" si="1"/>
        <v>0.1471269525395182</v>
      </c>
      <c r="AZ19" s="95">
        <f t="shared" si="2"/>
        <v>2.0842984943098415</v>
      </c>
      <c r="BA19" s="95">
        <f t="shared" si="3"/>
        <v>0.003923385401053819</v>
      </c>
      <c r="BB19" s="95">
        <f t="shared" si="4"/>
        <v>0.1471269525395182</v>
      </c>
      <c r="BC19" s="95">
        <f t="shared" si="5"/>
        <v>0.11524944615595595</v>
      </c>
      <c r="BD19" s="96">
        <f t="shared" si="6"/>
        <v>0.08950222946154025</v>
      </c>
    </row>
    <row r="20" spans="1:56" ht="15">
      <c r="A20" s="31" t="s">
        <v>164</v>
      </c>
      <c r="B20" s="35">
        <v>38273</v>
      </c>
      <c r="C20" s="32">
        <v>1000</v>
      </c>
      <c r="D20" s="33" t="s">
        <v>137</v>
      </c>
      <c r="E20" s="34" t="s">
        <v>138</v>
      </c>
      <c r="F20" s="32" t="s">
        <v>28</v>
      </c>
      <c r="G20" s="35">
        <v>38273</v>
      </c>
      <c r="H20" s="35">
        <v>38274</v>
      </c>
      <c r="I20" s="33" t="s">
        <v>165</v>
      </c>
      <c r="J20" s="36">
        <v>6.44</v>
      </c>
      <c r="K20" s="32">
        <v>251</v>
      </c>
      <c r="L20" s="43">
        <v>1.52</v>
      </c>
      <c r="M20" s="50">
        <v>18.1</v>
      </c>
      <c r="N20" s="50">
        <v>80</v>
      </c>
      <c r="O20" s="43">
        <v>26.33</v>
      </c>
      <c r="P20" s="36">
        <v>17.214</v>
      </c>
      <c r="Q20" s="36">
        <v>17.252000000000002</v>
      </c>
      <c r="R20" s="32">
        <v>0.05</v>
      </c>
      <c r="S20" s="36">
        <v>0.1</v>
      </c>
      <c r="T20" s="53" t="s">
        <v>430</v>
      </c>
      <c r="U20" s="32" t="s">
        <v>34</v>
      </c>
      <c r="V20" s="32">
        <v>2.4</v>
      </c>
      <c r="W20" s="53">
        <v>0.33</v>
      </c>
      <c r="X20" s="33" t="s">
        <v>120</v>
      </c>
      <c r="Y20" s="32">
        <v>0.008</v>
      </c>
      <c r="Z20" s="53">
        <v>2.2</v>
      </c>
      <c r="AA20" s="33" t="s">
        <v>120</v>
      </c>
      <c r="AB20" s="32">
        <v>0.083</v>
      </c>
      <c r="AC20" s="53">
        <v>0.041</v>
      </c>
      <c r="AD20" s="33" t="s">
        <v>120</v>
      </c>
      <c r="AE20" s="32">
        <v>0.003</v>
      </c>
      <c r="AF20" s="53">
        <v>0.91</v>
      </c>
      <c r="AG20" s="33" t="s">
        <v>120</v>
      </c>
      <c r="AH20" s="32">
        <v>0.012</v>
      </c>
      <c r="AI20" s="53">
        <v>0.76</v>
      </c>
      <c r="AJ20" s="33" t="s">
        <v>120</v>
      </c>
      <c r="AK20" s="32">
        <v>0.012</v>
      </c>
      <c r="AL20" s="53">
        <v>1.1</v>
      </c>
      <c r="AM20" s="33" t="s">
        <v>120</v>
      </c>
      <c r="AN20" s="32">
        <v>0.014</v>
      </c>
      <c r="AO20" s="32" t="s">
        <v>30</v>
      </c>
      <c r="AP20" s="32" t="s">
        <v>31</v>
      </c>
      <c r="AQ20" s="32" t="s">
        <v>32</v>
      </c>
      <c r="AR20" s="110">
        <v>120.87912087912089</v>
      </c>
      <c r="AS20" s="32" t="s">
        <v>32</v>
      </c>
      <c r="AT20" s="110">
        <v>144.73684210526315</v>
      </c>
      <c r="AU20" s="32" t="s">
        <v>30</v>
      </c>
      <c r="AV20" s="66" t="s">
        <v>31</v>
      </c>
      <c r="AW20" s="78">
        <v>70289940.10926864</v>
      </c>
      <c r="AX20" s="141" t="s">
        <v>430</v>
      </c>
      <c r="AY20" s="95">
        <f t="shared" si="1"/>
        <v>0.02319568023605865</v>
      </c>
      <c r="AZ20" s="95">
        <f t="shared" si="2"/>
        <v>0.15463786824039102</v>
      </c>
      <c r="BA20" s="95">
        <f t="shared" si="3"/>
        <v>0.002881887544480014</v>
      </c>
      <c r="BB20" s="95">
        <f t="shared" si="4"/>
        <v>0.06396384549943447</v>
      </c>
      <c r="BC20" s="95">
        <f t="shared" si="5"/>
        <v>0.05342035448304416</v>
      </c>
      <c r="BD20" s="96">
        <f t="shared" si="6"/>
        <v>0.07731893412019551</v>
      </c>
    </row>
    <row r="21" spans="1:56" ht="15">
      <c r="A21" s="31" t="s">
        <v>166</v>
      </c>
      <c r="B21" s="35">
        <v>38286</v>
      </c>
      <c r="C21" s="32">
        <v>905</v>
      </c>
      <c r="D21" s="33" t="s">
        <v>137</v>
      </c>
      <c r="E21" s="34" t="s">
        <v>138</v>
      </c>
      <c r="F21" s="32" t="s">
        <v>28</v>
      </c>
      <c r="G21" s="35">
        <v>38286</v>
      </c>
      <c r="H21" s="35">
        <v>38287</v>
      </c>
      <c r="I21" s="33" t="s">
        <v>167</v>
      </c>
      <c r="J21" s="36">
        <v>6.67</v>
      </c>
      <c r="K21" s="32">
        <v>388</v>
      </c>
      <c r="L21" s="43">
        <v>3.63</v>
      </c>
      <c r="M21" s="50">
        <v>43.5</v>
      </c>
      <c r="N21" s="50">
        <v>80</v>
      </c>
      <c r="O21" s="43">
        <v>24.5</v>
      </c>
      <c r="P21" s="36">
        <v>17.399</v>
      </c>
      <c r="Q21" s="36">
        <v>17.172</v>
      </c>
      <c r="R21" s="32">
        <v>0.77</v>
      </c>
      <c r="S21" s="32">
        <v>0.17</v>
      </c>
      <c r="T21" s="53">
        <v>16</v>
      </c>
      <c r="U21" s="33" t="s">
        <v>120</v>
      </c>
      <c r="V21" s="32">
        <v>2.4</v>
      </c>
      <c r="W21" s="53">
        <v>0.19</v>
      </c>
      <c r="X21" s="33" t="s">
        <v>120</v>
      </c>
      <c r="Y21" s="32">
        <v>0.003</v>
      </c>
      <c r="Z21" s="53">
        <v>2.3</v>
      </c>
      <c r="AA21" s="33" t="s">
        <v>120</v>
      </c>
      <c r="AB21" s="32">
        <v>0.083</v>
      </c>
      <c r="AC21" s="53">
        <v>0.12</v>
      </c>
      <c r="AD21" s="33" t="s">
        <v>120</v>
      </c>
      <c r="AE21" s="32">
        <v>0.008</v>
      </c>
      <c r="AF21" s="53">
        <v>0.63</v>
      </c>
      <c r="AG21" s="33" t="s">
        <v>120</v>
      </c>
      <c r="AH21" s="32">
        <v>0.012</v>
      </c>
      <c r="AI21" s="53">
        <v>0.59</v>
      </c>
      <c r="AJ21" s="33" t="s">
        <v>120</v>
      </c>
      <c r="AK21" s="32">
        <v>0.012</v>
      </c>
      <c r="AL21" s="53">
        <v>0.46</v>
      </c>
      <c r="AM21" s="33" t="s">
        <v>120</v>
      </c>
      <c r="AN21" s="32">
        <v>0.007</v>
      </c>
      <c r="AO21" s="32" t="s">
        <v>30</v>
      </c>
      <c r="AP21" s="32" t="s">
        <v>31</v>
      </c>
      <c r="AQ21" s="32" t="s">
        <v>30</v>
      </c>
      <c r="AR21" s="100" t="s">
        <v>31</v>
      </c>
      <c r="AS21" s="32" t="s">
        <v>30</v>
      </c>
      <c r="AT21" s="50" t="s">
        <v>31</v>
      </c>
      <c r="AU21" s="32" t="s">
        <v>30</v>
      </c>
      <c r="AV21" s="66" t="s">
        <v>31</v>
      </c>
      <c r="AW21" s="78">
        <v>-65065312.21682434</v>
      </c>
      <c r="AX21" s="95">
        <f t="shared" si="0"/>
        <v>-1.0410449954691894</v>
      </c>
      <c r="AY21" s="95">
        <f t="shared" si="1"/>
        <v>-0.012362409321196624</v>
      </c>
      <c r="AZ21" s="95">
        <f t="shared" si="2"/>
        <v>-0.14965021809869597</v>
      </c>
      <c r="BA21" s="95">
        <f t="shared" si="3"/>
        <v>-0.00780783746601892</v>
      </c>
      <c r="BB21" s="95">
        <f t="shared" si="4"/>
        <v>-0.04099114669659933</v>
      </c>
      <c r="BC21" s="95">
        <f t="shared" si="5"/>
        <v>-0.03838853420792636</v>
      </c>
      <c r="BD21" s="96">
        <f t="shared" si="6"/>
        <v>-0.029930043619739197</v>
      </c>
    </row>
    <row r="22" spans="1:56" ht="14.25">
      <c r="A22" s="31" t="s">
        <v>168</v>
      </c>
      <c r="B22" s="35">
        <v>38293</v>
      </c>
      <c r="C22" s="32">
        <v>1445</v>
      </c>
      <c r="D22" s="33" t="s">
        <v>137</v>
      </c>
      <c r="E22" s="34" t="s">
        <v>138</v>
      </c>
      <c r="F22" s="32" t="s">
        <v>28</v>
      </c>
      <c r="G22" s="35">
        <v>38293</v>
      </c>
      <c r="H22" s="35">
        <v>38294</v>
      </c>
      <c r="I22" s="33" t="s">
        <v>169</v>
      </c>
      <c r="J22" s="36">
        <v>6.51</v>
      </c>
      <c r="K22" s="32">
        <v>373</v>
      </c>
      <c r="L22" s="43">
        <v>2.82</v>
      </c>
      <c r="M22" s="50">
        <v>34.6</v>
      </c>
      <c r="N22" s="50">
        <v>80</v>
      </c>
      <c r="O22" s="43">
        <v>25.3</v>
      </c>
      <c r="P22" s="36">
        <v>17.442</v>
      </c>
      <c r="Q22" s="36">
        <v>17.444000000000003</v>
      </c>
      <c r="R22" s="36">
        <v>0.1</v>
      </c>
      <c r="S22" s="32">
        <v>0.12</v>
      </c>
      <c r="T22" s="53">
        <v>6</v>
      </c>
      <c r="U22" s="33" t="s">
        <v>120</v>
      </c>
      <c r="V22" s="32">
        <v>2.4</v>
      </c>
      <c r="W22" s="53">
        <v>0.32</v>
      </c>
      <c r="X22" s="33" t="s">
        <v>120</v>
      </c>
      <c r="Y22" s="32">
        <v>0.008</v>
      </c>
      <c r="Z22" s="53">
        <v>2.1</v>
      </c>
      <c r="AA22" s="33" t="s">
        <v>120</v>
      </c>
      <c r="AB22" s="32">
        <v>0.083</v>
      </c>
      <c r="AC22" s="53">
        <v>0.18</v>
      </c>
      <c r="AD22" s="33" t="s">
        <v>120</v>
      </c>
      <c r="AE22" s="32">
        <v>0.008</v>
      </c>
      <c r="AF22" s="53">
        <v>0.66</v>
      </c>
      <c r="AG22" s="33" t="s">
        <v>120</v>
      </c>
      <c r="AH22" s="32">
        <v>0.012</v>
      </c>
      <c r="AI22" s="53">
        <v>0.49</v>
      </c>
      <c r="AJ22" s="33" t="s">
        <v>120</v>
      </c>
      <c r="AK22" s="32">
        <v>0.012</v>
      </c>
      <c r="AL22" s="53">
        <v>0.43</v>
      </c>
      <c r="AM22" s="33" t="s">
        <v>120</v>
      </c>
      <c r="AN22" s="32">
        <v>0.007</v>
      </c>
      <c r="AO22" s="32" t="s">
        <v>30</v>
      </c>
      <c r="AP22" s="32" t="s">
        <v>31</v>
      </c>
      <c r="AQ22" s="32" t="s">
        <v>30</v>
      </c>
      <c r="AR22" s="32" t="s">
        <v>31</v>
      </c>
      <c r="AS22" s="32" t="s">
        <v>30</v>
      </c>
      <c r="AT22" s="50" t="s">
        <v>31</v>
      </c>
      <c r="AU22" s="32" t="s">
        <v>30</v>
      </c>
      <c r="AV22" s="66" t="s">
        <v>31</v>
      </c>
      <c r="AW22" s="78">
        <v>-120956122.04904889</v>
      </c>
      <c r="AX22" s="95">
        <f t="shared" si="0"/>
        <v>-0.7257367322942933</v>
      </c>
      <c r="AY22" s="95">
        <f t="shared" si="1"/>
        <v>-0.03870595905569565</v>
      </c>
      <c r="AZ22" s="95">
        <f t="shared" si="2"/>
        <v>-0.2540078563030027</v>
      </c>
      <c r="BA22" s="95">
        <f t="shared" si="3"/>
        <v>-0.021772101968828797</v>
      </c>
      <c r="BB22" s="95">
        <f t="shared" si="4"/>
        <v>-0.07983104055237226</v>
      </c>
      <c r="BC22" s="95">
        <f t="shared" si="5"/>
        <v>-0.059268499804033946</v>
      </c>
      <c r="BD22" s="96">
        <f t="shared" si="6"/>
        <v>-0.05201113248109102</v>
      </c>
    </row>
    <row r="23" spans="1:56" s="10" customFormat="1" ht="14.25">
      <c r="A23" s="31" t="s">
        <v>170</v>
      </c>
      <c r="B23" s="35">
        <v>38300</v>
      </c>
      <c r="C23" s="32">
        <v>1120</v>
      </c>
      <c r="D23" s="33" t="s">
        <v>137</v>
      </c>
      <c r="E23" s="34" t="s">
        <v>138</v>
      </c>
      <c r="F23" s="32" t="s">
        <v>28</v>
      </c>
      <c r="G23" s="35">
        <v>38300</v>
      </c>
      <c r="H23" s="35">
        <v>38301</v>
      </c>
      <c r="I23" s="33" t="s">
        <v>171</v>
      </c>
      <c r="J23" s="36">
        <v>6.76</v>
      </c>
      <c r="K23" s="32">
        <v>378</v>
      </c>
      <c r="L23" s="43">
        <v>3.98</v>
      </c>
      <c r="M23" s="50">
        <v>46.5</v>
      </c>
      <c r="N23" s="50">
        <v>80</v>
      </c>
      <c r="O23" s="43">
        <v>23.08</v>
      </c>
      <c r="P23" s="36">
        <v>17.359</v>
      </c>
      <c r="Q23" s="36">
        <v>17.184</v>
      </c>
      <c r="R23" s="32">
        <v>0.62</v>
      </c>
      <c r="S23" s="32">
        <v>0.26</v>
      </c>
      <c r="T23" s="53">
        <v>17</v>
      </c>
      <c r="U23" s="33" t="s">
        <v>120</v>
      </c>
      <c r="V23" s="32">
        <v>2.4</v>
      </c>
      <c r="W23" s="53">
        <v>0.069</v>
      </c>
      <c r="X23" s="33" t="s">
        <v>120</v>
      </c>
      <c r="Y23" s="32">
        <v>0.008</v>
      </c>
      <c r="Z23" s="53">
        <v>1.8</v>
      </c>
      <c r="AA23" s="33" t="s">
        <v>120</v>
      </c>
      <c r="AB23" s="32">
        <v>0.083</v>
      </c>
      <c r="AC23" s="53">
        <v>0.32</v>
      </c>
      <c r="AD23" s="33" t="s">
        <v>120</v>
      </c>
      <c r="AE23" s="32">
        <v>0.003</v>
      </c>
      <c r="AF23" s="53">
        <v>0.44</v>
      </c>
      <c r="AG23" s="33" t="s">
        <v>120</v>
      </c>
      <c r="AH23" s="32">
        <v>0.012</v>
      </c>
      <c r="AI23" s="53">
        <v>0.28</v>
      </c>
      <c r="AJ23" s="33" t="s">
        <v>120</v>
      </c>
      <c r="AK23" s="32">
        <v>0.012</v>
      </c>
      <c r="AL23" s="53">
        <v>0.22</v>
      </c>
      <c r="AM23" s="33" t="s">
        <v>120</v>
      </c>
      <c r="AN23" s="32">
        <v>0.007</v>
      </c>
      <c r="AO23" s="32" t="s">
        <v>30</v>
      </c>
      <c r="AP23" s="32" t="s">
        <v>31</v>
      </c>
      <c r="AQ23" s="32" t="s">
        <v>30</v>
      </c>
      <c r="AR23" s="32" t="s">
        <v>31</v>
      </c>
      <c r="AS23" s="32" t="s">
        <v>30</v>
      </c>
      <c r="AT23" s="50" t="s">
        <v>31</v>
      </c>
      <c r="AU23" s="32" t="s">
        <v>30</v>
      </c>
      <c r="AV23" s="66" t="s">
        <v>31</v>
      </c>
      <c r="AW23" s="78">
        <v>-154465803.6308911</v>
      </c>
      <c r="AX23" s="95">
        <f t="shared" si="0"/>
        <v>-2.625918661725149</v>
      </c>
      <c r="AY23" s="95">
        <f t="shared" si="1"/>
        <v>-0.010658140450531487</v>
      </c>
      <c r="AZ23" s="95">
        <f t="shared" si="2"/>
        <v>-0.278038446535604</v>
      </c>
      <c r="BA23" s="95">
        <f t="shared" si="3"/>
        <v>-0.049429057161885157</v>
      </c>
      <c r="BB23" s="95">
        <f t="shared" si="4"/>
        <v>-0.06796495359759208</v>
      </c>
      <c r="BC23" s="95">
        <f t="shared" si="5"/>
        <v>-0.04325042501664951</v>
      </c>
      <c r="BD23" s="96">
        <f t="shared" si="6"/>
        <v>-0.03398247679879604</v>
      </c>
    </row>
    <row r="24" spans="1:56" ht="14.25">
      <c r="A24" s="101" t="s">
        <v>172</v>
      </c>
      <c r="B24" s="102">
        <v>38334</v>
      </c>
      <c r="C24" s="103">
        <v>1105</v>
      </c>
      <c r="D24" s="114" t="s">
        <v>137</v>
      </c>
      <c r="E24" s="115" t="s">
        <v>138</v>
      </c>
      <c r="F24" s="103" t="s">
        <v>28</v>
      </c>
      <c r="G24" s="102">
        <v>38334</v>
      </c>
      <c r="H24" s="102">
        <v>38335</v>
      </c>
      <c r="I24" s="114" t="s">
        <v>173</v>
      </c>
      <c r="J24" s="120">
        <v>6.94</v>
      </c>
      <c r="K24" s="103">
        <v>462</v>
      </c>
      <c r="L24" s="121">
        <v>5.77</v>
      </c>
      <c r="M24" s="122">
        <v>63.3</v>
      </c>
      <c r="N24" s="122">
        <v>80</v>
      </c>
      <c r="O24" s="121">
        <v>19.77</v>
      </c>
      <c r="P24" s="120">
        <v>17.653</v>
      </c>
      <c r="Q24" s="120">
        <v>17.653</v>
      </c>
      <c r="R24" s="103">
        <v>0.05</v>
      </c>
      <c r="S24" s="103">
        <v>-0.04</v>
      </c>
      <c r="T24" s="53" t="s">
        <v>430</v>
      </c>
      <c r="U24" s="103" t="s">
        <v>34</v>
      </c>
      <c r="V24" s="103">
        <v>2.4</v>
      </c>
      <c r="W24" s="104">
        <v>0.085</v>
      </c>
      <c r="X24" s="114" t="s">
        <v>120</v>
      </c>
      <c r="Y24" s="103">
        <v>0.008</v>
      </c>
      <c r="Z24" s="104">
        <v>1.4</v>
      </c>
      <c r="AA24" s="114" t="s">
        <v>120</v>
      </c>
      <c r="AB24" s="103">
        <v>0.083</v>
      </c>
      <c r="AC24" s="104">
        <v>0.31</v>
      </c>
      <c r="AD24" s="114" t="s">
        <v>120</v>
      </c>
      <c r="AE24" s="103">
        <v>0.003</v>
      </c>
      <c r="AF24" s="104">
        <v>0.22</v>
      </c>
      <c r="AG24" s="114" t="s">
        <v>120</v>
      </c>
      <c r="AH24" s="103">
        <v>0.012</v>
      </c>
      <c r="AI24" s="104">
        <v>0.13</v>
      </c>
      <c r="AJ24" s="114" t="s">
        <v>120</v>
      </c>
      <c r="AK24" s="103">
        <v>0.012</v>
      </c>
      <c r="AL24" s="104">
        <v>0.12</v>
      </c>
      <c r="AM24" s="114" t="s">
        <v>120</v>
      </c>
      <c r="AN24" s="103">
        <v>0.007</v>
      </c>
      <c r="AO24" s="103" t="s">
        <v>30</v>
      </c>
      <c r="AP24" s="103" t="s">
        <v>31</v>
      </c>
      <c r="AQ24" s="103" t="s">
        <v>30</v>
      </c>
      <c r="AR24" s="103" t="s">
        <v>31</v>
      </c>
      <c r="AS24" s="103" t="s">
        <v>30</v>
      </c>
      <c r="AT24" s="122" t="s">
        <v>31</v>
      </c>
      <c r="AU24" s="103" t="s">
        <v>30</v>
      </c>
      <c r="AV24" s="108" t="s">
        <v>31</v>
      </c>
      <c r="AW24" s="123">
        <v>-144892838.7591885</v>
      </c>
      <c r="AX24" s="141" t="s">
        <v>430</v>
      </c>
      <c r="AY24" s="118">
        <f t="shared" si="1"/>
        <v>-0.012315891294531024</v>
      </c>
      <c r="AZ24" s="118">
        <f t="shared" si="2"/>
        <v>-0.20284997426286389</v>
      </c>
      <c r="BA24" s="118">
        <f t="shared" si="3"/>
        <v>-0.044916780015348434</v>
      </c>
      <c r="BB24" s="118">
        <f t="shared" si="4"/>
        <v>-0.03187642452702147</v>
      </c>
      <c r="BC24" s="118">
        <f t="shared" si="5"/>
        <v>-0.018836069038694506</v>
      </c>
      <c r="BD24" s="119">
        <f t="shared" si="6"/>
        <v>-0.017387140651102622</v>
      </c>
    </row>
    <row r="25" spans="1:56" ht="14.25">
      <c r="A25" s="31" t="s">
        <v>292</v>
      </c>
      <c r="B25" s="35">
        <v>38384</v>
      </c>
      <c r="C25" s="32">
        <v>1150</v>
      </c>
      <c r="D25" s="33" t="s">
        <v>137</v>
      </c>
      <c r="E25" s="34" t="s">
        <v>138</v>
      </c>
      <c r="F25" s="32" t="s">
        <v>28</v>
      </c>
      <c r="G25" s="35">
        <v>38384</v>
      </c>
      <c r="H25" s="35">
        <f>G25+1</f>
        <v>38385</v>
      </c>
      <c r="I25" s="33" t="s">
        <v>312</v>
      </c>
      <c r="J25" s="32">
        <v>7.27</v>
      </c>
      <c r="K25" s="32">
        <v>531</v>
      </c>
      <c r="L25" s="43">
        <v>7.75</v>
      </c>
      <c r="M25" s="50">
        <v>82.8</v>
      </c>
      <c r="N25" s="32" t="s">
        <v>62</v>
      </c>
      <c r="O25" s="43">
        <v>18.53</v>
      </c>
      <c r="P25" s="36">
        <v>17.282</v>
      </c>
      <c r="Q25" s="36">
        <v>17.269</v>
      </c>
      <c r="R25" s="36">
        <v>0.05</v>
      </c>
      <c r="S25" s="36">
        <v>0.01</v>
      </c>
      <c r="T25" s="53" t="s">
        <v>430</v>
      </c>
      <c r="U25" s="32" t="s">
        <v>34</v>
      </c>
      <c r="V25" s="32">
        <v>2.4</v>
      </c>
      <c r="W25" s="53" t="s">
        <v>430</v>
      </c>
      <c r="X25" s="32" t="s">
        <v>34</v>
      </c>
      <c r="Y25" s="32">
        <v>0.0008</v>
      </c>
      <c r="Z25" s="53">
        <v>1.4</v>
      </c>
      <c r="AA25" s="33" t="s">
        <v>120</v>
      </c>
      <c r="AB25" s="32">
        <v>0.083</v>
      </c>
      <c r="AC25" s="53">
        <v>0.46</v>
      </c>
      <c r="AD25" s="33" t="s">
        <v>120</v>
      </c>
      <c r="AE25" s="32">
        <v>0.003</v>
      </c>
      <c r="AF25" s="53">
        <v>0.18</v>
      </c>
      <c r="AG25" s="33" t="s">
        <v>120</v>
      </c>
      <c r="AH25" s="32">
        <v>0.012</v>
      </c>
      <c r="AI25" s="58">
        <v>0.1</v>
      </c>
      <c r="AJ25" s="33" t="s">
        <v>120</v>
      </c>
      <c r="AK25" s="32">
        <v>0.012</v>
      </c>
      <c r="AL25" s="58">
        <v>0.1</v>
      </c>
      <c r="AM25" s="33" t="s">
        <v>120</v>
      </c>
      <c r="AN25" s="32">
        <v>0.007</v>
      </c>
      <c r="AO25" s="32" t="s">
        <v>30</v>
      </c>
      <c r="AP25" s="32" t="s">
        <v>31</v>
      </c>
      <c r="AQ25" s="32" t="s">
        <v>30</v>
      </c>
      <c r="AR25" s="32" t="s">
        <v>31</v>
      </c>
      <c r="AS25" s="32" t="s">
        <v>30</v>
      </c>
      <c r="AT25" s="50" t="s">
        <v>31</v>
      </c>
      <c r="AU25" s="32" t="s">
        <v>30</v>
      </c>
      <c r="AV25" s="98" t="s">
        <v>31</v>
      </c>
      <c r="AW25" s="78">
        <v>-33437353.53588305</v>
      </c>
      <c r="AX25" s="141" t="s">
        <v>430</v>
      </c>
      <c r="AY25" s="141" t="s">
        <v>430</v>
      </c>
      <c r="AZ25" s="95">
        <f t="shared" si="2"/>
        <v>-0.04681229495023627</v>
      </c>
      <c r="BA25" s="95">
        <f t="shared" si="3"/>
        <v>-0.015381182626506205</v>
      </c>
      <c r="BB25" s="95">
        <f t="shared" si="4"/>
        <v>-0.006018723636458949</v>
      </c>
      <c r="BC25" s="95">
        <f t="shared" si="5"/>
        <v>-0.0033437353535883054</v>
      </c>
      <c r="BD25" s="96">
        <f t="shared" si="6"/>
        <v>-0.0033437353535883054</v>
      </c>
    </row>
    <row r="26" spans="1:56" ht="14.25">
      <c r="A26" s="31" t="s">
        <v>293</v>
      </c>
      <c r="B26" s="35">
        <v>38391</v>
      </c>
      <c r="C26" s="32">
        <v>1215</v>
      </c>
      <c r="D26" s="33" t="s">
        <v>137</v>
      </c>
      <c r="E26" s="34" t="s">
        <v>138</v>
      </c>
      <c r="F26" s="32" t="s">
        <v>28</v>
      </c>
      <c r="G26" s="35">
        <v>38391</v>
      </c>
      <c r="H26" s="35">
        <f aca="true" t="shared" si="7" ref="H26:H52">G26+1</f>
        <v>38392</v>
      </c>
      <c r="I26" s="33" t="s">
        <v>313</v>
      </c>
      <c r="J26" s="32">
        <v>7.62</v>
      </c>
      <c r="K26" s="32">
        <v>526</v>
      </c>
      <c r="L26" s="43" t="s">
        <v>429</v>
      </c>
      <c r="M26" s="50" t="s">
        <v>429</v>
      </c>
      <c r="N26" s="32">
        <v>70</v>
      </c>
      <c r="O26" s="43">
        <v>19.81</v>
      </c>
      <c r="P26" s="36">
        <v>17.064</v>
      </c>
      <c r="Q26" s="36">
        <v>17.062</v>
      </c>
      <c r="R26" s="36">
        <v>0.05</v>
      </c>
      <c r="S26" s="36">
        <v>-0.03</v>
      </c>
      <c r="T26" s="53">
        <v>13</v>
      </c>
      <c r="U26" s="33" t="s">
        <v>120</v>
      </c>
      <c r="V26" s="32">
        <v>2.4</v>
      </c>
      <c r="W26" s="53">
        <v>0.021</v>
      </c>
      <c r="X26" s="33" t="s">
        <v>120</v>
      </c>
      <c r="Y26" s="32">
        <v>0.0008</v>
      </c>
      <c r="Z26" s="53">
        <v>2.2</v>
      </c>
      <c r="AA26" s="33" t="s">
        <v>120</v>
      </c>
      <c r="AB26" s="32">
        <v>0.083</v>
      </c>
      <c r="AC26" s="53">
        <v>0.033</v>
      </c>
      <c r="AD26" s="33" t="s">
        <v>120</v>
      </c>
      <c r="AE26" s="32">
        <v>0.0003</v>
      </c>
      <c r="AF26" s="53">
        <v>0.19</v>
      </c>
      <c r="AG26" s="33" t="s">
        <v>120</v>
      </c>
      <c r="AH26" s="32">
        <v>0.012</v>
      </c>
      <c r="AI26" s="53">
        <v>0.092</v>
      </c>
      <c r="AJ26" s="33" t="s">
        <v>120</v>
      </c>
      <c r="AK26" s="32">
        <v>0.012</v>
      </c>
      <c r="AL26" s="53">
        <v>0.083</v>
      </c>
      <c r="AM26" s="33" t="s">
        <v>120</v>
      </c>
      <c r="AN26" s="32">
        <v>0.007</v>
      </c>
      <c r="AO26" s="32" t="s">
        <v>30</v>
      </c>
      <c r="AP26" s="32" t="s">
        <v>31</v>
      </c>
      <c r="AQ26" s="32" t="s">
        <v>30</v>
      </c>
      <c r="AR26" s="32" t="s">
        <v>31</v>
      </c>
      <c r="AS26" s="32" t="s">
        <v>30</v>
      </c>
      <c r="AT26" s="50" t="s">
        <v>31</v>
      </c>
      <c r="AU26" s="32" t="s">
        <v>30</v>
      </c>
      <c r="AV26" s="98" t="s">
        <v>31</v>
      </c>
      <c r="AW26" s="78">
        <v>-134886386.0096369</v>
      </c>
      <c r="AX26" s="95">
        <f t="shared" si="0"/>
        <v>-1.7535230181252799</v>
      </c>
      <c r="AY26" s="95">
        <f t="shared" si="1"/>
        <v>-0.0028326141062023752</v>
      </c>
      <c r="AZ26" s="95">
        <f t="shared" si="2"/>
        <v>-0.29675004922120124</v>
      </c>
      <c r="BA26" s="95">
        <f t="shared" si="3"/>
        <v>-0.004451250738318018</v>
      </c>
      <c r="BB26" s="95">
        <f t="shared" si="4"/>
        <v>-0.02562841334183101</v>
      </c>
      <c r="BC26" s="95">
        <f t="shared" si="5"/>
        <v>-0.012409547512886594</v>
      </c>
      <c r="BD26" s="96">
        <f t="shared" si="6"/>
        <v>-0.011195570038799865</v>
      </c>
    </row>
    <row r="27" spans="1:56" ht="14.25">
      <c r="A27" s="31" t="s">
        <v>294</v>
      </c>
      <c r="B27" s="35">
        <v>38412</v>
      </c>
      <c r="C27" s="32">
        <v>1045</v>
      </c>
      <c r="D27" s="33" t="s">
        <v>137</v>
      </c>
      <c r="E27" s="34" t="s">
        <v>138</v>
      </c>
      <c r="F27" s="32" t="s">
        <v>28</v>
      </c>
      <c r="G27" s="35">
        <v>38412</v>
      </c>
      <c r="H27" s="35">
        <f t="shared" si="7"/>
        <v>38413</v>
      </c>
      <c r="I27" s="33" t="s">
        <v>314</v>
      </c>
      <c r="J27" s="32">
        <v>7.21</v>
      </c>
      <c r="K27" s="32">
        <v>651</v>
      </c>
      <c r="L27" s="43">
        <v>6.03</v>
      </c>
      <c r="M27" s="50">
        <v>67.5</v>
      </c>
      <c r="N27" s="32">
        <v>81</v>
      </c>
      <c r="O27" s="43">
        <v>20.86</v>
      </c>
      <c r="P27" s="36">
        <v>17.489</v>
      </c>
      <c r="Q27" s="36">
        <v>17.506999999999998</v>
      </c>
      <c r="R27" s="36">
        <v>0.07</v>
      </c>
      <c r="S27" s="36">
        <v>0.06</v>
      </c>
      <c r="T27" s="53" t="s">
        <v>430</v>
      </c>
      <c r="U27" s="32" t="s">
        <v>34</v>
      </c>
      <c r="V27" s="32">
        <v>2.4</v>
      </c>
      <c r="W27" s="53">
        <v>0.084</v>
      </c>
      <c r="X27" s="33" t="s">
        <v>120</v>
      </c>
      <c r="Y27" s="32">
        <v>0.0008</v>
      </c>
      <c r="Z27" s="53">
        <v>1.4</v>
      </c>
      <c r="AA27" s="33" t="s">
        <v>120</v>
      </c>
      <c r="AB27" s="32">
        <v>0.083</v>
      </c>
      <c r="AC27" s="53">
        <v>0.022</v>
      </c>
      <c r="AD27" s="33" t="s">
        <v>120</v>
      </c>
      <c r="AE27" s="32">
        <v>0.0003</v>
      </c>
      <c r="AF27" s="53">
        <v>0.14</v>
      </c>
      <c r="AG27" s="33" t="s">
        <v>120</v>
      </c>
      <c r="AH27" s="32">
        <v>0.012</v>
      </c>
      <c r="AI27" s="58">
        <v>0.1</v>
      </c>
      <c r="AJ27" s="33" t="s">
        <v>120</v>
      </c>
      <c r="AK27" s="32">
        <v>0.012</v>
      </c>
      <c r="AL27" s="53">
        <v>0.066</v>
      </c>
      <c r="AM27" s="33" t="s">
        <v>120</v>
      </c>
      <c r="AN27" s="32">
        <v>0.0007</v>
      </c>
      <c r="AO27" s="32" t="s">
        <v>30</v>
      </c>
      <c r="AP27" s="32" t="s">
        <v>31</v>
      </c>
      <c r="AQ27" s="32" t="s">
        <v>30</v>
      </c>
      <c r="AR27" s="32" t="s">
        <v>31</v>
      </c>
      <c r="AS27" s="32" t="s">
        <v>30</v>
      </c>
      <c r="AT27" s="50" t="s">
        <v>31</v>
      </c>
      <c r="AU27" s="32" t="s">
        <v>30</v>
      </c>
      <c r="AV27" s="98" t="s">
        <v>31</v>
      </c>
      <c r="AW27" s="78">
        <v>45703529.449612185</v>
      </c>
      <c r="AX27" s="141" t="s">
        <v>430</v>
      </c>
      <c r="AY27" s="95">
        <f t="shared" si="1"/>
        <v>0.003839096473767424</v>
      </c>
      <c r="AZ27" s="95">
        <f t="shared" si="2"/>
        <v>0.06398494122945705</v>
      </c>
      <c r="BA27" s="95">
        <f t="shared" si="3"/>
        <v>0.001005477647891468</v>
      </c>
      <c r="BB27" s="95">
        <f t="shared" si="4"/>
        <v>0.006398494122945706</v>
      </c>
      <c r="BC27" s="95">
        <f t="shared" si="5"/>
        <v>0.004570352944961218</v>
      </c>
      <c r="BD27" s="96">
        <f t="shared" si="6"/>
        <v>0.003016432943674404</v>
      </c>
    </row>
    <row r="28" spans="1:56" ht="14.25">
      <c r="A28" s="31" t="s">
        <v>295</v>
      </c>
      <c r="B28" s="35">
        <v>38419</v>
      </c>
      <c r="C28" s="32">
        <v>800</v>
      </c>
      <c r="D28" s="33" t="s">
        <v>137</v>
      </c>
      <c r="E28" s="34" t="s">
        <v>138</v>
      </c>
      <c r="F28" s="32" t="s">
        <v>28</v>
      </c>
      <c r="G28" s="35">
        <v>38419</v>
      </c>
      <c r="H28" s="35">
        <f t="shared" si="7"/>
        <v>38420</v>
      </c>
      <c r="I28" s="33" t="s">
        <v>315</v>
      </c>
      <c r="J28" s="32">
        <v>7.32</v>
      </c>
      <c r="K28" s="32">
        <v>570</v>
      </c>
      <c r="L28" s="43">
        <v>6.65</v>
      </c>
      <c r="M28" s="50">
        <v>72.5</v>
      </c>
      <c r="N28" s="32">
        <v>80</v>
      </c>
      <c r="O28" s="43">
        <v>19.52</v>
      </c>
      <c r="P28" s="36">
        <v>17.284</v>
      </c>
      <c r="Q28" s="36">
        <v>17.287</v>
      </c>
      <c r="R28" s="36">
        <v>0.12</v>
      </c>
      <c r="S28" s="36">
        <v>0.06</v>
      </c>
      <c r="T28" s="53">
        <v>5</v>
      </c>
      <c r="U28" s="33" t="s">
        <v>120</v>
      </c>
      <c r="V28" s="32">
        <v>2.4</v>
      </c>
      <c r="W28" s="55">
        <v>0.05</v>
      </c>
      <c r="X28" s="33" t="s">
        <v>120</v>
      </c>
      <c r="Y28" s="32">
        <v>0.0008</v>
      </c>
      <c r="Z28" s="53">
        <v>1.4</v>
      </c>
      <c r="AA28" s="33" t="s">
        <v>120</v>
      </c>
      <c r="AB28" s="32">
        <v>0.083</v>
      </c>
      <c r="AC28" s="53">
        <v>0.13</v>
      </c>
      <c r="AD28" s="33" t="s">
        <v>120</v>
      </c>
      <c r="AE28" s="32">
        <v>0.003</v>
      </c>
      <c r="AF28" s="53">
        <v>0.17</v>
      </c>
      <c r="AG28" s="33" t="s">
        <v>120</v>
      </c>
      <c r="AH28" s="32">
        <v>0.012</v>
      </c>
      <c r="AI28" s="53">
        <v>0.13</v>
      </c>
      <c r="AJ28" s="33" t="s">
        <v>120</v>
      </c>
      <c r="AK28" s="32">
        <v>0.012</v>
      </c>
      <c r="AL28" s="53">
        <v>0.16</v>
      </c>
      <c r="AM28" s="33" t="s">
        <v>120</v>
      </c>
      <c r="AN28" s="32">
        <v>0.007</v>
      </c>
      <c r="AO28" s="32" t="s">
        <v>30</v>
      </c>
      <c r="AP28" s="32" t="s">
        <v>31</v>
      </c>
      <c r="AQ28" s="32" t="s">
        <v>30</v>
      </c>
      <c r="AR28" s="32" t="s">
        <v>31</v>
      </c>
      <c r="AS28" s="32" t="s">
        <v>32</v>
      </c>
      <c r="AT28" s="50">
        <v>77.10843373493975</v>
      </c>
      <c r="AU28" s="32" t="s">
        <v>30</v>
      </c>
      <c r="AV28" s="98" t="s">
        <v>31</v>
      </c>
      <c r="AW28" s="78">
        <v>-47263206.36313616</v>
      </c>
      <c r="AX28" s="95">
        <v>1</v>
      </c>
      <c r="AY28" s="95">
        <f t="shared" si="1"/>
        <v>-0.002363160318156808</v>
      </c>
      <c r="AZ28" s="95">
        <f t="shared" si="2"/>
        <v>-0.06616848890839061</v>
      </c>
      <c r="BA28" s="95">
        <f t="shared" si="3"/>
        <v>-0.006144216827207701</v>
      </c>
      <c r="BB28" s="95">
        <f t="shared" si="4"/>
        <v>-0.008034745081733147</v>
      </c>
      <c r="BC28" s="95">
        <f t="shared" si="5"/>
        <v>-0.006144216827207701</v>
      </c>
      <c r="BD28" s="96">
        <f t="shared" si="6"/>
        <v>-0.007562113018101785</v>
      </c>
    </row>
    <row r="29" spans="1:56" ht="14.25">
      <c r="A29" s="31" t="s">
        <v>296</v>
      </c>
      <c r="B29" s="35">
        <v>38426</v>
      </c>
      <c r="C29" s="32">
        <v>750</v>
      </c>
      <c r="D29" s="33" t="s">
        <v>137</v>
      </c>
      <c r="E29" s="34" t="s">
        <v>138</v>
      </c>
      <c r="F29" s="32" t="s">
        <v>28</v>
      </c>
      <c r="G29" s="35">
        <v>38426</v>
      </c>
      <c r="H29" s="35">
        <f t="shared" si="7"/>
        <v>38427</v>
      </c>
      <c r="I29" s="33" t="s">
        <v>316</v>
      </c>
      <c r="J29" s="32">
        <v>6.87</v>
      </c>
      <c r="K29" s="32">
        <v>511</v>
      </c>
      <c r="L29" s="43">
        <v>6.65</v>
      </c>
      <c r="M29" s="50">
        <v>74.1</v>
      </c>
      <c r="N29" s="32">
        <v>80</v>
      </c>
      <c r="O29" s="43">
        <v>20.59</v>
      </c>
      <c r="P29" s="36">
        <v>17.519</v>
      </c>
      <c r="Q29" s="36">
        <v>17.524</v>
      </c>
      <c r="R29" s="36">
        <v>0.04</v>
      </c>
      <c r="S29" s="36">
        <v>0</v>
      </c>
      <c r="T29" s="53">
        <v>6</v>
      </c>
      <c r="U29" s="33" t="s">
        <v>120</v>
      </c>
      <c r="V29" s="32">
        <v>2.4</v>
      </c>
      <c r="W29" s="53">
        <v>0.067</v>
      </c>
      <c r="X29" s="33" t="s">
        <v>120</v>
      </c>
      <c r="Y29" s="32">
        <v>0.008</v>
      </c>
      <c r="Z29" s="53">
        <v>1.7</v>
      </c>
      <c r="AA29" s="32" t="s">
        <v>33</v>
      </c>
      <c r="AB29" s="32">
        <v>0.083</v>
      </c>
      <c r="AC29" s="53">
        <v>0.075</v>
      </c>
      <c r="AD29" s="33" t="s">
        <v>120</v>
      </c>
      <c r="AE29" s="32">
        <v>0.003</v>
      </c>
      <c r="AF29" s="53">
        <v>0.25</v>
      </c>
      <c r="AG29" s="33" t="s">
        <v>120</v>
      </c>
      <c r="AH29" s="32">
        <v>0.012</v>
      </c>
      <c r="AI29" s="53">
        <v>0.23</v>
      </c>
      <c r="AJ29" s="33" t="s">
        <v>120</v>
      </c>
      <c r="AK29" s="32">
        <v>0.012</v>
      </c>
      <c r="AL29" s="53">
        <v>0.19</v>
      </c>
      <c r="AM29" s="33" t="s">
        <v>120</v>
      </c>
      <c r="AN29" s="32">
        <v>0.007</v>
      </c>
      <c r="AO29" s="32" t="s">
        <v>30</v>
      </c>
      <c r="AP29" s="32" t="s">
        <v>31</v>
      </c>
      <c r="AQ29" s="32" t="s">
        <v>30</v>
      </c>
      <c r="AR29" s="32" t="s">
        <v>31</v>
      </c>
      <c r="AS29" s="32" t="s">
        <v>30</v>
      </c>
      <c r="AT29" s="50" t="s">
        <v>31</v>
      </c>
      <c r="AU29" s="32" t="s">
        <v>30</v>
      </c>
      <c r="AV29" s="98" t="s">
        <v>31</v>
      </c>
      <c r="AW29" s="78">
        <v>1622090896.0939798</v>
      </c>
      <c r="AX29" s="95">
        <f t="shared" si="0"/>
        <v>9.732545376563879</v>
      </c>
      <c r="AY29" s="95">
        <f t="shared" si="1"/>
        <v>0.10868009003829665</v>
      </c>
      <c r="AZ29" s="95">
        <f t="shared" si="2"/>
        <v>2.757554523359765</v>
      </c>
      <c r="BA29" s="95">
        <f t="shared" si="3"/>
        <v>0.12165681720704848</v>
      </c>
      <c r="BB29" s="95">
        <f t="shared" si="4"/>
        <v>0.405522724023495</v>
      </c>
      <c r="BC29" s="95">
        <f t="shared" si="5"/>
        <v>0.3730809061016153</v>
      </c>
      <c r="BD29" s="96">
        <f t="shared" si="6"/>
        <v>0.30819727025785615</v>
      </c>
    </row>
    <row r="30" spans="1:56" ht="14.25">
      <c r="A30" s="31" t="s">
        <v>297</v>
      </c>
      <c r="B30" s="35">
        <v>38433</v>
      </c>
      <c r="C30" s="32">
        <v>800</v>
      </c>
      <c r="D30" s="33" t="s">
        <v>137</v>
      </c>
      <c r="E30" s="34" t="s">
        <v>138</v>
      </c>
      <c r="F30" s="32" t="s">
        <v>28</v>
      </c>
      <c r="G30" s="35">
        <v>38433</v>
      </c>
      <c r="H30" s="35">
        <f t="shared" si="7"/>
        <v>38434</v>
      </c>
      <c r="I30" s="33" t="s">
        <v>317</v>
      </c>
      <c r="J30" s="32">
        <v>6.55</v>
      </c>
      <c r="K30" s="32">
        <v>267</v>
      </c>
      <c r="L30" s="43">
        <v>4.92</v>
      </c>
      <c r="M30" s="50">
        <v>55.4</v>
      </c>
      <c r="N30" s="32">
        <v>80</v>
      </c>
      <c r="O30" s="43">
        <v>21.21</v>
      </c>
      <c r="P30" s="36">
        <v>17.729</v>
      </c>
      <c r="Q30" s="36">
        <v>17.557000000000002</v>
      </c>
      <c r="R30" s="36">
        <v>0.18</v>
      </c>
      <c r="S30" s="36">
        <v>0.52</v>
      </c>
      <c r="T30" s="53">
        <v>4</v>
      </c>
      <c r="U30" s="32" t="s">
        <v>35</v>
      </c>
      <c r="V30" s="32">
        <v>2.4</v>
      </c>
      <c r="W30" s="53">
        <v>0.11</v>
      </c>
      <c r="X30" s="33" t="s">
        <v>120</v>
      </c>
      <c r="Y30" s="32">
        <v>0.008</v>
      </c>
      <c r="Z30" s="53">
        <v>1.5</v>
      </c>
      <c r="AA30" s="32" t="s">
        <v>33</v>
      </c>
      <c r="AB30" s="32">
        <v>0.083</v>
      </c>
      <c r="AC30" s="53">
        <v>0.039</v>
      </c>
      <c r="AD30" s="33" t="s">
        <v>120</v>
      </c>
      <c r="AE30" s="32">
        <v>0.0015</v>
      </c>
      <c r="AF30" s="58">
        <v>0.7</v>
      </c>
      <c r="AG30" s="33" t="s">
        <v>120</v>
      </c>
      <c r="AH30" s="32">
        <v>0.012</v>
      </c>
      <c r="AI30" s="53">
        <v>0.82</v>
      </c>
      <c r="AJ30" s="33" t="s">
        <v>120</v>
      </c>
      <c r="AK30" s="32">
        <v>0.012</v>
      </c>
      <c r="AL30" s="53">
        <v>0.83</v>
      </c>
      <c r="AM30" s="32" t="s">
        <v>36</v>
      </c>
      <c r="AN30" s="32">
        <v>0.007</v>
      </c>
      <c r="AO30" s="32" t="s">
        <v>32</v>
      </c>
      <c r="AP30" s="50">
        <v>44.73684210526316</v>
      </c>
      <c r="AQ30" s="32" t="s">
        <v>32</v>
      </c>
      <c r="AR30" s="50">
        <v>47.368421052631575</v>
      </c>
      <c r="AS30" s="59" t="s">
        <v>32</v>
      </c>
      <c r="AT30" s="50">
        <v>105.88235294117645</v>
      </c>
      <c r="AU30" s="32" t="s">
        <v>30</v>
      </c>
      <c r="AV30" s="98" t="s">
        <v>31</v>
      </c>
      <c r="AW30" s="78">
        <v>870229792.9642231</v>
      </c>
      <c r="AX30" s="95">
        <f t="shared" si="0"/>
        <v>3.480919171856893</v>
      </c>
      <c r="AY30" s="95">
        <f t="shared" si="1"/>
        <v>0.09572527722606454</v>
      </c>
      <c r="AZ30" s="95">
        <f t="shared" si="2"/>
        <v>1.3053446894463347</v>
      </c>
      <c r="BA30" s="95">
        <f t="shared" si="3"/>
        <v>0.0339389619256047</v>
      </c>
      <c r="BB30" s="95">
        <f t="shared" si="4"/>
        <v>0.6091608550749562</v>
      </c>
      <c r="BC30" s="95">
        <f t="shared" si="5"/>
        <v>0.7135884302306629</v>
      </c>
      <c r="BD30" s="96">
        <f t="shared" si="6"/>
        <v>0.7222907281603052</v>
      </c>
    </row>
    <row r="31" spans="1:56" ht="14.25">
      <c r="A31" s="31" t="s">
        <v>298</v>
      </c>
      <c r="B31" s="35">
        <v>38440</v>
      </c>
      <c r="C31" s="32">
        <v>1250</v>
      </c>
      <c r="D31" s="33" t="s">
        <v>137</v>
      </c>
      <c r="E31" s="34" t="s">
        <v>138</v>
      </c>
      <c r="F31" s="32" t="s">
        <v>28</v>
      </c>
      <c r="G31" s="35">
        <v>38440</v>
      </c>
      <c r="H31" s="35">
        <f t="shared" si="7"/>
        <v>38441</v>
      </c>
      <c r="I31" s="33" t="s">
        <v>318</v>
      </c>
      <c r="J31" s="32">
        <v>6.65</v>
      </c>
      <c r="K31" s="32">
        <v>395</v>
      </c>
      <c r="L31" s="43">
        <v>5.65</v>
      </c>
      <c r="M31" s="50">
        <v>70.4</v>
      </c>
      <c r="N31" s="32">
        <v>78</v>
      </c>
      <c r="O31" s="43">
        <v>26.53</v>
      </c>
      <c r="P31" s="36">
        <v>17.477</v>
      </c>
      <c r="Q31" s="36">
        <v>17.482</v>
      </c>
      <c r="R31" s="36">
        <v>0</v>
      </c>
      <c r="S31" s="36">
        <v>0.03</v>
      </c>
      <c r="T31" s="53" t="s">
        <v>430</v>
      </c>
      <c r="U31" s="32" t="s">
        <v>34</v>
      </c>
      <c r="V31" s="32">
        <v>2.4</v>
      </c>
      <c r="W31" s="53">
        <v>0.23</v>
      </c>
      <c r="X31" s="32" t="s">
        <v>36</v>
      </c>
      <c r="Y31" s="32">
        <v>0.008</v>
      </c>
      <c r="Z31" s="53">
        <v>1.7</v>
      </c>
      <c r="AA31" s="32" t="s">
        <v>33</v>
      </c>
      <c r="AB31" s="32">
        <v>0.083</v>
      </c>
      <c r="AC31" s="53">
        <v>0.062</v>
      </c>
      <c r="AD31" s="33" t="s">
        <v>120</v>
      </c>
      <c r="AE31" s="32">
        <v>0.003</v>
      </c>
      <c r="AF31" s="53">
        <v>0.71</v>
      </c>
      <c r="AG31" s="33" t="s">
        <v>120</v>
      </c>
      <c r="AH31" s="32">
        <v>0.012</v>
      </c>
      <c r="AI31" s="58">
        <v>0.8</v>
      </c>
      <c r="AJ31" s="33" t="s">
        <v>120</v>
      </c>
      <c r="AK31" s="32">
        <v>0.012</v>
      </c>
      <c r="AL31" s="53">
        <v>0.69</v>
      </c>
      <c r="AM31" s="33" t="s">
        <v>120</v>
      </c>
      <c r="AN31" s="32">
        <v>0.007</v>
      </c>
      <c r="AO31" s="32" t="s">
        <v>32</v>
      </c>
      <c r="AP31" s="50">
        <v>29.565217391304348</v>
      </c>
      <c r="AQ31" s="32" t="s">
        <v>30</v>
      </c>
      <c r="AR31" s="50" t="s">
        <v>31</v>
      </c>
      <c r="AS31" s="32" t="s">
        <v>30</v>
      </c>
      <c r="AT31" s="50" t="s">
        <v>31</v>
      </c>
      <c r="AU31" s="32" t="s">
        <v>30</v>
      </c>
      <c r="AV31" s="98" t="s">
        <v>31</v>
      </c>
      <c r="AW31" s="78">
        <v>373046497.103177</v>
      </c>
      <c r="AX31" s="141" t="s">
        <v>430</v>
      </c>
      <c r="AY31" s="95">
        <f t="shared" si="1"/>
        <v>0.08580069433373072</v>
      </c>
      <c r="AZ31" s="95">
        <f t="shared" si="2"/>
        <v>0.634179045075401</v>
      </c>
      <c r="BA31" s="95">
        <f t="shared" si="3"/>
        <v>0.023128882820396976</v>
      </c>
      <c r="BB31" s="95">
        <f t="shared" si="4"/>
        <v>0.26486301294325565</v>
      </c>
      <c r="BC31" s="95">
        <f t="shared" si="5"/>
        <v>0.2984371976825416</v>
      </c>
      <c r="BD31" s="96">
        <f t="shared" si="6"/>
        <v>0.25740208300119216</v>
      </c>
    </row>
    <row r="32" spans="1:56" ht="14.25">
      <c r="A32" s="31" t="s">
        <v>299</v>
      </c>
      <c r="B32" s="35">
        <v>38448</v>
      </c>
      <c r="C32" s="32">
        <v>835</v>
      </c>
      <c r="D32" s="33" t="s">
        <v>137</v>
      </c>
      <c r="E32" s="34" t="s">
        <v>138</v>
      </c>
      <c r="F32" s="32" t="s">
        <v>28</v>
      </c>
      <c r="G32" s="35">
        <v>38448</v>
      </c>
      <c r="H32" s="35">
        <f t="shared" si="7"/>
        <v>38449</v>
      </c>
      <c r="I32" s="33" t="s">
        <v>319</v>
      </c>
      <c r="J32" s="32">
        <v>6.64</v>
      </c>
      <c r="K32" s="32">
        <v>442</v>
      </c>
      <c r="L32" s="43">
        <v>5.13</v>
      </c>
      <c r="M32" s="50">
        <v>59.5</v>
      </c>
      <c r="N32" s="32">
        <v>75</v>
      </c>
      <c r="O32" s="43">
        <v>22.61</v>
      </c>
      <c r="P32" s="36">
        <v>17.182000000000002</v>
      </c>
      <c r="Q32" s="36">
        <v>17.189</v>
      </c>
      <c r="R32" s="36">
        <v>0.06</v>
      </c>
      <c r="S32" s="36">
        <v>0.1</v>
      </c>
      <c r="T32" s="53">
        <v>6</v>
      </c>
      <c r="U32" s="33" t="s">
        <v>120</v>
      </c>
      <c r="V32" s="32">
        <v>2.4</v>
      </c>
      <c r="W32" s="53">
        <v>0.22</v>
      </c>
      <c r="X32" s="33" t="s">
        <v>120</v>
      </c>
      <c r="Y32" s="32">
        <v>0.008</v>
      </c>
      <c r="Z32" s="53">
        <v>2.4</v>
      </c>
      <c r="AA32" s="33" t="s">
        <v>120</v>
      </c>
      <c r="AB32" s="32">
        <v>0.083</v>
      </c>
      <c r="AC32" s="53">
        <v>0.19</v>
      </c>
      <c r="AD32" s="33" t="s">
        <v>120</v>
      </c>
      <c r="AE32" s="32">
        <v>0.003</v>
      </c>
      <c r="AF32" s="53">
        <v>0.57</v>
      </c>
      <c r="AG32" s="32" t="s">
        <v>36</v>
      </c>
      <c r="AH32" s="32">
        <v>0.012</v>
      </c>
      <c r="AI32" s="53">
        <v>0.52</v>
      </c>
      <c r="AJ32" s="33" t="s">
        <v>120</v>
      </c>
      <c r="AK32" s="32">
        <v>0.012</v>
      </c>
      <c r="AL32" s="53">
        <v>0.46</v>
      </c>
      <c r="AM32" s="33" t="s">
        <v>120</v>
      </c>
      <c r="AN32" s="32">
        <v>0.007</v>
      </c>
      <c r="AO32" s="32" t="s">
        <v>30</v>
      </c>
      <c r="AP32" s="50" t="s">
        <v>31</v>
      </c>
      <c r="AQ32" s="32" t="s">
        <v>30</v>
      </c>
      <c r="AR32" s="50" t="s">
        <v>31</v>
      </c>
      <c r="AS32" s="32" t="s">
        <v>30</v>
      </c>
      <c r="AT32" s="50" t="s">
        <v>31</v>
      </c>
      <c r="AU32" s="32" t="s">
        <v>30</v>
      </c>
      <c r="AV32" s="98" t="s">
        <v>31</v>
      </c>
      <c r="AW32" s="78">
        <v>597947678.3145521</v>
      </c>
      <c r="AX32" s="95">
        <v>2</v>
      </c>
      <c r="AY32" s="95">
        <f t="shared" si="1"/>
        <v>0.13154848922920145</v>
      </c>
      <c r="AZ32" s="95">
        <f t="shared" si="2"/>
        <v>1.4350744279549248</v>
      </c>
      <c r="BA32" s="95">
        <f t="shared" si="3"/>
        <v>0.1136100588797649</v>
      </c>
      <c r="BB32" s="95">
        <f t="shared" si="4"/>
        <v>0.3408301766392946</v>
      </c>
      <c r="BC32" s="95">
        <f t="shared" si="5"/>
        <v>0.31093279272356705</v>
      </c>
      <c r="BD32" s="96">
        <f t="shared" si="6"/>
        <v>0.27505593202469397</v>
      </c>
    </row>
    <row r="33" spans="1:56" ht="14.25">
      <c r="A33" s="31" t="s">
        <v>300</v>
      </c>
      <c r="B33" s="35">
        <v>38455</v>
      </c>
      <c r="C33" s="32">
        <v>1340</v>
      </c>
      <c r="D33" s="33" t="s">
        <v>137</v>
      </c>
      <c r="E33" s="34" t="s">
        <v>138</v>
      </c>
      <c r="F33" s="32" t="s">
        <v>28</v>
      </c>
      <c r="G33" s="35">
        <v>38455</v>
      </c>
      <c r="H33" s="35">
        <f t="shared" si="7"/>
        <v>38456</v>
      </c>
      <c r="I33" s="33" t="s">
        <v>320</v>
      </c>
      <c r="J33" s="32">
        <v>6.47</v>
      </c>
      <c r="K33" s="32">
        <v>369</v>
      </c>
      <c r="L33" s="43">
        <v>3.85</v>
      </c>
      <c r="M33" s="50">
        <v>45.1</v>
      </c>
      <c r="N33" s="32">
        <v>70</v>
      </c>
      <c r="O33" s="43">
        <v>23.22</v>
      </c>
      <c r="P33" s="36">
        <v>17.457</v>
      </c>
      <c r="Q33" s="36">
        <v>17.474</v>
      </c>
      <c r="R33" s="36">
        <v>0.07</v>
      </c>
      <c r="S33" s="36">
        <v>0.03</v>
      </c>
      <c r="T33" s="53">
        <v>6</v>
      </c>
      <c r="U33" s="33" t="s">
        <v>120</v>
      </c>
      <c r="V33" s="32">
        <v>2.4</v>
      </c>
      <c r="W33" s="53">
        <v>0.46</v>
      </c>
      <c r="X33" s="33" t="s">
        <v>120</v>
      </c>
      <c r="Y33" s="32">
        <v>0.008</v>
      </c>
      <c r="Z33" s="53">
        <v>2.2</v>
      </c>
      <c r="AA33" s="33" t="s">
        <v>120</v>
      </c>
      <c r="AB33" s="32">
        <v>0.083</v>
      </c>
      <c r="AC33" s="53">
        <v>0.19</v>
      </c>
      <c r="AD33" s="33" t="s">
        <v>120</v>
      </c>
      <c r="AE33" s="32">
        <v>0.003</v>
      </c>
      <c r="AF33" s="53">
        <v>0.75</v>
      </c>
      <c r="AG33" s="33" t="s">
        <v>120</v>
      </c>
      <c r="AH33" s="32">
        <v>0.012</v>
      </c>
      <c r="AI33" s="53">
        <v>0.67</v>
      </c>
      <c r="AJ33" s="33" t="s">
        <v>120</v>
      </c>
      <c r="AK33" s="32">
        <v>0.012</v>
      </c>
      <c r="AL33" s="53">
        <v>0.43</v>
      </c>
      <c r="AM33" s="32" t="s">
        <v>118</v>
      </c>
      <c r="AN33" s="32">
        <v>0.007</v>
      </c>
      <c r="AO33" s="32" t="s">
        <v>30</v>
      </c>
      <c r="AP33" s="50" t="s">
        <v>31</v>
      </c>
      <c r="AQ33" s="32" t="s">
        <v>30</v>
      </c>
      <c r="AR33" s="50" t="s">
        <v>31</v>
      </c>
      <c r="AS33" s="32" t="s">
        <v>30</v>
      </c>
      <c r="AT33" s="50" t="s">
        <v>31</v>
      </c>
      <c r="AU33" s="32" t="s">
        <v>30</v>
      </c>
      <c r="AV33" s="98" t="s">
        <v>31</v>
      </c>
      <c r="AW33" s="78">
        <v>80837237.38452213</v>
      </c>
      <c r="AX33" s="95">
        <f t="shared" si="0"/>
        <v>0.48502342430713274</v>
      </c>
      <c r="AY33" s="95">
        <f t="shared" si="1"/>
        <v>0.037185129196880176</v>
      </c>
      <c r="AZ33" s="95">
        <f t="shared" si="2"/>
        <v>0.1778419222459487</v>
      </c>
      <c r="BA33" s="95">
        <f t="shared" si="3"/>
        <v>0.015359075103059203</v>
      </c>
      <c r="BB33" s="95">
        <f t="shared" si="4"/>
        <v>0.06062792803839159</v>
      </c>
      <c r="BC33" s="95">
        <f t="shared" si="5"/>
        <v>0.054160949047629824</v>
      </c>
      <c r="BD33" s="96">
        <f t="shared" si="6"/>
        <v>0.03476001207534451</v>
      </c>
    </row>
    <row r="34" spans="1:56" ht="14.25">
      <c r="A34" s="31" t="s">
        <v>301</v>
      </c>
      <c r="B34" s="35">
        <v>38468</v>
      </c>
      <c r="C34" s="32">
        <v>728</v>
      </c>
      <c r="D34" s="33" t="s">
        <v>137</v>
      </c>
      <c r="E34" s="34" t="s">
        <v>138</v>
      </c>
      <c r="F34" s="32" t="s">
        <v>28</v>
      </c>
      <c r="G34" s="35">
        <v>38468</v>
      </c>
      <c r="H34" s="35">
        <f t="shared" si="7"/>
        <v>38469</v>
      </c>
      <c r="I34" s="33" t="s">
        <v>321</v>
      </c>
      <c r="J34" s="36">
        <v>6.4</v>
      </c>
      <c r="K34" s="32">
        <v>406</v>
      </c>
      <c r="L34" s="43">
        <v>4.58</v>
      </c>
      <c r="M34" s="50">
        <v>52.5</v>
      </c>
      <c r="N34" s="32">
        <v>80</v>
      </c>
      <c r="O34" s="43">
        <v>22.09</v>
      </c>
      <c r="P34" s="36">
        <v>17.474</v>
      </c>
      <c r="Q34" s="36">
        <v>17.477</v>
      </c>
      <c r="R34" s="36">
        <v>0.03</v>
      </c>
      <c r="S34" s="36">
        <v>0.04</v>
      </c>
      <c r="T34" s="53">
        <v>4</v>
      </c>
      <c r="U34" s="32" t="s">
        <v>35</v>
      </c>
      <c r="V34" s="32">
        <v>2.4</v>
      </c>
      <c r="W34" s="53">
        <v>0.073</v>
      </c>
      <c r="X34" s="33" t="s">
        <v>120</v>
      </c>
      <c r="Y34" s="32">
        <v>0.008</v>
      </c>
      <c r="Z34" s="53">
        <v>1.8</v>
      </c>
      <c r="AA34" s="32" t="s">
        <v>36</v>
      </c>
      <c r="AB34" s="32">
        <v>0.083</v>
      </c>
      <c r="AC34" s="53">
        <v>0.18</v>
      </c>
      <c r="AD34" s="33" t="s">
        <v>120</v>
      </c>
      <c r="AE34" s="32">
        <v>0.003</v>
      </c>
      <c r="AF34" s="53">
        <v>0.49</v>
      </c>
      <c r="AG34" s="33" t="s">
        <v>120</v>
      </c>
      <c r="AH34" s="32">
        <v>0.012</v>
      </c>
      <c r="AI34" s="53">
        <v>0.43</v>
      </c>
      <c r="AJ34" s="33" t="s">
        <v>120</v>
      </c>
      <c r="AK34" s="32">
        <v>0.012</v>
      </c>
      <c r="AL34" s="58">
        <v>0.4</v>
      </c>
      <c r="AM34" s="32" t="s">
        <v>36</v>
      </c>
      <c r="AN34" s="32">
        <v>0.007</v>
      </c>
      <c r="AO34" s="32" t="s">
        <v>30</v>
      </c>
      <c r="AP34" s="50" t="s">
        <v>31</v>
      </c>
      <c r="AQ34" s="32" t="s">
        <v>30</v>
      </c>
      <c r="AR34" s="50" t="s">
        <v>31</v>
      </c>
      <c r="AS34" s="32" t="s">
        <v>30</v>
      </c>
      <c r="AT34" s="50" t="s">
        <v>31</v>
      </c>
      <c r="AU34" s="32" t="s">
        <v>30</v>
      </c>
      <c r="AV34" s="98" t="s">
        <v>31</v>
      </c>
      <c r="AW34" s="78">
        <v>45935648.262261964</v>
      </c>
      <c r="AX34" s="95">
        <f t="shared" si="0"/>
        <v>0.18374259304904786</v>
      </c>
      <c r="AY34" s="95">
        <f t="shared" si="1"/>
        <v>0.0033533023231451234</v>
      </c>
      <c r="AZ34" s="95">
        <f t="shared" si="2"/>
        <v>0.08268416687207154</v>
      </c>
      <c r="BA34" s="95">
        <f t="shared" si="3"/>
        <v>0.008268416687207153</v>
      </c>
      <c r="BB34" s="95">
        <f t="shared" si="4"/>
        <v>0.022508467648508362</v>
      </c>
      <c r="BC34" s="95">
        <f t="shared" si="5"/>
        <v>0.019752328752772642</v>
      </c>
      <c r="BD34" s="96">
        <f t="shared" si="6"/>
        <v>0.018374259304904786</v>
      </c>
    </row>
    <row r="35" spans="1:56" ht="14.25">
      <c r="A35" s="31" t="s">
        <v>302</v>
      </c>
      <c r="B35" s="35">
        <v>38505</v>
      </c>
      <c r="C35" s="32">
        <v>800</v>
      </c>
      <c r="D35" s="33" t="s">
        <v>137</v>
      </c>
      <c r="E35" s="34" t="s">
        <v>138</v>
      </c>
      <c r="F35" s="32" t="s">
        <v>28</v>
      </c>
      <c r="G35" s="35">
        <v>38505</v>
      </c>
      <c r="H35" s="35">
        <f t="shared" si="7"/>
        <v>38506</v>
      </c>
      <c r="I35" s="33" t="s">
        <v>322</v>
      </c>
      <c r="J35" s="32">
        <v>6.94</v>
      </c>
      <c r="K35" s="32">
        <v>483</v>
      </c>
      <c r="L35" s="43">
        <v>4.26</v>
      </c>
      <c r="M35" s="50">
        <v>53.1</v>
      </c>
      <c r="N35" s="32">
        <v>70</v>
      </c>
      <c r="O35" s="43">
        <v>26.56</v>
      </c>
      <c r="P35" s="36">
        <v>17.252000000000002</v>
      </c>
      <c r="Q35" s="36">
        <v>17.109</v>
      </c>
      <c r="R35" s="36">
        <v>0.4</v>
      </c>
      <c r="S35" s="36">
        <v>0.42</v>
      </c>
      <c r="T35" s="53">
        <v>10</v>
      </c>
      <c r="U35" s="33" t="s">
        <v>120</v>
      </c>
      <c r="V35" s="32">
        <v>2.4</v>
      </c>
      <c r="W35" s="58">
        <v>0.3</v>
      </c>
      <c r="X35" s="33" t="s">
        <v>120</v>
      </c>
      <c r="Y35" s="32">
        <v>0.008</v>
      </c>
      <c r="Z35" s="53">
        <v>1.5</v>
      </c>
      <c r="AA35" s="33" t="s">
        <v>120</v>
      </c>
      <c r="AB35" s="32">
        <v>0.083</v>
      </c>
      <c r="AC35" s="53" t="s">
        <v>430</v>
      </c>
      <c r="AD35" s="32" t="s">
        <v>34</v>
      </c>
      <c r="AE35" s="32">
        <v>0.0003</v>
      </c>
      <c r="AF35" s="53">
        <v>0.13</v>
      </c>
      <c r="AG35" s="33" t="s">
        <v>120</v>
      </c>
      <c r="AH35" s="32">
        <v>0.012</v>
      </c>
      <c r="AI35" s="53">
        <v>0.12</v>
      </c>
      <c r="AJ35" s="33" t="s">
        <v>120</v>
      </c>
      <c r="AK35" s="32">
        <v>0.012</v>
      </c>
      <c r="AL35" s="53">
        <v>0.13</v>
      </c>
      <c r="AM35" s="33" t="s">
        <v>120</v>
      </c>
      <c r="AN35" s="32">
        <v>0.007</v>
      </c>
      <c r="AO35" s="32" t="s">
        <v>30</v>
      </c>
      <c r="AP35" s="50" t="s">
        <v>31</v>
      </c>
      <c r="AQ35" s="32" t="s">
        <v>30</v>
      </c>
      <c r="AR35" s="50" t="s">
        <v>31</v>
      </c>
      <c r="AS35" s="59" t="s">
        <v>32</v>
      </c>
      <c r="AT35" s="50">
        <v>8</v>
      </c>
      <c r="AU35" s="32" t="s">
        <v>30</v>
      </c>
      <c r="AV35" s="98" t="s">
        <v>31</v>
      </c>
      <c r="AW35" s="78">
        <v>2066235521.9422157</v>
      </c>
      <c r="AX35" s="95">
        <f t="shared" si="0"/>
        <v>20.662355219422157</v>
      </c>
      <c r="AY35" s="95">
        <f t="shared" si="1"/>
        <v>0.6198706565826647</v>
      </c>
      <c r="AZ35" s="95">
        <f t="shared" si="2"/>
        <v>3.0993532829133237</v>
      </c>
      <c r="BA35" s="141" t="s">
        <v>430</v>
      </c>
      <c r="BB35" s="95">
        <f t="shared" si="4"/>
        <v>0.2686106178524881</v>
      </c>
      <c r="BC35" s="95">
        <f t="shared" si="5"/>
        <v>0.24794826263306588</v>
      </c>
      <c r="BD35" s="96">
        <f t="shared" si="6"/>
        <v>0.2686106178524881</v>
      </c>
    </row>
    <row r="36" spans="1:56" ht="14.25">
      <c r="A36" s="31" t="s">
        <v>303</v>
      </c>
      <c r="B36" s="35">
        <v>38510</v>
      </c>
      <c r="C36" s="32">
        <v>655</v>
      </c>
      <c r="D36" s="33" t="s">
        <v>137</v>
      </c>
      <c r="E36" s="34" t="s">
        <v>138</v>
      </c>
      <c r="F36" s="32" t="s">
        <v>28</v>
      </c>
      <c r="G36" s="35">
        <v>38510</v>
      </c>
      <c r="H36" s="35">
        <f t="shared" si="7"/>
        <v>38511</v>
      </c>
      <c r="I36" s="33" t="s">
        <v>323</v>
      </c>
      <c r="J36" s="32">
        <v>6.08</v>
      </c>
      <c r="K36" s="32">
        <v>195</v>
      </c>
      <c r="L36" s="43">
        <v>3.1</v>
      </c>
      <c r="M36" s="50">
        <v>39.9</v>
      </c>
      <c r="N36" s="32">
        <v>70</v>
      </c>
      <c r="O36" s="43">
        <v>28.5</v>
      </c>
      <c r="P36" s="36">
        <v>17.345</v>
      </c>
      <c r="Q36" s="36">
        <v>17.18</v>
      </c>
      <c r="R36" s="36">
        <v>9.038</v>
      </c>
      <c r="S36" s="36">
        <v>8.873</v>
      </c>
      <c r="T36" s="53">
        <v>5</v>
      </c>
      <c r="U36" s="33" t="s">
        <v>120</v>
      </c>
      <c r="V36" s="32">
        <v>2.4</v>
      </c>
      <c r="W36" s="58">
        <v>0.1</v>
      </c>
      <c r="X36" s="33" t="s">
        <v>120</v>
      </c>
      <c r="Y36" s="32">
        <v>0.008</v>
      </c>
      <c r="Z36" s="53">
        <v>1.9</v>
      </c>
      <c r="AA36" s="33" t="s">
        <v>120</v>
      </c>
      <c r="AB36" s="32">
        <v>0.083</v>
      </c>
      <c r="AC36" s="53">
        <v>0.017</v>
      </c>
      <c r="AD36" s="32" t="s">
        <v>36</v>
      </c>
      <c r="AE36" s="32">
        <v>0.0003</v>
      </c>
      <c r="AF36" s="53">
        <v>0.61</v>
      </c>
      <c r="AG36" s="33" t="s">
        <v>120</v>
      </c>
      <c r="AH36" s="32">
        <v>0.012</v>
      </c>
      <c r="AI36" s="58">
        <v>0.9</v>
      </c>
      <c r="AJ36" s="33" t="s">
        <v>120</v>
      </c>
      <c r="AK36" s="32">
        <v>0.012</v>
      </c>
      <c r="AL36" s="53">
        <v>0.81</v>
      </c>
      <c r="AM36" s="32" t="s">
        <v>36</v>
      </c>
      <c r="AN36" s="32">
        <v>0.014</v>
      </c>
      <c r="AO36" s="32" t="s">
        <v>32</v>
      </c>
      <c r="AP36" s="50">
        <v>76.92307692307692</v>
      </c>
      <c r="AQ36" s="32" t="s">
        <v>32</v>
      </c>
      <c r="AR36" s="50">
        <v>85.8974358974359</v>
      </c>
      <c r="AS36" s="32" t="s">
        <v>30</v>
      </c>
      <c r="AT36" s="50" t="s">
        <v>31</v>
      </c>
      <c r="AU36" s="32" t="s">
        <v>30</v>
      </c>
      <c r="AV36" s="98" t="s">
        <v>31</v>
      </c>
      <c r="AW36" s="78">
        <v>1534088922.648415</v>
      </c>
      <c r="AX36" s="95">
        <v>3</v>
      </c>
      <c r="AY36" s="95">
        <f t="shared" si="1"/>
        <v>0.15340889226484153</v>
      </c>
      <c r="AZ36" s="95">
        <f t="shared" si="2"/>
        <v>2.914768953031989</v>
      </c>
      <c r="BA36" s="95">
        <f t="shared" si="3"/>
        <v>0.02607951168502306</v>
      </c>
      <c r="BB36" s="95">
        <f t="shared" si="4"/>
        <v>0.9357942428155331</v>
      </c>
      <c r="BC36" s="95">
        <f t="shared" si="5"/>
        <v>1.3806800303835736</v>
      </c>
      <c r="BD36" s="96">
        <f t="shared" si="6"/>
        <v>1.2426120273452164</v>
      </c>
    </row>
    <row r="37" spans="1:56" ht="14.25">
      <c r="A37" s="31" t="s">
        <v>304</v>
      </c>
      <c r="B37" s="35">
        <v>38525</v>
      </c>
      <c r="C37" s="32">
        <v>815</v>
      </c>
      <c r="D37" s="33" t="s">
        <v>137</v>
      </c>
      <c r="E37" s="34" t="s">
        <v>138</v>
      </c>
      <c r="F37" s="32" t="s">
        <v>28</v>
      </c>
      <c r="G37" s="35">
        <v>38525</v>
      </c>
      <c r="H37" s="35">
        <f t="shared" si="7"/>
        <v>38526</v>
      </c>
      <c r="I37" s="33" t="s">
        <v>324</v>
      </c>
      <c r="J37" s="32">
        <v>6.23</v>
      </c>
      <c r="K37" s="32">
        <v>154</v>
      </c>
      <c r="L37" s="43">
        <v>3.63</v>
      </c>
      <c r="M37" s="50">
        <v>45.2</v>
      </c>
      <c r="N37" s="32">
        <v>60</v>
      </c>
      <c r="O37" s="43">
        <v>26.55</v>
      </c>
      <c r="P37" s="36">
        <v>17.354</v>
      </c>
      <c r="Q37" s="36">
        <v>17.364</v>
      </c>
      <c r="R37" s="36">
        <v>0.42</v>
      </c>
      <c r="S37" s="36">
        <v>-0.07</v>
      </c>
      <c r="T37" s="53">
        <v>5</v>
      </c>
      <c r="U37" s="33" t="s">
        <v>120</v>
      </c>
      <c r="V37" s="32">
        <v>2.4</v>
      </c>
      <c r="W37" s="53">
        <v>0.074</v>
      </c>
      <c r="X37" s="33" t="s">
        <v>120</v>
      </c>
      <c r="Y37" s="32">
        <v>0.008</v>
      </c>
      <c r="Z37" s="53">
        <v>1.5</v>
      </c>
      <c r="AA37" s="32" t="s">
        <v>36</v>
      </c>
      <c r="AB37" s="32">
        <v>0.083</v>
      </c>
      <c r="AC37" s="53">
        <v>0.023</v>
      </c>
      <c r="AD37" s="33" t="s">
        <v>120</v>
      </c>
      <c r="AE37" s="32">
        <v>0.0003</v>
      </c>
      <c r="AF37" s="53">
        <v>0.58</v>
      </c>
      <c r="AG37" s="33" t="s">
        <v>120</v>
      </c>
      <c r="AH37" s="32">
        <v>0.012</v>
      </c>
      <c r="AI37" s="53">
        <v>0.62</v>
      </c>
      <c r="AJ37" s="33" t="s">
        <v>120</v>
      </c>
      <c r="AK37" s="32">
        <v>0.012</v>
      </c>
      <c r="AL37" s="53">
        <v>0.65</v>
      </c>
      <c r="AM37" s="33" t="s">
        <v>120</v>
      </c>
      <c r="AN37" s="32">
        <v>0.007</v>
      </c>
      <c r="AO37" s="32" t="s">
        <v>32</v>
      </c>
      <c r="AP37" s="50">
        <v>7</v>
      </c>
      <c r="AQ37" s="32" t="s">
        <v>32</v>
      </c>
      <c r="AR37" s="50">
        <v>11</v>
      </c>
      <c r="AS37" s="32" t="s">
        <v>32</v>
      </c>
      <c r="AT37" s="50">
        <v>5</v>
      </c>
      <c r="AU37" s="32" t="s">
        <v>30</v>
      </c>
      <c r="AV37" s="98" t="s">
        <v>31</v>
      </c>
      <c r="AW37" s="78">
        <v>2819346483.1314707</v>
      </c>
      <c r="AX37" s="95">
        <f t="shared" si="0"/>
        <v>14.096732415657353</v>
      </c>
      <c r="AY37" s="95">
        <f t="shared" si="1"/>
        <v>0.20863163975172883</v>
      </c>
      <c r="AZ37" s="95">
        <f t="shared" si="2"/>
        <v>4.229019724697206</v>
      </c>
      <c r="BA37" s="95">
        <f t="shared" si="3"/>
        <v>0.06484496911202382</v>
      </c>
      <c r="BB37" s="95">
        <f t="shared" si="4"/>
        <v>1.6352209602162529</v>
      </c>
      <c r="BC37" s="95">
        <f t="shared" si="5"/>
        <v>1.7479948195415118</v>
      </c>
      <c r="BD37" s="96">
        <f t="shared" si="6"/>
        <v>1.8325752140354559</v>
      </c>
    </row>
    <row r="38" spans="1:56" ht="14.25">
      <c r="A38" s="31" t="s">
        <v>305</v>
      </c>
      <c r="B38" s="35">
        <v>38531</v>
      </c>
      <c r="C38" s="32">
        <v>945</v>
      </c>
      <c r="D38" s="33" t="s">
        <v>137</v>
      </c>
      <c r="E38" s="34" t="s">
        <v>138</v>
      </c>
      <c r="F38" s="32" t="s">
        <v>28</v>
      </c>
      <c r="G38" s="35">
        <v>38531</v>
      </c>
      <c r="H38" s="35">
        <f t="shared" si="7"/>
        <v>38532</v>
      </c>
      <c r="I38" s="33" t="s">
        <v>325</v>
      </c>
      <c r="J38" s="32">
        <v>6.07</v>
      </c>
      <c r="K38" s="32">
        <v>194</v>
      </c>
      <c r="L38" s="43">
        <v>3.68</v>
      </c>
      <c r="M38" s="50">
        <v>46.1</v>
      </c>
      <c r="N38" s="32">
        <v>74</v>
      </c>
      <c r="O38" s="43" t="s">
        <v>62</v>
      </c>
      <c r="P38" s="36">
        <v>17.052</v>
      </c>
      <c r="Q38" s="36">
        <v>17.027</v>
      </c>
      <c r="R38" s="36">
        <v>0.58</v>
      </c>
      <c r="S38" s="36">
        <v>0.61</v>
      </c>
      <c r="T38" s="53">
        <v>7</v>
      </c>
      <c r="U38" s="33" t="s">
        <v>120</v>
      </c>
      <c r="V38" s="32">
        <v>2.4</v>
      </c>
      <c r="W38" s="53">
        <v>0.11</v>
      </c>
      <c r="X38" s="32" t="s">
        <v>36</v>
      </c>
      <c r="Y38" s="32">
        <v>0.008</v>
      </c>
      <c r="Z38" s="53">
        <v>2.2</v>
      </c>
      <c r="AA38" s="33" t="s">
        <v>120</v>
      </c>
      <c r="AB38" s="32">
        <v>0.083</v>
      </c>
      <c r="AC38" s="53">
        <v>0.028</v>
      </c>
      <c r="AD38" s="33" t="s">
        <v>120</v>
      </c>
      <c r="AE38" s="32">
        <v>0.0003</v>
      </c>
      <c r="AF38" s="53">
        <v>0.75</v>
      </c>
      <c r="AG38" s="33" t="s">
        <v>120</v>
      </c>
      <c r="AH38" s="32">
        <v>0.012</v>
      </c>
      <c r="AI38" s="53">
        <v>0.69</v>
      </c>
      <c r="AJ38" s="33" t="s">
        <v>120</v>
      </c>
      <c r="AK38" s="32">
        <v>0.012</v>
      </c>
      <c r="AL38" s="53">
        <v>0.93</v>
      </c>
      <c r="AM38" s="33" t="s">
        <v>120</v>
      </c>
      <c r="AN38" s="32">
        <v>0.007</v>
      </c>
      <c r="AO38" s="32" t="s">
        <v>30</v>
      </c>
      <c r="AP38" s="50" t="s">
        <v>31</v>
      </c>
      <c r="AQ38" s="32" t="s">
        <v>32</v>
      </c>
      <c r="AR38" s="50">
        <v>64</v>
      </c>
      <c r="AS38" s="59" t="s">
        <v>32</v>
      </c>
      <c r="AT38" s="50">
        <v>82.05128205128204</v>
      </c>
      <c r="AU38" s="32" t="s">
        <v>30</v>
      </c>
      <c r="AV38" s="98" t="s">
        <v>31</v>
      </c>
      <c r="AW38" s="78">
        <v>3798228555.518288</v>
      </c>
      <c r="AX38" s="95">
        <f t="shared" si="0"/>
        <v>26.587599888628016</v>
      </c>
      <c r="AY38" s="95">
        <f t="shared" si="1"/>
        <v>0.4178051411070117</v>
      </c>
      <c r="AZ38" s="95">
        <f t="shared" si="2"/>
        <v>8.356102822140235</v>
      </c>
      <c r="BA38" s="95">
        <f t="shared" si="3"/>
        <v>0.10635039955451207</v>
      </c>
      <c r="BB38" s="95">
        <f t="shared" si="4"/>
        <v>2.848671416638716</v>
      </c>
      <c r="BC38" s="95">
        <f t="shared" si="5"/>
        <v>2.6207777033076183</v>
      </c>
      <c r="BD38" s="96">
        <f t="shared" si="6"/>
        <v>3.532352556632008</v>
      </c>
    </row>
    <row r="39" spans="1:56" ht="14.25">
      <c r="A39" s="31" t="s">
        <v>306</v>
      </c>
      <c r="B39" s="35">
        <v>38539</v>
      </c>
      <c r="C39" s="32">
        <v>620</v>
      </c>
      <c r="D39" s="33" t="s">
        <v>137</v>
      </c>
      <c r="E39" s="34" t="s">
        <v>138</v>
      </c>
      <c r="F39" s="32" t="s">
        <v>28</v>
      </c>
      <c r="G39" s="35">
        <v>38539</v>
      </c>
      <c r="H39" s="35">
        <f t="shared" si="7"/>
        <v>38540</v>
      </c>
      <c r="I39" s="33" t="s">
        <v>326</v>
      </c>
      <c r="J39" s="36">
        <v>6.4</v>
      </c>
      <c r="K39" s="32">
        <v>215</v>
      </c>
      <c r="L39" s="43">
        <v>3.47</v>
      </c>
      <c r="M39" s="50">
        <v>46</v>
      </c>
      <c r="N39" s="32">
        <v>80</v>
      </c>
      <c r="O39" s="43">
        <v>30.17</v>
      </c>
      <c r="P39" s="36">
        <v>17.489</v>
      </c>
      <c r="Q39" s="36">
        <v>17.447000000000003</v>
      </c>
      <c r="R39" s="36">
        <v>0.91</v>
      </c>
      <c r="S39" s="36">
        <v>0.94</v>
      </c>
      <c r="T39" s="53">
        <v>6</v>
      </c>
      <c r="U39" s="33" t="s">
        <v>120</v>
      </c>
      <c r="V39" s="32">
        <v>2.4</v>
      </c>
      <c r="W39" s="53">
        <v>0.11</v>
      </c>
      <c r="X39" s="32" t="s">
        <v>36</v>
      </c>
      <c r="Y39" s="32">
        <v>0.008</v>
      </c>
      <c r="Z39" s="53">
        <v>2.4</v>
      </c>
      <c r="AA39" s="33" t="s">
        <v>120</v>
      </c>
      <c r="AB39" s="32">
        <v>0.083</v>
      </c>
      <c r="AC39" s="53">
        <v>0.039</v>
      </c>
      <c r="AD39" s="33" t="s">
        <v>120</v>
      </c>
      <c r="AE39" s="32">
        <v>0.0003</v>
      </c>
      <c r="AF39" s="58">
        <v>0.8</v>
      </c>
      <c r="AG39" s="32" t="s">
        <v>36</v>
      </c>
      <c r="AH39" s="32">
        <v>0.012</v>
      </c>
      <c r="AI39" s="53">
        <v>0.85</v>
      </c>
      <c r="AJ39" s="33" t="s">
        <v>120</v>
      </c>
      <c r="AK39" s="32">
        <v>0.012</v>
      </c>
      <c r="AL39" s="53">
        <v>0.89</v>
      </c>
      <c r="AM39" s="33" t="s">
        <v>120</v>
      </c>
      <c r="AN39" s="32">
        <v>0.007</v>
      </c>
      <c r="AO39" s="32" t="s">
        <v>32</v>
      </c>
      <c r="AP39" s="50">
        <v>88</v>
      </c>
      <c r="AQ39" s="32" t="s">
        <v>32</v>
      </c>
      <c r="AR39" s="50">
        <v>11</v>
      </c>
      <c r="AS39" s="32" t="s">
        <v>32</v>
      </c>
      <c r="AT39" s="50">
        <v>5</v>
      </c>
      <c r="AU39" s="32" t="s">
        <v>30</v>
      </c>
      <c r="AV39" s="98" t="s">
        <v>31</v>
      </c>
      <c r="AW39" s="78">
        <v>1053047797.3473785</v>
      </c>
      <c r="AX39" s="95">
        <f t="shared" si="0"/>
        <v>6.318286784084271</v>
      </c>
      <c r="AY39" s="95">
        <f t="shared" si="1"/>
        <v>0.11583525770821164</v>
      </c>
      <c r="AZ39" s="95">
        <f t="shared" si="2"/>
        <v>2.5273147136337086</v>
      </c>
      <c r="BA39" s="95">
        <f t="shared" si="3"/>
        <v>0.04106886409654776</v>
      </c>
      <c r="BB39" s="95">
        <f t="shared" si="4"/>
        <v>0.8424382378779028</v>
      </c>
      <c r="BC39" s="95">
        <f t="shared" si="5"/>
        <v>0.8950906277452717</v>
      </c>
      <c r="BD39" s="96">
        <f t="shared" si="6"/>
        <v>0.9372125396391668</v>
      </c>
    </row>
    <row r="40" spans="1:56" ht="14.25">
      <c r="A40" s="31" t="s">
        <v>307</v>
      </c>
      <c r="B40" s="35">
        <v>38544</v>
      </c>
      <c r="C40" s="32">
        <v>930</v>
      </c>
      <c r="D40" s="33" t="s">
        <v>137</v>
      </c>
      <c r="E40" s="34" t="s">
        <v>138</v>
      </c>
      <c r="F40" s="32" t="s">
        <v>28</v>
      </c>
      <c r="G40" s="35">
        <v>38544</v>
      </c>
      <c r="H40" s="35">
        <f t="shared" si="7"/>
        <v>38545</v>
      </c>
      <c r="I40" s="33" t="s">
        <v>327</v>
      </c>
      <c r="J40" s="36">
        <v>6.3</v>
      </c>
      <c r="K40" s="32">
        <v>272</v>
      </c>
      <c r="L40" s="43">
        <v>2.63</v>
      </c>
      <c r="M40" s="50">
        <v>33.6</v>
      </c>
      <c r="N40" s="32">
        <v>74</v>
      </c>
      <c r="O40" s="43">
        <v>27.94</v>
      </c>
      <c r="P40" s="36">
        <v>17.194000000000003</v>
      </c>
      <c r="Q40" s="36">
        <v>17.279</v>
      </c>
      <c r="R40" s="36">
        <v>0.16</v>
      </c>
      <c r="S40" s="36">
        <v>0.48</v>
      </c>
      <c r="T40" s="53">
        <v>6</v>
      </c>
      <c r="U40" s="33" t="s">
        <v>120</v>
      </c>
      <c r="V40" s="32">
        <v>2.4</v>
      </c>
      <c r="W40" s="53">
        <v>0.27</v>
      </c>
      <c r="X40" s="32" t="s">
        <v>36</v>
      </c>
      <c r="Y40" s="32">
        <v>0.008</v>
      </c>
      <c r="Z40" s="53">
        <v>2.4</v>
      </c>
      <c r="AA40" s="33" t="s">
        <v>120</v>
      </c>
      <c r="AB40" s="32">
        <v>0.083</v>
      </c>
      <c r="AC40" s="53">
        <v>0.084</v>
      </c>
      <c r="AD40" s="33" t="s">
        <v>120</v>
      </c>
      <c r="AE40" s="32">
        <v>0.0003</v>
      </c>
      <c r="AF40" s="53">
        <v>0.84</v>
      </c>
      <c r="AG40" s="33" t="s">
        <v>120</v>
      </c>
      <c r="AH40" s="32">
        <v>0.012</v>
      </c>
      <c r="AI40" s="53">
        <v>0.85</v>
      </c>
      <c r="AJ40" s="33" t="s">
        <v>120</v>
      </c>
      <c r="AK40" s="32">
        <v>0.012</v>
      </c>
      <c r="AL40" s="53">
        <v>0.74</v>
      </c>
      <c r="AM40" s="33" t="s">
        <v>120</v>
      </c>
      <c r="AN40" s="32">
        <v>0.007</v>
      </c>
      <c r="AO40" s="32" t="s">
        <v>32</v>
      </c>
      <c r="AP40" s="50">
        <v>1.2</v>
      </c>
      <c r="AQ40" s="32" t="s">
        <v>30</v>
      </c>
      <c r="AR40" s="50" t="s">
        <v>31</v>
      </c>
      <c r="AS40" s="32" t="s">
        <v>30</v>
      </c>
      <c r="AT40" s="50" t="s">
        <v>31</v>
      </c>
      <c r="AU40" s="32" t="s">
        <v>30</v>
      </c>
      <c r="AV40" s="98" t="s">
        <v>31</v>
      </c>
      <c r="AW40" s="78">
        <v>2189327141.048445</v>
      </c>
      <c r="AX40" s="95">
        <v>4</v>
      </c>
      <c r="AY40" s="95">
        <f t="shared" si="1"/>
        <v>0.5911183280830803</v>
      </c>
      <c r="AZ40" s="95">
        <f t="shared" si="2"/>
        <v>5.254385138516269</v>
      </c>
      <c r="BA40" s="95">
        <f t="shared" si="3"/>
        <v>0.1839034798480694</v>
      </c>
      <c r="BB40" s="95">
        <f t="shared" si="4"/>
        <v>1.8390347984806936</v>
      </c>
      <c r="BC40" s="95">
        <f t="shared" si="5"/>
        <v>1.8609280698911783</v>
      </c>
      <c r="BD40" s="96">
        <f t="shared" si="6"/>
        <v>1.6201020843758493</v>
      </c>
    </row>
    <row r="41" spans="1:56" ht="14.25">
      <c r="A41" s="31" t="s">
        <v>308</v>
      </c>
      <c r="B41" s="35">
        <v>38551</v>
      </c>
      <c r="C41" s="32">
        <v>1000</v>
      </c>
      <c r="D41" s="33" t="s">
        <v>137</v>
      </c>
      <c r="E41" s="34" t="s">
        <v>138</v>
      </c>
      <c r="F41" s="32" t="s">
        <v>28</v>
      </c>
      <c r="G41" s="35">
        <v>38551</v>
      </c>
      <c r="H41" s="35">
        <f t="shared" si="7"/>
        <v>38552</v>
      </c>
      <c r="I41" s="33" t="s">
        <v>328</v>
      </c>
      <c r="J41" s="32">
        <v>6.26</v>
      </c>
      <c r="K41" s="32">
        <v>223</v>
      </c>
      <c r="L41" s="43">
        <v>2.54</v>
      </c>
      <c r="M41" s="50">
        <v>33.4</v>
      </c>
      <c r="N41" s="32">
        <v>65</v>
      </c>
      <c r="O41" s="43">
        <v>29.57</v>
      </c>
      <c r="P41" s="36">
        <v>17.622</v>
      </c>
      <c r="Q41" s="36">
        <v>17.652</v>
      </c>
      <c r="R41" s="36">
        <v>0.2</v>
      </c>
      <c r="S41" s="36">
        <v>0.23</v>
      </c>
      <c r="T41" s="53">
        <v>6</v>
      </c>
      <c r="U41" s="33" t="s">
        <v>120</v>
      </c>
      <c r="V41" s="32">
        <v>2.4</v>
      </c>
      <c r="W41" s="53">
        <v>0.16</v>
      </c>
      <c r="X41" s="32" t="s">
        <v>36</v>
      </c>
      <c r="Y41" s="32">
        <v>0.008</v>
      </c>
      <c r="Z41" s="57">
        <v>2</v>
      </c>
      <c r="AA41" s="33" t="s">
        <v>120</v>
      </c>
      <c r="AB41" s="32">
        <v>0.083</v>
      </c>
      <c r="AC41" s="53">
        <v>0.064</v>
      </c>
      <c r="AD41" s="33" t="s">
        <v>120</v>
      </c>
      <c r="AE41" s="32">
        <v>0.0003</v>
      </c>
      <c r="AF41" s="53">
        <v>0.72</v>
      </c>
      <c r="AG41" s="33" t="s">
        <v>120</v>
      </c>
      <c r="AH41" s="32">
        <v>0.012</v>
      </c>
      <c r="AI41" s="53">
        <v>0.78</v>
      </c>
      <c r="AJ41" s="33" t="s">
        <v>120</v>
      </c>
      <c r="AK41" s="32">
        <v>0.012</v>
      </c>
      <c r="AL41" s="53">
        <v>0.74</v>
      </c>
      <c r="AM41" s="33" t="s">
        <v>120</v>
      </c>
      <c r="AN41" s="32">
        <v>0.007</v>
      </c>
      <c r="AO41" s="32" t="s">
        <v>32</v>
      </c>
      <c r="AP41" s="50">
        <v>101.96078431372548</v>
      </c>
      <c r="AQ41" s="32" t="s">
        <v>32</v>
      </c>
      <c r="AR41" s="112">
        <v>196.078431372549</v>
      </c>
      <c r="AS41" s="32" t="s">
        <v>30</v>
      </c>
      <c r="AT41" s="50" t="s">
        <v>31</v>
      </c>
      <c r="AU41" s="32" t="s">
        <v>30</v>
      </c>
      <c r="AV41" s="98" t="s">
        <v>31</v>
      </c>
      <c r="AW41" s="78">
        <v>1067728067.9213282</v>
      </c>
      <c r="AX41" s="95">
        <f t="shared" si="0"/>
        <v>6.406368407527969</v>
      </c>
      <c r="AY41" s="95">
        <f t="shared" si="1"/>
        <v>0.1708364908674125</v>
      </c>
      <c r="AZ41" s="95">
        <f t="shared" si="2"/>
        <v>2.1354561358426563</v>
      </c>
      <c r="BA41" s="95">
        <f t="shared" si="3"/>
        <v>0.068334596346965</v>
      </c>
      <c r="BB41" s="95">
        <f t="shared" si="4"/>
        <v>0.7687642089033564</v>
      </c>
      <c r="BC41" s="95">
        <f t="shared" si="5"/>
        <v>0.8328278929786361</v>
      </c>
      <c r="BD41" s="96">
        <f t="shared" si="6"/>
        <v>0.7901187702617829</v>
      </c>
    </row>
    <row r="42" spans="1:56" ht="14.25">
      <c r="A42" s="31" t="s">
        <v>309</v>
      </c>
      <c r="B42" s="35">
        <v>38558</v>
      </c>
      <c r="C42" s="32">
        <v>911</v>
      </c>
      <c r="D42" s="33" t="s">
        <v>137</v>
      </c>
      <c r="E42" s="34" t="s">
        <v>138</v>
      </c>
      <c r="F42" s="32" t="s">
        <v>28</v>
      </c>
      <c r="G42" s="35">
        <v>38558</v>
      </c>
      <c r="H42" s="35">
        <f t="shared" si="7"/>
        <v>38559</v>
      </c>
      <c r="I42" s="33" t="s">
        <v>329</v>
      </c>
      <c r="J42" s="32">
        <v>6.27</v>
      </c>
      <c r="K42" s="32">
        <v>185</v>
      </c>
      <c r="L42" s="43">
        <v>3.66</v>
      </c>
      <c r="M42" s="50">
        <v>46.1</v>
      </c>
      <c r="N42" s="32">
        <v>70</v>
      </c>
      <c r="O42" s="43">
        <v>26.87</v>
      </c>
      <c r="P42" s="36">
        <v>17.694000000000003</v>
      </c>
      <c r="Q42" s="36">
        <v>17.387</v>
      </c>
      <c r="R42" s="36">
        <v>0.16</v>
      </c>
      <c r="S42" s="36">
        <v>0.7</v>
      </c>
      <c r="T42" s="53">
        <v>14</v>
      </c>
      <c r="U42" s="33" t="s">
        <v>120</v>
      </c>
      <c r="V42" s="32">
        <v>1.1</v>
      </c>
      <c r="W42" s="53">
        <v>0.25</v>
      </c>
      <c r="X42" s="32" t="s">
        <v>291</v>
      </c>
      <c r="Y42" s="32">
        <v>0.0046</v>
      </c>
      <c r="Z42" s="53">
        <v>1.7</v>
      </c>
      <c r="AA42" s="32" t="s">
        <v>36</v>
      </c>
      <c r="AB42" s="32">
        <v>0.094</v>
      </c>
      <c r="AC42" s="53">
        <v>0.16</v>
      </c>
      <c r="AD42" s="32" t="s">
        <v>33</v>
      </c>
      <c r="AE42" s="32">
        <v>0.012</v>
      </c>
      <c r="AF42" s="58">
        <v>0.7</v>
      </c>
      <c r="AG42" s="33" t="s">
        <v>120</v>
      </c>
      <c r="AH42" s="32">
        <v>0.0025</v>
      </c>
      <c r="AI42" s="53">
        <v>0.58</v>
      </c>
      <c r="AJ42" s="33" t="s">
        <v>120</v>
      </c>
      <c r="AK42" s="32">
        <v>0.0025</v>
      </c>
      <c r="AL42" s="53">
        <v>0.49</v>
      </c>
      <c r="AM42" s="32" t="s">
        <v>33</v>
      </c>
      <c r="AN42" s="32">
        <v>0.0064</v>
      </c>
      <c r="AO42" s="32" t="s">
        <v>30</v>
      </c>
      <c r="AP42" s="32" t="s">
        <v>31</v>
      </c>
      <c r="AQ42" s="32" t="s">
        <v>30</v>
      </c>
      <c r="AR42" s="32" t="s">
        <v>31</v>
      </c>
      <c r="AS42" s="32" t="s">
        <v>30</v>
      </c>
      <c r="AT42" s="50" t="s">
        <v>31</v>
      </c>
      <c r="AU42" s="32" t="s">
        <v>30</v>
      </c>
      <c r="AV42" s="98" t="s">
        <v>31</v>
      </c>
      <c r="AW42" s="78">
        <v>804696680.4045854</v>
      </c>
      <c r="AX42" s="95">
        <f t="shared" si="0"/>
        <v>11.265753525664195</v>
      </c>
      <c r="AY42" s="95">
        <f t="shared" si="1"/>
        <v>0.20117417010114633</v>
      </c>
      <c r="AZ42" s="95">
        <f t="shared" si="2"/>
        <v>1.3679843566877952</v>
      </c>
      <c r="BA42" s="95">
        <f t="shared" si="3"/>
        <v>0.12875146886473368</v>
      </c>
      <c r="BB42" s="95">
        <f t="shared" si="4"/>
        <v>0.5632876762832097</v>
      </c>
      <c r="BC42" s="95">
        <f t="shared" si="5"/>
        <v>0.4667240746346595</v>
      </c>
      <c r="BD42" s="96">
        <f t="shared" si="6"/>
        <v>0.39430137339824683</v>
      </c>
    </row>
    <row r="43" spans="1:56" ht="15">
      <c r="A43" s="31" t="s">
        <v>310</v>
      </c>
      <c r="B43" s="35">
        <v>38565</v>
      </c>
      <c r="C43" s="32">
        <v>935</v>
      </c>
      <c r="D43" s="33" t="s">
        <v>137</v>
      </c>
      <c r="E43" s="34" t="s">
        <v>138</v>
      </c>
      <c r="F43" s="32" t="s">
        <v>28</v>
      </c>
      <c r="G43" s="35">
        <v>38565</v>
      </c>
      <c r="H43" s="35">
        <f t="shared" si="7"/>
        <v>38566</v>
      </c>
      <c r="I43" s="33" t="s">
        <v>330</v>
      </c>
      <c r="J43" s="32">
        <v>6.26</v>
      </c>
      <c r="K43" s="32">
        <v>287</v>
      </c>
      <c r="L43" s="43">
        <v>1.16</v>
      </c>
      <c r="M43" s="50">
        <v>14.8</v>
      </c>
      <c r="N43" s="32">
        <v>78</v>
      </c>
      <c r="O43" s="43">
        <v>28.17</v>
      </c>
      <c r="P43" s="36">
        <v>17.542</v>
      </c>
      <c r="Q43" s="36">
        <v>17.55</v>
      </c>
      <c r="R43" s="36">
        <v>0.04</v>
      </c>
      <c r="S43" s="36">
        <v>0.11</v>
      </c>
      <c r="T43" s="53">
        <v>3.6</v>
      </c>
      <c r="U43" s="32" t="s">
        <v>35</v>
      </c>
      <c r="V43" s="32">
        <v>1.1</v>
      </c>
      <c r="W43" s="58">
        <v>0.3</v>
      </c>
      <c r="X43" s="32" t="s">
        <v>33</v>
      </c>
      <c r="Y43" s="32">
        <v>0.0046</v>
      </c>
      <c r="Z43" s="53">
        <v>1.4</v>
      </c>
      <c r="AA43" s="33" t="s">
        <v>120</v>
      </c>
      <c r="AB43" s="32">
        <v>0.094</v>
      </c>
      <c r="AC43" s="53">
        <v>0.088</v>
      </c>
      <c r="AD43" s="32" t="s">
        <v>33</v>
      </c>
      <c r="AE43" s="32">
        <v>0.012</v>
      </c>
      <c r="AF43" s="53">
        <v>0.69</v>
      </c>
      <c r="AG43" s="33" t="s">
        <v>120</v>
      </c>
      <c r="AH43" s="32">
        <v>0.0025</v>
      </c>
      <c r="AI43" s="53">
        <v>0.59</v>
      </c>
      <c r="AJ43" s="33" t="s">
        <v>120</v>
      </c>
      <c r="AK43" s="32">
        <v>0.0025</v>
      </c>
      <c r="AL43" s="53">
        <v>0.51</v>
      </c>
      <c r="AM43" s="32" t="s">
        <v>33</v>
      </c>
      <c r="AN43" s="32">
        <v>0.0064</v>
      </c>
      <c r="AO43" s="32" t="s">
        <v>30</v>
      </c>
      <c r="AP43" s="32" t="s">
        <v>31</v>
      </c>
      <c r="AQ43" s="32" t="s">
        <v>30</v>
      </c>
      <c r="AR43" s="100" t="s">
        <v>31</v>
      </c>
      <c r="AS43" s="32" t="s">
        <v>30</v>
      </c>
      <c r="AT43" s="50" t="s">
        <v>31</v>
      </c>
      <c r="AU43" s="32" t="s">
        <v>30</v>
      </c>
      <c r="AV43" s="98" t="s">
        <v>31</v>
      </c>
      <c r="AW43" s="78">
        <v>181657330.09218183</v>
      </c>
      <c r="AX43" s="95">
        <f t="shared" si="0"/>
        <v>0.6539663883318546</v>
      </c>
      <c r="AY43" s="95">
        <f t="shared" si="1"/>
        <v>0.05449719902765455</v>
      </c>
      <c r="AZ43" s="95">
        <f t="shared" si="2"/>
        <v>0.25432026212905456</v>
      </c>
      <c r="BA43" s="95">
        <f t="shared" si="3"/>
        <v>0.015985845048112</v>
      </c>
      <c r="BB43" s="95">
        <f t="shared" si="4"/>
        <v>0.12534355776360548</v>
      </c>
      <c r="BC43" s="95">
        <f t="shared" si="5"/>
        <v>0.10717782475438727</v>
      </c>
      <c r="BD43" s="96">
        <f t="shared" si="6"/>
        <v>0.09264523834701273</v>
      </c>
    </row>
    <row r="44" spans="1:56" ht="15">
      <c r="A44" s="31" t="s">
        <v>311</v>
      </c>
      <c r="B44" s="35">
        <v>38573</v>
      </c>
      <c r="C44" s="32">
        <v>745</v>
      </c>
      <c r="D44" s="33" t="s">
        <v>137</v>
      </c>
      <c r="E44" s="34" t="s">
        <v>138</v>
      </c>
      <c r="F44" s="32" t="s">
        <v>28</v>
      </c>
      <c r="G44" s="35">
        <v>38573</v>
      </c>
      <c r="H44" s="35">
        <f t="shared" si="7"/>
        <v>38574</v>
      </c>
      <c r="I44" s="33" t="s">
        <v>331</v>
      </c>
      <c r="J44" s="32">
        <v>6.49</v>
      </c>
      <c r="K44" s="32">
        <v>367</v>
      </c>
      <c r="L44" s="43">
        <v>2.8</v>
      </c>
      <c r="M44" s="50">
        <v>36.6</v>
      </c>
      <c r="N44" s="32">
        <v>74</v>
      </c>
      <c r="O44" s="43">
        <v>29.23</v>
      </c>
      <c r="P44" s="36">
        <v>17.19</v>
      </c>
      <c r="Q44" s="36">
        <v>17.257</v>
      </c>
      <c r="R44" s="36">
        <v>0.03</v>
      </c>
      <c r="S44" s="36">
        <v>0.01</v>
      </c>
      <c r="T44" s="53">
        <v>6.4</v>
      </c>
      <c r="U44" s="33" t="s">
        <v>120</v>
      </c>
      <c r="V44" s="32">
        <v>1.1</v>
      </c>
      <c r="W44" s="58">
        <v>0.1</v>
      </c>
      <c r="X44" s="32" t="s">
        <v>33</v>
      </c>
      <c r="Y44" s="32">
        <v>0.0046</v>
      </c>
      <c r="Z44" s="53">
        <v>1.6</v>
      </c>
      <c r="AA44" s="33" t="s">
        <v>120</v>
      </c>
      <c r="AB44" s="32">
        <v>0.094</v>
      </c>
      <c r="AC44" s="53">
        <v>0.12</v>
      </c>
      <c r="AD44" s="32" t="s">
        <v>33</v>
      </c>
      <c r="AE44" s="32">
        <v>0.012</v>
      </c>
      <c r="AF44" s="53">
        <v>0.24</v>
      </c>
      <c r="AG44" s="32" t="s">
        <v>33</v>
      </c>
      <c r="AH44" s="32">
        <v>0.0025</v>
      </c>
      <c r="AI44" s="53">
        <v>0.19</v>
      </c>
      <c r="AJ44" s="32" t="s">
        <v>33</v>
      </c>
      <c r="AK44" s="32">
        <v>0.0025</v>
      </c>
      <c r="AL44" s="58">
        <v>0.2</v>
      </c>
      <c r="AM44" s="32" t="s">
        <v>33</v>
      </c>
      <c r="AN44" s="32">
        <v>0.0064</v>
      </c>
      <c r="AO44" s="32" t="s">
        <v>30</v>
      </c>
      <c r="AP44" s="32" t="s">
        <v>31</v>
      </c>
      <c r="AQ44" s="32" t="s">
        <v>30</v>
      </c>
      <c r="AR44" s="100" t="s">
        <v>31</v>
      </c>
      <c r="AS44" s="59" t="s">
        <v>32</v>
      </c>
      <c r="AT44" s="50">
        <v>5</v>
      </c>
      <c r="AU44" s="32" t="s">
        <v>30</v>
      </c>
      <c r="AV44" s="98" t="s">
        <v>31</v>
      </c>
      <c r="AW44" s="78">
        <v>84580074.67687564</v>
      </c>
      <c r="AX44" s="95">
        <v>5</v>
      </c>
      <c r="AY44" s="95">
        <f t="shared" si="1"/>
        <v>0.008458007467687564</v>
      </c>
      <c r="AZ44" s="95">
        <f t="shared" si="2"/>
        <v>0.13532811948300102</v>
      </c>
      <c r="BA44" s="95">
        <f t="shared" si="3"/>
        <v>0.010149608961225076</v>
      </c>
      <c r="BB44" s="95">
        <f t="shared" si="4"/>
        <v>0.020299217922450152</v>
      </c>
      <c r="BC44" s="95">
        <f t="shared" si="5"/>
        <v>0.01607021418860637</v>
      </c>
      <c r="BD44" s="96">
        <f t="shared" si="6"/>
        <v>0.016916014935375128</v>
      </c>
    </row>
    <row r="45" spans="1:56" ht="15">
      <c r="A45" s="31" t="s">
        <v>1</v>
      </c>
      <c r="B45" s="35">
        <v>38579</v>
      </c>
      <c r="C45" s="32">
        <v>1030</v>
      </c>
      <c r="D45" s="33" t="s">
        <v>137</v>
      </c>
      <c r="E45" s="34" t="s">
        <v>138</v>
      </c>
      <c r="F45" s="32" t="s">
        <v>28</v>
      </c>
      <c r="G45" s="35">
        <v>38579</v>
      </c>
      <c r="H45" s="35">
        <f t="shared" si="7"/>
        <v>38580</v>
      </c>
      <c r="I45" s="33" t="s">
        <v>2</v>
      </c>
      <c r="J45" s="32">
        <v>6.58</v>
      </c>
      <c r="K45" s="32">
        <v>367</v>
      </c>
      <c r="L45" s="43">
        <v>2.5</v>
      </c>
      <c r="M45" s="50">
        <v>32.5</v>
      </c>
      <c r="N45" s="32">
        <v>68</v>
      </c>
      <c r="O45" s="43">
        <v>29.31</v>
      </c>
      <c r="P45" s="36">
        <v>17.417</v>
      </c>
      <c r="Q45" s="36">
        <v>17.597</v>
      </c>
      <c r="R45" s="36">
        <v>0</v>
      </c>
      <c r="S45" s="36">
        <v>-0.08</v>
      </c>
      <c r="T45" s="53">
        <v>6.8</v>
      </c>
      <c r="U45" s="33" t="s">
        <v>120</v>
      </c>
      <c r="V45" s="32">
        <v>1.1</v>
      </c>
      <c r="W45" s="53">
        <v>0.04</v>
      </c>
      <c r="X45" s="33" t="s">
        <v>120</v>
      </c>
      <c r="Y45" s="32">
        <v>0.00046</v>
      </c>
      <c r="Z45" s="53">
        <v>1.7</v>
      </c>
      <c r="AA45" s="32" t="s">
        <v>36</v>
      </c>
      <c r="AB45" s="32">
        <v>0.094</v>
      </c>
      <c r="AC45" s="53">
        <v>0.011</v>
      </c>
      <c r="AD45" s="33" t="s">
        <v>120</v>
      </c>
      <c r="AE45" s="32">
        <v>0.0012</v>
      </c>
      <c r="AF45" s="53">
        <v>0.66</v>
      </c>
      <c r="AG45" s="33" t="s">
        <v>120</v>
      </c>
      <c r="AH45" s="32">
        <v>0.0025</v>
      </c>
      <c r="AI45" s="53">
        <v>0.18</v>
      </c>
      <c r="AJ45" s="33" t="s">
        <v>120</v>
      </c>
      <c r="AK45" s="32">
        <v>0.0025</v>
      </c>
      <c r="AL45" s="53">
        <v>0.23</v>
      </c>
      <c r="AM45" s="33" t="s">
        <v>120</v>
      </c>
      <c r="AN45" s="32">
        <v>0.0064</v>
      </c>
      <c r="AO45" s="32" t="s">
        <v>30</v>
      </c>
      <c r="AP45" s="32" t="s">
        <v>31</v>
      </c>
      <c r="AQ45" s="32" t="s">
        <v>30</v>
      </c>
      <c r="AR45" s="100" t="s">
        <v>31</v>
      </c>
      <c r="AS45" s="59" t="s">
        <v>32</v>
      </c>
      <c r="AT45" s="50">
        <v>107.69230769230771</v>
      </c>
      <c r="AU45" s="32" t="s">
        <v>30</v>
      </c>
      <c r="AV45" s="98" t="s">
        <v>31</v>
      </c>
      <c r="AW45" s="78">
        <v>320306221.1392561</v>
      </c>
      <c r="AX45" s="95">
        <f t="shared" si="0"/>
        <v>2.1780823037469417</v>
      </c>
      <c r="AY45" s="95">
        <f t="shared" si="1"/>
        <v>0.012812248845570246</v>
      </c>
      <c r="AZ45" s="95">
        <f t="shared" si="2"/>
        <v>0.5445205759367354</v>
      </c>
      <c r="BA45" s="95">
        <f t="shared" si="3"/>
        <v>0.0035233684325318166</v>
      </c>
      <c r="BB45" s="95">
        <f t="shared" si="4"/>
        <v>0.21140210595190903</v>
      </c>
      <c r="BC45" s="95">
        <f t="shared" si="5"/>
        <v>0.0576551198050661</v>
      </c>
      <c r="BD45" s="96">
        <f t="shared" si="6"/>
        <v>0.0736704308620289</v>
      </c>
    </row>
    <row r="46" spans="1:56" ht="15">
      <c r="A46" s="31" t="s">
        <v>23</v>
      </c>
      <c r="B46" s="35">
        <v>38593</v>
      </c>
      <c r="C46" s="32">
        <v>950</v>
      </c>
      <c r="D46" s="33" t="s">
        <v>137</v>
      </c>
      <c r="E46" s="34" t="s">
        <v>138</v>
      </c>
      <c r="F46" s="32" t="s">
        <v>28</v>
      </c>
      <c r="G46" s="35">
        <v>38593</v>
      </c>
      <c r="H46" s="35">
        <f t="shared" si="7"/>
        <v>38594</v>
      </c>
      <c r="I46" s="33" t="s">
        <v>24</v>
      </c>
      <c r="J46" s="32">
        <v>6.68</v>
      </c>
      <c r="K46" s="32">
        <v>415</v>
      </c>
      <c r="L46" s="43">
        <v>3.14</v>
      </c>
      <c r="M46" s="50">
        <v>41.2</v>
      </c>
      <c r="N46" s="32">
        <v>75</v>
      </c>
      <c r="O46" s="43">
        <v>29.43</v>
      </c>
      <c r="P46" s="36">
        <v>17.32</v>
      </c>
      <c r="Q46" s="36">
        <v>17.347</v>
      </c>
      <c r="R46" s="36">
        <v>0.04</v>
      </c>
      <c r="S46" s="36">
        <v>0.08</v>
      </c>
      <c r="T46" s="53">
        <v>41</v>
      </c>
      <c r="U46" s="33" t="s">
        <v>120</v>
      </c>
      <c r="V46" s="32">
        <v>1.1</v>
      </c>
      <c r="W46" s="53">
        <v>0.18</v>
      </c>
      <c r="X46" s="33" t="s">
        <v>120</v>
      </c>
      <c r="Y46" s="32">
        <v>0.0046</v>
      </c>
      <c r="Z46" s="53">
        <v>1.7</v>
      </c>
      <c r="AA46" s="32" t="s">
        <v>36</v>
      </c>
      <c r="AB46" s="32">
        <v>0.094</v>
      </c>
      <c r="AC46" s="53">
        <v>0.065</v>
      </c>
      <c r="AD46" s="33" t="s">
        <v>120</v>
      </c>
      <c r="AE46" s="32">
        <v>0.0023</v>
      </c>
      <c r="AF46" s="58">
        <v>0.4</v>
      </c>
      <c r="AG46" s="33" t="s">
        <v>120</v>
      </c>
      <c r="AH46" s="32">
        <v>0.018</v>
      </c>
      <c r="AI46" s="53">
        <v>0.34</v>
      </c>
      <c r="AJ46" s="33" t="s">
        <v>120</v>
      </c>
      <c r="AK46" s="32">
        <v>0.018</v>
      </c>
      <c r="AL46" s="53">
        <v>0.32</v>
      </c>
      <c r="AM46" s="33" t="s">
        <v>120</v>
      </c>
      <c r="AN46" s="32">
        <v>0.0064</v>
      </c>
      <c r="AO46" s="32" t="s">
        <v>30</v>
      </c>
      <c r="AP46" s="32" t="s">
        <v>31</v>
      </c>
      <c r="AQ46" s="32" t="s">
        <v>30</v>
      </c>
      <c r="AR46" s="100" t="s">
        <v>31</v>
      </c>
      <c r="AS46" s="32" t="s">
        <v>30</v>
      </c>
      <c r="AT46" s="99" t="s">
        <v>31</v>
      </c>
      <c r="AU46" s="32" t="s">
        <v>30</v>
      </c>
      <c r="AV46" s="98" t="s">
        <v>31</v>
      </c>
      <c r="AW46" s="78">
        <v>957979680.1958967</v>
      </c>
      <c r="AX46" s="95">
        <f t="shared" si="0"/>
        <v>39.277166888031765</v>
      </c>
      <c r="AY46" s="95">
        <f t="shared" si="1"/>
        <v>0.1724363424352614</v>
      </c>
      <c r="AZ46" s="95">
        <f t="shared" si="2"/>
        <v>1.6285654563330245</v>
      </c>
      <c r="BA46" s="95">
        <f t="shared" si="3"/>
        <v>0.06226867921273329</v>
      </c>
      <c r="BB46" s="95">
        <f t="shared" si="4"/>
        <v>0.3831918720783587</v>
      </c>
      <c r="BC46" s="95">
        <f t="shared" si="5"/>
        <v>0.3257130912666049</v>
      </c>
      <c r="BD46" s="96">
        <f t="shared" si="6"/>
        <v>0.3065534976626869</v>
      </c>
    </row>
    <row r="47" spans="1:56" ht="15">
      <c r="A47" s="31" t="s">
        <v>18</v>
      </c>
      <c r="B47" s="35">
        <v>38615</v>
      </c>
      <c r="C47" s="32">
        <v>715</v>
      </c>
      <c r="D47" s="33" t="s">
        <v>137</v>
      </c>
      <c r="E47" s="34" t="s">
        <v>138</v>
      </c>
      <c r="F47" s="32" t="s">
        <v>28</v>
      </c>
      <c r="G47" s="35">
        <v>38615</v>
      </c>
      <c r="H47" s="35">
        <f t="shared" si="7"/>
        <v>38616</v>
      </c>
      <c r="I47" s="33" t="s">
        <v>19</v>
      </c>
      <c r="J47" s="32">
        <v>6.46</v>
      </c>
      <c r="K47" s="32">
        <v>321</v>
      </c>
      <c r="L47" s="43">
        <v>1.84</v>
      </c>
      <c r="M47" s="50">
        <v>23.4</v>
      </c>
      <c r="N47" s="32">
        <v>76</v>
      </c>
      <c r="O47" s="43">
        <v>28.06</v>
      </c>
      <c r="P47" s="36">
        <v>17.232</v>
      </c>
      <c r="Q47" s="36">
        <v>17.22</v>
      </c>
      <c r="R47" s="36">
        <v>0.05</v>
      </c>
      <c r="S47" s="36">
        <v>0.03</v>
      </c>
      <c r="T47" s="53">
        <v>60</v>
      </c>
      <c r="U47" s="33" t="s">
        <v>120</v>
      </c>
      <c r="V47" s="32">
        <v>1.1</v>
      </c>
      <c r="W47" s="53">
        <v>0.26</v>
      </c>
      <c r="X47" s="33" t="s">
        <v>120</v>
      </c>
      <c r="Y47" s="32">
        <v>0.0046</v>
      </c>
      <c r="Z47" s="53">
        <v>1.6</v>
      </c>
      <c r="AA47" s="33" t="s">
        <v>120</v>
      </c>
      <c r="AB47" s="32">
        <v>0.094</v>
      </c>
      <c r="AC47" s="55">
        <v>0.05</v>
      </c>
      <c r="AD47" s="33" t="s">
        <v>120</v>
      </c>
      <c r="AE47" s="32">
        <v>0.0023</v>
      </c>
      <c r="AF47" s="53">
        <v>1.1</v>
      </c>
      <c r="AG47" s="33" t="s">
        <v>120</v>
      </c>
      <c r="AH47" s="32">
        <v>0.018</v>
      </c>
      <c r="AI47" s="53">
        <v>0.52</v>
      </c>
      <c r="AJ47" s="33" t="s">
        <v>120</v>
      </c>
      <c r="AK47" s="32">
        <v>0.018</v>
      </c>
      <c r="AL47" s="53">
        <v>0.44</v>
      </c>
      <c r="AM47" s="33" t="s">
        <v>120</v>
      </c>
      <c r="AN47" s="32">
        <v>0.0064</v>
      </c>
      <c r="AO47" s="32" t="s">
        <v>30</v>
      </c>
      <c r="AP47" s="32" t="s">
        <v>31</v>
      </c>
      <c r="AQ47" s="32" t="s">
        <v>30</v>
      </c>
      <c r="AR47" s="32" t="s">
        <v>31</v>
      </c>
      <c r="AS47" s="32" t="s">
        <v>30</v>
      </c>
      <c r="AT47" s="99" t="s">
        <v>31</v>
      </c>
      <c r="AU47" s="32" t="s">
        <v>30</v>
      </c>
      <c r="AV47" s="98" t="s">
        <v>31</v>
      </c>
      <c r="AW47" s="78">
        <v>355549542.49630415</v>
      </c>
      <c r="AX47" s="95">
        <f t="shared" si="0"/>
        <v>21.332972549778248</v>
      </c>
      <c r="AY47" s="95">
        <f t="shared" si="1"/>
        <v>0.09244288104903907</v>
      </c>
      <c r="AZ47" s="95">
        <f t="shared" si="2"/>
        <v>0.5688792679940866</v>
      </c>
      <c r="BA47" s="95">
        <f t="shared" si="3"/>
        <v>0.017777477124815207</v>
      </c>
      <c r="BB47" s="95">
        <f t="shared" si="4"/>
        <v>0.3911044967459346</v>
      </c>
      <c r="BC47" s="95">
        <f t="shared" si="5"/>
        <v>0.18488576209807814</v>
      </c>
      <c r="BD47" s="96">
        <f t="shared" si="6"/>
        <v>0.15644179869837382</v>
      </c>
    </row>
    <row r="48" spans="1:56" ht="14.25">
      <c r="A48" s="31" t="s">
        <v>5</v>
      </c>
      <c r="B48" s="35">
        <v>38621</v>
      </c>
      <c r="C48" s="32">
        <v>930</v>
      </c>
      <c r="D48" s="33" t="s">
        <v>137</v>
      </c>
      <c r="E48" s="34" t="s">
        <v>138</v>
      </c>
      <c r="F48" s="32" t="s">
        <v>28</v>
      </c>
      <c r="G48" s="35">
        <v>38621</v>
      </c>
      <c r="H48" s="35">
        <f t="shared" si="7"/>
        <v>38622</v>
      </c>
      <c r="I48" s="33" t="s">
        <v>6</v>
      </c>
      <c r="J48" s="32">
        <v>6.75</v>
      </c>
      <c r="K48" s="32">
        <v>418</v>
      </c>
      <c r="L48" s="43">
        <v>3.42</v>
      </c>
      <c r="M48" s="50">
        <v>44.4</v>
      </c>
      <c r="N48" s="32">
        <v>78</v>
      </c>
      <c r="O48" s="43">
        <v>28.8</v>
      </c>
      <c r="P48" s="36">
        <v>17.503</v>
      </c>
      <c r="Q48" s="36">
        <v>17.49</v>
      </c>
      <c r="R48" s="36">
        <v>0.06</v>
      </c>
      <c r="S48" s="36">
        <v>-0.02</v>
      </c>
      <c r="T48" s="53" t="s">
        <v>430</v>
      </c>
      <c r="U48" s="32" t="s">
        <v>34</v>
      </c>
      <c r="V48" s="32">
        <v>1.1</v>
      </c>
      <c r="W48" s="53">
        <v>0.31</v>
      </c>
      <c r="X48" s="33" t="s">
        <v>120</v>
      </c>
      <c r="Y48" s="32">
        <v>0.0046</v>
      </c>
      <c r="Z48" s="53">
        <v>1.6</v>
      </c>
      <c r="AA48" s="33" t="s">
        <v>120</v>
      </c>
      <c r="AB48" s="32">
        <v>0.094</v>
      </c>
      <c r="AC48" s="53">
        <v>0.15</v>
      </c>
      <c r="AD48" s="33" t="s">
        <v>120</v>
      </c>
      <c r="AE48" s="32">
        <v>0.0023</v>
      </c>
      <c r="AF48" s="58">
        <v>0.4</v>
      </c>
      <c r="AG48" s="33" t="s">
        <v>120</v>
      </c>
      <c r="AH48" s="32">
        <v>0.018</v>
      </c>
      <c r="AI48" s="53">
        <v>0.32</v>
      </c>
      <c r="AJ48" s="32" t="s">
        <v>36</v>
      </c>
      <c r="AK48" s="32">
        <v>0.018</v>
      </c>
      <c r="AL48" s="53">
        <v>0.28</v>
      </c>
      <c r="AM48" s="33" t="s">
        <v>120</v>
      </c>
      <c r="AN48" s="32">
        <v>0.0064</v>
      </c>
      <c r="AO48" s="32" t="s">
        <v>30</v>
      </c>
      <c r="AP48" s="32" t="s">
        <v>31</v>
      </c>
      <c r="AQ48" s="32" t="s">
        <v>30</v>
      </c>
      <c r="AR48" s="32" t="s">
        <v>31</v>
      </c>
      <c r="AS48" s="32" t="s">
        <v>30</v>
      </c>
      <c r="AT48" s="50" t="s">
        <v>31</v>
      </c>
      <c r="AU48" s="32" t="s">
        <v>30</v>
      </c>
      <c r="AV48" s="98" t="s">
        <v>31</v>
      </c>
      <c r="AW48" s="78">
        <v>132802079.36316842</v>
      </c>
      <c r="AX48" s="141" t="s">
        <v>430</v>
      </c>
      <c r="AY48" s="95">
        <f t="shared" si="1"/>
        <v>0.04116864460258221</v>
      </c>
      <c r="AZ48" s="95">
        <f t="shared" si="2"/>
        <v>0.21248332698106945</v>
      </c>
      <c r="BA48" s="95">
        <f t="shared" si="3"/>
        <v>0.01992031190447526</v>
      </c>
      <c r="BB48" s="95">
        <f t="shared" si="4"/>
        <v>0.05312083174526736</v>
      </c>
      <c r="BC48" s="95">
        <f t="shared" si="5"/>
        <v>0.0424966653962139</v>
      </c>
      <c r="BD48" s="96">
        <f t="shared" si="6"/>
        <v>0.03718458222168716</v>
      </c>
    </row>
    <row r="49" spans="1:56" ht="14.25">
      <c r="A49" s="31" t="s">
        <v>514</v>
      </c>
      <c r="B49" s="35">
        <v>38645</v>
      </c>
      <c r="C49" s="32">
        <v>640</v>
      </c>
      <c r="D49" s="33" t="s">
        <v>137</v>
      </c>
      <c r="E49" s="34" t="s">
        <v>138</v>
      </c>
      <c r="F49" s="32" t="s">
        <v>28</v>
      </c>
      <c r="G49" s="35">
        <v>38645</v>
      </c>
      <c r="H49" s="35">
        <f t="shared" si="7"/>
        <v>38646</v>
      </c>
      <c r="I49" s="33" t="s">
        <v>515</v>
      </c>
      <c r="J49" s="36">
        <v>7.06</v>
      </c>
      <c r="K49" s="32">
        <v>363</v>
      </c>
      <c r="L49" s="43">
        <v>7.06</v>
      </c>
      <c r="M49" s="50">
        <v>46</v>
      </c>
      <c r="N49" s="32">
        <v>80</v>
      </c>
      <c r="O49" s="43">
        <v>25.71</v>
      </c>
      <c r="P49" s="36">
        <v>17.615</v>
      </c>
      <c r="Q49" s="36">
        <v>17.622</v>
      </c>
      <c r="R49" s="36">
        <v>0.01</v>
      </c>
      <c r="S49" s="36">
        <v>0.08</v>
      </c>
      <c r="T49" s="53">
        <v>4.8</v>
      </c>
      <c r="U49" s="33" t="s">
        <v>36</v>
      </c>
      <c r="V49" s="32">
        <v>1.1</v>
      </c>
      <c r="W49" s="53">
        <v>0.14</v>
      </c>
      <c r="X49" s="33" t="s">
        <v>36</v>
      </c>
      <c r="Y49" s="32">
        <v>0.00092</v>
      </c>
      <c r="Z49" s="57">
        <v>1.4</v>
      </c>
      <c r="AA49" s="33" t="s">
        <v>120</v>
      </c>
      <c r="AB49" s="32">
        <v>0.094</v>
      </c>
      <c r="AC49" s="53">
        <v>0.078</v>
      </c>
      <c r="AD49" s="33" t="s">
        <v>120</v>
      </c>
      <c r="AE49" s="32">
        <v>0.0023</v>
      </c>
      <c r="AF49" s="58">
        <v>0.4</v>
      </c>
      <c r="AG49" s="33" t="s">
        <v>120</v>
      </c>
      <c r="AH49" s="32">
        <v>0.0092</v>
      </c>
      <c r="AI49" s="53">
        <v>0.37</v>
      </c>
      <c r="AJ49" s="59" t="s">
        <v>36</v>
      </c>
      <c r="AK49" s="32">
        <v>0.0092</v>
      </c>
      <c r="AL49" s="58">
        <v>0.3</v>
      </c>
      <c r="AM49" s="33" t="s">
        <v>120</v>
      </c>
      <c r="AN49" s="170">
        <v>0.0032</v>
      </c>
      <c r="AO49" s="32" t="s">
        <v>30</v>
      </c>
      <c r="AP49" s="171" t="s">
        <v>31</v>
      </c>
      <c r="AQ49" s="172" t="s">
        <v>30</v>
      </c>
      <c r="AR49" s="172" t="s">
        <v>31</v>
      </c>
      <c r="AS49" s="172" t="s">
        <v>30</v>
      </c>
      <c r="AT49" s="172" t="s">
        <v>31</v>
      </c>
      <c r="AU49" s="172" t="s">
        <v>30</v>
      </c>
      <c r="AV49" s="208" t="s">
        <v>31</v>
      </c>
      <c r="AW49" s="78">
        <v>2354233219.7248435</v>
      </c>
      <c r="AX49" s="95">
        <f t="shared" si="0"/>
        <v>11.300319454679249</v>
      </c>
      <c r="AY49" s="95">
        <f>W49*$AW49/1000/1000000</f>
        <v>0.3295926507614781</v>
      </c>
      <c r="AZ49" s="95">
        <f>Z49*$AW49/1000/1000000</f>
        <v>3.2959265076147806</v>
      </c>
      <c r="BA49" s="95">
        <f>AC49*$AW49/1000/1000000</f>
        <v>0.1836301911385378</v>
      </c>
      <c r="BB49" s="95">
        <f>AF49*$AW49/1000/1000000</f>
        <v>0.9416932878899374</v>
      </c>
      <c r="BC49" s="95">
        <f>AI49*$AW49/1000/1000000</f>
        <v>0.8710662912981921</v>
      </c>
      <c r="BD49" s="96">
        <f>AL49*$AW49/1000/1000000</f>
        <v>0.7062699659174531</v>
      </c>
    </row>
    <row r="50" spans="1:56" ht="14.25">
      <c r="A50" s="31" t="s">
        <v>516</v>
      </c>
      <c r="B50" s="35">
        <v>38720</v>
      </c>
      <c r="C50" s="32">
        <v>1043</v>
      </c>
      <c r="D50" s="33" t="s">
        <v>137</v>
      </c>
      <c r="E50" s="173" t="s">
        <v>138</v>
      </c>
      <c r="F50" s="32" t="s">
        <v>28</v>
      </c>
      <c r="G50" s="35">
        <v>38720</v>
      </c>
      <c r="H50" s="35">
        <f t="shared" si="7"/>
        <v>38721</v>
      </c>
      <c r="I50" s="33" t="s">
        <v>517</v>
      </c>
      <c r="J50" s="36">
        <v>6.8</v>
      </c>
      <c r="K50" s="32">
        <v>349</v>
      </c>
      <c r="L50" s="43">
        <v>6.41</v>
      </c>
      <c r="M50" s="50">
        <v>69.6</v>
      </c>
      <c r="N50" s="32">
        <v>70</v>
      </c>
      <c r="O50" s="43">
        <v>19.31</v>
      </c>
      <c r="P50" s="36">
        <v>17.71</v>
      </c>
      <c r="Q50" s="36">
        <v>17.712</v>
      </c>
      <c r="R50" s="36">
        <v>0</v>
      </c>
      <c r="S50" s="36">
        <v>-0.03</v>
      </c>
      <c r="T50" s="169" t="s">
        <v>120</v>
      </c>
      <c r="U50" s="33" t="s">
        <v>120</v>
      </c>
      <c r="V50" s="33" t="s">
        <v>120</v>
      </c>
      <c r="W50" s="169" t="s">
        <v>120</v>
      </c>
      <c r="X50" s="33" t="s">
        <v>120</v>
      </c>
      <c r="Y50" s="33" t="s">
        <v>120</v>
      </c>
      <c r="Z50" s="57">
        <v>1.4</v>
      </c>
      <c r="AA50" s="33" t="s">
        <v>120</v>
      </c>
      <c r="AB50" s="32">
        <v>0.12</v>
      </c>
      <c r="AC50" s="53">
        <v>0.26</v>
      </c>
      <c r="AD50" s="33" t="s">
        <v>120</v>
      </c>
      <c r="AE50" s="32">
        <v>0.012</v>
      </c>
      <c r="AF50" s="53">
        <v>0.27</v>
      </c>
      <c r="AG50" s="33" t="s">
        <v>120</v>
      </c>
      <c r="AH50" s="32">
        <v>0.0046</v>
      </c>
      <c r="AI50" s="169" t="s">
        <v>120</v>
      </c>
      <c r="AJ50" s="33" t="s">
        <v>120</v>
      </c>
      <c r="AK50" s="33" t="s">
        <v>120</v>
      </c>
      <c r="AL50" s="169" t="s">
        <v>120</v>
      </c>
      <c r="AM50" s="33" t="s">
        <v>120</v>
      </c>
      <c r="AN50" s="33" t="s">
        <v>120</v>
      </c>
      <c r="AO50" s="33" t="s">
        <v>120</v>
      </c>
      <c r="AP50" s="33" t="s">
        <v>120</v>
      </c>
      <c r="AQ50" s="33" t="s">
        <v>120</v>
      </c>
      <c r="AR50" s="33" t="s">
        <v>120</v>
      </c>
      <c r="AS50" s="33" t="s">
        <v>120</v>
      </c>
      <c r="AT50" s="33" t="s">
        <v>120</v>
      </c>
      <c r="AU50" s="33" t="s">
        <v>120</v>
      </c>
      <c r="AV50" s="209" t="s">
        <v>120</v>
      </c>
      <c r="AW50" s="78">
        <v>114703384.25308232</v>
      </c>
      <c r="AX50" s="141" t="s">
        <v>271</v>
      </c>
      <c r="AY50" s="141" t="s">
        <v>271</v>
      </c>
      <c r="AZ50" s="95">
        <f>Z50*$AW50/1000/1000000</f>
        <v>0.16058473795431524</v>
      </c>
      <c r="BA50" s="95">
        <f>AC50*$AW50/1000/1000000</f>
        <v>0.029822879905801406</v>
      </c>
      <c r="BB50" s="95">
        <f>AF50*$AW50/1000/1000000</f>
        <v>0.03096991374833223</v>
      </c>
      <c r="BC50" s="141" t="s">
        <v>271</v>
      </c>
      <c r="BD50" s="191" t="s">
        <v>271</v>
      </c>
    </row>
    <row r="51" spans="1:56" ht="14.25">
      <c r="A51" s="31" t="s">
        <v>518</v>
      </c>
      <c r="B51" s="35">
        <v>38846</v>
      </c>
      <c r="C51" s="32">
        <v>810</v>
      </c>
      <c r="D51" s="33" t="s">
        <v>137</v>
      </c>
      <c r="E51" s="34" t="s">
        <v>138</v>
      </c>
      <c r="F51" s="32" t="s">
        <v>28</v>
      </c>
      <c r="G51" s="35">
        <v>38846</v>
      </c>
      <c r="H51" s="35">
        <f t="shared" si="7"/>
        <v>38847</v>
      </c>
      <c r="I51" s="33" t="s">
        <v>519</v>
      </c>
      <c r="J51" s="36">
        <v>7.38</v>
      </c>
      <c r="K51" s="32">
        <v>562</v>
      </c>
      <c r="L51" s="43">
        <v>8.79</v>
      </c>
      <c r="M51" s="50">
        <v>111.8</v>
      </c>
      <c r="N51" s="32">
        <v>70</v>
      </c>
      <c r="O51" s="43">
        <v>27.66</v>
      </c>
      <c r="P51" s="36">
        <v>16.538</v>
      </c>
      <c r="Q51" s="36">
        <v>16.545</v>
      </c>
      <c r="R51" s="36" t="s">
        <v>62</v>
      </c>
      <c r="S51" s="36" t="s">
        <v>62</v>
      </c>
      <c r="T51" s="169" t="s">
        <v>120</v>
      </c>
      <c r="U51" s="33" t="s">
        <v>120</v>
      </c>
      <c r="V51" s="33" t="s">
        <v>120</v>
      </c>
      <c r="W51" s="169" t="s">
        <v>120</v>
      </c>
      <c r="X51" s="33" t="s">
        <v>120</v>
      </c>
      <c r="Y51" s="33" t="s">
        <v>120</v>
      </c>
      <c r="Z51" s="174">
        <v>0.87</v>
      </c>
      <c r="AA51" s="33" t="s">
        <v>120</v>
      </c>
      <c r="AB51" s="32">
        <v>0.12</v>
      </c>
      <c r="AC51" s="53">
        <v>0.014</v>
      </c>
      <c r="AD51" s="33" t="s">
        <v>120</v>
      </c>
      <c r="AE51" s="32">
        <v>0.0012</v>
      </c>
      <c r="AF51" s="53">
        <v>0.12</v>
      </c>
      <c r="AG51" s="33" t="s">
        <v>36</v>
      </c>
      <c r="AH51" s="32">
        <v>0.0018</v>
      </c>
      <c r="AI51" s="169" t="s">
        <v>120</v>
      </c>
      <c r="AJ51" s="33" t="s">
        <v>120</v>
      </c>
      <c r="AK51" s="33" t="s">
        <v>120</v>
      </c>
      <c r="AL51" s="169" t="s">
        <v>120</v>
      </c>
      <c r="AM51" s="33" t="s">
        <v>120</v>
      </c>
      <c r="AN51" s="33" t="s">
        <v>120</v>
      </c>
      <c r="AO51" s="33" t="s">
        <v>120</v>
      </c>
      <c r="AP51" s="33" t="s">
        <v>120</v>
      </c>
      <c r="AQ51" s="33" t="s">
        <v>120</v>
      </c>
      <c r="AR51" s="33" t="s">
        <v>120</v>
      </c>
      <c r="AS51" s="33" t="s">
        <v>120</v>
      </c>
      <c r="AT51" s="33" t="s">
        <v>120</v>
      </c>
      <c r="AU51" s="33" t="s">
        <v>120</v>
      </c>
      <c r="AV51" s="209" t="s">
        <v>120</v>
      </c>
      <c r="AW51" s="78">
        <v>34277488.47944464</v>
      </c>
      <c r="AX51" s="141" t="s">
        <v>271</v>
      </c>
      <c r="AY51" s="141" t="s">
        <v>271</v>
      </c>
      <c r="AZ51" s="95">
        <f>Z51*$AW51/1000/1000000</f>
        <v>0.029821414977116833</v>
      </c>
      <c r="BA51" s="95">
        <f>AC51*$AW51/1000/1000000</f>
        <v>0.0004798848387122249</v>
      </c>
      <c r="BB51" s="95">
        <f>AF51*$AW51/1000/1000000</f>
        <v>0.0041132986175333565</v>
      </c>
      <c r="BC51" s="141" t="s">
        <v>271</v>
      </c>
      <c r="BD51" s="191" t="s">
        <v>271</v>
      </c>
    </row>
    <row r="52" spans="1:56" ht="15" thickBot="1">
      <c r="A52" s="44" t="s">
        <v>520</v>
      </c>
      <c r="B52" s="48">
        <v>38904</v>
      </c>
      <c r="C52" s="45">
        <v>1025</v>
      </c>
      <c r="D52" s="46" t="s">
        <v>137</v>
      </c>
      <c r="E52" s="47" t="s">
        <v>138</v>
      </c>
      <c r="F52" s="45" t="s">
        <v>28</v>
      </c>
      <c r="G52" s="48">
        <v>38904</v>
      </c>
      <c r="H52" s="48">
        <f t="shared" si="7"/>
        <v>38905</v>
      </c>
      <c r="I52" s="46" t="s">
        <v>521</v>
      </c>
      <c r="J52" s="175">
        <v>7.4</v>
      </c>
      <c r="K52" s="45">
        <v>676</v>
      </c>
      <c r="L52" s="176">
        <v>6.56</v>
      </c>
      <c r="M52" s="177">
        <v>87.5</v>
      </c>
      <c r="N52" s="45">
        <v>65</v>
      </c>
      <c r="O52" s="176">
        <v>30.39</v>
      </c>
      <c r="P52" s="175">
        <v>16.766</v>
      </c>
      <c r="Q52" s="175">
        <v>16.766</v>
      </c>
      <c r="R52" s="175">
        <v>0.069</v>
      </c>
      <c r="S52" s="175">
        <v>0.046</v>
      </c>
      <c r="T52" s="178" t="s">
        <v>120</v>
      </c>
      <c r="U52" s="46" t="s">
        <v>120</v>
      </c>
      <c r="V52" s="46" t="s">
        <v>120</v>
      </c>
      <c r="W52" s="178" t="s">
        <v>120</v>
      </c>
      <c r="X52" s="46" t="s">
        <v>120</v>
      </c>
      <c r="Y52" s="46" t="s">
        <v>120</v>
      </c>
      <c r="Z52" s="179">
        <v>1.7</v>
      </c>
      <c r="AA52" s="46" t="s">
        <v>120</v>
      </c>
      <c r="AB52" s="45">
        <v>0.25</v>
      </c>
      <c r="AC52" s="54" t="s">
        <v>430</v>
      </c>
      <c r="AD52" s="45" t="s">
        <v>34</v>
      </c>
      <c r="AE52" s="45">
        <v>0.0047</v>
      </c>
      <c r="AF52" s="54">
        <v>0.027</v>
      </c>
      <c r="AG52" s="46" t="s">
        <v>120</v>
      </c>
      <c r="AH52" s="45">
        <v>0.0018</v>
      </c>
      <c r="AI52" s="178" t="s">
        <v>120</v>
      </c>
      <c r="AJ52" s="46" t="s">
        <v>120</v>
      </c>
      <c r="AK52" s="46" t="s">
        <v>120</v>
      </c>
      <c r="AL52" s="178" t="s">
        <v>120</v>
      </c>
      <c r="AM52" s="46" t="s">
        <v>120</v>
      </c>
      <c r="AN52" s="46" t="s">
        <v>120</v>
      </c>
      <c r="AO52" s="46" t="s">
        <v>120</v>
      </c>
      <c r="AP52" s="46" t="s">
        <v>120</v>
      </c>
      <c r="AQ52" s="46" t="s">
        <v>120</v>
      </c>
      <c r="AR52" s="46" t="s">
        <v>120</v>
      </c>
      <c r="AS52" s="46" t="s">
        <v>120</v>
      </c>
      <c r="AT52" s="46" t="s">
        <v>120</v>
      </c>
      <c r="AU52" s="46" t="s">
        <v>120</v>
      </c>
      <c r="AV52" s="210" t="s">
        <v>120</v>
      </c>
      <c r="AW52" s="211">
        <v>126367942.34983216</v>
      </c>
      <c r="AX52" s="192" t="s">
        <v>271</v>
      </c>
      <c r="AY52" s="192" t="s">
        <v>271</v>
      </c>
      <c r="AZ52" s="97">
        <f>Z52*$AW52/1000/1000000</f>
        <v>0.21482550199471467</v>
      </c>
      <c r="BA52" s="193" t="s">
        <v>430</v>
      </c>
      <c r="BB52" s="97">
        <f>AF52*$AW52/1000/1000000</f>
        <v>0.0034119344434454684</v>
      </c>
      <c r="BC52" s="192" t="s">
        <v>271</v>
      </c>
      <c r="BD52" s="194" t="s">
        <v>271</v>
      </c>
    </row>
    <row r="53" spans="1:56" ht="14.25">
      <c r="A53" s="161"/>
      <c r="B53" s="15"/>
      <c r="C53" s="161"/>
      <c r="D53" s="16"/>
      <c r="E53" s="162"/>
      <c r="F53" s="161"/>
      <c r="G53" s="15"/>
      <c r="H53" s="15"/>
      <c r="I53" s="16"/>
      <c r="J53" s="161"/>
      <c r="K53" s="161"/>
      <c r="L53" s="163"/>
      <c r="M53" s="164"/>
      <c r="N53" s="161"/>
      <c r="O53" s="163"/>
      <c r="P53" s="165"/>
      <c r="Q53" s="165"/>
      <c r="R53" s="165"/>
      <c r="S53" s="165"/>
      <c r="T53" s="188"/>
      <c r="U53" s="188"/>
      <c r="V53" s="188"/>
      <c r="W53" s="188"/>
      <c r="X53" s="189"/>
      <c r="Y53" s="188"/>
      <c r="Z53" s="188"/>
      <c r="AA53" s="189"/>
      <c r="AB53" s="188"/>
      <c r="AC53" s="188"/>
      <c r="AD53" s="189"/>
      <c r="AE53" s="188"/>
      <c r="AF53" s="190"/>
      <c r="AG53" s="189"/>
      <c r="AH53" s="188"/>
      <c r="AI53" s="188"/>
      <c r="AJ53" s="188"/>
      <c r="AK53" s="188"/>
      <c r="AL53" s="188"/>
      <c r="AM53" s="16"/>
      <c r="AN53" s="161"/>
      <c r="AO53" s="161"/>
      <c r="AP53" s="161"/>
      <c r="AQ53" s="161"/>
      <c r="AR53" s="161"/>
      <c r="AS53" s="161"/>
      <c r="AT53" s="164"/>
      <c r="AU53" s="161"/>
      <c r="AV53" s="161"/>
      <c r="AW53" s="166"/>
      <c r="AX53" s="167"/>
      <c r="AY53" s="168"/>
      <c r="AZ53" s="168"/>
      <c r="BA53" s="168"/>
      <c r="BB53" s="168"/>
      <c r="BC53" s="168"/>
      <c r="BD53" s="168"/>
    </row>
    <row r="54" ht="14.25">
      <c r="A54" s="6" t="s">
        <v>66</v>
      </c>
    </row>
    <row r="55" spans="1:3" ht="12.75">
      <c r="A55" t="s">
        <v>67</v>
      </c>
      <c r="B55" s="147" t="s">
        <v>68</v>
      </c>
      <c r="C55" s="147" t="s">
        <v>69</v>
      </c>
    </row>
    <row r="56" spans="2:3" ht="12.75">
      <c r="B56" s="147" t="s">
        <v>424</v>
      </c>
      <c r="C56" s="147" t="s">
        <v>70</v>
      </c>
    </row>
    <row r="57" spans="2:3" ht="12.75">
      <c r="B57" s="147" t="s">
        <v>425</v>
      </c>
      <c r="C57" s="147" t="s">
        <v>426</v>
      </c>
    </row>
    <row r="58" spans="1:3" ht="14.25">
      <c r="A58" t="s">
        <v>123</v>
      </c>
      <c r="B58" s="15"/>
      <c r="C58" s="21"/>
    </row>
    <row r="59" spans="1:3" ht="14.25">
      <c r="A59" s="17" t="s">
        <v>256</v>
      </c>
      <c r="B59" s="15"/>
      <c r="C59" s="21"/>
    </row>
    <row r="60" spans="1:4" ht="14.25">
      <c r="A60" s="60" t="s">
        <v>132</v>
      </c>
      <c r="B60" s="15"/>
      <c r="C60" s="21"/>
      <c r="D60" s="16"/>
    </row>
    <row r="61" ht="14.25">
      <c r="A61" s="60" t="s">
        <v>288</v>
      </c>
    </row>
  </sheetData>
  <sheetProtection/>
  <mergeCells count="2">
    <mergeCell ref="AO5:AV5"/>
    <mergeCell ref="AX5:BD5"/>
  </mergeCells>
  <conditionalFormatting sqref="D60 D6:D53">
    <cfRule type="cellIs" priority="1" dxfId="0" operator="equal" stopIfTrue="1">
      <formula>"'02274010"</formula>
    </cfRule>
  </conditionalFormatting>
  <conditionalFormatting sqref="AU53 AQ53 AO53 AI49 AS7:AS24 AQ7:AQ48 AO7:AO48 AU7:AU48 AK49">
    <cfRule type="cellIs" priority="2" dxfId="8" operator="equal" stopIfTrue="1">
      <formula>"NO"</formula>
    </cfRule>
  </conditionalFormatting>
  <conditionalFormatting sqref="AP53 AP25:AP29 AP42:AP48 AJ49">
    <cfRule type="cellIs" priority="3" dxfId="12" operator="notEqual" stopIfTrue="1">
      <formula>"'---"</formula>
    </cfRule>
  </conditionalFormatting>
  <conditionalFormatting sqref="AS53 AS25:AS48">
    <cfRule type="cellIs" priority="4" dxfId="11" operator="equal" stopIfTrue="1">
      <formula>"""NO"""</formula>
    </cfRule>
  </conditionalFormatting>
  <conditionalFormatting sqref="AM53 U53 AJ53 X53 T50:Y52 AA25:AA53 AD25:AD53 AJ25:AJ48 U25:U49 X25:X49 AG25:AG53 AM25:AM49 AI50:AV52">
    <cfRule type="cellIs" priority="5" dxfId="2" operator="notEqual" stopIfTrue="1">
      <formula>$U$23</formula>
    </cfRule>
  </conditionalFormatting>
  <conditionalFormatting sqref="AP7:AP24 AR7:AR24 AT7:AT24 AV7:AV24">
    <cfRule type="cellIs" priority="6" dxfId="9" operator="notEqual" stopIfTrue="1">
      <formula>"'---"</formula>
    </cfRule>
    <cfRule type="cellIs" priority="7" dxfId="8" operator="greaterThan" stopIfTrue="1">
      <formula>0.12</formula>
    </cfRule>
  </conditionalFormatting>
  <conditionalFormatting sqref="U7:U24 X7:X24 AM7:AM24 AJ7:AJ24 AA7:AA24 AG7:AG24 AD7:AD24">
    <cfRule type="cellIs" priority="8" dxfId="2" operator="notEqual" stopIfTrue="1">
      <formula>$U$7</formula>
    </cfRule>
  </conditionalFormatting>
  <printOptions/>
  <pageMargins left="0.75" right="0.75" top="1" bottom="1" header="0.5" footer="0.5"/>
  <pageSetup fitToHeight="3" fitToWidth="3" horizontalDpi="600" verticalDpi="600" orientation="landscape" pageOrder="overThenDown" scale="49" r:id="rId1"/>
  <ignoredErrors>
    <ignoredError sqref="D7:D24 I7:I24 I25:I48 D25:D48 I49:I52 D49:D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9.7109375" style="1" customWidth="1"/>
    <col min="2" max="2" width="17.00390625" style="20" customWidth="1"/>
    <col min="3" max="3" width="28.57421875" style="0" customWidth="1"/>
    <col min="4" max="4" width="17.7109375" style="0" customWidth="1"/>
    <col min="5" max="5" width="12.140625" style="0" customWidth="1"/>
    <col min="6" max="6" width="23.57421875" style="0" customWidth="1"/>
    <col min="8" max="8" width="11.8515625" style="0" customWidth="1"/>
    <col min="9" max="10" width="12.140625" style="0" customWidth="1"/>
    <col min="11" max="11" width="12.421875" style="0" customWidth="1"/>
    <col min="12" max="12" width="10.57421875" style="0" customWidth="1"/>
    <col min="14" max="14" width="12.7109375" style="0" customWidth="1"/>
    <col min="15" max="15" width="10.57421875" style="0" customWidth="1"/>
    <col min="17" max="17" width="12.7109375" style="0" customWidth="1"/>
    <col min="18" max="18" width="11.140625" style="0" customWidth="1"/>
    <col min="19" max="19" width="10.140625" style="0" customWidth="1"/>
    <col min="20" max="20" width="11.7109375" style="0" customWidth="1"/>
    <col min="21" max="21" width="17.140625" style="0" customWidth="1"/>
    <col min="22" max="24" width="12.7109375" style="0" customWidth="1"/>
  </cols>
  <sheetData>
    <row r="1" ht="23.25">
      <c r="A1" s="7" t="s">
        <v>553</v>
      </c>
    </row>
    <row r="2" ht="15">
      <c r="A2" s="11" t="s">
        <v>555</v>
      </c>
    </row>
    <row r="3" ht="15">
      <c r="A3" s="11" t="s">
        <v>80</v>
      </c>
    </row>
    <row r="4" ht="15.75" thickBot="1">
      <c r="A4" s="11" t="s">
        <v>679</v>
      </c>
    </row>
    <row r="5" spans="1:24" ht="23.25" customHeight="1" thickBot="1">
      <c r="A5" s="22" t="s">
        <v>135</v>
      </c>
      <c r="V5" s="252" t="s">
        <v>279</v>
      </c>
      <c r="W5" s="253"/>
      <c r="X5" s="254"/>
    </row>
    <row r="6" spans="1:24" s="10" customFormat="1" ht="75.75" thickBot="1">
      <c r="A6" s="2" t="s">
        <v>86</v>
      </c>
      <c r="B6" s="23" t="s">
        <v>81</v>
      </c>
      <c r="C6" s="2" t="s">
        <v>131</v>
      </c>
      <c r="D6" s="2" t="s">
        <v>276</v>
      </c>
      <c r="E6" s="2" t="s">
        <v>85</v>
      </c>
      <c r="F6" s="2" t="s">
        <v>87</v>
      </c>
      <c r="G6" s="2" t="s">
        <v>39</v>
      </c>
      <c r="H6" s="3" t="s">
        <v>40</v>
      </c>
      <c r="I6" s="3" t="s">
        <v>41</v>
      </c>
      <c r="J6" s="3" t="s">
        <v>174</v>
      </c>
      <c r="K6" s="14" t="s">
        <v>48</v>
      </c>
      <c r="L6" s="2" t="s">
        <v>49</v>
      </c>
      <c r="M6" s="2" t="s">
        <v>50</v>
      </c>
      <c r="N6" s="14" t="s">
        <v>76</v>
      </c>
      <c r="O6" s="2" t="s">
        <v>74</v>
      </c>
      <c r="P6" s="2" t="s">
        <v>75</v>
      </c>
      <c r="Q6" s="14" t="s">
        <v>51</v>
      </c>
      <c r="R6" s="2" t="s">
        <v>52</v>
      </c>
      <c r="S6" s="2" t="s">
        <v>53</v>
      </c>
      <c r="T6" s="2" t="s">
        <v>268</v>
      </c>
      <c r="U6" s="5" t="s">
        <v>289</v>
      </c>
      <c r="V6" s="64" t="s">
        <v>99</v>
      </c>
      <c r="W6" s="61" t="s">
        <v>265</v>
      </c>
      <c r="X6" s="64" t="s">
        <v>263</v>
      </c>
    </row>
    <row r="7" spans="1:24" ht="14.25">
      <c r="A7" s="212" t="s">
        <v>175</v>
      </c>
      <c r="B7" s="109">
        <v>38146</v>
      </c>
      <c r="C7" s="213" t="s">
        <v>176</v>
      </c>
      <c r="D7" s="214">
        <v>38138</v>
      </c>
      <c r="E7" s="215" t="s">
        <v>137</v>
      </c>
      <c r="F7" s="216" t="s">
        <v>138</v>
      </c>
      <c r="G7" s="213" t="s">
        <v>29</v>
      </c>
      <c r="H7" s="109">
        <v>38146</v>
      </c>
      <c r="I7" s="109">
        <v>38147</v>
      </c>
      <c r="J7" s="215" t="s">
        <v>177</v>
      </c>
      <c r="K7" s="217">
        <v>1.3</v>
      </c>
      <c r="L7" s="215" t="s">
        <v>120</v>
      </c>
      <c r="M7" s="218">
        <v>0.2</v>
      </c>
      <c r="N7" s="219">
        <v>0.007</v>
      </c>
      <c r="O7" s="215" t="s">
        <v>120</v>
      </c>
      <c r="P7" s="213">
        <v>0.002</v>
      </c>
      <c r="Q7" s="217">
        <v>0.27</v>
      </c>
      <c r="R7" s="215" t="s">
        <v>120</v>
      </c>
      <c r="S7" s="220">
        <v>0.002</v>
      </c>
      <c r="T7" s="212">
        <v>7</v>
      </c>
      <c r="U7" s="221">
        <v>193854827.1236029</v>
      </c>
      <c r="V7" s="222">
        <f>K7*$U7/1000/1000000</f>
        <v>0.2520112752606838</v>
      </c>
      <c r="W7" s="222">
        <f>N7*$U7/1000/1000000</f>
        <v>0.00135698378986522</v>
      </c>
      <c r="X7" s="223">
        <f>Q7*$U7/1000/1000000</f>
        <v>0.05234080332337279</v>
      </c>
    </row>
    <row r="8" spans="1:24" ht="14.25">
      <c r="A8" s="31" t="s">
        <v>178</v>
      </c>
      <c r="B8" s="35">
        <v>38153</v>
      </c>
      <c r="C8" s="32" t="s">
        <v>179</v>
      </c>
      <c r="D8" s="42">
        <v>38146</v>
      </c>
      <c r="E8" s="33" t="s">
        <v>137</v>
      </c>
      <c r="F8" s="34" t="s">
        <v>138</v>
      </c>
      <c r="G8" s="32" t="s">
        <v>29</v>
      </c>
      <c r="H8" s="35">
        <v>38153</v>
      </c>
      <c r="I8" s="35">
        <v>38154</v>
      </c>
      <c r="J8" s="33" t="s">
        <v>180</v>
      </c>
      <c r="K8" s="53">
        <v>1.2</v>
      </c>
      <c r="L8" s="33" t="s">
        <v>120</v>
      </c>
      <c r="M8" s="43">
        <v>0.2</v>
      </c>
      <c r="N8" s="56">
        <v>0.005</v>
      </c>
      <c r="O8" s="33" t="s">
        <v>120</v>
      </c>
      <c r="P8" s="32">
        <v>0.002</v>
      </c>
      <c r="Q8" s="58">
        <v>0.262</v>
      </c>
      <c r="R8" s="33" t="s">
        <v>120</v>
      </c>
      <c r="S8" s="66">
        <v>0.002</v>
      </c>
      <c r="T8" s="79">
        <f aca="true" t="shared" si="0" ref="T8:T35">B8-B7</f>
        <v>7</v>
      </c>
      <c r="U8" s="80">
        <v>146016759.22088405</v>
      </c>
      <c r="V8" s="95">
        <f aca="true" t="shared" si="1" ref="V8:V71">K8*$U8/1000/1000000</f>
        <v>0.17522011106506086</v>
      </c>
      <c r="W8" s="95">
        <f aca="true" t="shared" si="2" ref="W8:W72">N8*$U8/1000/1000000</f>
        <v>0.0007300837961044203</v>
      </c>
      <c r="X8" s="96">
        <f aca="true" t="shared" si="3" ref="X8:X71">Q8*$U8/1000/1000000</f>
        <v>0.03825639091587163</v>
      </c>
    </row>
    <row r="9" spans="1:24" ht="14.25">
      <c r="A9" s="31" t="s">
        <v>181</v>
      </c>
      <c r="B9" s="35">
        <v>38175</v>
      </c>
      <c r="C9" s="32" t="s">
        <v>182</v>
      </c>
      <c r="D9" s="42">
        <v>38167</v>
      </c>
      <c r="E9" s="33" t="s">
        <v>137</v>
      </c>
      <c r="F9" s="34" t="s">
        <v>138</v>
      </c>
      <c r="G9" s="32" t="s">
        <v>29</v>
      </c>
      <c r="H9" s="35">
        <v>38175</v>
      </c>
      <c r="I9" s="35">
        <v>38176</v>
      </c>
      <c r="J9" s="33" t="s">
        <v>183</v>
      </c>
      <c r="K9" s="53">
        <v>1.7</v>
      </c>
      <c r="L9" s="33" t="s">
        <v>120</v>
      </c>
      <c r="M9" s="43">
        <v>0.2</v>
      </c>
      <c r="N9" s="58">
        <v>0.141</v>
      </c>
      <c r="O9" s="33" t="s">
        <v>120</v>
      </c>
      <c r="P9" s="32">
        <v>0.002</v>
      </c>
      <c r="Q9" s="58">
        <v>0.259</v>
      </c>
      <c r="R9" s="33" t="s">
        <v>120</v>
      </c>
      <c r="S9" s="66">
        <v>0.002</v>
      </c>
      <c r="T9" s="79">
        <f t="shared" si="0"/>
        <v>22</v>
      </c>
      <c r="U9" s="80">
        <v>-14399880.61524659</v>
      </c>
      <c r="V9" s="95">
        <f t="shared" si="1"/>
        <v>-0.024479797045919204</v>
      </c>
      <c r="W9" s="95">
        <f t="shared" si="2"/>
        <v>-0.002030383166749769</v>
      </c>
      <c r="X9" s="96">
        <f t="shared" si="3"/>
        <v>-0.003729569079348867</v>
      </c>
    </row>
    <row r="10" spans="1:24" ht="14.25">
      <c r="A10" s="31" t="s">
        <v>184</v>
      </c>
      <c r="B10" s="35">
        <v>38182</v>
      </c>
      <c r="C10" s="32" t="s">
        <v>185</v>
      </c>
      <c r="D10" s="42">
        <v>38175</v>
      </c>
      <c r="E10" s="33" t="s">
        <v>137</v>
      </c>
      <c r="F10" s="34" t="s">
        <v>138</v>
      </c>
      <c r="G10" s="32" t="s">
        <v>29</v>
      </c>
      <c r="H10" s="35">
        <v>38182</v>
      </c>
      <c r="I10" s="35">
        <v>38183</v>
      </c>
      <c r="J10" s="33" t="s">
        <v>186</v>
      </c>
      <c r="K10" s="53">
        <v>1.5</v>
      </c>
      <c r="L10" s="33" t="s">
        <v>120</v>
      </c>
      <c r="M10" s="43">
        <v>0.2</v>
      </c>
      <c r="N10" s="53">
        <v>0.027</v>
      </c>
      <c r="O10" s="33" t="s">
        <v>120</v>
      </c>
      <c r="P10" s="32">
        <v>0.002</v>
      </c>
      <c r="Q10" s="58">
        <v>0.245</v>
      </c>
      <c r="R10" s="33" t="s">
        <v>120</v>
      </c>
      <c r="S10" s="66">
        <v>0.002</v>
      </c>
      <c r="T10" s="79">
        <f t="shared" si="0"/>
        <v>7</v>
      </c>
      <c r="U10" s="80">
        <v>-42133351.3184196</v>
      </c>
      <c r="V10" s="95">
        <f t="shared" si="1"/>
        <v>-0.06320002697762939</v>
      </c>
      <c r="W10" s="95">
        <f t="shared" si="2"/>
        <v>-0.0011376004855973292</v>
      </c>
      <c r="X10" s="96">
        <f t="shared" si="3"/>
        <v>-0.010322671073012801</v>
      </c>
    </row>
    <row r="11" spans="1:24" ht="14.25">
      <c r="A11" s="37" t="s">
        <v>187</v>
      </c>
      <c r="B11" s="40">
        <v>38189</v>
      </c>
      <c r="C11" s="38" t="s">
        <v>188</v>
      </c>
      <c r="D11" s="42">
        <v>38182</v>
      </c>
      <c r="E11" s="39" t="s">
        <v>137</v>
      </c>
      <c r="F11" s="34" t="s">
        <v>138</v>
      </c>
      <c r="G11" s="38" t="s">
        <v>29</v>
      </c>
      <c r="H11" s="40">
        <v>38189</v>
      </c>
      <c r="I11" s="40">
        <v>38190</v>
      </c>
      <c r="J11" s="33" t="s">
        <v>189</v>
      </c>
      <c r="K11" s="53">
        <v>1.4</v>
      </c>
      <c r="L11" s="33" t="s">
        <v>120</v>
      </c>
      <c r="M11" s="32">
        <v>0.083</v>
      </c>
      <c r="N11" s="53">
        <v>0.018</v>
      </c>
      <c r="O11" s="33" t="s">
        <v>120</v>
      </c>
      <c r="P11" s="32">
        <v>0.0006</v>
      </c>
      <c r="Q11" s="53">
        <v>0.17</v>
      </c>
      <c r="R11" s="33" t="s">
        <v>120</v>
      </c>
      <c r="S11" s="66">
        <v>0.012</v>
      </c>
      <c r="T11" s="79">
        <f t="shared" si="0"/>
        <v>7</v>
      </c>
      <c r="U11" s="80">
        <v>-60367625.90534333</v>
      </c>
      <c r="V11" s="95">
        <f t="shared" si="1"/>
        <v>-0.08451467626748065</v>
      </c>
      <c r="W11" s="95">
        <f t="shared" si="2"/>
        <v>-0.0010866172662961798</v>
      </c>
      <c r="X11" s="96">
        <f t="shared" si="3"/>
        <v>-0.010262496403908366</v>
      </c>
    </row>
    <row r="12" spans="1:24" ht="14.25">
      <c r="A12" s="37" t="s">
        <v>190</v>
      </c>
      <c r="B12" s="40">
        <v>38195</v>
      </c>
      <c r="C12" s="38" t="s">
        <v>191</v>
      </c>
      <c r="D12" s="74">
        <v>38189</v>
      </c>
      <c r="E12" s="39" t="s">
        <v>137</v>
      </c>
      <c r="F12" s="34" t="s">
        <v>138</v>
      </c>
      <c r="G12" s="38" t="s">
        <v>29</v>
      </c>
      <c r="H12" s="40">
        <v>38195</v>
      </c>
      <c r="I12" s="40">
        <v>38196</v>
      </c>
      <c r="J12" s="33" t="s">
        <v>192</v>
      </c>
      <c r="K12" s="53">
        <v>1.3</v>
      </c>
      <c r="L12" s="33" t="s">
        <v>120</v>
      </c>
      <c r="M12" s="32">
        <v>0.083</v>
      </c>
      <c r="N12" s="53">
        <v>0.011</v>
      </c>
      <c r="O12" s="33" t="s">
        <v>120</v>
      </c>
      <c r="P12" s="32">
        <v>0.0003</v>
      </c>
      <c r="Q12" s="53">
        <v>0.18</v>
      </c>
      <c r="R12" s="33" t="s">
        <v>120</v>
      </c>
      <c r="S12" s="66">
        <v>0.012</v>
      </c>
      <c r="T12" s="79">
        <f t="shared" si="0"/>
        <v>6</v>
      </c>
      <c r="U12" s="80">
        <v>108686140.8487207</v>
      </c>
      <c r="V12" s="95">
        <f t="shared" si="1"/>
        <v>0.1412919831033369</v>
      </c>
      <c r="W12" s="95">
        <f t="shared" si="2"/>
        <v>0.0011955475493359276</v>
      </c>
      <c r="X12" s="96">
        <f t="shared" si="3"/>
        <v>0.019563505352769725</v>
      </c>
    </row>
    <row r="13" spans="1:24" ht="14.25">
      <c r="A13" s="31" t="s">
        <v>193</v>
      </c>
      <c r="B13" s="35">
        <v>38202</v>
      </c>
      <c r="C13" s="32" t="s">
        <v>194</v>
      </c>
      <c r="D13" s="42">
        <v>38195</v>
      </c>
      <c r="E13" s="39" t="s">
        <v>137</v>
      </c>
      <c r="F13" s="34" t="s">
        <v>138</v>
      </c>
      <c r="G13" s="32" t="s">
        <v>29</v>
      </c>
      <c r="H13" s="35">
        <v>38202</v>
      </c>
      <c r="I13" s="35">
        <v>38203</v>
      </c>
      <c r="J13" s="33" t="s">
        <v>195</v>
      </c>
      <c r="K13" s="53">
        <v>1.4</v>
      </c>
      <c r="L13" s="33" t="s">
        <v>120</v>
      </c>
      <c r="M13" s="32">
        <v>0.083</v>
      </c>
      <c r="N13" s="53">
        <v>0.041</v>
      </c>
      <c r="O13" s="33" t="s">
        <v>120</v>
      </c>
      <c r="P13" s="32">
        <v>0.0003</v>
      </c>
      <c r="Q13" s="53">
        <v>0.18</v>
      </c>
      <c r="R13" s="33" t="s">
        <v>120</v>
      </c>
      <c r="S13" s="66">
        <v>0.012</v>
      </c>
      <c r="T13" s="79">
        <f t="shared" si="0"/>
        <v>7</v>
      </c>
      <c r="U13" s="80">
        <v>184750081.70047182</v>
      </c>
      <c r="V13" s="95">
        <f t="shared" si="1"/>
        <v>0.25865011438066055</v>
      </c>
      <c r="W13" s="95">
        <f t="shared" si="2"/>
        <v>0.007574753349719345</v>
      </c>
      <c r="X13" s="96">
        <f t="shared" si="3"/>
        <v>0.033255014706084926</v>
      </c>
    </row>
    <row r="14" spans="1:24" ht="14.25">
      <c r="A14" s="31" t="s">
        <v>196</v>
      </c>
      <c r="B14" s="35">
        <v>38209</v>
      </c>
      <c r="C14" s="32" t="s">
        <v>197</v>
      </c>
      <c r="D14" s="42">
        <v>38202</v>
      </c>
      <c r="E14" s="33" t="s">
        <v>137</v>
      </c>
      <c r="F14" s="34" t="s">
        <v>138</v>
      </c>
      <c r="G14" s="32" t="s">
        <v>29</v>
      </c>
      <c r="H14" s="35">
        <v>38209</v>
      </c>
      <c r="I14" s="35">
        <v>38210</v>
      </c>
      <c r="J14" s="33" t="s">
        <v>198</v>
      </c>
      <c r="K14" s="53">
        <v>1.6</v>
      </c>
      <c r="L14" s="33" t="s">
        <v>120</v>
      </c>
      <c r="M14" s="32">
        <v>0.083</v>
      </c>
      <c r="N14" s="55">
        <v>0.02</v>
      </c>
      <c r="O14" s="33" t="s">
        <v>120</v>
      </c>
      <c r="P14" s="32">
        <v>0.0003</v>
      </c>
      <c r="Q14" s="53">
        <v>0.18</v>
      </c>
      <c r="R14" s="32" t="s">
        <v>33</v>
      </c>
      <c r="S14" s="66">
        <v>0.012</v>
      </c>
      <c r="T14" s="79">
        <f t="shared" si="0"/>
        <v>7</v>
      </c>
      <c r="U14" s="80">
        <v>148228157.4650254</v>
      </c>
      <c r="V14" s="95">
        <f t="shared" si="1"/>
        <v>0.23716505194404067</v>
      </c>
      <c r="W14" s="95">
        <f t="shared" si="2"/>
        <v>0.0029645631493005076</v>
      </c>
      <c r="X14" s="96">
        <f t="shared" si="3"/>
        <v>0.02668106834370457</v>
      </c>
    </row>
    <row r="15" spans="1:24" ht="14.25">
      <c r="A15" s="31" t="s">
        <v>199</v>
      </c>
      <c r="B15" s="35">
        <v>38212</v>
      </c>
      <c r="C15" s="32" t="s">
        <v>257</v>
      </c>
      <c r="D15" s="42">
        <v>38209</v>
      </c>
      <c r="E15" s="39" t="s">
        <v>137</v>
      </c>
      <c r="F15" s="34" t="s">
        <v>138</v>
      </c>
      <c r="G15" s="32" t="s">
        <v>29</v>
      </c>
      <c r="H15" s="42">
        <v>38216</v>
      </c>
      <c r="I15" s="35">
        <v>38217</v>
      </c>
      <c r="J15" s="33" t="s">
        <v>200</v>
      </c>
      <c r="K15" s="53">
        <v>1.6</v>
      </c>
      <c r="L15" s="33" t="s">
        <v>120</v>
      </c>
      <c r="M15" s="32">
        <v>0.083</v>
      </c>
      <c r="N15" s="53">
        <v>0.029</v>
      </c>
      <c r="O15" s="33" t="s">
        <v>120</v>
      </c>
      <c r="P15" s="32">
        <v>0.003</v>
      </c>
      <c r="Q15" s="53">
        <v>0.17</v>
      </c>
      <c r="R15" s="32" t="s">
        <v>33</v>
      </c>
      <c r="S15" s="66">
        <v>0.012</v>
      </c>
      <c r="T15" s="79">
        <f t="shared" si="0"/>
        <v>3</v>
      </c>
      <c r="U15" s="80">
        <v>162118047.63883847</v>
      </c>
      <c r="V15" s="95">
        <f t="shared" si="1"/>
        <v>0.2593888762221416</v>
      </c>
      <c r="W15" s="95">
        <f t="shared" si="2"/>
        <v>0.004701423381526316</v>
      </c>
      <c r="X15" s="96">
        <f t="shared" si="3"/>
        <v>0.02756006809860254</v>
      </c>
    </row>
    <row r="16" spans="1:24" s="24" customFormat="1" ht="14.25">
      <c r="A16" s="31" t="s">
        <v>201</v>
      </c>
      <c r="B16" s="35">
        <v>38217</v>
      </c>
      <c r="C16" s="32" t="s">
        <v>258</v>
      </c>
      <c r="D16" s="42">
        <v>38212</v>
      </c>
      <c r="E16" s="33" t="s">
        <v>137</v>
      </c>
      <c r="F16" s="34" t="s">
        <v>138</v>
      </c>
      <c r="G16" s="32" t="s">
        <v>29</v>
      </c>
      <c r="H16" s="35">
        <v>38217</v>
      </c>
      <c r="I16" s="35">
        <v>38218</v>
      </c>
      <c r="J16" s="33" t="s">
        <v>202</v>
      </c>
      <c r="K16" s="53">
        <v>1.6</v>
      </c>
      <c r="L16" s="33" t="s">
        <v>120</v>
      </c>
      <c r="M16" s="32">
        <v>0.083</v>
      </c>
      <c r="N16" s="53">
        <v>0.042</v>
      </c>
      <c r="O16" s="33" t="s">
        <v>120</v>
      </c>
      <c r="P16" s="32">
        <v>0.003</v>
      </c>
      <c r="Q16" s="53">
        <v>0.11</v>
      </c>
      <c r="R16" s="32" t="s">
        <v>33</v>
      </c>
      <c r="S16" s="66">
        <v>0.012</v>
      </c>
      <c r="T16" s="79">
        <f t="shared" si="0"/>
        <v>5</v>
      </c>
      <c r="U16" s="81">
        <v>232230276.177192</v>
      </c>
      <c r="V16" s="95">
        <f t="shared" si="1"/>
        <v>0.37156844188350724</v>
      </c>
      <c r="W16" s="95">
        <f t="shared" si="2"/>
        <v>0.009753671599442064</v>
      </c>
      <c r="X16" s="96">
        <f t="shared" si="3"/>
        <v>0.02554533037949112</v>
      </c>
    </row>
    <row r="17" spans="1:24" ht="14.25">
      <c r="A17" s="31" t="s">
        <v>203</v>
      </c>
      <c r="B17" s="35">
        <v>38224</v>
      </c>
      <c r="C17" s="32" t="s">
        <v>204</v>
      </c>
      <c r="D17" s="42">
        <v>38217</v>
      </c>
      <c r="E17" s="33" t="s">
        <v>137</v>
      </c>
      <c r="F17" s="34" t="s">
        <v>138</v>
      </c>
      <c r="G17" s="32" t="s">
        <v>29</v>
      </c>
      <c r="H17" s="35">
        <v>38224</v>
      </c>
      <c r="I17" s="35">
        <v>38225</v>
      </c>
      <c r="J17" s="33" t="s">
        <v>205</v>
      </c>
      <c r="K17" s="53">
        <v>1.9</v>
      </c>
      <c r="L17" s="33" t="s">
        <v>120</v>
      </c>
      <c r="M17" s="32">
        <v>0.083</v>
      </c>
      <c r="N17" s="53">
        <v>0.076</v>
      </c>
      <c r="O17" s="33" t="s">
        <v>120</v>
      </c>
      <c r="P17" s="32">
        <v>0.003</v>
      </c>
      <c r="Q17" s="53">
        <v>0.22</v>
      </c>
      <c r="R17" s="33" t="s">
        <v>120</v>
      </c>
      <c r="S17" s="66">
        <v>0.012</v>
      </c>
      <c r="T17" s="79">
        <f t="shared" si="0"/>
        <v>7</v>
      </c>
      <c r="U17" s="80">
        <v>373062841.2083465</v>
      </c>
      <c r="V17" s="95">
        <f t="shared" si="1"/>
        <v>0.7088193982958583</v>
      </c>
      <c r="W17" s="95">
        <f t="shared" si="2"/>
        <v>0.028352775931834336</v>
      </c>
      <c r="X17" s="96">
        <f t="shared" si="3"/>
        <v>0.08207382506583623</v>
      </c>
    </row>
    <row r="18" spans="1:24" ht="14.25">
      <c r="A18" s="31" t="s">
        <v>206</v>
      </c>
      <c r="B18" s="35">
        <v>38230</v>
      </c>
      <c r="C18" s="32" t="s">
        <v>207</v>
      </c>
      <c r="D18" s="42">
        <v>38224</v>
      </c>
      <c r="E18" s="33" t="s">
        <v>137</v>
      </c>
      <c r="F18" s="34" t="s">
        <v>138</v>
      </c>
      <c r="G18" s="32" t="s">
        <v>29</v>
      </c>
      <c r="H18" s="35">
        <v>38230</v>
      </c>
      <c r="I18" s="35">
        <v>38231</v>
      </c>
      <c r="J18" s="33" t="s">
        <v>208</v>
      </c>
      <c r="K18" s="53">
        <v>2.1</v>
      </c>
      <c r="L18" s="33" t="s">
        <v>120</v>
      </c>
      <c r="M18" s="32">
        <v>0.083</v>
      </c>
      <c r="N18" s="53">
        <v>0.064</v>
      </c>
      <c r="O18" s="33" t="s">
        <v>120</v>
      </c>
      <c r="P18" s="32">
        <v>0.003</v>
      </c>
      <c r="Q18" s="53">
        <v>0.26</v>
      </c>
      <c r="R18" s="33" t="s">
        <v>120</v>
      </c>
      <c r="S18" s="66">
        <v>0.012</v>
      </c>
      <c r="T18" s="79">
        <f t="shared" si="0"/>
        <v>6</v>
      </c>
      <c r="U18" s="80">
        <v>331757959.1412961</v>
      </c>
      <c r="V18" s="95">
        <f t="shared" si="1"/>
        <v>0.6966917141967218</v>
      </c>
      <c r="W18" s="95">
        <f t="shared" si="2"/>
        <v>0.021232509385042952</v>
      </c>
      <c r="X18" s="96">
        <f t="shared" si="3"/>
        <v>0.08625706937673698</v>
      </c>
    </row>
    <row r="19" spans="1:24" ht="14.25">
      <c r="A19" s="31" t="s">
        <v>209</v>
      </c>
      <c r="B19" s="35">
        <v>38238</v>
      </c>
      <c r="C19" s="32" t="s">
        <v>210</v>
      </c>
      <c r="D19" s="42">
        <v>38230</v>
      </c>
      <c r="E19" s="33" t="s">
        <v>137</v>
      </c>
      <c r="F19" s="34" t="s">
        <v>138</v>
      </c>
      <c r="G19" s="32" t="s">
        <v>29</v>
      </c>
      <c r="H19" s="35">
        <v>38238</v>
      </c>
      <c r="I19" s="35">
        <v>38239</v>
      </c>
      <c r="J19" s="33" t="s">
        <v>211</v>
      </c>
      <c r="K19" s="53">
        <v>1.9</v>
      </c>
      <c r="L19" s="33" t="s">
        <v>120</v>
      </c>
      <c r="M19" s="32">
        <v>0.083</v>
      </c>
      <c r="N19" s="58">
        <v>0.1</v>
      </c>
      <c r="O19" s="33" t="s">
        <v>120</v>
      </c>
      <c r="P19" s="32">
        <v>0.003</v>
      </c>
      <c r="Q19" s="53">
        <v>0.37</v>
      </c>
      <c r="R19" s="33" t="s">
        <v>120</v>
      </c>
      <c r="S19" s="66">
        <v>0.012</v>
      </c>
      <c r="T19" s="79">
        <f t="shared" si="0"/>
        <v>8</v>
      </c>
      <c r="U19" s="80">
        <v>3613753387.928508</v>
      </c>
      <c r="V19" s="95">
        <f t="shared" si="1"/>
        <v>6.866131437064165</v>
      </c>
      <c r="W19" s="95">
        <f t="shared" si="2"/>
        <v>0.3613753387928508</v>
      </c>
      <c r="X19" s="96">
        <f t="shared" si="3"/>
        <v>1.337088753533548</v>
      </c>
    </row>
    <row r="20" spans="1:24" ht="14.25">
      <c r="A20" s="31" t="s">
        <v>212</v>
      </c>
      <c r="B20" s="35">
        <v>38245</v>
      </c>
      <c r="C20" s="32" t="s">
        <v>213</v>
      </c>
      <c r="D20" s="42">
        <v>38238</v>
      </c>
      <c r="E20" s="33" t="s">
        <v>137</v>
      </c>
      <c r="F20" s="34" t="s">
        <v>138</v>
      </c>
      <c r="G20" s="32" t="s">
        <v>29</v>
      </c>
      <c r="H20" s="35">
        <v>38245</v>
      </c>
      <c r="I20" s="35">
        <v>38246</v>
      </c>
      <c r="J20" s="33" t="s">
        <v>214</v>
      </c>
      <c r="K20" s="53">
        <v>2.6</v>
      </c>
      <c r="L20" s="33" t="s">
        <v>120</v>
      </c>
      <c r="M20" s="32">
        <v>0.083</v>
      </c>
      <c r="N20" s="53">
        <v>0.0072</v>
      </c>
      <c r="O20" s="33" t="s">
        <v>120</v>
      </c>
      <c r="P20" s="32">
        <v>0.003</v>
      </c>
      <c r="Q20" s="53">
        <v>1.2</v>
      </c>
      <c r="R20" s="33" t="s">
        <v>120</v>
      </c>
      <c r="S20" s="66">
        <v>0.012</v>
      </c>
      <c r="T20" s="79">
        <f t="shared" si="0"/>
        <v>7</v>
      </c>
      <c r="U20" s="80">
        <v>3683773296.6047378</v>
      </c>
      <c r="V20" s="95">
        <f t="shared" si="1"/>
        <v>9.57781057117232</v>
      </c>
      <c r="W20" s="95">
        <f t="shared" si="2"/>
        <v>0.02652316773555411</v>
      </c>
      <c r="X20" s="96">
        <f t="shared" si="3"/>
        <v>4.420527955925685</v>
      </c>
    </row>
    <row r="21" spans="1:24" ht="14.25">
      <c r="A21" s="31" t="s">
        <v>215</v>
      </c>
      <c r="B21" s="35">
        <v>38253</v>
      </c>
      <c r="C21" s="32" t="s">
        <v>216</v>
      </c>
      <c r="D21" s="42">
        <v>38245</v>
      </c>
      <c r="E21" s="33" t="s">
        <v>137</v>
      </c>
      <c r="F21" s="34" t="s">
        <v>138</v>
      </c>
      <c r="G21" s="32" t="s">
        <v>29</v>
      </c>
      <c r="H21" s="35">
        <v>38253</v>
      </c>
      <c r="I21" s="35">
        <v>38254</v>
      </c>
      <c r="J21" s="33" t="s">
        <v>217</v>
      </c>
      <c r="K21" s="53">
        <v>2.3</v>
      </c>
      <c r="L21" s="33" t="s">
        <v>120</v>
      </c>
      <c r="M21" s="32">
        <v>0.083</v>
      </c>
      <c r="N21" s="55">
        <v>0.02</v>
      </c>
      <c r="O21" s="33" t="s">
        <v>120</v>
      </c>
      <c r="P21" s="32">
        <v>0.003</v>
      </c>
      <c r="Q21" s="53">
        <v>1.5</v>
      </c>
      <c r="R21" s="33" t="s">
        <v>120</v>
      </c>
      <c r="S21" s="66">
        <v>0.006</v>
      </c>
      <c r="T21" s="79">
        <f t="shared" si="0"/>
        <v>8</v>
      </c>
      <c r="U21" s="80">
        <v>2147319955.5911677</v>
      </c>
      <c r="V21" s="95">
        <f t="shared" si="1"/>
        <v>4.938835897859685</v>
      </c>
      <c r="W21" s="95">
        <f t="shared" si="2"/>
        <v>0.04294639911182336</v>
      </c>
      <c r="X21" s="96">
        <f t="shared" si="3"/>
        <v>3.2209799333867513</v>
      </c>
    </row>
    <row r="22" spans="1:24" ht="14.25">
      <c r="A22" s="31" t="s">
        <v>218</v>
      </c>
      <c r="B22" s="35">
        <v>38258</v>
      </c>
      <c r="C22" s="32" t="s">
        <v>219</v>
      </c>
      <c r="D22" s="42">
        <v>38253</v>
      </c>
      <c r="E22" s="33" t="s">
        <v>137</v>
      </c>
      <c r="F22" s="34" t="s">
        <v>138</v>
      </c>
      <c r="G22" s="32" t="s">
        <v>29</v>
      </c>
      <c r="H22" s="35">
        <v>38258</v>
      </c>
      <c r="I22" s="35">
        <v>38259</v>
      </c>
      <c r="J22" s="33" t="s">
        <v>220</v>
      </c>
      <c r="K22" s="53">
        <v>2.2</v>
      </c>
      <c r="L22" s="33" t="s">
        <v>120</v>
      </c>
      <c r="M22" s="32">
        <v>0.083</v>
      </c>
      <c r="N22" s="53">
        <v>0.013</v>
      </c>
      <c r="O22" s="33" t="s">
        <v>120</v>
      </c>
      <c r="P22" s="32">
        <v>0.003</v>
      </c>
      <c r="Q22" s="53">
        <v>1.3</v>
      </c>
      <c r="R22" s="33" t="s">
        <v>120</v>
      </c>
      <c r="S22" s="66">
        <v>0.006</v>
      </c>
      <c r="T22" s="79">
        <f t="shared" si="0"/>
        <v>5</v>
      </c>
      <c r="U22" s="80">
        <v>8839843750.745472</v>
      </c>
      <c r="V22" s="95">
        <f t="shared" si="1"/>
        <v>19.44765625164004</v>
      </c>
      <c r="W22" s="95">
        <f t="shared" si="2"/>
        <v>0.11491796875969114</v>
      </c>
      <c r="X22" s="96">
        <f t="shared" si="3"/>
        <v>11.491796875969113</v>
      </c>
    </row>
    <row r="23" spans="1:24" ht="14.25">
      <c r="A23" s="31" t="s">
        <v>221</v>
      </c>
      <c r="B23" s="35">
        <v>38265</v>
      </c>
      <c r="C23" s="32" t="s">
        <v>222</v>
      </c>
      <c r="D23" s="42">
        <v>38258</v>
      </c>
      <c r="E23" s="33" t="s">
        <v>137</v>
      </c>
      <c r="F23" s="34" t="s">
        <v>138</v>
      </c>
      <c r="G23" s="32" t="s">
        <v>29</v>
      </c>
      <c r="H23" s="35">
        <v>38265</v>
      </c>
      <c r="I23" s="35">
        <v>38266</v>
      </c>
      <c r="J23" s="33" t="s">
        <v>223</v>
      </c>
      <c r="K23" s="53">
        <v>1.6</v>
      </c>
      <c r="L23" s="33" t="s">
        <v>120</v>
      </c>
      <c r="M23" s="32">
        <v>0.083</v>
      </c>
      <c r="N23" s="53">
        <v>0.0066</v>
      </c>
      <c r="O23" s="33" t="s">
        <v>120</v>
      </c>
      <c r="P23" s="32">
        <v>0.0008</v>
      </c>
      <c r="Q23" s="53">
        <v>0.094</v>
      </c>
      <c r="R23" s="33" t="s">
        <v>120</v>
      </c>
      <c r="S23" s="66">
        <v>0.006</v>
      </c>
      <c r="T23" s="79">
        <f t="shared" si="0"/>
        <v>7</v>
      </c>
      <c r="U23" s="80">
        <v>7139595259.196192</v>
      </c>
      <c r="V23" s="95">
        <f t="shared" si="1"/>
        <v>11.423352414713907</v>
      </c>
      <c r="W23" s="95">
        <f t="shared" si="2"/>
        <v>0.04712132871069486</v>
      </c>
      <c r="X23" s="96">
        <f t="shared" si="3"/>
        <v>0.671121954364442</v>
      </c>
    </row>
    <row r="24" spans="1:24" s="24" customFormat="1" ht="14.25">
      <c r="A24" s="31" t="s">
        <v>224</v>
      </c>
      <c r="B24" s="35">
        <v>38273</v>
      </c>
      <c r="C24" s="32" t="s">
        <v>259</v>
      </c>
      <c r="D24" s="42">
        <v>38265</v>
      </c>
      <c r="E24" s="33" t="s">
        <v>137</v>
      </c>
      <c r="F24" s="34" t="s">
        <v>138</v>
      </c>
      <c r="G24" s="32" t="s">
        <v>29</v>
      </c>
      <c r="H24" s="35">
        <v>38273</v>
      </c>
      <c r="I24" s="35">
        <v>38274</v>
      </c>
      <c r="J24" s="33" t="s">
        <v>225</v>
      </c>
      <c r="K24" s="53">
        <v>2.4</v>
      </c>
      <c r="L24" s="33" t="s">
        <v>120</v>
      </c>
      <c r="M24" s="32">
        <v>0.083</v>
      </c>
      <c r="N24" s="53">
        <v>0.018</v>
      </c>
      <c r="O24" s="33" t="s">
        <v>120</v>
      </c>
      <c r="P24" s="32">
        <v>0.003</v>
      </c>
      <c r="Q24" s="53">
        <v>1.3</v>
      </c>
      <c r="R24" s="33" t="s">
        <v>120</v>
      </c>
      <c r="S24" s="66">
        <v>0.024</v>
      </c>
      <c r="T24" s="79">
        <f t="shared" si="0"/>
        <v>8</v>
      </c>
      <c r="U24" s="81">
        <v>1226057937.8293185</v>
      </c>
      <c r="V24" s="95">
        <f t="shared" si="1"/>
        <v>2.9425390507903644</v>
      </c>
      <c r="W24" s="95">
        <f t="shared" si="2"/>
        <v>0.02206904288092773</v>
      </c>
      <c r="X24" s="96">
        <f t="shared" si="3"/>
        <v>1.593875319178114</v>
      </c>
    </row>
    <row r="25" spans="1:24" ht="14.25">
      <c r="A25" s="41" t="s">
        <v>226</v>
      </c>
      <c r="B25" s="42">
        <v>38279</v>
      </c>
      <c r="C25" s="32" t="s">
        <v>260</v>
      </c>
      <c r="D25" s="42">
        <v>38273</v>
      </c>
      <c r="E25" s="33" t="s">
        <v>137</v>
      </c>
      <c r="F25" s="34" t="s">
        <v>138</v>
      </c>
      <c r="G25" s="32" t="s">
        <v>29</v>
      </c>
      <c r="H25" s="42">
        <v>38279</v>
      </c>
      <c r="I25" s="42">
        <v>38280</v>
      </c>
      <c r="J25" s="33" t="s">
        <v>227</v>
      </c>
      <c r="K25" s="53">
        <v>2.2</v>
      </c>
      <c r="L25" s="33" t="s">
        <v>120</v>
      </c>
      <c r="M25" s="32">
        <v>0.083</v>
      </c>
      <c r="N25" s="53">
        <v>0.093</v>
      </c>
      <c r="O25" s="33" t="s">
        <v>120</v>
      </c>
      <c r="P25" s="32">
        <v>0.003</v>
      </c>
      <c r="Q25" s="53">
        <v>0.79</v>
      </c>
      <c r="R25" s="33" t="s">
        <v>120</v>
      </c>
      <c r="S25" s="66">
        <v>0.012</v>
      </c>
      <c r="T25" s="79">
        <f t="shared" si="0"/>
        <v>6</v>
      </c>
      <c r="U25" s="80">
        <v>70289940.10926864</v>
      </c>
      <c r="V25" s="95">
        <f t="shared" si="1"/>
        <v>0.15463786824039102</v>
      </c>
      <c r="W25" s="95">
        <f t="shared" si="2"/>
        <v>0.0065369644301619826</v>
      </c>
      <c r="X25" s="96">
        <f t="shared" si="3"/>
        <v>0.055529052686322224</v>
      </c>
    </row>
    <row r="26" spans="1:24" ht="14.25">
      <c r="A26" s="31" t="s">
        <v>228</v>
      </c>
      <c r="B26" s="35">
        <v>38286</v>
      </c>
      <c r="C26" s="32" t="s">
        <v>261</v>
      </c>
      <c r="D26" s="42">
        <v>38279</v>
      </c>
      <c r="E26" s="33" t="s">
        <v>137</v>
      </c>
      <c r="F26" s="34" t="s">
        <v>138</v>
      </c>
      <c r="G26" s="32" t="s">
        <v>29</v>
      </c>
      <c r="H26" s="35">
        <v>38286</v>
      </c>
      <c r="I26" s="35">
        <v>38287</v>
      </c>
      <c r="J26" s="33" t="s">
        <v>229</v>
      </c>
      <c r="K26" s="57">
        <v>2</v>
      </c>
      <c r="L26" s="33" t="s">
        <v>120</v>
      </c>
      <c r="M26" s="32">
        <v>0.083</v>
      </c>
      <c r="N26" s="53">
        <v>0.12</v>
      </c>
      <c r="O26" s="33" t="s">
        <v>120</v>
      </c>
      <c r="P26" s="32">
        <v>0.008</v>
      </c>
      <c r="Q26" s="58">
        <v>0.7</v>
      </c>
      <c r="R26" s="33" t="s">
        <v>120</v>
      </c>
      <c r="S26" s="66">
        <v>0.012</v>
      </c>
      <c r="T26" s="79">
        <f t="shared" si="0"/>
        <v>7</v>
      </c>
      <c r="U26" s="80">
        <v>200631337.6583311</v>
      </c>
      <c r="V26" s="95">
        <f t="shared" si="1"/>
        <v>0.40126267531666215</v>
      </c>
      <c r="W26" s="95">
        <f t="shared" si="2"/>
        <v>0.02407576051899973</v>
      </c>
      <c r="X26" s="96">
        <f t="shared" si="3"/>
        <v>0.14044193636083177</v>
      </c>
    </row>
    <row r="27" spans="1:24" ht="14.25">
      <c r="A27" s="31" t="s">
        <v>230</v>
      </c>
      <c r="B27" s="35">
        <v>38293</v>
      </c>
      <c r="C27" s="32" t="s">
        <v>231</v>
      </c>
      <c r="D27" s="42">
        <v>38286</v>
      </c>
      <c r="E27" s="33" t="s">
        <v>137</v>
      </c>
      <c r="F27" s="34" t="s">
        <v>138</v>
      </c>
      <c r="G27" s="32" t="s">
        <v>29</v>
      </c>
      <c r="H27" s="35">
        <v>38293</v>
      </c>
      <c r="I27" s="42">
        <v>38294</v>
      </c>
      <c r="J27" s="33" t="s">
        <v>232</v>
      </c>
      <c r="K27" s="57">
        <v>2</v>
      </c>
      <c r="L27" s="33" t="s">
        <v>120</v>
      </c>
      <c r="M27" s="32">
        <v>0.083</v>
      </c>
      <c r="N27" s="53">
        <v>0.12</v>
      </c>
      <c r="O27" s="33" t="s">
        <v>120</v>
      </c>
      <c r="P27" s="32">
        <v>0.008</v>
      </c>
      <c r="Q27" s="57">
        <v>3</v>
      </c>
      <c r="R27" s="33" t="s">
        <v>120</v>
      </c>
      <c r="S27" s="66">
        <v>0.06</v>
      </c>
      <c r="T27" s="79">
        <f t="shared" si="0"/>
        <v>7</v>
      </c>
      <c r="U27" s="80">
        <v>-65065312.21682434</v>
      </c>
      <c r="V27" s="95">
        <f t="shared" si="1"/>
        <v>-0.13013062443364867</v>
      </c>
      <c r="W27" s="95">
        <f t="shared" si="2"/>
        <v>-0.00780783746601892</v>
      </c>
      <c r="X27" s="96">
        <f t="shared" si="3"/>
        <v>-0.195195936650473</v>
      </c>
    </row>
    <row r="28" spans="1:24" ht="14.25">
      <c r="A28" s="31" t="s">
        <v>233</v>
      </c>
      <c r="B28" s="35">
        <v>38300</v>
      </c>
      <c r="C28" s="32" t="s">
        <v>234</v>
      </c>
      <c r="D28" s="42">
        <v>38293</v>
      </c>
      <c r="E28" s="33" t="s">
        <v>137</v>
      </c>
      <c r="F28" s="34" t="s">
        <v>138</v>
      </c>
      <c r="G28" s="32" t="s">
        <v>29</v>
      </c>
      <c r="H28" s="35">
        <v>38300</v>
      </c>
      <c r="I28" s="42">
        <v>38301</v>
      </c>
      <c r="J28" s="33" t="s">
        <v>235</v>
      </c>
      <c r="K28" s="57">
        <v>2</v>
      </c>
      <c r="L28" s="33" t="s">
        <v>120</v>
      </c>
      <c r="M28" s="32">
        <v>0.083</v>
      </c>
      <c r="N28" s="53">
        <v>0.25</v>
      </c>
      <c r="O28" s="33" t="s">
        <v>120</v>
      </c>
      <c r="P28" s="32">
        <v>0.003</v>
      </c>
      <c r="Q28" s="53">
        <v>0.46</v>
      </c>
      <c r="R28" s="33" t="s">
        <v>120</v>
      </c>
      <c r="S28" s="66">
        <v>0.012</v>
      </c>
      <c r="T28" s="79">
        <f t="shared" si="0"/>
        <v>7</v>
      </c>
      <c r="U28" s="80">
        <v>-120956122.04904889</v>
      </c>
      <c r="V28" s="95">
        <f t="shared" si="1"/>
        <v>-0.24191224409809778</v>
      </c>
      <c r="W28" s="95">
        <f t="shared" si="2"/>
        <v>-0.030239030512262222</v>
      </c>
      <c r="X28" s="96">
        <f t="shared" si="3"/>
        <v>-0.055639816142562484</v>
      </c>
    </row>
    <row r="29" spans="1:24" ht="14.25">
      <c r="A29" s="31" t="s">
        <v>236</v>
      </c>
      <c r="B29" s="35">
        <v>38307</v>
      </c>
      <c r="C29" s="32" t="s">
        <v>237</v>
      </c>
      <c r="D29" s="42">
        <v>38300</v>
      </c>
      <c r="E29" s="33" t="s">
        <v>137</v>
      </c>
      <c r="F29" s="34" t="s">
        <v>138</v>
      </c>
      <c r="G29" s="32" t="s">
        <v>29</v>
      </c>
      <c r="H29" s="35">
        <v>38307</v>
      </c>
      <c r="I29" s="42">
        <v>38308</v>
      </c>
      <c r="J29" s="33" t="s">
        <v>238</v>
      </c>
      <c r="K29" s="53">
        <v>1.9</v>
      </c>
      <c r="L29" s="33" t="s">
        <v>120</v>
      </c>
      <c r="M29" s="32">
        <v>0.083</v>
      </c>
      <c r="N29" s="53">
        <v>0.31</v>
      </c>
      <c r="O29" s="33" t="s">
        <v>120</v>
      </c>
      <c r="P29" s="32">
        <v>0.003</v>
      </c>
      <c r="Q29" s="53">
        <v>0.34</v>
      </c>
      <c r="R29" s="33" t="s">
        <v>120</v>
      </c>
      <c r="S29" s="66">
        <v>0.012</v>
      </c>
      <c r="T29" s="79">
        <f t="shared" si="0"/>
        <v>7</v>
      </c>
      <c r="U29" s="80">
        <v>-154465803.6308911</v>
      </c>
      <c r="V29" s="95">
        <f t="shared" si="1"/>
        <v>-0.29348502689869305</v>
      </c>
      <c r="W29" s="95">
        <f t="shared" si="2"/>
        <v>-0.047884399125576245</v>
      </c>
      <c r="X29" s="96">
        <f t="shared" si="3"/>
        <v>-0.05251837323450299</v>
      </c>
    </row>
    <row r="30" spans="1:24" ht="14.25">
      <c r="A30" s="31" t="s">
        <v>239</v>
      </c>
      <c r="B30" s="35">
        <v>38314</v>
      </c>
      <c r="C30" s="32" t="s">
        <v>262</v>
      </c>
      <c r="D30" s="42">
        <v>38307</v>
      </c>
      <c r="E30" s="33" t="s">
        <v>137</v>
      </c>
      <c r="F30" s="34" t="s">
        <v>138</v>
      </c>
      <c r="G30" s="32" t="s">
        <v>29</v>
      </c>
      <c r="H30" s="35">
        <v>38314</v>
      </c>
      <c r="I30" s="35">
        <v>38315</v>
      </c>
      <c r="J30" s="33" t="s">
        <v>240</v>
      </c>
      <c r="K30" s="53">
        <v>1.5</v>
      </c>
      <c r="L30" s="33" t="s">
        <v>120</v>
      </c>
      <c r="M30" s="32">
        <v>0.083</v>
      </c>
      <c r="N30" s="53">
        <v>0.26</v>
      </c>
      <c r="O30" s="33" t="s">
        <v>120</v>
      </c>
      <c r="P30" s="32">
        <v>0.003</v>
      </c>
      <c r="Q30" s="53">
        <v>0.26</v>
      </c>
      <c r="R30" s="33" t="s">
        <v>120</v>
      </c>
      <c r="S30" s="66">
        <v>0.012</v>
      </c>
      <c r="T30" s="79">
        <f t="shared" si="0"/>
        <v>7</v>
      </c>
      <c r="U30" s="80">
        <v>-213224658.59879565</v>
      </c>
      <c r="V30" s="95">
        <f t="shared" si="1"/>
        <v>-0.3198369878981935</v>
      </c>
      <c r="W30" s="95">
        <f t="shared" si="2"/>
        <v>-0.05543841123568687</v>
      </c>
      <c r="X30" s="96">
        <f t="shared" si="3"/>
        <v>-0.05543841123568687</v>
      </c>
    </row>
    <row r="31" spans="1:24" ht="14.25">
      <c r="A31" s="31" t="s">
        <v>241</v>
      </c>
      <c r="B31" s="35">
        <v>38320</v>
      </c>
      <c r="C31" s="32" t="s">
        <v>242</v>
      </c>
      <c r="D31" s="42">
        <v>38314</v>
      </c>
      <c r="E31" s="33" t="s">
        <v>137</v>
      </c>
      <c r="F31" s="34" t="s">
        <v>138</v>
      </c>
      <c r="G31" s="32" t="s">
        <v>29</v>
      </c>
      <c r="H31" s="35">
        <v>38320</v>
      </c>
      <c r="I31" s="35">
        <v>38321</v>
      </c>
      <c r="J31" s="33" t="s">
        <v>243</v>
      </c>
      <c r="K31" s="53">
        <v>1.4</v>
      </c>
      <c r="L31" s="33" t="s">
        <v>120</v>
      </c>
      <c r="M31" s="32">
        <v>0.083</v>
      </c>
      <c r="N31" s="53">
        <v>0.26</v>
      </c>
      <c r="O31" s="33" t="s">
        <v>120</v>
      </c>
      <c r="P31" s="32">
        <v>0.003</v>
      </c>
      <c r="Q31" s="53">
        <v>0.22</v>
      </c>
      <c r="R31" s="33" t="s">
        <v>120</v>
      </c>
      <c r="S31" s="66">
        <v>0.012</v>
      </c>
      <c r="T31" s="79">
        <f t="shared" si="0"/>
        <v>6</v>
      </c>
      <c r="U31" s="80">
        <v>-103453994.23209985</v>
      </c>
      <c r="V31" s="95">
        <f t="shared" si="1"/>
        <v>-0.14483559192493978</v>
      </c>
      <c r="W31" s="95">
        <f t="shared" si="2"/>
        <v>-0.026898038500345958</v>
      </c>
      <c r="X31" s="96">
        <f t="shared" si="3"/>
        <v>-0.022759878731061965</v>
      </c>
    </row>
    <row r="32" spans="1:24" ht="14.25">
      <c r="A32" s="31" t="s">
        <v>244</v>
      </c>
      <c r="B32" s="35">
        <v>38328</v>
      </c>
      <c r="C32" s="32" t="s">
        <v>245</v>
      </c>
      <c r="D32" s="42">
        <v>38320</v>
      </c>
      <c r="E32" s="33" t="s">
        <v>137</v>
      </c>
      <c r="F32" s="34" t="s">
        <v>138</v>
      </c>
      <c r="G32" s="32" t="s">
        <v>29</v>
      </c>
      <c r="H32" s="35">
        <v>38328</v>
      </c>
      <c r="I32" s="35">
        <v>38329</v>
      </c>
      <c r="J32" s="33" t="s">
        <v>246</v>
      </c>
      <c r="K32" s="53">
        <v>1.7</v>
      </c>
      <c r="L32" s="32" t="s">
        <v>36</v>
      </c>
      <c r="M32" s="32">
        <v>0.083</v>
      </c>
      <c r="N32" s="53">
        <v>0.24</v>
      </c>
      <c r="O32" s="33" t="s">
        <v>120</v>
      </c>
      <c r="P32" s="32">
        <v>0.003</v>
      </c>
      <c r="Q32" s="53">
        <v>0.18</v>
      </c>
      <c r="R32" s="33" t="s">
        <v>120</v>
      </c>
      <c r="S32" s="66">
        <v>0.012</v>
      </c>
      <c r="T32" s="79">
        <f t="shared" si="0"/>
        <v>8</v>
      </c>
      <c r="U32" s="80">
        <v>-286806322.268216</v>
      </c>
      <c r="V32" s="95">
        <f t="shared" si="1"/>
        <v>-0.4875707478559672</v>
      </c>
      <c r="W32" s="95">
        <f t="shared" si="2"/>
        <v>-0.06883351734437183</v>
      </c>
      <c r="X32" s="96">
        <f t="shared" si="3"/>
        <v>-0.05162513800827888</v>
      </c>
    </row>
    <row r="33" spans="1:24" ht="14.25">
      <c r="A33" s="31" t="s">
        <v>247</v>
      </c>
      <c r="B33" s="35">
        <v>38334</v>
      </c>
      <c r="C33" s="32" t="s">
        <v>248</v>
      </c>
      <c r="D33" s="42">
        <v>38328</v>
      </c>
      <c r="E33" s="33" t="s">
        <v>137</v>
      </c>
      <c r="F33" s="34" t="s">
        <v>138</v>
      </c>
      <c r="G33" s="32" t="s">
        <v>29</v>
      </c>
      <c r="H33" s="35">
        <v>38334</v>
      </c>
      <c r="I33" s="35">
        <v>38335</v>
      </c>
      <c r="J33" s="33" t="s">
        <v>249</v>
      </c>
      <c r="K33" s="53">
        <v>1.6</v>
      </c>
      <c r="L33" s="33" t="s">
        <v>120</v>
      </c>
      <c r="M33" s="32">
        <v>0.083</v>
      </c>
      <c r="N33" s="53">
        <v>0.28</v>
      </c>
      <c r="O33" s="33" t="s">
        <v>120</v>
      </c>
      <c r="P33" s="32">
        <v>0.003</v>
      </c>
      <c r="Q33" s="53">
        <v>0.22</v>
      </c>
      <c r="R33" s="33" t="s">
        <v>120</v>
      </c>
      <c r="S33" s="66">
        <v>0.012</v>
      </c>
      <c r="T33" s="79">
        <f t="shared" si="0"/>
        <v>6</v>
      </c>
      <c r="U33" s="80">
        <v>-208102992.21883124</v>
      </c>
      <c r="V33" s="95">
        <f t="shared" si="1"/>
        <v>-0.33296478755013</v>
      </c>
      <c r="W33" s="95">
        <f t="shared" si="2"/>
        <v>-0.058268837821272755</v>
      </c>
      <c r="X33" s="96">
        <f t="shared" si="3"/>
        <v>-0.045782658288142875</v>
      </c>
    </row>
    <row r="34" spans="1:24" ht="14.25">
      <c r="A34" s="31" t="s">
        <v>250</v>
      </c>
      <c r="B34" s="35">
        <v>38341</v>
      </c>
      <c r="C34" s="32" t="s">
        <v>251</v>
      </c>
      <c r="D34" s="42">
        <v>38334</v>
      </c>
      <c r="E34" s="33" t="s">
        <v>137</v>
      </c>
      <c r="F34" s="34" t="s">
        <v>138</v>
      </c>
      <c r="G34" s="32" t="s">
        <v>29</v>
      </c>
      <c r="H34" s="42">
        <v>38342</v>
      </c>
      <c r="I34" s="42">
        <v>38343</v>
      </c>
      <c r="J34" s="33" t="s">
        <v>252</v>
      </c>
      <c r="K34" s="53">
        <v>1.3</v>
      </c>
      <c r="L34" s="33" t="s">
        <v>120</v>
      </c>
      <c r="M34" s="32">
        <v>0.083</v>
      </c>
      <c r="N34" s="53">
        <v>0.27</v>
      </c>
      <c r="O34" s="33" t="s">
        <v>120</v>
      </c>
      <c r="P34" s="32">
        <v>0.003</v>
      </c>
      <c r="Q34" s="53">
        <v>0.24</v>
      </c>
      <c r="R34" s="33" t="s">
        <v>120</v>
      </c>
      <c r="S34" s="66">
        <v>0.012</v>
      </c>
      <c r="T34" s="79">
        <f t="shared" si="0"/>
        <v>7</v>
      </c>
      <c r="U34" s="80">
        <v>-144892838.7591885</v>
      </c>
      <c r="V34" s="95">
        <f t="shared" si="1"/>
        <v>-0.18836069038694506</v>
      </c>
      <c r="W34" s="95">
        <f t="shared" si="2"/>
        <v>-0.0391210664649809</v>
      </c>
      <c r="X34" s="96">
        <f t="shared" si="3"/>
        <v>-0.034774281302205244</v>
      </c>
    </row>
    <row r="35" spans="1:24" ht="14.25">
      <c r="A35" s="101" t="s">
        <v>253</v>
      </c>
      <c r="B35" s="102">
        <v>38357</v>
      </c>
      <c r="C35" s="103" t="s">
        <v>254</v>
      </c>
      <c r="D35" s="113">
        <v>38341</v>
      </c>
      <c r="E35" s="114" t="s">
        <v>137</v>
      </c>
      <c r="F35" s="115" t="s">
        <v>138</v>
      </c>
      <c r="G35" s="103" t="s">
        <v>29</v>
      </c>
      <c r="H35" s="113">
        <v>38357</v>
      </c>
      <c r="I35" s="113">
        <v>38358</v>
      </c>
      <c r="J35" s="114" t="s">
        <v>255</v>
      </c>
      <c r="K35" s="104">
        <v>1.4</v>
      </c>
      <c r="L35" s="114" t="s">
        <v>120</v>
      </c>
      <c r="M35" s="103">
        <v>0.083</v>
      </c>
      <c r="N35" s="104">
        <v>0.11</v>
      </c>
      <c r="O35" s="114" t="s">
        <v>120</v>
      </c>
      <c r="P35" s="103">
        <v>0.003</v>
      </c>
      <c r="Q35" s="104">
        <v>0.054</v>
      </c>
      <c r="R35" s="114" t="s">
        <v>120</v>
      </c>
      <c r="S35" s="108">
        <v>0.012</v>
      </c>
      <c r="T35" s="116">
        <f t="shared" si="0"/>
        <v>16</v>
      </c>
      <c r="U35" s="117">
        <v>-144834056.2266351</v>
      </c>
      <c r="V35" s="118">
        <f t="shared" si="1"/>
        <v>-0.20276767871728912</v>
      </c>
      <c r="W35" s="118">
        <f t="shared" si="2"/>
        <v>-0.015931746184929863</v>
      </c>
      <c r="X35" s="119">
        <f t="shared" si="3"/>
        <v>-0.007821039036238295</v>
      </c>
    </row>
    <row r="36" spans="1:24" ht="14.25">
      <c r="A36" s="31" t="s">
        <v>332</v>
      </c>
      <c r="B36" s="35">
        <v>38365</v>
      </c>
      <c r="C36" s="32" t="s">
        <v>416</v>
      </c>
      <c r="D36" s="35">
        <v>38357</v>
      </c>
      <c r="E36" s="42" t="s">
        <v>137</v>
      </c>
      <c r="F36" s="34" t="s">
        <v>138</v>
      </c>
      <c r="G36" s="32" t="s">
        <v>29</v>
      </c>
      <c r="H36" s="35">
        <v>38365</v>
      </c>
      <c r="I36" s="35">
        <f>H36+1</f>
        <v>38366</v>
      </c>
      <c r="J36" s="33" t="s">
        <v>386</v>
      </c>
      <c r="K36" s="57">
        <v>1</v>
      </c>
      <c r="L36" s="33" t="s">
        <v>120</v>
      </c>
      <c r="M36" s="32">
        <v>0.083</v>
      </c>
      <c r="N36" s="53">
        <v>0.38</v>
      </c>
      <c r="O36" s="33" t="s">
        <v>120</v>
      </c>
      <c r="P36" s="32">
        <v>0.003</v>
      </c>
      <c r="Q36" s="58">
        <v>0.2</v>
      </c>
      <c r="R36" s="33" t="s">
        <v>120</v>
      </c>
      <c r="S36" s="98">
        <v>0.012</v>
      </c>
      <c r="T36" s="142">
        <f>B36-B35</f>
        <v>8</v>
      </c>
      <c r="U36" s="80">
        <v>-118985609.5607574</v>
      </c>
      <c r="V36" s="95">
        <f t="shared" si="1"/>
        <v>-0.11898560956075739</v>
      </c>
      <c r="W36" s="95">
        <f t="shared" si="2"/>
        <v>-0.045214531633087814</v>
      </c>
      <c r="X36" s="96">
        <f t="shared" si="3"/>
        <v>-0.02379712191215148</v>
      </c>
    </row>
    <row r="37" spans="1:24" ht="14.25">
      <c r="A37" s="31" t="s">
        <v>333</v>
      </c>
      <c r="B37" s="35">
        <v>38371</v>
      </c>
      <c r="C37" s="32" t="s">
        <v>334</v>
      </c>
      <c r="D37" s="109">
        <v>38365</v>
      </c>
      <c r="E37" s="42" t="s">
        <v>137</v>
      </c>
      <c r="F37" s="34" t="s">
        <v>138</v>
      </c>
      <c r="G37" s="32" t="s">
        <v>29</v>
      </c>
      <c r="H37" s="35">
        <v>38371</v>
      </c>
      <c r="I37" s="35">
        <f aca="true" t="shared" si="4" ref="I37:I100">H37+1</f>
        <v>38372</v>
      </c>
      <c r="J37" s="33" t="s">
        <v>387</v>
      </c>
      <c r="K37" s="53">
        <v>1.3</v>
      </c>
      <c r="L37" s="33" t="s">
        <v>120</v>
      </c>
      <c r="M37" s="32">
        <v>0.083</v>
      </c>
      <c r="N37" s="53">
        <v>0.36</v>
      </c>
      <c r="O37" s="33" t="s">
        <v>120</v>
      </c>
      <c r="P37" s="32">
        <v>0.003</v>
      </c>
      <c r="Q37" s="53">
        <v>0.19</v>
      </c>
      <c r="R37" s="33" t="s">
        <v>120</v>
      </c>
      <c r="S37" s="98">
        <v>0.012</v>
      </c>
      <c r="T37" s="142">
        <f aca="true" t="shared" si="5" ref="T37:T100">B37-B36</f>
        <v>6</v>
      </c>
      <c r="U37" s="80">
        <v>-47416034.67329337</v>
      </c>
      <c r="V37" s="95">
        <f t="shared" si="1"/>
        <v>-0.06164084507528138</v>
      </c>
      <c r="W37" s="95">
        <f t="shared" si="2"/>
        <v>-0.01706977248238561</v>
      </c>
      <c r="X37" s="96">
        <f t="shared" si="3"/>
        <v>-0.009009046587925739</v>
      </c>
    </row>
    <row r="38" spans="1:24" ht="14.25">
      <c r="A38" s="31" t="s">
        <v>335</v>
      </c>
      <c r="B38" s="35">
        <v>38377</v>
      </c>
      <c r="C38" s="32" t="s">
        <v>336</v>
      </c>
      <c r="D38" s="35">
        <v>38371</v>
      </c>
      <c r="E38" s="42" t="s">
        <v>137</v>
      </c>
      <c r="F38" s="34" t="s">
        <v>138</v>
      </c>
      <c r="G38" s="32" t="s">
        <v>29</v>
      </c>
      <c r="H38" s="35">
        <v>38377</v>
      </c>
      <c r="I38" s="35">
        <f t="shared" si="4"/>
        <v>38378</v>
      </c>
      <c r="J38" s="33" t="s">
        <v>388</v>
      </c>
      <c r="K38" s="53">
        <v>1.8</v>
      </c>
      <c r="L38" s="33" t="s">
        <v>120</v>
      </c>
      <c r="M38" s="32">
        <v>0.083</v>
      </c>
      <c r="N38" s="53">
        <v>0.38</v>
      </c>
      <c r="O38" s="33" t="s">
        <v>120</v>
      </c>
      <c r="P38" s="32">
        <v>0.003</v>
      </c>
      <c r="Q38" s="53">
        <v>0.19</v>
      </c>
      <c r="R38" s="33" t="s">
        <v>120</v>
      </c>
      <c r="S38" s="98">
        <v>0.012</v>
      </c>
      <c r="T38" s="142">
        <f t="shared" si="5"/>
        <v>6</v>
      </c>
      <c r="U38" s="80">
        <v>-205206934.44842643</v>
      </c>
      <c r="V38" s="95">
        <f t="shared" si="1"/>
        <v>-0.3693724820071676</v>
      </c>
      <c r="W38" s="95">
        <f t="shared" si="2"/>
        <v>-0.07797863509040204</v>
      </c>
      <c r="X38" s="96">
        <f t="shared" si="3"/>
        <v>-0.03898931754520102</v>
      </c>
    </row>
    <row r="39" spans="1:24" ht="14.25">
      <c r="A39" s="31" t="s">
        <v>337</v>
      </c>
      <c r="B39" s="35">
        <v>38384</v>
      </c>
      <c r="C39" s="32" t="s">
        <v>338</v>
      </c>
      <c r="D39" s="35">
        <v>38377</v>
      </c>
      <c r="E39" s="42" t="s">
        <v>137</v>
      </c>
      <c r="F39" s="34" t="s">
        <v>138</v>
      </c>
      <c r="G39" s="32" t="s">
        <v>29</v>
      </c>
      <c r="H39" s="35">
        <v>38384</v>
      </c>
      <c r="I39" s="35">
        <f t="shared" si="4"/>
        <v>38385</v>
      </c>
      <c r="J39" s="33" t="s">
        <v>389</v>
      </c>
      <c r="K39" s="53">
        <v>1.2</v>
      </c>
      <c r="L39" s="33" t="s">
        <v>120</v>
      </c>
      <c r="M39" s="32">
        <v>0.083</v>
      </c>
      <c r="N39" s="53">
        <v>0.98</v>
      </c>
      <c r="O39" s="33" t="s">
        <v>120</v>
      </c>
      <c r="P39" s="32">
        <v>0.003</v>
      </c>
      <c r="Q39" s="53">
        <v>0.23</v>
      </c>
      <c r="R39" s="33" t="s">
        <v>120</v>
      </c>
      <c r="S39" s="98">
        <v>0.012</v>
      </c>
      <c r="T39" s="142">
        <f t="shared" si="5"/>
        <v>7</v>
      </c>
      <c r="U39" s="80">
        <v>-87849847.68867189</v>
      </c>
      <c r="V39" s="95">
        <f t="shared" si="1"/>
        <v>-0.10541981722640625</v>
      </c>
      <c r="W39" s="95">
        <f t="shared" si="2"/>
        <v>-0.08609285073489845</v>
      </c>
      <c r="X39" s="96">
        <f t="shared" si="3"/>
        <v>-0.020205464968394534</v>
      </c>
    </row>
    <row r="40" spans="1:24" ht="14.25">
      <c r="A40" s="31" t="s">
        <v>339</v>
      </c>
      <c r="B40" s="35">
        <v>38391</v>
      </c>
      <c r="C40" s="32" t="s">
        <v>340</v>
      </c>
      <c r="D40" s="35">
        <v>38384</v>
      </c>
      <c r="E40" s="42" t="s">
        <v>137</v>
      </c>
      <c r="F40" s="34" t="s">
        <v>138</v>
      </c>
      <c r="G40" s="32" t="s">
        <v>29</v>
      </c>
      <c r="H40" s="35">
        <v>38391</v>
      </c>
      <c r="I40" s="35">
        <f t="shared" si="4"/>
        <v>38392</v>
      </c>
      <c r="J40" s="33" t="s">
        <v>415</v>
      </c>
      <c r="K40" s="53">
        <v>1.4</v>
      </c>
      <c r="L40" s="33" t="s">
        <v>120</v>
      </c>
      <c r="M40" s="32">
        <v>0.083</v>
      </c>
      <c r="N40" s="53">
        <v>0.26</v>
      </c>
      <c r="O40" s="33" t="s">
        <v>120</v>
      </c>
      <c r="P40" s="32">
        <v>0.003</v>
      </c>
      <c r="Q40" s="53">
        <v>0.18</v>
      </c>
      <c r="R40" s="33" t="s">
        <v>120</v>
      </c>
      <c r="S40" s="98">
        <v>0.012</v>
      </c>
      <c r="T40" s="142">
        <f t="shared" si="5"/>
        <v>7</v>
      </c>
      <c r="U40" s="80">
        <v>-33437353.53588305</v>
      </c>
      <c r="V40" s="95">
        <f t="shared" si="1"/>
        <v>-0.04681229495023627</v>
      </c>
      <c r="W40" s="95">
        <f t="shared" si="2"/>
        <v>-0.008693711919329593</v>
      </c>
      <c r="X40" s="96">
        <f t="shared" si="3"/>
        <v>-0.006018723636458949</v>
      </c>
    </row>
    <row r="41" spans="1:24" ht="14.25">
      <c r="A41" s="31" t="s">
        <v>341</v>
      </c>
      <c r="B41" s="35">
        <v>38397</v>
      </c>
      <c r="C41" s="32" t="s">
        <v>342</v>
      </c>
      <c r="D41" s="35">
        <v>38391</v>
      </c>
      <c r="E41" s="42" t="s">
        <v>137</v>
      </c>
      <c r="F41" s="34" t="s">
        <v>138</v>
      </c>
      <c r="G41" s="32" t="s">
        <v>29</v>
      </c>
      <c r="H41" s="35">
        <v>38397</v>
      </c>
      <c r="I41" s="35">
        <f t="shared" si="4"/>
        <v>38398</v>
      </c>
      <c r="J41" s="33" t="s">
        <v>390</v>
      </c>
      <c r="K41" s="53">
        <v>1.5</v>
      </c>
      <c r="L41" s="33" t="s">
        <v>120</v>
      </c>
      <c r="M41" s="32">
        <v>0.083</v>
      </c>
      <c r="N41" s="53">
        <v>0.067</v>
      </c>
      <c r="O41" s="33" t="s">
        <v>120</v>
      </c>
      <c r="P41" s="32">
        <v>0.0003</v>
      </c>
      <c r="Q41" s="53">
        <v>0.14</v>
      </c>
      <c r="R41" s="33" t="s">
        <v>120</v>
      </c>
      <c r="S41" s="98">
        <v>0.012</v>
      </c>
      <c r="T41" s="142">
        <f t="shared" si="5"/>
        <v>6</v>
      </c>
      <c r="U41" s="80">
        <v>-134886386.0096369</v>
      </c>
      <c r="V41" s="95">
        <f t="shared" si="1"/>
        <v>-0.20232957901445536</v>
      </c>
      <c r="W41" s="95">
        <f t="shared" si="2"/>
        <v>-0.009037387862645673</v>
      </c>
      <c r="X41" s="96">
        <f t="shared" si="3"/>
        <v>-0.01888409404134917</v>
      </c>
    </row>
    <row r="42" spans="1:24" ht="14.25">
      <c r="A42" s="31" t="s">
        <v>343</v>
      </c>
      <c r="B42" s="35">
        <v>38407</v>
      </c>
      <c r="C42" s="32" t="s">
        <v>344</v>
      </c>
      <c r="D42" s="35">
        <v>38397</v>
      </c>
      <c r="E42" s="42" t="s">
        <v>137</v>
      </c>
      <c r="F42" s="34" t="s">
        <v>138</v>
      </c>
      <c r="G42" s="32" t="s">
        <v>29</v>
      </c>
      <c r="H42" s="35">
        <v>38407</v>
      </c>
      <c r="I42" s="35">
        <f t="shared" si="4"/>
        <v>38408</v>
      </c>
      <c r="J42" s="33" t="s">
        <v>391</v>
      </c>
      <c r="K42" s="53">
        <v>1.4</v>
      </c>
      <c r="L42" s="33" t="s">
        <v>120</v>
      </c>
      <c r="M42" s="32">
        <v>0.083</v>
      </c>
      <c r="N42" s="53">
        <v>0.0081</v>
      </c>
      <c r="O42" s="33" t="s">
        <v>120</v>
      </c>
      <c r="P42" s="32">
        <v>0.0003</v>
      </c>
      <c r="Q42" s="53">
        <v>0.14</v>
      </c>
      <c r="R42" s="33" t="s">
        <v>120</v>
      </c>
      <c r="S42" s="98">
        <v>0.012</v>
      </c>
      <c r="T42" s="142">
        <f t="shared" si="5"/>
        <v>10</v>
      </c>
      <c r="U42" s="80">
        <v>-148900657.69980648</v>
      </c>
      <c r="V42" s="95">
        <f t="shared" si="1"/>
        <v>-0.20846092077972905</v>
      </c>
      <c r="W42" s="95">
        <f t="shared" si="2"/>
        <v>-0.0012060953273684324</v>
      </c>
      <c r="X42" s="96">
        <f t="shared" si="3"/>
        <v>-0.020846092077972906</v>
      </c>
    </row>
    <row r="43" spans="1:24" ht="14.25">
      <c r="A43" s="31" t="s">
        <v>345</v>
      </c>
      <c r="B43" s="35">
        <v>38412</v>
      </c>
      <c r="C43" s="32" t="s">
        <v>417</v>
      </c>
      <c r="D43" s="35">
        <v>38407</v>
      </c>
      <c r="E43" s="42" t="s">
        <v>137</v>
      </c>
      <c r="F43" s="34" t="s">
        <v>138</v>
      </c>
      <c r="G43" s="32" t="s">
        <v>29</v>
      </c>
      <c r="H43" s="35">
        <v>38412</v>
      </c>
      <c r="I43" s="35">
        <f t="shared" si="4"/>
        <v>38413</v>
      </c>
      <c r="J43" s="33" t="s">
        <v>392</v>
      </c>
      <c r="K43" s="53">
        <v>1.4</v>
      </c>
      <c r="L43" s="33" t="s">
        <v>120</v>
      </c>
      <c r="M43" s="32">
        <v>0.083</v>
      </c>
      <c r="N43" s="53">
        <v>0.041</v>
      </c>
      <c r="O43" s="33" t="s">
        <v>120</v>
      </c>
      <c r="P43" s="32">
        <v>0.0003</v>
      </c>
      <c r="Q43" s="53">
        <v>0.14</v>
      </c>
      <c r="R43" s="33" t="s">
        <v>120</v>
      </c>
      <c r="S43" s="98">
        <v>0.012</v>
      </c>
      <c r="T43" s="142">
        <f t="shared" si="5"/>
        <v>5</v>
      </c>
      <c r="U43" s="80">
        <v>13399240.399123505</v>
      </c>
      <c r="V43" s="95">
        <f t="shared" si="1"/>
        <v>0.018758936558772907</v>
      </c>
      <c r="W43" s="95">
        <f t="shared" si="2"/>
        <v>0.0005493688563640637</v>
      </c>
      <c r="X43" s="96">
        <f t="shared" si="3"/>
        <v>0.0018758936558772906</v>
      </c>
    </row>
    <row r="44" spans="1:24" ht="14.25">
      <c r="A44" s="31" t="s">
        <v>346</v>
      </c>
      <c r="B44" s="35">
        <v>38419</v>
      </c>
      <c r="C44" s="32" t="s">
        <v>347</v>
      </c>
      <c r="D44" s="35">
        <v>38412</v>
      </c>
      <c r="E44" s="42" t="s">
        <v>137</v>
      </c>
      <c r="F44" s="34" t="s">
        <v>138</v>
      </c>
      <c r="G44" s="32" t="s">
        <v>29</v>
      </c>
      <c r="H44" s="35">
        <v>38419</v>
      </c>
      <c r="I44" s="35">
        <f t="shared" si="4"/>
        <v>38420</v>
      </c>
      <c r="J44" s="33" t="s">
        <v>393</v>
      </c>
      <c r="K44" s="53">
        <v>1.7</v>
      </c>
      <c r="L44" s="33" t="s">
        <v>120</v>
      </c>
      <c r="M44" s="32">
        <v>0.083</v>
      </c>
      <c r="N44" s="53">
        <v>0.092</v>
      </c>
      <c r="O44" s="33" t="s">
        <v>120</v>
      </c>
      <c r="P44" s="32">
        <v>0.003</v>
      </c>
      <c r="Q44" s="53">
        <v>0.15</v>
      </c>
      <c r="R44" s="33" t="s">
        <v>120</v>
      </c>
      <c r="S44" s="98">
        <v>0.012</v>
      </c>
      <c r="T44" s="142">
        <f t="shared" si="5"/>
        <v>7</v>
      </c>
      <c r="U44" s="80">
        <v>45703529.449612185</v>
      </c>
      <c r="V44" s="95">
        <f t="shared" si="1"/>
        <v>0.07769600006434071</v>
      </c>
      <c r="W44" s="95">
        <f t="shared" si="2"/>
        <v>0.004204724709364321</v>
      </c>
      <c r="X44" s="96">
        <f t="shared" si="3"/>
        <v>0.006855529417441827</v>
      </c>
    </row>
    <row r="45" spans="1:24" ht="14.25">
      <c r="A45" s="31" t="s">
        <v>348</v>
      </c>
      <c r="B45" s="35">
        <v>38426</v>
      </c>
      <c r="C45" s="32" t="s">
        <v>349</v>
      </c>
      <c r="D45" s="35">
        <v>38419</v>
      </c>
      <c r="E45" s="42" t="s">
        <v>137</v>
      </c>
      <c r="F45" s="34" t="s">
        <v>138</v>
      </c>
      <c r="G45" s="32" t="s">
        <v>29</v>
      </c>
      <c r="H45" s="35">
        <v>38426</v>
      </c>
      <c r="I45" s="35">
        <f t="shared" si="4"/>
        <v>38427</v>
      </c>
      <c r="J45" s="33" t="s">
        <v>394</v>
      </c>
      <c r="K45" s="53">
        <v>1.7</v>
      </c>
      <c r="L45" s="32" t="s">
        <v>33</v>
      </c>
      <c r="M45" s="32">
        <v>0.083</v>
      </c>
      <c r="N45" s="53">
        <v>0.099</v>
      </c>
      <c r="O45" s="33" t="s">
        <v>120</v>
      </c>
      <c r="P45" s="32">
        <v>0.003</v>
      </c>
      <c r="Q45" s="53">
        <v>0.21</v>
      </c>
      <c r="R45" s="33" t="s">
        <v>120</v>
      </c>
      <c r="S45" s="98">
        <v>0.012</v>
      </c>
      <c r="T45" s="142">
        <f t="shared" si="5"/>
        <v>7</v>
      </c>
      <c r="U45" s="80">
        <v>-47263206.36313616</v>
      </c>
      <c r="V45" s="95">
        <f t="shared" si="1"/>
        <v>-0.08034745081733147</v>
      </c>
      <c r="W45" s="95">
        <f t="shared" si="2"/>
        <v>-0.00467905742995048</v>
      </c>
      <c r="X45" s="96">
        <f t="shared" si="3"/>
        <v>-0.009925273336258592</v>
      </c>
    </row>
    <row r="46" spans="1:24" ht="14.25">
      <c r="A46" s="31" t="s">
        <v>350</v>
      </c>
      <c r="B46" s="35">
        <v>38433</v>
      </c>
      <c r="C46" s="32" t="s">
        <v>351</v>
      </c>
      <c r="D46" s="35">
        <v>38426</v>
      </c>
      <c r="E46" s="42" t="s">
        <v>137</v>
      </c>
      <c r="F46" s="34" t="s">
        <v>138</v>
      </c>
      <c r="G46" s="32" t="s">
        <v>29</v>
      </c>
      <c r="H46" s="35">
        <v>38433</v>
      </c>
      <c r="I46" s="35">
        <f t="shared" si="4"/>
        <v>38434</v>
      </c>
      <c r="J46" s="33" t="s">
        <v>395</v>
      </c>
      <c r="K46" s="53">
        <v>1.7</v>
      </c>
      <c r="L46" s="32" t="s">
        <v>33</v>
      </c>
      <c r="M46" s="32">
        <v>0.083</v>
      </c>
      <c r="N46" s="53">
        <v>0.094</v>
      </c>
      <c r="O46" s="33" t="s">
        <v>120</v>
      </c>
      <c r="P46" s="32">
        <v>0.003</v>
      </c>
      <c r="Q46" s="53">
        <v>0.38</v>
      </c>
      <c r="R46" s="33" t="s">
        <v>120</v>
      </c>
      <c r="S46" s="98">
        <v>0.012</v>
      </c>
      <c r="T46" s="142">
        <f t="shared" si="5"/>
        <v>7</v>
      </c>
      <c r="U46" s="80">
        <v>1622090896.0939798</v>
      </c>
      <c r="V46" s="95">
        <f t="shared" si="1"/>
        <v>2.757554523359765</v>
      </c>
      <c r="W46" s="95">
        <f t="shared" si="2"/>
        <v>0.1524765442328341</v>
      </c>
      <c r="X46" s="96">
        <f t="shared" si="3"/>
        <v>0.6163945405157123</v>
      </c>
    </row>
    <row r="47" spans="1:24" ht="14.25">
      <c r="A47" s="31" t="s">
        <v>352</v>
      </c>
      <c r="B47" s="35">
        <v>38440</v>
      </c>
      <c r="C47" s="32" t="s">
        <v>418</v>
      </c>
      <c r="D47" s="35">
        <v>38433</v>
      </c>
      <c r="E47" s="42" t="s">
        <v>137</v>
      </c>
      <c r="F47" s="34" t="s">
        <v>138</v>
      </c>
      <c r="G47" s="32" t="s">
        <v>29</v>
      </c>
      <c r="H47" s="35">
        <v>38440</v>
      </c>
      <c r="I47" s="35">
        <f t="shared" si="4"/>
        <v>38441</v>
      </c>
      <c r="J47" s="33" t="s">
        <v>396</v>
      </c>
      <c r="K47" s="53">
        <v>1.5</v>
      </c>
      <c r="L47" s="32" t="s">
        <v>33</v>
      </c>
      <c r="M47" s="32">
        <v>0.083</v>
      </c>
      <c r="N47" s="53">
        <v>0.033</v>
      </c>
      <c r="O47" s="33" t="s">
        <v>120</v>
      </c>
      <c r="P47" s="32">
        <v>0.003</v>
      </c>
      <c r="Q47" s="53">
        <v>0.67</v>
      </c>
      <c r="R47" s="33" t="s">
        <v>120</v>
      </c>
      <c r="S47" s="98">
        <v>0.012</v>
      </c>
      <c r="T47" s="142">
        <f t="shared" si="5"/>
        <v>7</v>
      </c>
      <c r="U47" s="80">
        <v>870229792.9642231</v>
      </c>
      <c r="V47" s="95">
        <f t="shared" si="1"/>
        <v>1.3053446894463347</v>
      </c>
      <c r="W47" s="95">
        <f t="shared" si="2"/>
        <v>0.028717583167819364</v>
      </c>
      <c r="X47" s="96">
        <f t="shared" si="3"/>
        <v>0.5830539612860296</v>
      </c>
    </row>
    <row r="48" spans="1:24" ht="14.25">
      <c r="A48" s="31" t="s">
        <v>353</v>
      </c>
      <c r="B48" s="35">
        <v>38448</v>
      </c>
      <c r="C48" s="32" t="s">
        <v>419</v>
      </c>
      <c r="D48" s="35">
        <v>38440</v>
      </c>
      <c r="E48" s="42" t="s">
        <v>137</v>
      </c>
      <c r="F48" s="34" t="s">
        <v>138</v>
      </c>
      <c r="G48" s="32" t="s">
        <v>29</v>
      </c>
      <c r="H48" s="35">
        <v>38448</v>
      </c>
      <c r="I48" s="35">
        <f t="shared" si="4"/>
        <v>38449</v>
      </c>
      <c r="J48" s="33" t="s">
        <v>397</v>
      </c>
      <c r="K48" s="53">
        <v>1.9</v>
      </c>
      <c r="L48" s="33" t="s">
        <v>120</v>
      </c>
      <c r="M48" s="32">
        <v>0.083</v>
      </c>
      <c r="N48" s="58">
        <v>0.1</v>
      </c>
      <c r="O48" s="33" t="s">
        <v>120</v>
      </c>
      <c r="P48" s="32">
        <v>0.003</v>
      </c>
      <c r="Q48" s="53">
        <v>0.39</v>
      </c>
      <c r="R48" s="32" t="s">
        <v>36</v>
      </c>
      <c r="S48" s="98">
        <v>0.012</v>
      </c>
      <c r="T48" s="142">
        <f t="shared" si="5"/>
        <v>8</v>
      </c>
      <c r="U48" s="80">
        <v>373046497.103177</v>
      </c>
      <c r="V48" s="95">
        <f t="shared" si="1"/>
        <v>0.7087883444960363</v>
      </c>
      <c r="W48" s="95">
        <f t="shared" si="2"/>
        <v>0.0373046497103177</v>
      </c>
      <c r="X48" s="96">
        <f t="shared" si="3"/>
        <v>0.14548813387023904</v>
      </c>
    </row>
    <row r="49" spans="1:24" ht="14.25">
      <c r="A49" s="31" t="s">
        <v>354</v>
      </c>
      <c r="B49" s="35">
        <v>38455</v>
      </c>
      <c r="C49" s="32" t="s">
        <v>420</v>
      </c>
      <c r="D49" s="35">
        <v>38448</v>
      </c>
      <c r="E49" s="42" t="s">
        <v>137</v>
      </c>
      <c r="F49" s="34" t="s">
        <v>138</v>
      </c>
      <c r="G49" s="32" t="s">
        <v>29</v>
      </c>
      <c r="H49" s="35">
        <v>38455</v>
      </c>
      <c r="I49" s="35">
        <f t="shared" si="4"/>
        <v>38456</v>
      </c>
      <c r="J49" s="33" t="s">
        <v>398</v>
      </c>
      <c r="K49" s="57">
        <v>2</v>
      </c>
      <c r="L49" s="33" t="s">
        <v>120</v>
      </c>
      <c r="M49" s="32">
        <v>0.083</v>
      </c>
      <c r="N49" s="53">
        <v>0.17</v>
      </c>
      <c r="O49" s="33" t="s">
        <v>120</v>
      </c>
      <c r="P49" s="32">
        <v>0.003</v>
      </c>
      <c r="Q49" s="53">
        <v>0.67</v>
      </c>
      <c r="R49" s="33" t="s">
        <v>120</v>
      </c>
      <c r="S49" s="98">
        <v>0.012</v>
      </c>
      <c r="T49" s="142">
        <f t="shared" si="5"/>
        <v>7</v>
      </c>
      <c r="U49" s="80">
        <v>597947678.3145521</v>
      </c>
      <c r="V49" s="95">
        <f t="shared" si="1"/>
        <v>1.1958953566291042</v>
      </c>
      <c r="W49" s="95">
        <f t="shared" si="2"/>
        <v>0.10165110531347386</v>
      </c>
      <c r="X49" s="96">
        <f t="shared" si="3"/>
        <v>0.4006249444707499</v>
      </c>
    </row>
    <row r="50" spans="1:24" ht="14.25">
      <c r="A50" s="31" t="s">
        <v>355</v>
      </c>
      <c r="B50" s="35">
        <v>38468</v>
      </c>
      <c r="C50" s="32" t="s">
        <v>421</v>
      </c>
      <c r="D50" s="35">
        <v>38455</v>
      </c>
      <c r="E50" s="42" t="s">
        <v>137</v>
      </c>
      <c r="F50" s="34" t="s">
        <v>138</v>
      </c>
      <c r="G50" s="32" t="s">
        <v>29</v>
      </c>
      <c r="H50" s="35">
        <v>38462</v>
      </c>
      <c r="I50" s="35">
        <f t="shared" si="4"/>
        <v>38463</v>
      </c>
      <c r="J50" s="33" t="s">
        <v>399</v>
      </c>
      <c r="K50" s="53">
        <v>2.1</v>
      </c>
      <c r="L50" s="33" t="s">
        <v>120</v>
      </c>
      <c r="M50" s="32">
        <v>0.083</v>
      </c>
      <c r="N50" s="53">
        <v>0.18</v>
      </c>
      <c r="O50" s="32" t="s">
        <v>36</v>
      </c>
      <c r="P50" s="32">
        <v>0.003</v>
      </c>
      <c r="Q50" s="53">
        <v>0.58</v>
      </c>
      <c r="R50" s="33" t="s">
        <v>120</v>
      </c>
      <c r="S50" s="98">
        <v>0.012</v>
      </c>
      <c r="T50" s="142">
        <f t="shared" si="5"/>
        <v>13</v>
      </c>
      <c r="U50" s="80">
        <v>80837237.38452213</v>
      </c>
      <c r="V50" s="95">
        <f t="shared" si="1"/>
        <v>0.1697581985074965</v>
      </c>
      <c r="W50" s="95">
        <f t="shared" si="2"/>
        <v>0.014550702729213983</v>
      </c>
      <c r="X50" s="96">
        <f t="shared" si="3"/>
        <v>0.04688559768302283</v>
      </c>
    </row>
    <row r="51" spans="1:24" ht="14.25">
      <c r="A51" s="31" t="s">
        <v>356</v>
      </c>
      <c r="B51" s="35">
        <v>38474</v>
      </c>
      <c r="C51" s="32" t="s">
        <v>357</v>
      </c>
      <c r="D51" s="35">
        <v>38468</v>
      </c>
      <c r="E51" s="42" t="s">
        <v>137</v>
      </c>
      <c r="F51" s="34" t="s">
        <v>138</v>
      </c>
      <c r="G51" s="32" t="s">
        <v>29</v>
      </c>
      <c r="H51" s="35">
        <v>38474</v>
      </c>
      <c r="I51" s="35">
        <f t="shared" si="4"/>
        <v>38475</v>
      </c>
      <c r="J51" s="33" t="s">
        <v>400</v>
      </c>
      <c r="K51" s="53">
        <v>1.8</v>
      </c>
      <c r="L51" s="32" t="s">
        <v>36</v>
      </c>
      <c r="M51" s="32">
        <v>0.083</v>
      </c>
      <c r="N51" s="53">
        <v>0.13</v>
      </c>
      <c r="O51" s="33" t="s">
        <v>120</v>
      </c>
      <c r="P51" s="32">
        <v>0.003</v>
      </c>
      <c r="Q51" s="53">
        <v>0.42</v>
      </c>
      <c r="R51" s="32" t="s">
        <v>33</v>
      </c>
      <c r="S51" s="98">
        <v>0.012</v>
      </c>
      <c r="T51" s="142">
        <f t="shared" si="5"/>
        <v>6</v>
      </c>
      <c r="U51" s="80">
        <v>45935648.262261964</v>
      </c>
      <c r="V51" s="95">
        <f t="shared" si="1"/>
        <v>0.08268416687207154</v>
      </c>
      <c r="W51" s="95">
        <f t="shared" si="2"/>
        <v>0.005971634274094056</v>
      </c>
      <c r="X51" s="96">
        <f t="shared" si="3"/>
        <v>0.019292972270150026</v>
      </c>
    </row>
    <row r="52" spans="1:24" ht="14.25">
      <c r="A52" s="31" t="s">
        <v>358</v>
      </c>
      <c r="B52" s="35">
        <v>38483</v>
      </c>
      <c r="C52" s="32" t="s">
        <v>359</v>
      </c>
      <c r="D52" s="35">
        <v>38474</v>
      </c>
      <c r="E52" s="42" t="s">
        <v>137</v>
      </c>
      <c r="F52" s="34" t="s">
        <v>138</v>
      </c>
      <c r="G52" s="32" t="s">
        <v>29</v>
      </c>
      <c r="H52" s="35">
        <v>38483</v>
      </c>
      <c r="I52" s="35">
        <f t="shared" si="4"/>
        <v>38484</v>
      </c>
      <c r="J52" s="33" t="s">
        <v>401</v>
      </c>
      <c r="K52" s="53">
        <v>1.5</v>
      </c>
      <c r="L52" s="33" t="s">
        <v>120</v>
      </c>
      <c r="M52" s="32">
        <v>0.083</v>
      </c>
      <c r="N52" s="53">
        <v>0.036</v>
      </c>
      <c r="O52" s="33" t="s">
        <v>120</v>
      </c>
      <c r="P52" s="32">
        <v>0.003</v>
      </c>
      <c r="Q52" s="53">
        <v>0.42</v>
      </c>
      <c r="R52" s="33" t="s">
        <v>120</v>
      </c>
      <c r="S52" s="98">
        <v>0.012</v>
      </c>
      <c r="T52" s="142">
        <f t="shared" si="5"/>
        <v>9</v>
      </c>
      <c r="U52" s="80">
        <v>101880912.6114523</v>
      </c>
      <c r="V52" s="95">
        <f t="shared" si="1"/>
        <v>0.15282136891717846</v>
      </c>
      <c r="W52" s="95">
        <f t="shared" si="2"/>
        <v>0.003667712854012283</v>
      </c>
      <c r="X52" s="96">
        <f t="shared" si="3"/>
        <v>0.04278998329680996</v>
      </c>
    </row>
    <row r="53" spans="1:24" ht="14.25">
      <c r="A53" s="31" t="s">
        <v>360</v>
      </c>
      <c r="B53" s="35">
        <v>38490</v>
      </c>
      <c r="C53" s="32" t="s">
        <v>361</v>
      </c>
      <c r="D53" s="35">
        <v>38483</v>
      </c>
      <c r="E53" s="42" t="s">
        <v>137</v>
      </c>
      <c r="F53" s="34" t="s">
        <v>138</v>
      </c>
      <c r="G53" s="32" t="s">
        <v>29</v>
      </c>
      <c r="H53" s="35">
        <v>38490</v>
      </c>
      <c r="I53" s="35">
        <f t="shared" si="4"/>
        <v>38491</v>
      </c>
      <c r="J53" s="33" t="s">
        <v>402</v>
      </c>
      <c r="K53" s="53">
        <v>1.5</v>
      </c>
      <c r="L53" s="33" t="s">
        <v>120</v>
      </c>
      <c r="M53" s="32">
        <v>0.083</v>
      </c>
      <c r="N53" s="53">
        <v>0.029</v>
      </c>
      <c r="O53" s="33" t="s">
        <v>120</v>
      </c>
      <c r="P53" s="32">
        <v>0.0015</v>
      </c>
      <c r="Q53" s="58">
        <v>0.3</v>
      </c>
      <c r="R53" s="33" t="s">
        <v>120</v>
      </c>
      <c r="S53" s="98">
        <v>0.012</v>
      </c>
      <c r="T53" s="142">
        <f t="shared" si="5"/>
        <v>7</v>
      </c>
      <c r="U53" s="80">
        <v>176518835.81110352</v>
      </c>
      <c r="V53" s="95">
        <f t="shared" si="1"/>
        <v>0.2647782537166553</v>
      </c>
      <c r="W53" s="95">
        <f t="shared" si="2"/>
        <v>0.005119046238522003</v>
      </c>
      <c r="X53" s="96">
        <f t="shared" si="3"/>
        <v>0.052955650743331056</v>
      </c>
    </row>
    <row r="54" spans="1:24" ht="14.25">
      <c r="A54" s="31" t="s">
        <v>362</v>
      </c>
      <c r="B54" s="35">
        <v>38496</v>
      </c>
      <c r="C54" s="32" t="s">
        <v>363</v>
      </c>
      <c r="D54" s="35">
        <v>38490</v>
      </c>
      <c r="E54" s="42" t="s">
        <v>137</v>
      </c>
      <c r="F54" s="34" t="s">
        <v>138</v>
      </c>
      <c r="G54" s="32" t="s">
        <v>29</v>
      </c>
      <c r="H54" s="35">
        <v>38496</v>
      </c>
      <c r="I54" s="35">
        <f t="shared" si="4"/>
        <v>38497</v>
      </c>
      <c r="J54" s="33" t="s">
        <v>403</v>
      </c>
      <c r="K54" s="53">
        <v>1.4</v>
      </c>
      <c r="L54" s="33" t="s">
        <v>120</v>
      </c>
      <c r="M54" s="32">
        <v>0.083</v>
      </c>
      <c r="N54" s="53" t="s">
        <v>430</v>
      </c>
      <c r="O54" s="32" t="s">
        <v>34</v>
      </c>
      <c r="P54" s="32">
        <v>0.0003</v>
      </c>
      <c r="Q54" s="53">
        <v>0.26</v>
      </c>
      <c r="R54" s="33" t="s">
        <v>120</v>
      </c>
      <c r="S54" s="98">
        <v>0.012</v>
      </c>
      <c r="T54" s="142">
        <f t="shared" si="5"/>
        <v>6</v>
      </c>
      <c r="U54" s="80">
        <v>7809891.766731889</v>
      </c>
      <c r="V54" s="95">
        <f t="shared" si="1"/>
        <v>0.010933848473424643</v>
      </c>
      <c r="W54" s="141" t="s">
        <v>430</v>
      </c>
      <c r="X54" s="96">
        <f t="shared" si="3"/>
        <v>0.002030571859350291</v>
      </c>
    </row>
    <row r="55" spans="1:24" ht="14.25">
      <c r="A55" s="31" t="s">
        <v>364</v>
      </c>
      <c r="B55" s="35">
        <v>38505</v>
      </c>
      <c r="C55" s="32" t="s">
        <v>365</v>
      </c>
      <c r="D55" s="35">
        <v>38496</v>
      </c>
      <c r="E55" s="42" t="s">
        <v>137</v>
      </c>
      <c r="F55" s="34" t="s">
        <v>138</v>
      </c>
      <c r="G55" s="32" t="s">
        <v>29</v>
      </c>
      <c r="H55" s="35">
        <v>38505</v>
      </c>
      <c r="I55" s="35">
        <f t="shared" si="4"/>
        <v>38506</v>
      </c>
      <c r="J55" s="33" t="s">
        <v>404</v>
      </c>
      <c r="K55" s="53">
        <v>1.4</v>
      </c>
      <c r="L55" s="33" t="s">
        <v>120</v>
      </c>
      <c r="M55" s="32">
        <v>0.083</v>
      </c>
      <c r="N55" s="53" t="s">
        <v>430</v>
      </c>
      <c r="O55" s="32" t="s">
        <v>34</v>
      </c>
      <c r="P55" s="32">
        <v>0.0003</v>
      </c>
      <c r="Q55" s="53">
        <v>0.014</v>
      </c>
      <c r="R55" s="33" t="s">
        <v>120</v>
      </c>
      <c r="S55" s="98">
        <v>0.0012</v>
      </c>
      <c r="T55" s="142">
        <f t="shared" si="5"/>
        <v>9</v>
      </c>
      <c r="U55" s="80">
        <v>150039050.24395978</v>
      </c>
      <c r="V55" s="95">
        <f t="shared" si="1"/>
        <v>0.21005467034154368</v>
      </c>
      <c r="W55" s="141" t="s">
        <v>430</v>
      </c>
      <c r="X55" s="96">
        <f t="shared" si="3"/>
        <v>0.002100546703415437</v>
      </c>
    </row>
    <row r="56" spans="1:24" ht="14.25">
      <c r="A56" s="31" t="s">
        <v>366</v>
      </c>
      <c r="B56" s="35">
        <v>38510</v>
      </c>
      <c r="C56" s="32" t="s">
        <v>367</v>
      </c>
      <c r="D56" s="35">
        <v>38505</v>
      </c>
      <c r="E56" s="42" t="s">
        <v>137</v>
      </c>
      <c r="F56" s="34" t="s">
        <v>138</v>
      </c>
      <c r="G56" s="32" t="s">
        <v>29</v>
      </c>
      <c r="H56" s="35">
        <v>38510</v>
      </c>
      <c r="I56" s="35">
        <f t="shared" si="4"/>
        <v>38511</v>
      </c>
      <c r="J56" s="33" t="s">
        <v>405</v>
      </c>
      <c r="K56" s="53">
        <v>1.5</v>
      </c>
      <c r="L56" s="33" t="s">
        <v>120</v>
      </c>
      <c r="M56" s="32">
        <v>0.083</v>
      </c>
      <c r="N56" s="53">
        <v>0.032</v>
      </c>
      <c r="O56" s="32" t="s">
        <v>36</v>
      </c>
      <c r="P56" s="32">
        <v>0.0003</v>
      </c>
      <c r="Q56" s="53">
        <v>0.34</v>
      </c>
      <c r="R56" s="33" t="s">
        <v>120</v>
      </c>
      <c r="S56" s="98">
        <v>0.012</v>
      </c>
      <c r="T56" s="142">
        <f t="shared" si="5"/>
        <v>5</v>
      </c>
      <c r="U56" s="80">
        <v>2066235521.9422157</v>
      </c>
      <c r="V56" s="95">
        <f t="shared" si="1"/>
        <v>3.0993532829133237</v>
      </c>
      <c r="W56" s="95">
        <f t="shared" si="2"/>
        <v>0.0661195367021509</v>
      </c>
      <c r="X56" s="96">
        <f t="shared" si="3"/>
        <v>0.7025200774603534</v>
      </c>
    </row>
    <row r="57" spans="1:24" ht="14.25">
      <c r="A57" s="31" t="s">
        <v>368</v>
      </c>
      <c r="B57" s="35">
        <v>38518</v>
      </c>
      <c r="C57" s="32" t="s">
        <v>369</v>
      </c>
      <c r="D57" s="35">
        <v>38510</v>
      </c>
      <c r="E57" s="42" t="s">
        <v>137</v>
      </c>
      <c r="F57" s="34" t="s">
        <v>138</v>
      </c>
      <c r="G57" s="32" t="s">
        <v>29</v>
      </c>
      <c r="H57" s="35">
        <v>38518</v>
      </c>
      <c r="I57" s="35">
        <f t="shared" si="4"/>
        <v>38519</v>
      </c>
      <c r="J57" s="33" t="s">
        <v>406</v>
      </c>
      <c r="K57" s="53">
        <v>2.1</v>
      </c>
      <c r="L57" s="33" t="s">
        <v>120</v>
      </c>
      <c r="M57" s="32">
        <v>0.083</v>
      </c>
      <c r="N57" s="53">
        <v>0.017</v>
      </c>
      <c r="O57" s="33" t="s">
        <v>120</v>
      </c>
      <c r="P57" s="32">
        <v>0.0003</v>
      </c>
      <c r="Q57" s="58">
        <v>1</v>
      </c>
      <c r="R57" s="33" t="s">
        <v>120</v>
      </c>
      <c r="S57" s="98">
        <v>0.012</v>
      </c>
      <c r="T57" s="142">
        <f t="shared" si="5"/>
        <v>8</v>
      </c>
      <c r="U57" s="80">
        <v>1534088922.648415</v>
      </c>
      <c r="V57" s="95">
        <f t="shared" si="1"/>
        <v>3.2215867375616716</v>
      </c>
      <c r="W57" s="95">
        <f t="shared" si="2"/>
        <v>0.02607951168502306</v>
      </c>
      <c r="X57" s="96">
        <f t="shared" si="3"/>
        <v>1.5340889226484151</v>
      </c>
    </row>
    <row r="58" spans="1:24" ht="14.25">
      <c r="A58" s="31" t="s">
        <v>370</v>
      </c>
      <c r="B58" s="35">
        <v>38525</v>
      </c>
      <c r="C58" s="32" t="s">
        <v>371</v>
      </c>
      <c r="D58" s="35">
        <v>38518</v>
      </c>
      <c r="E58" s="42" t="s">
        <v>137</v>
      </c>
      <c r="F58" s="34" t="s">
        <v>138</v>
      </c>
      <c r="G58" s="32" t="s">
        <v>29</v>
      </c>
      <c r="H58" s="35">
        <v>38525</v>
      </c>
      <c r="I58" s="35">
        <f t="shared" si="4"/>
        <v>38526</v>
      </c>
      <c r="J58" s="33" t="s">
        <v>407</v>
      </c>
      <c r="K58" s="53">
        <v>2.2</v>
      </c>
      <c r="L58" s="32" t="s">
        <v>36</v>
      </c>
      <c r="M58" s="32">
        <v>0.083</v>
      </c>
      <c r="N58" s="53">
        <v>0.041</v>
      </c>
      <c r="O58" s="33" t="s">
        <v>120</v>
      </c>
      <c r="P58" s="32">
        <v>0.0003</v>
      </c>
      <c r="Q58" s="53">
        <v>0.65</v>
      </c>
      <c r="R58" s="33" t="s">
        <v>120</v>
      </c>
      <c r="S58" s="98">
        <v>0.012</v>
      </c>
      <c r="T58" s="142">
        <f t="shared" si="5"/>
        <v>7</v>
      </c>
      <c r="U58" s="80">
        <v>1737153143.3672593</v>
      </c>
      <c r="V58" s="95">
        <f t="shared" si="1"/>
        <v>3.8217369154079712</v>
      </c>
      <c r="W58" s="95">
        <f t="shared" si="2"/>
        <v>0.07122327887805763</v>
      </c>
      <c r="X58" s="96">
        <f t="shared" si="3"/>
        <v>1.1291495431887186</v>
      </c>
    </row>
    <row r="59" spans="1:24" ht="14.25">
      <c r="A59" s="31" t="s">
        <v>372</v>
      </c>
      <c r="B59" s="35">
        <v>38531</v>
      </c>
      <c r="C59" s="32" t="s">
        <v>373</v>
      </c>
      <c r="D59" s="35">
        <v>38525</v>
      </c>
      <c r="E59" s="42" t="s">
        <v>137</v>
      </c>
      <c r="F59" s="34" t="s">
        <v>138</v>
      </c>
      <c r="G59" s="32" t="s">
        <v>29</v>
      </c>
      <c r="H59" s="35">
        <v>38531</v>
      </c>
      <c r="I59" s="35">
        <f t="shared" si="4"/>
        <v>38532</v>
      </c>
      <c r="J59" s="33" t="s">
        <v>408</v>
      </c>
      <c r="K59" s="57">
        <v>2</v>
      </c>
      <c r="L59" s="33" t="s">
        <v>120</v>
      </c>
      <c r="M59" s="32">
        <v>0.083</v>
      </c>
      <c r="N59" s="55">
        <v>0.02</v>
      </c>
      <c r="O59" s="33" t="s">
        <v>120</v>
      </c>
      <c r="P59" s="32">
        <v>0.0003</v>
      </c>
      <c r="Q59" s="53">
        <v>0.55</v>
      </c>
      <c r="R59" s="33" t="s">
        <v>120</v>
      </c>
      <c r="S59" s="98">
        <v>0.012</v>
      </c>
      <c r="T59" s="142">
        <f t="shared" si="5"/>
        <v>6</v>
      </c>
      <c r="U59" s="80">
        <v>2819346483.1314707</v>
      </c>
      <c r="V59" s="95">
        <f t="shared" si="1"/>
        <v>5.6386929662629415</v>
      </c>
      <c r="W59" s="95">
        <f t="shared" si="2"/>
        <v>0.05638692966262942</v>
      </c>
      <c r="X59" s="96">
        <f t="shared" si="3"/>
        <v>1.550640565722309</v>
      </c>
    </row>
    <row r="60" spans="1:24" ht="14.25">
      <c r="A60" s="31" t="s">
        <v>374</v>
      </c>
      <c r="B60" s="35">
        <v>38539</v>
      </c>
      <c r="C60" s="32" t="s">
        <v>375</v>
      </c>
      <c r="D60" s="35">
        <v>38531</v>
      </c>
      <c r="E60" s="42" t="s">
        <v>137</v>
      </c>
      <c r="F60" s="34" t="s">
        <v>138</v>
      </c>
      <c r="G60" s="32" t="s">
        <v>29</v>
      </c>
      <c r="H60" s="35">
        <v>38539</v>
      </c>
      <c r="I60" s="35">
        <f t="shared" si="4"/>
        <v>38540</v>
      </c>
      <c r="J60" s="33" t="s">
        <v>409</v>
      </c>
      <c r="K60" s="53">
        <v>2.5</v>
      </c>
      <c r="L60" s="33" t="s">
        <v>120</v>
      </c>
      <c r="M60" s="32">
        <v>0.083</v>
      </c>
      <c r="N60" s="53">
        <v>0.025</v>
      </c>
      <c r="O60" s="33" t="s">
        <v>120</v>
      </c>
      <c r="P60" s="32">
        <v>0.0003</v>
      </c>
      <c r="Q60" s="53">
        <v>0.94</v>
      </c>
      <c r="R60" s="32" t="s">
        <v>36</v>
      </c>
      <c r="S60" s="98">
        <v>0.012</v>
      </c>
      <c r="T60" s="142">
        <f t="shared" si="5"/>
        <v>8</v>
      </c>
      <c r="U60" s="80">
        <v>3798228555.518288</v>
      </c>
      <c r="V60" s="95">
        <f t="shared" si="1"/>
        <v>9.495571388795721</v>
      </c>
      <c r="W60" s="95">
        <f t="shared" si="2"/>
        <v>0.09495571388795722</v>
      </c>
      <c r="X60" s="96">
        <f t="shared" si="3"/>
        <v>3.5703348421871905</v>
      </c>
    </row>
    <row r="61" spans="1:24" ht="14.25">
      <c r="A61" s="31" t="s">
        <v>376</v>
      </c>
      <c r="B61" s="102">
        <v>38544</v>
      </c>
      <c r="C61" s="32" t="s">
        <v>377</v>
      </c>
      <c r="D61" s="35">
        <v>38539</v>
      </c>
      <c r="E61" s="42" t="s">
        <v>137</v>
      </c>
      <c r="F61" s="34" t="s">
        <v>138</v>
      </c>
      <c r="G61" s="32" t="s">
        <v>29</v>
      </c>
      <c r="H61" s="35">
        <v>38544</v>
      </c>
      <c r="I61" s="35">
        <f t="shared" si="4"/>
        <v>38545</v>
      </c>
      <c r="J61" s="33" t="s">
        <v>410</v>
      </c>
      <c r="K61" s="53">
        <v>2.3</v>
      </c>
      <c r="L61" s="33" t="s">
        <v>120</v>
      </c>
      <c r="M61" s="32">
        <v>0.083</v>
      </c>
      <c r="N61" s="53">
        <v>0.043</v>
      </c>
      <c r="O61" s="33" t="s">
        <v>120</v>
      </c>
      <c r="P61" s="32">
        <v>0.0003</v>
      </c>
      <c r="Q61" s="53">
        <v>0.96</v>
      </c>
      <c r="R61" s="33" t="s">
        <v>120</v>
      </c>
      <c r="S61" s="98">
        <v>0.024</v>
      </c>
      <c r="T61" s="142">
        <f t="shared" si="5"/>
        <v>5</v>
      </c>
      <c r="U61" s="80">
        <v>1053047797.3473785</v>
      </c>
      <c r="V61" s="95">
        <f t="shared" si="1"/>
        <v>2.4220099338989702</v>
      </c>
      <c r="W61" s="95">
        <f t="shared" si="2"/>
        <v>0.04528105528593727</v>
      </c>
      <c r="X61" s="96">
        <f t="shared" si="3"/>
        <v>1.0109258854534833</v>
      </c>
    </row>
    <row r="62" spans="1:24" ht="14.25">
      <c r="A62" s="31" t="s">
        <v>378</v>
      </c>
      <c r="B62" s="35">
        <v>38551</v>
      </c>
      <c r="C62" s="32" t="s">
        <v>379</v>
      </c>
      <c r="D62" s="102">
        <v>38544</v>
      </c>
      <c r="E62" s="42" t="s">
        <v>137</v>
      </c>
      <c r="F62" s="34" t="s">
        <v>138</v>
      </c>
      <c r="G62" s="32" t="s">
        <v>29</v>
      </c>
      <c r="H62" s="35">
        <v>38551</v>
      </c>
      <c r="I62" s="35">
        <f t="shared" si="4"/>
        <v>38552</v>
      </c>
      <c r="J62" s="33" t="s">
        <v>411</v>
      </c>
      <c r="K62" s="53">
        <v>3.1</v>
      </c>
      <c r="L62" s="33" t="s">
        <v>120</v>
      </c>
      <c r="M62" s="32">
        <v>0.083</v>
      </c>
      <c r="N62" s="53">
        <v>0.31</v>
      </c>
      <c r="O62" s="33" t="s">
        <v>120</v>
      </c>
      <c r="P62" s="32">
        <v>0.003</v>
      </c>
      <c r="Q62" s="53">
        <v>0.78</v>
      </c>
      <c r="R62" s="33" t="s">
        <v>120</v>
      </c>
      <c r="S62" s="98">
        <v>0.012</v>
      </c>
      <c r="T62" s="142">
        <f t="shared" si="5"/>
        <v>7</v>
      </c>
      <c r="U62" s="80">
        <v>2189327141.048445</v>
      </c>
      <c r="V62" s="95">
        <f t="shared" si="1"/>
        <v>6.7869141372501804</v>
      </c>
      <c r="W62" s="95">
        <f t="shared" si="2"/>
        <v>0.6786914137250181</v>
      </c>
      <c r="X62" s="96">
        <f t="shared" si="3"/>
        <v>1.7076751700177872</v>
      </c>
    </row>
    <row r="63" spans="1:24" ht="14.25">
      <c r="A63" s="101" t="s">
        <v>380</v>
      </c>
      <c r="B63" s="35">
        <v>38558</v>
      </c>
      <c r="C63" s="103" t="s">
        <v>381</v>
      </c>
      <c r="D63" s="35">
        <v>38551</v>
      </c>
      <c r="E63" s="42" t="s">
        <v>137</v>
      </c>
      <c r="F63" s="34" t="s">
        <v>138</v>
      </c>
      <c r="G63" s="32" t="s">
        <v>29</v>
      </c>
      <c r="H63" s="102">
        <v>38558</v>
      </c>
      <c r="I63" s="35">
        <f t="shared" si="4"/>
        <v>38559</v>
      </c>
      <c r="J63" s="33" t="s">
        <v>412</v>
      </c>
      <c r="K63" s="104">
        <v>1.9</v>
      </c>
      <c r="L63" s="103" t="s">
        <v>36</v>
      </c>
      <c r="M63" s="103">
        <v>0.094</v>
      </c>
      <c r="N63" s="104">
        <v>0.056</v>
      </c>
      <c r="O63" s="33" t="s">
        <v>120</v>
      </c>
      <c r="P63" s="103">
        <v>0.0012</v>
      </c>
      <c r="Q63" s="104">
        <v>0.85</v>
      </c>
      <c r="R63" s="33" t="s">
        <v>120</v>
      </c>
      <c r="S63" s="143">
        <v>0.0025</v>
      </c>
      <c r="T63" s="142">
        <f t="shared" si="5"/>
        <v>7</v>
      </c>
      <c r="U63" s="80">
        <v>1067728067.9213282</v>
      </c>
      <c r="V63" s="95">
        <f t="shared" si="1"/>
        <v>2.0286833290505233</v>
      </c>
      <c r="W63" s="95">
        <f t="shared" si="2"/>
        <v>0.05979277180359439</v>
      </c>
      <c r="X63" s="96">
        <f t="shared" si="3"/>
        <v>0.9075688577331289</v>
      </c>
    </row>
    <row r="64" spans="1:24" ht="14.25">
      <c r="A64" s="31" t="s">
        <v>382</v>
      </c>
      <c r="B64" s="35">
        <v>38565</v>
      </c>
      <c r="C64" s="32" t="s">
        <v>383</v>
      </c>
      <c r="D64" s="35">
        <v>38558</v>
      </c>
      <c r="E64" s="42" t="s">
        <v>137</v>
      </c>
      <c r="F64" s="34" t="s">
        <v>138</v>
      </c>
      <c r="G64" s="32" t="s">
        <v>29</v>
      </c>
      <c r="H64" s="35">
        <v>38565</v>
      </c>
      <c r="I64" s="35">
        <f t="shared" si="4"/>
        <v>38566</v>
      </c>
      <c r="J64" s="33" t="s">
        <v>413</v>
      </c>
      <c r="K64" s="53">
        <v>1.6</v>
      </c>
      <c r="L64" s="33" t="s">
        <v>120</v>
      </c>
      <c r="M64" s="32">
        <v>0.094</v>
      </c>
      <c r="N64" s="53">
        <v>0.11</v>
      </c>
      <c r="O64" s="105" t="s">
        <v>33</v>
      </c>
      <c r="P64" s="32">
        <v>0.012</v>
      </c>
      <c r="Q64" s="53">
        <v>0.87</v>
      </c>
      <c r="R64" s="33" t="s">
        <v>120</v>
      </c>
      <c r="S64" s="98">
        <v>0.0025</v>
      </c>
      <c r="T64" s="142">
        <f t="shared" si="5"/>
        <v>7</v>
      </c>
      <c r="U64" s="80">
        <v>804696680.4045854</v>
      </c>
      <c r="V64" s="95">
        <f t="shared" si="1"/>
        <v>1.2875146886473368</v>
      </c>
      <c r="W64" s="95">
        <f t="shared" si="2"/>
        <v>0.08851663484450438</v>
      </c>
      <c r="X64" s="96">
        <f t="shared" si="3"/>
        <v>0.7000861119519892</v>
      </c>
    </row>
    <row r="65" spans="1:24" ht="14.25">
      <c r="A65" s="31" t="s">
        <v>384</v>
      </c>
      <c r="B65" s="35">
        <v>38575</v>
      </c>
      <c r="C65" s="32" t="s">
        <v>385</v>
      </c>
      <c r="D65" s="35">
        <v>38565</v>
      </c>
      <c r="E65" s="42" t="s">
        <v>137</v>
      </c>
      <c r="F65" s="34" t="s">
        <v>138</v>
      </c>
      <c r="G65" s="32" t="s">
        <v>29</v>
      </c>
      <c r="H65" s="35">
        <v>38573</v>
      </c>
      <c r="I65" s="35">
        <f t="shared" si="4"/>
        <v>38574</v>
      </c>
      <c r="J65" s="33" t="s">
        <v>414</v>
      </c>
      <c r="K65" s="53">
        <v>21</v>
      </c>
      <c r="L65" s="105" t="s">
        <v>33</v>
      </c>
      <c r="M65" s="32">
        <v>0.47</v>
      </c>
      <c r="N65" s="58">
        <v>0.9</v>
      </c>
      <c r="O65" s="33" t="s">
        <v>120</v>
      </c>
      <c r="P65" s="32">
        <v>0.0012</v>
      </c>
      <c r="Q65" s="53">
        <v>0.29</v>
      </c>
      <c r="R65" s="32" t="s">
        <v>33</v>
      </c>
      <c r="S65" s="98">
        <v>0.018</v>
      </c>
      <c r="T65" s="142">
        <f t="shared" si="5"/>
        <v>10</v>
      </c>
      <c r="U65" s="80">
        <v>181657330.09218183</v>
      </c>
      <c r="V65" s="95">
        <f t="shared" si="1"/>
        <v>3.8148039319358187</v>
      </c>
      <c r="W65" s="95">
        <f t="shared" si="2"/>
        <v>0.16349159708296365</v>
      </c>
      <c r="X65" s="96">
        <f t="shared" si="3"/>
        <v>0.05268062572673273</v>
      </c>
    </row>
    <row r="66" spans="1:24" ht="14.25">
      <c r="A66" s="31" t="s">
        <v>20</v>
      </c>
      <c r="B66" s="35">
        <v>38579</v>
      </c>
      <c r="C66" s="32" t="s">
        <v>21</v>
      </c>
      <c r="D66" s="35">
        <v>38575</v>
      </c>
      <c r="E66" s="42" t="s">
        <v>137</v>
      </c>
      <c r="F66" s="34" t="s">
        <v>138</v>
      </c>
      <c r="G66" s="32" t="s">
        <v>29</v>
      </c>
      <c r="H66" s="35">
        <v>38579</v>
      </c>
      <c r="I66" s="35">
        <f t="shared" si="4"/>
        <v>38580</v>
      </c>
      <c r="J66" s="33" t="s">
        <v>22</v>
      </c>
      <c r="K66" s="53">
        <v>1.9</v>
      </c>
      <c r="L66" s="32" t="s">
        <v>36</v>
      </c>
      <c r="M66" s="32">
        <v>0.094</v>
      </c>
      <c r="N66" s="55">
        <v>0.03</v>
      </c>
      <c r="O66" s="32" t="s">
        <v>0</v>
      </c>
      <c r="P66" s="32">
        <v>0.0058</v>
      </c>
      <c r="Q66" s="53">
        <v>0.22</v>
      </c>
      <c r="R66" s="33" t="s">
        <v>120</v>
      </c>
      <c r="S66" s="98">
        <v>0.018</v>
      </c>
      <c r="T66" s="142">
        <f t="shared" si="5"/>
        <v>4</v>
      </c>
      <c r="U66" s="80">
        <v>84580074.67687564</v>
      </c>
      <c r="V66" s="95">
        <f t="shared" si="1"/>
        <v>0.16070214188606372</v>
      </c>
      <c r="W66" s="95">
        <f t="shared" si="2"/>
        <v>0.002537402240306269</v>
      </c>
      <c r="X66" s="96">
        <f t="shared" si="3"/>
        <v>0.01860761642891264</v>
      </c>
    </row>
    <row r="67" spans="1:24" ht="14.25">
      <c r="A67" s="31" t="s">
        <v>3</v>
      </c>
      <c r="B67" s="35">
        <v>38587</v>
      </c>
      <c r="C67" s="32" t="s">
        <v>422</v>
      </c>
      <c r="D67" s="35">
        <v>38579</v>
      </c>
      <c r="E67" s="42" t="s">
        <v>137</v>
      </c>
      <c r="F67" s="34" t="s">
        <v>138</v>
      </c>
      <c r="G67" s="32" t="s">
        <v>29</v>
      </c>
      <c r="H67" s="35">
        <v>38587</v>
      </c>
      <c r="I67" s="35">
        <f t="shared" si="4"/>
        <v>38588</v>
      </c>
      <c r="J67" s="33" t="s">
        <v>4</v>
      </c>
      <c r="K67" s="53">
        <v>1.5</v>
      </c>
      <c r="L67" s="32" t="s">
        <v>36</v>
      </c>
      <c r="M67" s="32">
        <v>0.094</v>
      </c>
      <c r="N67" s="53">
        <v>0.031</v>
      </c>
      <c r="O67" s="33" t="s">
        <v>120</v>
      </c>
      <c r="P67" s="32">
        <v>0.0012</v>
      </c>
      <c r="Q67" s="58">
        <v>0.3</v>
      </c>
      <c r="R67" s="33" t="s">
        <v>120</v>
      </c>
      <c r="S67" s="98">
        <v>0.018</v>
      </c>
      <c r="T67" s="142">
        <f t="shared" si="5"/>
        <v>8</v>
      </c>
      <c r="U67" s="80">
        <v>320306221.1392561</v>
      </c>
      <c r="V67" s="95">
        <f t="shared" si="1"/>
        <v>0.48045933170888416</v>
      </c>
      <c r="W67" s="95">
        <f t="shared" si="2"/>
        <v>0.009929492855316939</v>
      </c>
      <c r="X67" s="96">
        <f t="shared" si="3"/>
        <v>0.09609186634177683</v>
      </c>
    </row>
    <row r="68" spans="1:24" ht="14.25">
      <c r="A68" s="31" t="s">
        <v>9</v>
      </c>
      <c r="B68" s="35">
        <v>38593</v>
      </c>
      <c r="C68" s="32" t="s">
        <v>10</v>
      </c>
      <c r="D68" s="35">
        <v>38587</v>
      </c>
      <c r="E68" s="42" t="s">
        <v>137</v>
      </c>
      <c r="F68" s="34" t="s">
        <v>138</v>
      </c>
      <c r="G68" s="32" t="s">
        <v>29</v>
      </c>
      <c r="H68" s="35">
        <v>38593</v>
      </c>
      <c r="I68" s="35">
        <f t="shared" si="4"/>
        <v>38594</v>
      </c>
      <c r="J68" s="33" t="s">
        <v>11</v>
      </c>
      <c r="K68" s="53">
        <v>0.55</v>
      </c>
      <c r="L68" s="33" t="s">
        <v>120</v>
      </c>
      <c r="M68" s="32">
        <v>0.094</v>
      </c>
      <c r="N68" s="53">
        <v>0.13</v>
      </c>
      <c r="O68" s="33" t="s">
        <v>120</v>
      </c>
      <c r="P68" s="32">
        <v>0.0023</v>
      </c>
      <c r="Q68" s="53">
        <v>0.34</v>
      </c>
      <c r="R68" s="33" t="s">
        <v>120</v>
      </c>
      <c r="S68" s="98">
        <v>0.018</v>
      </c>
      <c r="T68" s="142">
        <f t="shared" si="5"/>
        <v>6</v>
      </c>
      <c r="U68" s="80">
        <v>481894654.9614854</v>
      </c>
      <c r="V68" s="95">
        <f t="shared" si="1"/>
        <v>0.265042060228817</v>
      </c>
      <c r="W68" s="95">
        <f t="shared" si="2"/>
        <v>0.0626463051449931</v>
      </c>
      <c r="X68" s="96">
        <f t="shared" si="3"/>
        <v>0.16384418268690507</v>
      </c>
    </row>
    <row r="69" spans="1:24" ht="14.25">
      <c r="A69" s="31" t="s">
        <v>25</v>
      </c>
      <c r="B69" s="35">
        <v>38602</v>
      </c>
      <c r="C69" s="32" t="s">
        <v>26</v>
      </c>
      <c r="D69" s="35">
        <v>38593</v>
      </c>
      <c r="E69" s="42" t="s">
        <v>137</v>
      </c>
      <c r="F69" s="34" t="s">
        <v>138</v>
      </c>
      <c r="G69" s="32" t="s">
        <v>29</v>
      </c>
      <c r="H69" s="35">
        <v>38602</v>
      </c>
      <c r="I69" s="35">
        <f t="shared" si="4"/>
        <v>38603</v>
      </c>
      <c r="J69" s="33" t="s">
        <v>27</v>
      </c>
      <c r="K69" s="53">
        <v>1.9</v>
      </c>
      <c r="L69" s="33" t="s">
        <v>120</v>
      </c>
      <c r="M69" s="32">
        <v>0.094</v>
      </c>
      <c r="N69" s="55">
        <v>0.07</v>
      </c>
      <c r="O69" s="33" t="s">
        <v>120</v>
      </c>
      <c r="P69" s="32">
        <v>0.0023</v>
      </c>
      <c r="Q69" s="53">
        <v>0.49</v>
      </c>
      <c r="R69" s="33" t="s">
        <v>120</v>
      </c>
      <c r="S69" s="98">
        <v>0.018</v>
      </c>
      <c r="T69" s="142">
        <f t="shared" si="5"/>
        <v>9</v>
      </c>
      <c r="U69" s="80">
        <v>957979680.1958967</v>
      </c>
      <c r="V69" s="95">
        <f t="shared" si="1"/>
        <v>1.8201613923722038</v>
      </c>
      <c r="W69" s="95">
        <f t="shared" si="2"/>
        <v>0.06705857761371278</v>
      </c>
      <c r="X69" s="96">
        <f t="shared" si="3"/>
        <v>0.4694100432959894</v>
      </c>
    </row>
    <row r="70" spans="1:24" ht="14.25">
      <c r="A70" s="31" t="s">
        <v>12</v>
      </c>
      <c r="B70" s="106">
        <v>38609</v>
      </c>
      <c r="C70" s="32" t="s">
        <v>13</v>
      </c>
      <c r="D70" s="35">
        <v>38602</v>
      </c>
      <c r="E70" s="42" t="s">
        <v>137</v>
      </c>
      <c r="F70" s="34" t="s">
        <v>138</v>
      </c>
      <c r="G70" s="32" t="s">
        <v>29</v>
      </c>
      <c r="H70" s="35">
        <v>38609</v>
      </c>
      <c r="I70" s="35">
        <f t="shared" si="4"/>
        <v>38610</v>
      </c>
      <c r="J70" s="33" t="s">
        <v>14</v>
      </c>
      <c r="K70" s="53">
        <v>1.6</v>
      </c>
      <c r="L70" s="33" t="s">
        <v>120</v>
      </c>
      <c r="M70" s="32">
        <v>0.094</v>
      </c>
      <c r="N70" s="53">
        <v>0.057</v>
      </c>
      <c r="O70" s="33" t="s">
        <v>120</v>
      </c>
      <c r="P70" s="32">
        <v>0.0023</v>
      </c>
      <c r="Q70" s="53">
        <v>0.58</v>
      </c>
      <c r="R70" s="33" t="s">
        <v>120</v>
      </c>
      <c r="S70" s="98">
        <v>0.018</v>
      </c>
      <c r="T70" s="142">
        <f t="shared" si="5"/>
        <v>7</v>
      </c>
      <c r="U70" s="80">
        <v>690683041.7536035</v>
      </c>
      <c r="V70" s="95">
        <f t="shared" si="1"/>
        <v>1.1050928668057656</v>
      </c>
      <c r="W70" s="95">
        <f t="shared" si="2"/>
        <v>0.039368933379955395</v>
      </c>
      <c r="X70" s="96">
        <f t="shared" si="3"/>
        <v>0.40059616421708993</v>
      </c>
    </row>
    <row r="71" spans="1:24" ht="14.25">
      <c r="A71" s="31" t="s">
        <v>15</v>
      </c>
      <c r="B71" s="35">
        <v>38615</v>
      </c>
      <c r="C71" s="32" t="s">
        <v>16</v>
      </c>
      <c r="D71" s="106">
        <v>38609</v>
      </c>
      <c r="E71" s="42" t="s">
        <v>137</v>
      </c>
      <c r="F71" s="34" t="s">
        <v>138</v>
      </c>
      <c r="G71" s="32" t="s">
        <v>29</v>
      </c>
      <c r="H71" s="35">
        <v>38615</v>
      </c>
      <c r="I71" s="35">
        <f t="shared" si="4"/>
        <v>38616</v>
      </c>
      <c r="J71" s="33" t="s">
        <v>17</v>
      </c>
      <c r="K71" s="57">
        <v>2</v>
      </c>
      <c r="L71" s="33" t="s">
        <v>120</v>
      </c>
      <c r="M71" s="32">
        <v>0.094</v>
      </c>
      <c r="N71" s="53">
        <v>0.067</v>
      </c>
      <c r="O71" s="33" t="s">
        <v>120</v>
      </c>
      <c r="P71" s="32">
        <v>0.0023</v>
      </c>
      <c r="Q71" s="53">
        <v>0.55</v>
      </c>
      <c r="R71" s="33" t="s">
        <v>120</v>
      </c>
      <c r="S71" s="98">
        <v>0.018</v>
      </c>
      <c r="T71" s="142">
        <f t="shared" si="5"/>
        <v>6</v>
      </c>
      <c r="U71" s="80">
        <v>85746109.44390936</v>
      </c>
      <c r="V71" s="95">
        <f t="shared" si="1"/>
        <v>0.1714922188878187</v>
      </c>
      <c r="W71" s="95">
        <f t="shared" si="2"/>
        <v>0.005744989332741928</v>
      </c>
      <c r="X71" s="96">
        <f t="shared" si="3"/>
        <v>0.047160360194150146</v>
      </c>
    </row>
    <row r="72" spans="1:24" ht="14.25">
      <c r="A72" s="101" t="s">
        <v>7</v>
      </c>
      <c r="B72" s="180">
        <v>38621</v>
      </c>
      <c r="C72" s="103" t="s">
        <v>423</v>
      </c>
      <c r="D72" s="102">
        <v>38615</v>
      </c>
      <c r="E72" s="113" t="s">
        <v>137</v>
      </c>
      <c r="F72" s="115" t="s">
        <v>138</v>
      </c>
      <c r="G72" s="103" t="s">
        <v>29</v>
      </c>
      <c r="H72" s="102">
        <v>38621</v>
      </c>
      <c r="I72" s="102">
        <f t="shared" si="4"/>
        <v>38622</v>
      </c>
      <c r="J72" s="114" t="s">
        <v>8</v>
      </c>
      <c r="K72" s="104">
        <v>1.6</v>
      </c>
      <c r="L72" s="114" t="s">
        <v>120</v>
      </c>
      <c r="M72" s="103">
        <v>0.094</v>
      </c>
      <c r="N72" s="104">
        <v>0.089</v>
      </c>
      <c r="O72" s="114" t="s">
        <v>120</v>
      </c>
      <c r="P72" s="103">
        <v>0.0012</v>
      </c>
      <c r="Q72" s="104">
        <v>0.47</v>
      </c>
      <c r="R72" s="114" t="s">
        <v>120</v>
      </c>
      <c r="S72" s="143">
        <v>0.018</v>
      </c>
      <c r="T72" s="181">
        <f t="shared" si="5"/>
        <v>6</v>
      </c>
      <c r="U72" s="117">
        <v>355549542.49630415</v>
      </c>
      <c r="V72" s="118">
        <f>K72*$U72/1000/1000000</f>
        <v>0.5688792679940866</v>
      </c>
      <c r="W72" s="118">
        <f t="shared" si="2"/>
        <v>0.03164390928217106</v>
      </c>
      <c r="X72" s="119">
        <f>Q72*$U72/1000/1000000</f>
        <v>0.16710828497326294</v>
      </c>
    </row>
    <row r="73" spans="1:37" ht="14.25">
      <c r="A73" s="31" t="s">
        <v>441</v>
      </c>
      <c r="B73" s="182">
        <v>38645</v>
      </c>
      <c r="C73" s="32" t="s">
        <v>442</v>
      </c>
      <c r="D73" s="35">
        <v>38637</v>
      </c>
      <c r="E73" s="33" t="s">
        <v>137</v>
      </c>
      <c r="F73" s="115" t="s">
        <v>138</v>
      </c>
      <c r="G73" s="32" t="s">
        <v>29</v>
      </c>
      <c r="H73" s="35">
        <v>38645</v>
      </c>
      <c r="I73" s="35">
        <f t="shared" si="4"/>
        <v>38646</v>
      </c>
      <c r="J73" s="33" t="s">
        <v>443</v>
      </c>
      <c r="K73" s="53">
        <v>1.6</v>
      </c>
      <c r="L73" s="33" t="s">
        <v>120</v>
      </c>
      <c r="M73" s="32">
        <v>0.094</v>
      </c>
      <c r="N73" s="53">
        <v>0.075</v>
      </c>
      <c r="O73" s="33" t="s">
        <v>120</v>
      </c>
      <c r="P73" s="32">
        <v>0.0058</v>
      </c>
      <c r="Q73" s="53">
        <v>0.48</v>
      </c>
      <c r="R73" s="33" t="s">
        <v>120</v>
      </c>
      <c r="S73" s="66">
        <v>0.0092</v>
      </c>
      <c r="T73" s="187">
        <f t="shared" si="5"/>
        <v>24</v>
      </c>
      <c r="U73" s="171">
        <v>541391066.6763729</v>
      </c>
      <c r="V73" s="95">
        <f aca="true" t="shared" si="6" ref="V73:V104">K73*$U73/1000/1000000</f>
        <v>0.8662257066821966</v>
      </c>
      <c r="W73" s="95">
        <f aca="true" t="shared" si="7" ref="W73:W104">N73*$U73/1000/1000000</f>
        <v>0.04060433000072797</v>
      </c>
      <c r="X73" s="96">
        <f aca="true" t="shared" si="8" ref="X73:X104">Q73*$U73/1000/1000000</f>
        <v>0.25986771200465897</v>
      </c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</row>
    <row r="74" spans="1:37" ht="14.25">
      <c r="A74" s="31" t="s">
        <v>444</v>
      </c>
      <c r="B74" s="224">
        <v>38656</v>
      </c>
      <c r="C74" s="32" t="s">
        <v>445</v>
      </c>
      <c r="D74" s="35">
        <v>38650</v>
      </c>
      <c r="E74" s="33" t="s">
        <v>137</v>
      </c>
      <c r="F74" s="115" t="s">
        <v>138</v>
      </c>
      <c r="G74" s="32" t="s">
        <v>29</v>
      </c>
      <c r="H74" s="35">
        <v>38657</v>
      </c>
      <c r="I74" s="35">
        <f t="shared" si="4"/>
        <v>38658</v>
      </c>
      <c r="J74" s="33" t="s">
        <v>446</v>
      </c>
      <c r="K74" s="57">
        <v>1</v>
      </c>
      <c r="L74" s="33" t="s">
        <v>120</v>
      </c>
      <c r="M74" s="32">
        <v>0.094</v>
      </c>
      <c r="N74" s="53">
        <v>0.011</v>
      </c>
      <c r="O74" s="33" t="s">
        <v>120</v>
      </c>
      <c r="P74" s="32">
        <v>0.0012</v>
      </c>
      <c r="Q74" s="53">
        <v>1.1</v>
      </c>
      <c r="R74" s="33" t="s">
        <v>120</v>
      </c>
      <c r="S74" s="66">
        <v>0.018</v>
      </c>
      <c r="T74" s="187">
        <f t="shared" si="5"/>
        <v>11</v>
      </c>
      <c r="U74" s="171">
        <v>6966849632.274016</v>
      </c>
      <c r="V74" s="95">
        <f t="shared" si="6"/>
        <v>6.966849632274017</v>
      </c>
      <c r="W74" s="95">
        <f t="shared" si="7"/>
        <v>0.07663534595501417</v>
      </c>
      <c r="X74" s="96">
        <f t="shared" si="8"/>
        <v>7.663534595501419</v>
      </c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</row>
    <row r="75" spans="1:37" ht="14.25">
      <c r="A75" s="31" t="s">
        <v>447</v>
      </c>
      <c r="B75" s="224">
        <v>38663</v>
      </c>
      <c r="C75" s="32" t="s">
        <v>448</v>
      </c>
      <c r="D75" s="35">
        <v>38656</v>
      </c>
      <c r="E75" s="33" t="s">
        <v>137</v>
      </c>
      <c r="F75" s="115" t="s">
        <v>138</v>
      </c>
      <c r="G75" s="32" t="s">
        <v>29</v>
      </c>
      <c r="H75" s="35">
        <v>38665</v>
      </c>
      <c r="I75" s="35">
        <f t="shared" si="4"/>
        <v>38666</v>
      </c>
      <c r="J75" s="33" t="s">
        <v>449</v>
      </c>
      <c r="K75" s="53">
        <v>0.95</v>
      </c>
      <c r="L75" s="33" t="s">
        <v>120</v>
      </c>
      <c r="M75" s="32">
        <v>0.094</v>
      </c>
      <c r="N75" s="53">
        <v>0.015</v>
      </c>
      <c r="O75" s="33" t="s">
        <v>120</v>
      </c>
      <c r="P75" s="32">
        <v>0.0012</v>
      </c>
      <c r="Q75" s="53">
        <v>0.88</v>
      </c>
      <c r="R75" s="33" t="s">
        <v>120</v>
      </c>
      <c r="S75" s="66">
        <v>0.018</v>
      </c>
      <c r="T75" s="187">
        <f t="shared" si="5"/>
        <v>7</v>
      </c>
      <c r="U75" s="171">
        <v>2976380937.8909345</v>
      </c>
      <c r="V75" s="95">
        <f t="shared" si="6"/>
        <v>2.8275618909963876</v>
      </c>
      <c r="W75" s="95">
        <f t="shared" si="7"/>
        <v>0.04464571406836402</v>
      </c>
      <c r="X75" s="96">
        <f t="shared" si="8"/>
        <v>2.619215225344022</v>
      </c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</row>
    <row r="76" spans="1:37" ht="14.25">
      <c r="A76" s="31" t="s">
        <v>450</v>
      </c>
      <c r="B76" s="35">
        <v>38671</v>
      </c>
      <c r="C76" s="32" t="s">
        <v>451</v>
      </c>
      <c r="D76" s="35">
        <v>38663</v>
      </c>
      <c r="E76" s="33" t="s">
        <v>137</v>
      </c>
      <c r="F76" s="115" t="s">
        <v>138</v>
      </c>
      <c r="G76" s="32" t="s">
        <v>29</v>
      </c>
      <c r="H76" s="35">
        <v>38672</v>
      </c>
      <c r="I76" s="35">
        <f t="shared" si="4"/>
        <v>38673</v>
      </c>
      <c r="J76" s="33" t="s">
        <v>452</v>
      </c>
      <c r="K76" s="53">
        <v>1.5</v>
      </c>
      <c r="L76" s="33" t="s">
        <v>120</v>
      </c>
      <c r="M76" s="32">
        <v>0.094</v>
      </c>
      <c r="N76" s="53">
        <v>0.021</v>
      </c>
      <c r="O76" s="33" t="s">
        <v>120</v>
      </c>
      <c r="P76" s="32">
        <v>0.0012</v>
      </c>
      <c r="Q76" s="53">
        <v>0.69</v>
      </c>
      <c r="R76" s="33" t="s">
        <v>120</v>
      </c>
      <c r="S76" s="66">
        <v>0.0092</v>
      </c>
      <c r="T76" s="187">
        <f t="shared" si="5"/>
        <v>8</v>
      </c>
      <c r="U76" s="171">
        <v>1541415399.5603347</v>
      </c>
      <c r="V76" s="95">
        <f t="shared" si="6"/>
        <v>2.3121230993405018</v>
      </c>
      <c r="W76" s="95">
        <f t="shared" si="7"/>
        <v>0.03236972339076703</v>
      </c>
      <c r="X76" s="96">
        <f t="shared" si="8"/>
        <v>1.0635766256966308</v>
      </c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</row>
    <row r="77" spans="1:37" ht="14.25">
      <c r="A77" s="31" t="s">
        <v>453</v>
      </c>
      <c r="B77" s="35">
        <v>38684</v>
      </c>
      <c r="C77" s="32" t="s">
        <v>454</v>
      </c>
      <c r="D77" s="35">
        <v>38677</v>
      </c>
      <c r="E77" s="33" t="s">
        <v>137</v>
      </c>
      <c r="F77" s="115" t="s">
        <v>138</v>
      </c>
      <c r="G77" s="32" t="s">
        <v>29</v>
      </c>
      <c r="H77" s="35">
        <v>38685</v>
      </c>
      <c r="I77" s="35">
        <f t="shared" si="4"/>
        <v>38686</v>
      </c>
      <c r="J77" s="33" t="s">
        <v>455</v>
      </c>
      <c r="K77" s="53">
        <v>1.7</v>
      </c>
      <c r="L77" s="32" t="s">
        <v>36</v>
      </c>
      <c r="M77" s="32">
        <v>0.12</v>
      </c>
      <c r="N77" s="53">
        <v>0.026</v>
      </c>
      <c r="O77" s="33" t="s">
        <v>120</v>
      </c>
      <c r="P77" s="32">
        <v>0.0012</v>
      </c>
      <c r="Q77" s="53">
        <v>0.59</v>
      </c>
      <c r="R77" s="33" t="s">
        <v>120</v>
      </c>
      <c r="S77" s="66">
        <v>0.0092</v>
      </c>
      <c r="T77" s="187">
        <f t="shared" si="5"/>
        <v>13</v>
      </c>
      <c r="U77" s="171">
        <v>2540257875.3071566</v>
      </c>
      <c r="V77" s="95">
        <f t="shared" si="6"/>
        <v>4.318438388022167</v>
      </c>
      <c r="W77" s="95">
        <f t="shared" si="7"/>
        <v>0.06604670475798606</v>
      </c>
      <c r="X77" s="96">
        <f t="shared" si="8"/>
        <v>1.4987521464312221</v>
      </c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</row>
    <row r="78" spans="1:37" ht="14.25">
      <c r="A78" s="31" t="s">
        <v>456</v>
      </c>
      <c r="B78" s="35">
        <v>38698</v>
      </c>
      <c r="C78" s="32" t="s">
        <v>457</v>
      </c>
      <c r="D78" s="35">
        <v>38693</v>
      </c>
      <c r="E78" s="33" t="s">
        <v>137</v>
      </c>
      <c r="F78" s="115" t="s">
        <v>138</v>
      </c>
      <c r="G78" s="32" t="s">
        <v>29</v>
      </c>
      <c r="H78" s="35">
        <v>38699</v>
      </c>
      <c r="I78" s="35">
        <f t="shared" si="4"/>
        <v>38700</v>
      </c>
      <c r="J78" s="33" t="s">
        <v>458</v>
      </c>
      <c r="K78" s="53">
        <v>1.2</v>
      </c>
      <c r="L78" s="33" t="s">
        <v>120</v>
      </c>
      <c r="M78" s="32">
        <v>0.12</v>
      </c>
      <c r="N78" s="53">
        <v>0.11</v>
      </c>
      <c r="O78" s="33" t="s">
        <v>120</v>
      </c>
      <c r="P78" s="32">
        <v>0.0023</v>
      </c>
      <c r="Q78" s="53">
        <v>0.47</v>
      </c>
      <c r="R78" s="33" t="s">
        <v>120</v>
      </c>
      <c r="S78" s="66">
        <v>0.0092</v>
      </c>
      <c r="T78" s="187">
        <f t="shared" si="5"/>
        <v>14</v>
      </c>
      <c r="U78" s="171">
        <v>398881901.998089</v>
      </c>
      <c r="V78" s="95">
        <f t="shared" si="6"/>
        <v>0.4786582823977068</v>
      </c>
      <c r="W78" s="95">
        <f t="shared" si="7"/>
        <v>0.0438770092197898</v>
      </c>
      <c r="X78" s="96">
        <f t="shared" si="8"/>
        <v>0.18747449393910182</v>
      </c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</row>
    <row r="79" spans="1:37" ht="14.25">
      <c r="A79" s="31" t="s">
        <v>459</v>
      </c>
      <c r="B79" s="35">
        <v>38705</v>
      </c>
      <c r="C79" s="32" t="s">
        <v>460</v>
      </c>
      <c r="D79" s="35">
        <v>38698</v>
      </c>
      <c r="E79" s="33" t="s">
        <v>137</v>
      </c>
      <c r="F79" s="115" t="s">
        <v>138</v>
      </c>
      <c r="G79" s="32" t="s">
        <v>29</v>
      </c>
      <c r="H79" s="35">
        <v>38706</v>
      </c>
      <c r="I79" s="35">
        <f t="shared" si="4"/>
        <v>38707</v>
      </c>
      <c r="J79" s="33" t="s">
        <v>461</v>
      </c>
      <c r="K79" s="53">
        <v>1.6</v>
      </c>
      <c r="L79" s="33" t="s">
        <v>120</v>
      </c>
      <c r="M79" s="32">
        <v>0.12</v>
      </c>
      <c r="N79" s="53">
        <v>0.11</v>
      </c>
      <c r="O79" s="33" t="s">
        <v>120</v>
      </c>
      <c r="P79" s="32">
        <v>0.0058</v>
      </c>
      <c r="Q79" s="53">
        <v>0.36</v>
      </c>
      <c r="R79" s="33" t="s">
        <v>120</v>
      </c>
      <c r="S79" s="66">
        <v>0.0092</v>
      </c>
      <c r="T79" s="187">
        <f t="shared" si="5"/>
        <v>7</v>
      </c>
      <c r="U79" s="171">
        <v>430629363.6718342</v>
      </c>
      <c r="V79" s="95">
        <f t="shared" si="6"/>
        <v>0.6890069818749346</v>
      </c>
      <c r="W79" s="95">
        <f t="shared" si="7"/>
        <v>0.04736923000390176</v>
      </c>
      <c r="X79" s="96">
        <f t="shared" si="8"/>
        <v>0.1550265709218603</v>
      </c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</row>
    <row r="80" spans="1:37" ht="14.25">
      <c r="A80" s="31" t="s">
        <v>462</v>
      </c>
      <c r="B80" s="224">
        <v>38720</v>
      </c>
      <c r="C80" s="32" t="s">
        <v>522</v>
      </c>
      <c r="D80" s="35">
        <v>38714</v>
      </c>
      <c r="E80" s="33" t="s">
        <v>137</v>
      </c>
      <c r="F80" s="115" t="s">
        <v>138</v>
      </c>
      <c r="G80" s="32" t="s">
        <v>29</v>
      </c>
      <c r="H80" s="35">
        <v>38720</v>
      </c>
      <c r="I80" s="35">
        <f t="shared" si="4"/>
        <v>38721</v>
      </c>
      <c r="J80" s="33" t="s">
        <v>463</v>
      </c>
      <c r="K80" s="53">
        <v>1.7</v>
      </c>
      <c r="L80" s="33" t="s">
        <v>120</v>
      </c>
      <c r="M80" s="32">
        <v>0.12</v>
      </c>
      <c r="N80" s="53">
        <v>0.22</v>
      </c>
      <c r="O80" s="33" t="s">
        <v>120</v>
      </c>
      <c r="P80" s="32">
        <v>0.0058</v>
      </c>
      <c r="Q80" s="53">
        <v>0.27</v>
      </c>
      <c r="R80" s="33" t="s">
        <v>120</v>
      </c>
      <c r="S80" s="66">
        <v>0.0046</v>
      </c>
      <c r="T80" s="187">
        <f t="shared" si="5"/>
        <v>15</v>
      </c>
      <c r="U80" s="171">
        <v>121494737.19716282</v>
      </c>
      <c r="V80" s="95">
        <f t="shared" si="6"/>
        <v>0.2065410532351768</v>
      </c>
      <c r="W80" s="95">
        <f t="shared" si="7"/>
        <v>0.02672884218337582</v>
      </c>
      <c r="X80" s="96">
        <f t="shared" si="8"/>
        <v>0.032803579043233964</v>
      </c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</row>
    <row r="81" spans="1:37" ht="14.25">
      <c r="A81" s="31" t="s">
        <v>464</v>
      </c>
      <c r="B81" s="35">
        <v>38734</v>
      </c>
      <c r="C81" s="32" t="s">
        <v>465</v>
      </c>
      <c r="D81" s="185">
        <v>38726</v>
      </c>
      <c r="E81" s="33" t="s">
        <v>137</v>
      </c>
      <c r="F81" s="115" t="s">
        <v>138</v>
      </c>
      <c r="G81" s="32" t="s">
        <v>29</v>
      </c>
      <c r="H81" s="35">
        <v>38735</v>
      </c>
      <c r="I81" s="35">
        <f t="shared" si="4"/>
        <v>38736</v>
      </c>
      <c r="J81" s="33" t="s">
        <v>466</v>
      </c>
      <c r="K81" s="53">
        <v>1.4</v>
      </c>
      <c r="L81" s="32" t="s">
        <v>36</v>
      </c>
      <c r="M81" s="32">
        <v>0.12</v>
      </c>
      <c r="N81" s="53">
        <v>0.26</v>
      </c>
      <c r="O81" s="33" t="s">
        <v>120</v>
      </c>
      <c r="P81" s="32">
        <v>0.0058</v>
      </c>
      <c r="Q81" s="58">
        <v>0.2</v>
      </c>
      <c r="R81" s="33" t="s">
        <v>120</v>
      </c>
      <c r="S81" s="66">
        <v>0.0046</v>
      </c>
      <c r="T81" s="187">
        <f t="shared" si="5"/>
        <v>14</v>
      </c>
      <c r="U81" s="171">
        <v>78485903.71606709</v>
      </c>
      <c r="V81" s="95">
        <f t="shared" si="6"/>
        <v>0.10988026520249392</v>
      </c>
      <c r="W81" s="95">
        <f t="shared" si="7"/>
        <v>0.020406334966177445</v>
      </c>
      <c r="X81" s="96">
        <f t="shared" si="8"/>
        <v>0.01569718074321342</v>
      </c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</row>
    <row r="82" spans="1:37" ht="14.25">
      <c r="A82" s="31" t="s">
        <v>467</v>
      </c>
      <c r="B82" s="224">
        <v>38748</v>
      </c>
      <c r="C82" s="32" t="s">
        <v>468</v>
      </c>
      <c r="D82" s="185">
        <v>38740</v>
      </c>
      <c r="E82" s="33" t="s">
        <v>137</v>
      </c>
      <c r="F82" s="115" t="s">
        <v>138</v>
      </c>
      <c r="G82" s="32" t="s">
        <v>29</v>
      </c>
      <c r="H82" s="35">
        <v>38748</v>
      </c>
      <c r="I82" s="35">
        <f t="shared" si="4"/>
        <v>38749</v>
      </c>
      <c r="J82" s="33" t="s">
        <v>469</v>
      </c>
      <c r="K82" s="53">
        <v>1.2</v>
      </c>
      <c r="L82" s="33" t="s">
        <v>120</v>
      </c>
      <c r="M82" s="32">
        <v>0.12</v>
      </c>
      <c r="N82" s="53">
        <v>0.32</v>
      </c>
      <c r="O82" s="33" t="s">
        <v>120</v>
      </c>
      <c r="P82" s="32">
        <v>0.0058</v>
      </c>
      <c r="Q82" s="53">
        <v>0.19</v>
      </c>
      <c r="R82" s="33" t="s">
        <v>120</v>
      </c>
      <c r="S82" s="66">
        <v>0.0092</v>
      </c>
      <c r="T82" s="187">
        <f t="shared" si="5"/>
        <v>14</v>
      </c>
      <c r="U82" s="171">
        <v>99862436.2278843</v>
      </c>
      <c r="V82" s="95">
        <f t="shared" si="6"/>
        <v>0.11983492347346116</v>
      </c>
      <c r="W82" s="95">
        <f t="shared" si="7"/>
        <v>0.03195597959292297</v>
      </c>
      <c r="X82" s="96">
        <f t="shared" si="8"/>
        <v>0.01897386288329802</v>
      </c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</row>
    <row r="83" spans="1:37" ht="14.25">
      <c r="A83" s="31" t="s">
        <v>470</v>
      </c>
      <c r="B83" s="35">
        <v>38761</v>
      </c>
      <c r="C83" s="32" t="s">
        <v>471</v>
      </c>
      <c r="D83" s="185">
        <v>38754</v>
      </c>
      <c r="E83" s="33" t="s">
        <v>137</v>
      </c>
      <c r="F83" s="115" t="s">
        <v>138</v>
      </c>
      <c r="G83" s="32" t="s">
        <v>29</v>
      </c>
      <c r="H83" s="35">
        <v>38763</v>
      </c>
      <c r="I83" s="35">
        <f t="shared" si="4"/>
        <v>38764</v>
      </c>
      <c r="J83" s="33" t="s">
        <v>472</v>
      </c>
      <c r="K83" s="53">
        <v>1.7</v>
      </c>
      <c r="L83" s="33" t="s">
        <v>120</v>
      </c>
      <c r="M83" s="32">
        <v>0.12</v>
      </c>
      <c r="N83" s="53">
        <v>0.11</v>
      </c>
      <c r="O83" s="33" t="s">
        <v>120</v>
      </c>
      <c r="P83" s="32">
        <v>0.0023</v>
      </c>
      <c r="Q83" s="53">
        <v>0.74</v>
      </c>
      <c r="R83" s="33" t="s">
        <v>120</v>
      </c>
      <c r="S83" s="66">
        <v>0.0092</v>
      </c>
      <c r="T83" s="187">
        <f t="shared" si="5"/>
        <v>13</v>
      </c>
      <c r="U83" s="171">
        <v>593127272.4850696</v>
      </c>
      <c r="V83" s="95">
        <f t="shared" si="6"/>
        <v>1.0083163632246184</v>
      </c>
      <c r="W83" s="95">
        <f t="shared" si="7"/>
        <v>0.06524399997335767</v>
      </c>
      <c r="X83" s="96">
        <f t="shared" si="8"/>
        <v>0.4389141816389515</v>
      </c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</row>
    <row r="84" spans="1:37" ht="14.25">
      <c r="A84" s="31" t="s">
        <v>473</v>
      </c>
      <c r="B84" s="224">
        <v>38776</v>
      </c>
      <c r="C84" s="32" t="s">
        <v>523</v>
      </c>
      <c r="D84" s="185">
        <v>38769</v>
      </c>
      <c r="E84" s="33" t="s">
        <v>137</v>
      </c>
      <c r="F84" s="115" t="s">
        <v>138</v>
      </c>
      <c r="G84" s="32" t="s">
        <v>29</v>
      </c>
      <c r="H84" s="35">
        <v>38776</v>
      </c>
      <c r="I84" s="35">
        <f t="shared" si="4"/>
        <v>38777</v>
      </c>
      <c r="J84" s="33" t="s">
        <v>474</v>
      </c>
      <c r="K84" s="53">
        <v>1.6</v>
      </c>
      <c r="L84" s="33" t="s">
        <v>120</v>
      </c>
      <c r="M84" s="32">
        <v>0.12</v>
      </c>
      <c r="N84" s="53">
        <v>0.043</v>
      </c>
      <c r="O84" s="33" t="s">
        <v>120</v>
      </c>
      <c r="P84" s="32">
        <v>0.0058</v>
      </c>
      <c r="Q84" s="53">
        <v>0.44</v>
      </c>
      <c r="R84" s="32" t="s">
        <v>36</v>
      </c>
      <c r="S84" s="66">
        <v>0.018</v>
      </c>
      <c r="T84" s="187">
        <f t="shared" si="5"/>
        <v>15</v>
      </c>
      <c r="U84" s="171">
        <v>165309554.0710404</v>
      </c>
      <c r="V84" s="95">
        <f t="shared" si="6"/>
        <v>0.26449528651366466</v>
      </c>
      <c r="W84" s="95">
        <f t="shared" si="7"/>
        <v>0.007108310825054736</v>
      </c>
      <c r="X84" s="96">
        <f t="shared" si="8"/>
        <v>0.07273620379125777</v>
      </c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</row>
    <row r="85" spans="1:37" ht="14.25">
      <c r="A85" s="31" t="s">
        <v>475</v>
      </c>
      <c r="B85" s="224">
        <v>38790</v>
      </c>
      <c r="C85" s="32" t="s">
        <v>476</v>
      </c>
      <c r="D85" s="185">
        <v>38782</v>
      </c>
      <c r="E85" s="33" t="s">
        <v>137</v>
      </c>
      <c r="F85" s="115" t="s">
        <v>138</v>
      </c>
      <c r="G85" s="32" t="s">
        <v>29</v>
      </c>
      <c r="H85" s="35">
        <v>38791</v>
      </c>
      <c r="I85" s="35">
        <f t="shared" si="4"/>
        <v>38792</v>
      </c>
      <c r="J85" s="33" t="s">
        <v>477</v>
      </c>
      <c r="K85" s="53">
        <v>1.5</v>
      </c>
      <c r="L85" s="33" t="s">
        <v>120</v>
      </c>
      <c r="M85" s="32">
        <v>0.12</v>
      </c>
      <c r="N85" s="58">
        <v>0.1</v>
      </c>
      <c r="O85" s="33" t="s">
        <v>120</v>
      </c>
      <c r="P85" s="32">
        <v>0.0023</v>
      </c>
      <c r="Q85" s="53">
        <v>0.32</v>
      </c>
      <c r="R85" s="33" t="s">
        <v>120</v>
      </c>
      <c r="S85" s="66">
        <v>0.0092</v>
      </c>
      <c r="T85" s="187">
        <f t="shared" si="5"/>
        <v>14</v>
      </c>
      <c r="U85" s="171">
        <v>218260013.85378358</v>
      </c>
      <c r="V85" s="95">
        <f t="shared" si="6"/>
        <v>0.32739002078067536</v>
      </c>
      <c r="W85" s="95">
        <f t="shared" si="7"/>
        <v>0.02182600138537836</v>
      </c>
      <c r="X85" s="96">
        <f t="shared" si="8"/>
        <v>0.06984320443321075</v>
      </c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</row>
    <row r="86" spans="1:37" ht="14.25">
      <c r="A86" s="31" t="s">
        <v>478</v>
      </c>
      <c r="B86" s="35">
        <v>38817</v>
      </c>
      <c r="C86" s="32" t="s">
        <v>524</v>
      </c>
      <c r="D86" s="185">
        <v>38810</v>
      </c>
      <c r="E86" s="33" t="s">
        <v>137</v>
      </c>
      <c r="F86" s="115" t="s">
        <v>138</v>
      </c>
      <c r="G86" s="32" t="s">
        <v>29</v>
      </c>
      <c r="H86" s="35">
        <v>38818</v>
      </c>
      <c r="I86" s="35">
        <f t="shared" si="4"/>
        <v>38819</v>
      </c>
      <c r="J86" s="33" t="s">
        <v>479</v>
      </c>
      <c r="K86" s="53">
        <v>1.8</v>
      </c>
      <c r="L86" s="32" t="s">
        <v>36</v>
      </c>
      <c r="M86" s="32">
        <v>0.12</v>
      </c>
      <c r="N86" s="53">
        <v>0.076</v>
      </c>
      <c r="O86" s="33" t="s">
        <v>120</v>
      </c>
      <c r="P86" s="32">
        <v>0.0058</v>
      </c>
      <c r="Q86" s="53">
        <v>0.068</v>
      </c>
      <c r="R86" s="33" t="s">
        <v>120</v>
      </c>
      <c r="S86" s="66">
        <v>0.0046</v>
      </c>
      <c r="T86" s="187">
        <f t="shared" si="5"/>
        <v>27</v>
      </c>
      <c r="U86" s="171">
        <v>79094317.57057078</v>
      </c>
      <c r="V86" s="95">
        <f t="shared" si="6"/>
        <v>0.14236977162702744</v>
      </c>
      <c r="W86" s="95">
        <f t="shared" si="7"/>
        <v>0.006011168135363379</v>
      </c>
      <c r="X86" s="96">
        <f t="shared" si="8"/>
        <v>0.005378413594798814</v>
      </c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</row>
    <row r="87" spans="1:37" ht="14.25">
      <c r="A87" s="31" t="s">
        <v>480</v>
      </c>
      <c r="B87" s="224">
        <v>38833</v>
      </c>
      <c r="C87" s="32" t="s">
        <v>525</v>
      </c>
      <c r="D87" s="185">
        <v>38824</v>
      </c>
      <c r="E87" s="33" t="s">
        <v>137</v>
      </c>
      <c r="F87" s="115" t="s">
        <v>138</v>
      </c>
      <c r="G87" s="32" t="s">
        <v>29</v>
      </c>
      <c r="H87" s="35">
        <v>38834</v>
      </c>
      <c r="I87" s="35">
        <f t="shared" si="4"/>
        <v>38835</v>
      </c>
      <c r="J87" s="33" t="s">
        <v>481</v>
      </c>
      <c r="K87" s="53">
        <v>1.3</v>
      </c>
      <c r="L87" s="33" t="s">
        <v>120</v>
      </c>
      <c r="M87" s="32">
        <v>0.12</v>
      </c>
      <c r="N87" s="53">
        <v>0.046</v>
      </c>
      <c r="O87" s="33" t="s">
        <v>120</v>
      </c>
      <c r="P87" s="32">
        <v>0.0012</v>
      </c>
      <c r="Q87" s="53">
        <v>0.086</v>
      </c>
      <c r="R87" s="33" t="s">
        <v>120</v>
      </c>
      <c r="S87" s="66">
        <v>0.0046</v>
      </c>
      <c r="T87" s="187">
        <f t="shared" si="5"/>
        <v>16</v>
      </c>
      <c r="U87" s="171">
        <v>67201036.62836666</v>
      </c>
      <c r="V87" s="95">
        <f t="shared" si="6"/>
        <v>0.08736134761687667</v>
      </c>
      <c r="W87" s="95">
        <f t="shared" si="7"/>
        <v>0.0030912476849048664</v>
      </c>
      <c r="X87" s="96">
        <f t="shared" si="8"/>
        <v>0.005779289150039533</v>
      </c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</row>
    <row r="88" spans="1:37" ht="14.25">
      <c r="A88" s="31" t="s">
        <v>482</v>
      </c>
      <c r="B88" s="35">
        <v>38846</v>
      </c>
      <c r="C88" s="32" t="s">
        <v>526</v>
      </c>
      <c r="D88" s="185">
        <v>38838</v>
      </c>
      <c r="E88" s="33" t="s">
        <v>137</v>
      </c>
      <c r="F88" s="115" t="s">
        <v>138</v>
      </c>
      <c r="G88" s="32" t="s">
        <v>29</v>
      </c>
      <c r="H88" s="35">
        <v>38846</v>
      </c>
      <c r="I88" s="35">
        <f t="shared" si="4"/>
        <v>38847</v>
      </c>
      <c r="J88" s="33" t="s">
        <v>483</v>
      </c>
      <c r="K88" s="53">
        <v>0.87</v>
      </c>
      <c r="L88" s="33" t="s">
        <v>120</v>
      </c>
      <c r="M88" s="32">
        <v>0.12</v>
      </c>
      <c r="N88" s="53">
        <v>0.016</v>
      </c>
      <c r="O88" s="33" t="s">
        <v>120</v>
      </c>
      <c r="P88" s="32">
        <v>0.0012</v>
      </c>
      <c r="Q88" s="53">
        <v>0.13</v>
      </c>
      <c r="R88" s="32" t="s">
        <v>36</v>
      </c>
      <c r="S88" s="66">
        <v>0.0018</v>
      </c>
      <c r="T88" s="187">
        <f t="shared" si="5"/>
        <v>13</v>
      </c>
      <c r="U88" s="171">
        <v>108582899.4396855</v>
      </c>
      <c r="V88" s="95">
        <f t="shared" si="6"/>
        <v>0.09446712251252637</v>
      </c>
      <c r="W88" s="95">
        <f t="shared" si="7"/>
        <v>0.0017373263910349678</v>
      </c>
      <c r="X88" s="96">
        <f t="shared" si="8"/>
        <v>0.014115776927159113</v>
      </c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</row>
    <row r="89" spans="1:37" ht="14.25">
      <c r="A89" s="31" t="s">
        <v>484</v>
      </c>
      <c r="B89" s="35">
        <v>38860</v>
      </c>
      <c r="C89" s="32" t="s">
        <v>527</v>
      </c>
      <c r="D89" s="185">
        <v>38853</v>
      </c>
      <c r="E89" s="33" t="s">
        <v>137</v>
      </c>
      <c r="F89" s="115" t="s">
        <v>138</v>
      </c>
      <c r="G89" s="32" t="s">
        <v>29</v>
      </c>
      <c r="H89" s="35">
        <v>38861</v>
      </c>
      <c r="I89" s="35">
        <f t="shared" si="4"/>
        <v>38862</v>
      </c>
      <c r="J89" s="33" t="s">
        <v>485</v>
      </c>
      <c r="K89" s="53">
        <v>0.72</v>
      </c>
      <c r="L89" s="33" t="s">
        <v>120</v>
      </c>
      <c r="M89" s="32">
        <v>0.25</v>
      </c>
      <c r="N89" s="53">
        <v>0.0041</v>
      </c>
      <c r="O89" s="33" t="s">
        <v>120</v>
      </c>
      <c r="P89" s="32">
        <v>0.0012</v>
      </c>
      <c r="Q89" s="53">
        <v>0.083</v>
      </c>
      <c r="R89" s="33" t="s">
        <v>120</v>
      </c>
      <c r="S89" s="66">
        <v>0.0046</v>
      </c>
      <c r="T89" s="187">
        <f t="shared" si="5"/>
        <v>14</v>
      </c>
      <c r="U89" s="171">
        <v>90957078.94855414</v>
      </c>
      <c r="V89" s="95">
        <f t="shared" si="6"/>
        <v>0.06548909684295898</v>
      </c>
      <c r="W89" s="95">
        <f t="shared" si="7"/>
        <v>0.000372924023689072</v>
      </c>
      <c r="X89" s="96">
        <f t="shared" si="8"/>
        <v>0.007549437552729995</v>
      </c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</row>
    <row r="90" spans="1:37" ht="14.25">
      <c r="A90" s="31" t="s">
        <v>486</v>
      </c>
      <c r="B90" s="224">
        <v>38873</v>
      </c>
      <c r="C90" s="32" t="s">
        <v>528</v>
      </c>
      <c r="D90" s="185">
        <v>38867</v>
      </c>
      <c r="E90" s="33" t="s">
        <v>137</v>
      </c>
      <c r="F90" s="115" t="s">
        <v>138</v>
      </c>
      <c r="G90" s="32" t="s">
        <v>29</v>
      </c>
      <c r="H90" s="35">
        <v>38874</v>
      </c>
      <c r="I90" s="35">
        <f t="shared" si="4"/>
        <v>38875</v>
      </c>
      <c r="J90" s="33" t="s">
        <v>487</v>
      </c>
      <c r="K90" s="53">
        <v>2.3</v>
      </c>
      <c r="L90" s="33" t="s">
        <v>120</v>
      </c>
      <c r="M90" s="32">
        <v>0.25</v>
      </c>
      <c r="N90" s="53">
        <v>0.0033</v>
      </c>
      <c r="O90" s="33" t="s">
        <v>120</v>
      </c>
      <c r="P90" s="32">
        <v>0.0012</v>
      </c>
      <c r="Q90" s="53">
        <v>0.071</v>
      </c>
      <c r="R90" s="33" t="s">
        <v>120</v>
      </c>
      <c r="S90" s="66">
        <v>0.0018</v>
      </c>
      <c r="T90" s="187">
        <f t="shared" si="5"/>
        <v>13</v>
      </c>
      <c r="U90" s="171">
        <v>111701750.6711322</v>
      </c>
      <c r="V90" s="95">
        <f t="shared" si="6"/>
        <v>0.256914026543604</v>
      </c>
      <c r="W90" s="95">
        <f t="shared" si="7"/>
        <v>0.0003686157772147363</v>
      </c>
      <c r="X90" s="96">
        <f t="shared" si="8"/>
        <v>0.007930824297650385</v>
      </c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</row>
    <row r="91" spans="1:37" ht="14.25">
      <c r="A91" s="31" t="s">
        <v>488</v>
      </c>
      <c r="B91" s="35">
        <v>38887</v>
      </c>
      <c r="C91" s="32" t="s">
        <v>529</v>
      </c>
      <c r="D91" s="185">
        <v>38880</v>
      </c>
      <c r="E91" s="33" t="s">
        <v>137</v>
      </c>
      <c r="F91" s="115" t="s">
        <v>138</v>
      </c>
      <c r="G91" s="32" t="s">
        <v>29</v>
      </c>
      <c r="H91" s="35">
        <v>38888</v>
      </c>
      <c r="I91" s="35">
        <f t="shared" si="4"/>
        <v>38889</v>
      </c>
      <c r="J91" s="33" t="s">
        <v>489</v>
      </c>
      <c r="K91" s="53">
        <v>5.8</v>
      </c>
      <c r="L91" s="33" t="s">
        <v>120</v>
      </c>
      <c r="M91" s="32">
        <v>0.25</v>
      </c>
      <c r="N91" s="53">
        <v>0.0012</v>
      </c>
      <c r="O91" s="32" t="s">
        <v>35</v>
      </c>
      <c r="P91" s="32">
        <v>0.0012</v>
      </c>
      <c r="Q91" s="53">
        <v>0.029</v>
      </c>
      <c r="R91" s="33" t="s">
        <v>120</v>
      </c>
      <c r="S91" s="66">
        <v>0.0018</v>
      </c>
      <c r="T91" s="187">
        <f t="shared" si="5"/>
        <v>14</v>
      </c>
      <c r="U91" s="171">
        <v>96306929.1174014</v>
      </c>
      <c r="V91" s="95">
        <f t="shared" si="6"/>
        <v>0.5585801888809282</v>
      </c>
      <c r="W91" s="95">
        <f t="shared" si="7"/>
        <v>0.00011556831494088167</v>
      </c>
      <c r="X91" s="96">
        <f t="shared" si="8"/>
        <v>0.0027929009444046405</v>
      </c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</row>
    <row r="92" spans="1:37" ht="14.25">
      <c r="A92" s="31" t="s">
        <v>490</v>
      </c>
      <c r="B92" s="224">
        <v>38904</v>
      </c>
      <c r="C92" s="32" t="s">
        <v>530</v>
      </c>
      <c r="D92" s="185">
        <v>38894</v>
      </c>
      <c r="E92" s="33" t="s">
        <v>137</v>
      </c>
      <c r="F92" s="115" t="s">
        <v>138</v>
      </c>
      <c r="G92" s="32" t="s">
        <v>29</v>
      </c>
      <c r="H92" s="35">
        <v>38904</v>
      </c>
      <c r="I92" s="35">
        <f t="shared" si="4"/>
        <v>38905</v>
      </c>
      <c r="J92" s="33" t="s">
        <v>491</v>
      </c>
      <c r="K92" s="53">
        <v>7.1</v>
      </c>
      <c r="L92" s="33" t="s">
        <v>120</v>
      </c>
      <c r="M92" s="32">
        <v>0.5</v>
      </c>
      <c r="N92" s="53" t="s">
        <v>430</v>
      </c>
      <c r="O92" s="32" t="s">
        <v>34</v>
      </c>
      <c r="P92" s="32">
        <v>0.0023</v>
      </c>
      <c r="Q92" s="53">
        <v>0.078</v>
      </c>
      <c r="R92" s="33" t="s">
        <v>120</v>
      </c>
      <c r="S92" s="66">
        <v>0.00092</v>
      </c>
      <c r="T92" s="187">
        <f t="shared" si="5"/>
        <v>17</v>
      </c>
      <c r="U92" s="171">
        <v>73884526.9904187</v>
      </c>
      <c r="V92" s="95">
        <f t="shared" si="6"/>
        <v>0.5245801416319728</v>
      </c>
      <c r="W92" s="141" t="s">
        <v>430</v>
      </c>
      <c r="X92" s="96">
        <f t="shared" si="8"/>
        <v>0.005762993105252659</v>
      </c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</row>
    <row r="93" spans="1:37" ht="14.25">
      <c r="A93" s="31" t="s">
        <v>492</v>
      </c>
      <c r="B93" s="224">
        <v>38910</v>
      </c>
      <c r="C93" s="32" t="s">
        <v>531</v>
      </c>
      <c r="D93" s="185">
        <v>38904</v>
      </c>
      <c r="E93" s="33" t="s">
        <v>137</v>
      </c>
      <c r="F93" s="115" t="s">
        <v>138</v>
      </c>
      <c r="G93" s="32" t="s">
        <v>29</v>
      </c>
      <c r="H93" s="35">
        <v>38910</v>
      </c>
      <c r="I93" s="35">
        <f t="shared" si="4"/>
        <v>38911</v>
      </c>
      <c r="J93" s="33" t="s">
        <v>493</v>
      </c>
      <c r="K93" s="53">
        <v>5.9</v>
      </c>
      <c r="L93" s="33" t="s">
        <v>120</v>
      </c>
      <c r="M93" s="32">
        <v>0.25</v>
      </c>
      <c r="N93" s="53">
        <v>0.008</v>
      </c>
      <c r="O93" s="33" t="s">
        <v>120</v>
      </c>
      <c r="P93" s="32">
        <v>0.0012</v>
      </c>
      <c r="Q93" s="53">
        <v>0.015</v>
      </c>
      <c r="R93" s="33" t="s">
        <v>120</v>
      </c>
      <c r="S93" s="66">
        <v>0.0018</v>
      </c>
      <c r="T93" s="187">
        <f t="shared" si="5"/>
        <v>6</v>
      </c>
      <c r="U93" s="171">
        <v>126367942.34983216</v>
      </c>
      <c r="V93" s="95">
        <f t="shared" si="6"/>
        <v>0.7455708598640098</v>
      </c>
      <c r="W93" s="141">
        <f t="shared" si="7"/>
        <v>0.0010109435387986574</v>
      </c>
      <c r="X93" s="96">
        <f t="shared" si="8"/>
        <v>0.0018955191352474823</v>
      </c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</row>
    <row r="94" spans="1:37" ht="14.25">
      <c r="A94" s="31" t="s">
        <v>494</v>
      </c>
      <c r="B94" s="35">
        <v>38916</v>
      </c>
      <c r="C94" s="32" t="s">
        <v>532</v>
      </c>
      <c r="D94" s="185">
        <v>38909</v>
      </c>
      <c r="E94" s="33" t="s">
        <v>137</v>
      </c>
      <c r="F94" s="115" t="s">
        <v>138</v>
      </c>
      <c r="G94" s="32" t="s">
        <v>29</v>
      </c>
      <c r="H94" s="35">
        <v>38916</v>
      </c>
      <c r="I94" s="35">
        <f t="shared" si="4"/>
        <v>38917</v>
      </c>
      <c r="J94" s="33" t="s">
        <v>495</v>
      </c>
      <c r="K94" s="53">
        <v>3.3</v>
      </c>
      <c r="L94" s="33" t="s">
        <v>120</v>
      </c>
      <c r="M94" s="32">
        <v>0.25</v>
      </c>
      <c r="N94" s="53">
        <v>0.043</v>
      </c>
      <c r="O94" s="32" t="s">
        <v>35</v>
      </c>
      <c r="P94" s="32">
        <v>0.0058</v>
      </c>
      <c r="Q94" s="53">
        <v>0.14</v>
      </c>
      <c r="R94" s="32" t="s">
        <v>36</v>
      </c>
      <c r="S94" s="66">
        <v>0.0046</v>
      </c>
      <c r="T94" s="187">
        <f t="shared" si="5"/>
        <v>6</v>
      </c>
      <c r="U94" s="171">
        <v>293792536.0964349</v>
      </c>
      <c r="V94" s="95">
        <f t="shared" si="6"/>
        <v>0.9695153691182351</v>
      </c>
      <c r="W94" s="141">
        <f t="shared" si="7"/>
        <v>0.012633079052146699</v>
      </c>
      <c r="X94" s="96">
        <f t="shared" si="8"/>
        <v>0.04113095505350089</v>
      </c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</row>
    <row r="95" spans="1:37" ht="14.25">
      <c r="A95" s="31" t="s">
        <v>496</v>
      </c>
      <c r="B95" s="35">
        <v>38923</v>
      </c>
      <c r="C95" s="32" t="s">
        <v>533</v>
      </c>
      <c r="D95" s="185">
        <v>38916</v>
      </c>
      <c r="E95" s="33" t="s">
        <v>137</v>
      </c>
      <c r="F95" s="115" t="s">
        <v>138</v>
      </c>
      <c r="G95" s="32" t="s">
        <v>29</v>
      </c>
      <c r="H95" s="35">
        <v>38923</v>
      </c>
      <c r="I95" s="35">
        <f t="shared" si="4"/>
        <v>38924</v>
      </c>
      <c r="J95" s="33" t="s">
        <v>497</v>
      </c>
      <c r="K95" s="53">
        <v>0.98</v>
      </c>
      <c r="L95" s="33" t="s">
        <v>120</v>
      </c>
      <c r="M95" s="32">
        <v>0.25</v>
      </c>
      <c r="N95" s="53" t="s">
        <v>430</v>
      </c>
      <c r="O95" s="32" t="s">
        <v>34</v>
      </c>
      <c r="P95" s="32">
        <v>0.029</v>
      </c>
      <c r="Q95" s="53">
        <v>0.13</v>
      </c>
      <c r="R95" s="32" t="s">
        <v>36</v>
      </c>
      <c r="S95" s="66">
        <v>0.0046</v>
      </c>
      <c r="T95" s="187">
        <f t="shared" si="5"/>
        <v>7</v>
      </c>
      <c r="U95" s="171">
        <v>232860723.50072223</v>
      </c>
      <c r="V95" s="95">
        <f t="shared" si="6"/>
        <v>0.22820350903070777</v>
      </c>
      <c r="W95" s="141" t="s">
        <v>430</v>
      </c>
      <c r="X95" s="96">
        <f t="shared" si="8"/>
        <v>0.030271894055093892</v>
      </c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</row>
    <row r="96" spans="1:37" ht="14.25">
      <c r="A96" s="31" t="s">
        <v>498</v>
      </c>
      <c r="B96" s="35">
        <v>38930</v>
      </c>
      <c r="C96" s="32" t="s">
        <v>534</v>
      </c>
      <c r="D96" s="185">
        <v>38923</v>
      </c>
      <c r="E96" s="33" t="s">
        <v>137</v>
      </c>
      <c r="F96" s="115" t="s">
        <v>138</v>
      </c>
      <c r="G96" s="32" t="s">
        <v>29</v>
      </c>
      <c r="H96" s="35">
        <v>38931</v>
      </c>
      <c r="I96" s="35">
        <f t="shared" si="4"/>
        <v>38932</v>
      </c>
      <c r="J96" s="33" t="s">
        <v>499</v>
      </c>
      <c r="K96" s="57">
        <v>2</v>
      </c>
      <c r="L96" s="33" t="s">
        <v>120</v>
      </c>
      <c r="M96" s="32">
        <v>0.25</v>
      </c>
      <c r="N96" s="53">
        <v>0.033</v>
      </c>
      <c r="O96" s="33" t="s">
        <v>120</v>
      </c>
      <c r="P96" s="32">
        <v>0.0012</v>
      </c>
      <c r="Q96" s="53">
        <v>0.16</v>
      </c>
      <c r="R96" s="33" t="s">
        <v>120</v>
      </c>
      <c r="S96" s="66">
        <v>0.0092</v>
      </c>
      <c r="T96" s="187">
        <f t="shared" si="5"/>
        <v>7</v>
      </c>
      <c r="U96" s="171">
        <v>424649471.62509364</v>
      </c>
      <c r="V96" s="95">
        <f t="shared" si="6"/>
        <v>0.8492989432501873</v>
      </c>
      <c r="W96" s="95">
        <f t="shared" si="7"/>
        <v>0.01401343256362809</v>
      </c>
      <c r="X96" s="96">
        <f t="shared" si="8"/>
        <v>0.06794391546001498</v>
      </c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</row>
    <row r="97" spans="1:37" ht="14.25">
      <c r="A97" s="31" t="s">
        <v>500</v>
      </c>
      <c r="B97" s="35">
        <v>38936</v>
      </c>
      <c r="C97" s="32" t="s">
        <v>535</v>
      </c>
      <c r="D97" s="185">
        <v>38930</v>
      </c>
      <c r="E97" s="33" t="s">
        <v>137</v>
      </c>
      <c r="F97" s="115" t="s">
        <v>138</v>
      </c>
      <c r="G97" s="32" t="s">
        <v>29</v>
      </c>
      <c r="H97" s="35">
        <v>38937</v>
      </c>
      <c r="I97" s="35">
        <f t="shared" si="4"/>
        <v>38938</v>
      </c>
      <c r="J97" s="33" t="s">
        <v>501</v>
      </c>
      <c r="K97" s="53">
        <v>1.9</v>
      </c>
      <c r="L97" s="33" t="s">
        <v>120</v>
      </c>
      <c r="M97" s="32">
        <v>0.25</v>
      </c>
      <c r="N97" s="53">
        <v>0.03</v>
      </c>
      <c r="O97" s="33" t="s">
        <v>120</v>
      </c>
      <c r="P97" s="32">
        <v>0.0012</v>
      </c>
      <c r="Q97" s="53">
        <v>0.35</v>
      </c>
      <c r="R97" s="33" t="s">
        <v>120</v>
      </c>
      <c r="S97" s="66">
        <v>0.018</v>
      </c>
      <c r="T97" s="187">
        <f t="shared" si="5"/>
        <v>6</v>
      </c>
      <c r="U97" s="171">
        <v>451744409.1052082</v>
      </c>
      <c r="V97" s="95">
        <f t="shared" si="6"/>
        <v>0.8583143772998955</v>
      </c>
      <c r="W97" s="95">
        <f t="shared" si="7"/>
        <v>0.013552332273156246</v>
      </c>
      <c r="X97" s="96">
        <f t="shared" si="8"/>
        <v>0.15811054318682286</v>
      </c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</row>
    <row r="98" spans="1:37" ht="14.25">
      <c r="A98" s="31" t="s">
        <v>502</v>
      </c>
      <c r="B98" s="224">
        <v>38943</v>
      </c>
      <c r="C98" s="32" t="s">
        <v>536</v>
      </c>
      <c r="D98" s="185">
        <v>38936</v>
      </c>
      <c r="E98" s="33" t="s">
        <v>137</v>
      </c>
      <c r="F98" s="115" t="s">
        <v>138</v>
      </c>
      <c r="G98" s="32" t="s">
        <v>29</v>
      </c>
      <c r="H98" s="35">
        <v>38944</v>
      </c>
      <c r="I98" s="35">
        <f t="shared" si="4"/>
        <v>38945</v>
      </c>
      <c r="J98" s="33" t="s">
        <v>503</v>
      </c>
      <c r="K98" s="53">
        <v>3.2</v>
      </c>
      <c r="L98" s="33" t="s">
        <v>120</v>
      </c>
      <c r="M98" s="32">
        <v>0.25</v>
      </c>
      <c r="N98" s="53">
        <v>0.048</v>
      </c>
      <c r="O98" s="33" t="s">
        <v>120</v>
      </c>
      <c r="P98" s="32">
        <v>0.0012</v>
      </c>
      <c r="Q98" s="53">
        <v>0.46</v>
      </c>
      <c r="R98" s="33" t="s">
        <v>120</v>
      </c>
      <c r="S98" s="66">
        <v>0.018</v>
      </c>
      <c r="T98" s="187">
        <f t="shared" si="5"/>
        <v>7</v>
      </c>
      <c r="U98" s="171">
        <v>141614500.9281067</v>
      </c>
      <c r="V98" s="95">
        <f t="shared" si="6"/>
        <v>0.45316640296994143</v>
      </c>
      <c r="W98" s="95">
        <f t="shared" si="7"/>
        <v>0.006797496044549121</v>
      </c>
      <c r="X98" s="96">
        <f t="shared" si="8"/>
        <v>0.06514267042692909</v>
      </c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</row>
    <row r="99" spans="1:37" ht="14.25">
      <c r="A99" s="31" t="s">
        <v>504</v>
      </c>
      <c r="B99" s="224">
        <v>38952</v>
      </c>
      <c r="C99" s="32" t="s">
        <v>537</v>
      </c>
      <c r="D99" s="185">
        <v>38943</v>
      </c>
      <c r="E99" s="33" t="s">
        <v>137</v>
      </c>
      <c r="F99" s="115" t="s">
        <v>138</v>
      </c>
      <c r="G99" s="32" t="s">
        <v>29</v>
      </c>
      <c r="H99" s="35">
        <v>38952</v>
      </c>
      <c r="I99" s="35">
        <f t="shared" si="4"/>
        <v>38953</v>
      </c>
      <c r="J99" s="33" t="s">
        <v>505</v>
      </c>
      <c r="K99" s="53">
        <v>6.1</v>
      </c>
      <c r="L99" s="33" t="s">
        <v>120</v>
      </c>
      <c r="M99" s="32">
        <v>0.25</v>
      </c>
      <c r="N99" s="53">
        <v>0.036</v>
      </c>
      <c r="O99" s="33" t="s">
        <v>120</v>
      </c>
      <c r="P99" s="32">
        <v>0.0012</v>
      </c>
      <c r="Q99" s="53">
        <v>0.54</v>
      </c>
      <c r="R99" s="33" t="s">
        <v>120</v>
      </c>
      <c r="S99" s="66">
        <v>0.0092</v>
      </c>
      <c r="T99" s="187">
        <f t="shared" si="5"/>
        <v>9</v>
      </c>
      <c r="U99" s="171">
        <v>186860140.32511988</v>
      </c>
      <c r="V99" s="95">
        <f t="shared" si="6"/>
        <v>1.1398468559832313</v>
      </c>
      <c r="W99" s="95">
        <f t="shared" si="7"/>
        <v>0.006726965051704316</v>
      </c>
      <c r="X99" s="96">
        <f t="shared" si="8"/>
        <v>0.10090447577556474</v>
      </c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</row>
    <row r="100" spans="1:37" ht="14.25">
      <c r="A100" s="31" t="s">
        <v>506</v>
      </c>
      <c r="B100" s="35">
        <v>38966</v>
      </c>
      <c r="C100" s="32" t="s">
        <v>538</v>
      </c>
      <c r="D100" s="42">
        <v>38957</v>
      </c>
      <c r="E100" s="33" t="s">
        <v>137</v>
      </c>
      <c r="F100" s="115" t="s">
        <v>138</v>
      </c>
      <c r="G100" s="32" t="s">
        <v>29</v>
      </c>
      <c r="H100" s="35">
        <v>38967</v>
      </c>
      <c r="I100" s="35">
        <f t="shared" si="4"/>
        <v>38968</v>
      </c>
      <c r="J100" s="33" t="s">
        <v>507</v>
      </c>
      <c r="K100" s="57">
        <v>2</v>
      </c>
      <c r="L100" s="33" t="s">
        <v>120</v>
      </c>
      <c r="M100" s="32">
        <v>0.25</v>
      </c>
      <c r="N100" s="53">
        <v>0.067</v>
      </c>
      <c r="O100" s="33" t="s">
        <v>120</v>
      </c>
      <c r="P100" s="32">
        <v>0.0012</v>
      </c>
      <c r="Q100" s="58">
        <v>0.3</v>
      </c>
      <c r="R100" s="32" t="s">
        <v>36</v>
      </c>
      <c r="S100" s="66">
        <v>0.0092</v>
      </c>
      <c r="T100" s="187">
        <f t="shared" si="5"/>
        <v>14</v>
      </c>
      <c r="U100" s="171">
        <v>1225409195.0676525</v>
      </c>
      <c r="V100" s="95">
        <f t="shared" si="6"/>
        <v>2.450818390135305</v>
      </c>
      <c r="W100" s="95">
        <f t="shared" si="7"/>
        <v>0.08210241606953271</v>
      </c>
      <c r="X100" s="96">
        <f t="shared" si="8"/>
        <v>0.36762275852029574</v>
      </c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</row>
    <row r="101" spans="1:37" ht="14.25">
      <c r="A101" s="31" t="s">
        <v>508</v>
      </c>
      <c r="B101" s="35">
        <v>38972</v>
      </c>
      <c r="C101" s="32" t="s">
        <v>539</v>
      </c>
      <c r="D101" s="42">
        <v>38966</v>
      </c>
      <c r="E101" s="33" t="s">
        <v>137</v>
      </c>
      <c r="F101" s="115" t="s">
        <v>138</v>
      </c>
      <c r="G101" s="32" t="s">
        <v>29</v>
      </c>
      <c r="H101" s="35">
        <v>38972</v>
      </c>
      <c r="I101" s="35">
        <f>H101+1</f>
        <v>38973</v>
      </c>
      <c r="J101" s="33" t="s">
        <v>509</v>
      </c>
      <c r="K101" s="53">
        <v>2.3</v>
      </c>
      <c r="L101" s="33" t="s">
        <v>120</v>
      </c>
      <c r="M101" s="32">
        <v>0.25</v>
      </c>
      <c r="N101" s="53">
        <v>0.04</v>
      </c>
      <c r="O101" s="33" t="s">
        <v>120</v>
      </c>
      <c r="P101" s="32">
        <v>0.0012</v>
      </c>
      <c r="Q101" s="53">
        <v>0.29</v>
      </c>
      <c r="R101" s="33" t="s">
        <v>120</v>
      </c>
      <c r="S101" s="66">
        <v>0.0092</v>
      </c>
      <c r="T101" s="187">
        <f>B101-B100</f>
        <v>6</v>
      </c>
      <c r="U101" s="171">
        <v>1335775897.4063</v>
      </c>
      <c r="V101" s="95">
        <f t="shared" si="6"/>
        <v>3.07228456403449</v>
      </c>
      <c r="W101" s="95">
        <f t="shared" si="7"/>
        <v>0.053431035896252005</v>
      </c>
      <c r="X101" s="96">
        <f t="shared" si="8"/>
        <v>0.387375010247827</v>
      </c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</row>
    <row r="102" spans="1:37" ht="14.25">
      <c r="A102" s="31" t="s">
        <v>510</v>
      </c>
      <c r="B102" s="35">
        <v>38979</v>
      </c>
      <c r="C102" s="32" t="s">
        <v>540</v>
      </c>
      <c r="D102" s="42">
        <v>38972</v>
      </c>
      <c r="E102" s="33" t="s">
        <v>137</v>
      </c>
      <c r="F102" s="115" t="s">
        <v>138</v>
      </c>
      <c r="G102" s="32" t="s">
        <v>29</v>
      </c>
      <c r="H102" s="35">
        <v>38981</v>
      </c>
      <c r="I102" s="35">
        <f>H102+1</f>
        <v>38982</v>
      </c>
      <c r="J102" s="33" t="s">
        <v>511</v>
      </c>
      <c r="K102" s="53">
        <v>1.6</v>
      </c>
      <c r="L102" s="33" t="s">
        <v>120</v>
      </c>
      <c r="M102" s="32">
        <v>0.25</v>
      </c>
      <c r="N102" s="53">
        <v>0.06</v>
      </c>
      <c r="O102" s="33" t="s">
        <v>120</v>
      </c>
      <c r="P102" s="32">
        <v>0.0012</v>
      </c>
      <c r="Q102" s="53">
        <v>0.19</v>
      </c>
      <c r="R102" s="33" t="s">
        <v>120</v>
      </c>
      <c r="S102" s="66">
        <v>0.0092</v>
      </c>
      <c r="T102" s="187">
        <f>B102-B101</f>
        <v>7</v>
      </c>
      <c r="U102" s="171">
        <v>719696083.2158967</v>
      </c>
      <c r="V102" s="95">
        <f t="shared" si="6"/>
        <v>1.1515137331454348</v>
      </c>
      <c r="W102" s="95">
        <f t="shared" si="7"/>
        <v>0.0431817649929538</v>
      </c>
      <c r="X102" s="96">
        <f t="shared" si="8"/>
        <v>0.13674225581102037</v>
      </c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</row>
    <row r="103" spans="1:36" ht="15">
      <c r="A103" s="161" t="s">
        <v>542</v>
      </c>
      <c r="B103" s="224">
        <v>38985</v>
      </c>
      <c r="C103" s="161" t="s">
        <v>544</v>
      </c>
      <c r="D103" s="42">
        <v>38979</v>
      </c>
      <c r="E103" s="16" t="s">
        <v>137</v>
      </c>
      <c r="F103" s="115" t="s">
        <v>138</v>
      </c>
      <c r="G103" s="161" t="s">
        <v>29</v>
      </c>
      <c r="H103" s="15">
        <v>38987</v>
      </c>
      <c r="I103" s="35">
        <f>H103+1</f>
        <v>38988</v>
      </c>
      <c r="J103" s="16" t="s">
        <v>543</v>
      </c>
      <c r="K103" s="169">
        <v>12</v>
      </c>
      <c r="L103" s="111" t="s">
        <v>36</v>
      </c>
      <c r="M103" s="184">
        <v>0.5</v>
      </c>
      <c r="N103" s="169">
        <v>0.17</v>
      </c>
      <c r="O103" s="33" t="s">
        <v>120</v>
      </c>
      <c r="P103" s="183">
        <v>0.0058</v>
      </c>
      <c r="Q103" s="169">
        <v>0.42</v>
      </c>
      <c r="R103" s="33" t="s">
        <v>120</v>
      </c>
      <c r="S103" s="186">
        <v>0.0092</v>
      </c>
      <c r="T103" s="187">
        <f>B103-B102</f>
        <v>6</v>
      </c>
      <c r="U103" s="171">
        <v>195202937.18204448</v>
      </c>
      <c r="V103" s="95">
        <f t="shared" si="6"/>
        <v>2.3424352461845332</v>
      </c>
      <c r="W103" s="95">
        <f t="shared" si="7"/>
        <v>0.033184499320947566</v>
      </c>
      <c r="X103" s="96">
        <f t="shared" si="8"/>
        <v>0.0819852336164587</v>
      </c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</row>
    <row r="104" spans="1:37" ht="14.25">
      <c r="A104" s="31" t="s">
        <v>512</v>
      </c>
      <c r="B104" s="35">
        <v>38992</v>
      </c>
      <c r="C104" s="32" t="s">
        <v>541</v>
      </c>
      <c r="D104" s="42">
        <v>38985</v>
      </c>
      <c r="E104" s="33" t="s">
        <v>137</v>
      </c>
      <c r="F104" s="34" t="s">
        <v>138</v>
      </c>
      <c r="G104" s="32" t="s">
        <v>29</v>
      </c>
      <c r="H104" s="35">
        <v>38994</v>
      </c>
      <c r="I104" s="35">
        <f>H104+1</f>
        <v>38995</v>
      </c>
      <c r="J104" s="33" t="s">
        <v>513</v>
      </c>
      <c r="K104" s="53">
        <v>2.4</v>
      </c>
      <c r="L104" s="33" t="s">
        <v>120</v>
      </c>
      <c r="M104" s="32">
        <v>0.25</v>
      </c>
      <c r="N104" s="53">
        <v>0.19</v>
      </c>
      <c r="O104" s="33" t="s">
        <v>120</v>
      </c>
      <c r="P104" s="32">
        <v>0.019</v>
      </c>
      <c r="Q104" s="53">
        <v>0.25</v>
      </c>
      <c r="R104" s="33" t="s">
        <v>120</v>
      </c>
      <c r="S104" s="66">
        <v>0.0092</v>
      </c>
      <c r="T104" s="187">
        <f>B104-B103</f>
        <v>7</v>
      </c>
      <c r="U104" s="171">
        <v>306851787.81208444</v>
      </c>
      <c r="V104" s="95">
        <f t="shared" si="6"/>
        <v>0.7364442907490026</v>
      </c>
      <c r="W104" s="95">
        <f t="shared" si="7"/>
        <v>0.058301839684296045</v>
      </c>
      <c r="X104" s="96">
        <f t="shared" si="8"/>
        <v>0.07671294695302111</v>
      </c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</row>
    <row r="105" spans="1:24" ht="14.25">
      <c r="A105" s="161" t="s">
        <v>595</v>
      </c>
      <c r="B105" s="15">
        <v>39001</v>
      </c>
      <c r="C105" s="237" t="s">
        <v>556</v>
      </c>
      <c r="D105" s="15">
        <v>38993</v>
      </c>
      <c r="E105" s="33" t="s">
        <v>137</v>
      </c>
      <c r="F105" s="34" t="s">
        <v>138</v>
      </c>
      <c r="G105" s="32" t="s">
        <v>29</v>
      </c>
      <c r="H105" s="15">
        <v>39001</v>
      </c>
      <c r="I105" s="239">
        <f>H105+I104-H104</f>
        <v>39002</v>
      </c>
      <c r="J105" s="240" t="s">
        <v>634</v>
      </c>
      <c r="K105" s="161">
        <v>4.6</v>
      </c>
      <c r="L105" s="161">
        <v>0</v>
      </c>
      <c r="M105" s="161">
        <v>0.25</v>
      </c>
      <c r="N105" s="161">
        <v>0.092</v>
      </c>
      <c r="O105" s="161">
        <v>0</v>
      </c>
      <c r="P105" s="161">
        <v>0.0012</v>
      </c>
      <c r="Q105" s="161">
        <v>0.21</v>
      </c>
      <c r="R105" s="161">
        <v>0</v>
      </c>
      <c r="S105" s="161">
        <v>0.0092</v>
      </c>
      <c r="T105" s="187">
        <f aca="true" t="shared" si="9" ref="T105:T143">B105-B104</f>
        <v>9</v>
      </c>
      <c r="U105" s="241">
        <v>176855888.0273407</v>
      </c>
      <c r="V105" s="95">
        <f aca="true" t="shared" si="10" ref="V105:V133">K105*$U105/1000/1000000</f>
        <v>0.8135370849257672</v>
      </c>
      <c r="W105" s="95">
        <f aca="true" t="shared" si="11" ref="W105:W133">N105*$U105/1000/1000000</f>
        <v>0.016270741698515345</v>
      </c>
      <c r="X105" s="96">
        <f aca="true" t="shared" si="12" ref="X105:X133">Q105*$U105/1000/1000000</f>
        <v>0.037139736485741544</v>
      </c>
    </row>
    <row r="106" spans="1:24" ht="14.25">
      <c r="A106" s="161" t="s">
        <v>596</v>
      </c>
      <c r="B106" s="15">
        <v>39014</v>
      </c>
      <c r="C106" s="237" t="s">
        <v>557</v>
      </c>
      <c r="D106" s="15">
        <v>39007</v>
      </c>
      <c r="E106" s="33" t="s">
        <v>137</v>
      </c>
      <c r="F106" s="34" t="s">
        <v>138</v>
      </c>
      <c r="G106" s="32" t="s">
        <v>29</v>
      </c>
      <c r="H106" s="15">
        <v>39015</v>
      </c>
      <c r="I106" s="239">
        <f aca="true" t="shared" si="13" ref="I106:I143">H106+I105-H105</f>
        <v>39016</v>
      </c>
      <c r="J106" s="240" t="s">
        <v>635</v>
      </c>
      <c r="K106" s="161">
        <v>9.3</v>
      </c>
      <c r="L106" s="161">
        <v>0</v>
      </c>
      <c r="M106" s="161">
        <v>1</v>
      </c>
      <c r="N106" s="161">
        <v>0.1</v>
      </c>
      <c r="O106" s="161">
        <v>0</v>
      </c>
      <c r="P106" s="161">
        <v>0.019</v>
      </c>
      <c r="Q106" s="161">
        <v>0.094</v>
      </c>
      <c r="R106" s="161" t="s">
        <v>36</v>
      </c>
      <c r="S106" s="161">
        <v>0.0018</v>
      </c>
      <c r="T106" s="187">
        <f t="shared" si="9"/>
        <v>13</v>
      </c>
      <c r="U106" s="241">
        <v>-140765983.97131643</v>
      </c>
      <c r="V106" s="95">
        <f t="shared" si="10"/>
        <v>-1.309123650933243</v>
      </c>
      <c r="W106" s="95">
        <f t="shared" si="11"/>
        <v>-0.014076598397131644</v>
      </c>
      <c r="X106" s="96">
        <f t="shared" si="12"/>
        <v>-0.013232002493303745</v>
      </c>
    </row>
    <row r="107" spans="1:24" ht="14.25">
      <c r="A107" s="161" t="s">
        <v>597</v>
      </c>
      <c r="B107" s="15">
        <v>39020</v>
      </c>
      <c r="C107" s="237" t="s">
        <v>558</v>
      </c>
      <c r="D107" s="15">
        <v>39015</v>
      </c>
      <c r="E107" s="33" t="s">
        <v>137</v>
      </c>
      <c r="F107" s="34" t="s">
        <v>138</v>
      </c>
      <c r="G107" s="32" t="s">
        <v>29</v>
      </c>
      <c r="H107" s="15">
        <v>39022</v>
      </c>
      <c r="I107" s="239">
        <f t="shared" si="13"/>
        <v>39023</v>
      </c>
      <c r="J107" s="240" t="s">
        <v>636</v>
      </c>
      <c r="K107" s="161">
        <v>3.9</v>
      </c>
      <c r="L107" s="161">
        <v>0</v>
      </c>
      <c r="M107" s="161">
        <v>0.25</v>
      </c>
      <c r="N107" s="161">
        <v>0.14</v>
      </c>
      <c r="O107" s="161">
        <v>0</v>
      </c>
      <c r="P107" s="161">
        <v>0.019</v>
      </c>
      <c r="Q107" s="161">
        <v>0.13</v>
      </c>
      <c r="R107" s="161">
        <v>0</v>
      </c>
      <c r="S107" s="161">
        <v>0.0092</v>
      </c>
      <c r="T107" s="187">
        <f t="shared" si="9"/>
        <v>6</v>
      </c>
      <c r="U107" s="241">
        <v>42660559.37367991</v>
      </c>
      <c r="V107" s="95">
        <f t="shared" si="10"/>
        <v>0.16637618155735165</v>
      </c>
      <c r="W107" s="95">
        <f t="shared" si="11"/>
        <v>0.005972478312315188</v>
      </c>
      <c r="X107" s="96">
        <f t="shared" si="12"/>
        <v>0.005545872718578389</v>
      </c>
    </row>
    <row r="108" spans="1:24" ht="14.25">
      <c r="A108" s="161" t="s">
        <v>598</v>
      </c>
      <c r="B108" s="15">
        <v>39027</v>
      </c>
      <c r="C108" s="237" t="s">
        <v>559</v>
      </c>
      <c r="D108" s="15">
        <v>39020</v>
      </c>
      <c r="E108" s="33" t="s">
        <v>137</v>
      </c>
      <c r="F108" s="34" t="s">
        <v>138</v>
      </c>
      <c r="G108" s="32" t="s">
        <v>29</v>
      </c>
      <c r="H108" s="15">
        <v>39029</v>
      </c>
      <c r="I108" s="239">
        <f t="shared" si="13"/>
        <v>39030</v>
      </c>
      <c r="J108" s="240" t="s">
        <v>637</v>
      </c>
      <c r="K108" s="161">
        <v>2.2</v>
      </c>
      <c r="L108" s="161">
        <v>0</v>
      </c>
      <c r="M108" s="161">
        <v>0.25</v>
      </c>
      <c r="N108" s="161">
        <v>0.19</v>
      </c>
      <c r="O108" s="161">
        <v>0</v>
      </c>
      <c r="P108" s="161">
        <v>0.019</v>
      </c>
      <c r="Q108" s="161">
        <v>0.11</v>
      </c>
      <c r="R108" s="161" t="s">
        <v>36</v>
      </c>
      <c r="S108" s="161">
        <v>0.0018</v>
      </c>
      <c r="T108" s="187">
        <f t="shared" si="9"/>
        <v>7</v>
      </c>
      <c r="U108" s="241">
        <v>131570384.95731772</v>
      </c>
      <c r="V108" s="95">
        <f t="shared" si="10"/>
        <v>0.289454846906099</v>
      </c>
      <c r="W108" s="95">
        <f t="shared" si="11"/>
        <v>0.02499837314189037</v>
      </c>
      <c r="X108" s="96">
        <f t="shared" si="12"/>
        <v>0.014472742345304948</v>
      </c>
    </row>
    <row r="109" spans="1:24" ht="14.25">
      <c r="A109" s="161" t="s">
        <v>599</v>
      </c>
      <c r="B109" s="15">
        <v>39035</v>
      </c>
      <c r="C109" s="237" t="s">
        <v>560</v>
      </c>
      <c r="D109" s="15">
        <v>39028</v>
      </c>
      <c r="E109" s="33" t="s">
        <v>137</v>
      </c>
      <c r="F109" s="34" t="s">
        <v>138</v>
      </c>
      <c r="G109" s="32" t="s">
        <v>29</v>
      </c>
      <c r="H109" s="15">
        <v>39036</v>
      </c>
      <c r="I109" s="239">
        <f t="shared" si="13"/>
        <v>39037</v>
      </c>
      <c r="J109" s="240" t="s">
        <v>638</v>
      </c>
      <c r="K109" s="161">
        <v>2</v>
      </c>
      <c r="L109" s="161">
        <v>0</v>
      </c>
      <c r="M109" s="161">
        <v>0.25</v>
      </c>
      <c r="N109" s="161">
        <v>0.24</v>
      </c>
      <c r="O109" s="161">
        <v>0</v>
      </c>
      <c r="P109" s="161">
        <v>0.019</v>
      </c>
      <c r="Q109" s="161">
        <v>0.039</v>
      </c>
      <c r="R109" s="161">
        <v>0</v>
      </c>
      <c r="S109" s="161">
        <v>0.0046</v>
      </c>
      <c r="T109" s="187">
        <f t="shared" si="9"/>
        <v>8</v>
      </c>
      <c r="U109" s="241">
        <v>62809065.75727256</v>
      </c>
      <c r="V109" s="95">
        <f t="shared" si="10"/>
        <v>0.1256181315145451</v>
      </c>
      <c r="W109" s="95">
        <f t="shared" si="11"/>
        <v>0.015074175781745412</v>
      </c>
      <c r="X109" s="96">
        <f t="shared" si="12"/>
        <v>0.00244955356453363</v>
      </c>
    </row>
    <row r="110" spans="1:24" ht="14.25">
      <c r="A110" s="161" t="s">
        <v>600</v>
      </c>
      <c r="B110" s="15">
        <v>39041</v>
      </c>
      <c r="C110" s="237" t="s">
        <v>561</v>
      </c>
      <c r="D110" s="15">
        <v>39035</v>
      </c>
      <c r="E110" s="33" t="s">
        <v>137</v>
      </c>
      <c r="F110" s="34" t="s">
        <v>138</v>
      </c>
      <c r="G110" s="32" t="s">
        <v>29</v>
      </c>
      <c r="H110" s="15">
        <v>39048</v>
      </c>
      <c r="I110" s="239">
        <f t="shared" si="13"/>
        <v>39049</v>
      </c>
      <c r="J110" s="240" t="s">
        <v>639</v>
      </c>
      <c r="K110" s="161">
        <v>2.1</v>
      </c>
      <c r="L110" s="161">
        <v>0</v>
      </c>
      <c r="M110" s="161">
        <v>0.25</v>
      </c>
      <c r="N110" s="161">
        <v>0.25</v>
      </c>
      <c r="O110" s="161">
        <v>0</v>
      </c>
      <c r="P110" s="161">
        <v>0.019</v>
      </c>
      <c r="Q110" s="161">
        <v>0.036</v>
      </c>
      <c r="R110" s="161">
        <v>0</v>
      </c>
      <c r="S110" s="161">
        <v>0.0046</v>
      </c>
      <c r="T110" s="187">
        <f t="shared" si="9"/>
        <v>6</v>
      </c>
      <c r="U110" s="241">
        <v>118607868.53395212</v>
      </c>
      <c r="V110" s="95">
        <f t="shared" si="10"/>
        <v>0.24907652392129948</v>
      </c>
      <c r="W110" s="95">
        <f t="shared" si="11"/>
        <v>0.02965196713348803</v>
      </c>
      <c r="X110" s="96">
        <f t="shared" si="12"/>
        <v>0.004269883267222276</v>
      </c>
    </row>
    <row r="111" spans="1:24" ht="14.25">
      <c r="A111" s="161" t="s">
        <v>601</v>
      </c>
      <c r="B111" s="15">
        <v>39048</v>
      </c>
      <c r="C111" s="237" t="s">
        <v>562</v>
      </c>
      <c r="D111" s="15">
        <v>39045</v>
      </c>
      <c r="E111" s="33" t="s">
        <v>137</v>
      </c>
      <c r="F111" s="34" t="s">
        <v>138</v>
      </c>
      <c r="G111" s="32" t="s">
        <v>29</v>
      </c>
      <c r="H111" s="15">
        <v>39050</v>
      </c>
      <c r="I111" s="239">
        <f t="shared" si="13"/>
        <v>39051</v>
      </c>
      <c r="J111" s="240" t="s">
        <v>640</v>
      </c>
      <c r="K111" s="161">
        <v>1.5</v>
      </c>
      <c r="L111" s="161">
        <v>0</v>
      </c>
      <c r="M111" s="161">
        <v>0.25</v>
      </c>
      <c r="N111" s="161">
        <v>0.24</v>
      </c>
      <c r="O111" s="161">
        <v>0</v>
      </c>
      <c r="P111" s="161">
        <v>0.019</v>
      </c>
      <c r="Q111" s="161">
        <v>0.033</v>
      </c>
      <c r="R111" s="161">
        <v>0</v>
      </c>
      <c r="S111" s="161">
        <v>0.0018</v>
      </c>
      <c r="T111" s="187">
        <f t="shared" si="9"/>
        <v>7</v>
      </c>
      <c r="U111" s="241">
        <v>85151307.0842531</v>
      </c>
      <c r="V111" s="95">
        <f t="shared" si="10"/>
        <v>0.12772696062637967</v>
      </c>
      <c r="W111" s="95">
        <f t="shared" si="11"/>
        <v>0.020436313700220744</v>
      </c>
      <c r="X111" s="96">
        <f t="shared" si="12"/>
        <v>0.0028099931337803525</v>
      </c>
    </row>
    <row r="112" spans="1:24" ht="14.25">
      <c r="A112" s="161" t="s">
        <v>602</v>
      </c>
      <c r="B112" s="15">
        <v>39055</v>
      </c>
      <c r="C112" s="237" t="s">
        <v>563</v>
      </c>
      <c r="D112" s="15">
        <v>39048</v>
      </c>
      <c r="E112" s="33" t="s">
        <v>137</v>
      </c>
      <c r="F112" s="34" t="s">
        <v>138</v>
      </c>
      <c r="G112" s="32" t="s">
        <v>29</v>
      </c>
      <c r="H112" s="15">
        <v>39057</v>
      </c>
      <c r="I112" s="239">
        <f t="shared" si="13"/>
        <v>39058</v>
      </c>
      <c r="J112" s="240" t="s">
        <v>641</v>
      </c>
      <c r="K112" s="161">
        <v>1.4</v>
      </c>
      <c r="L112" s="161">
        <v>0</v>
      </c>
      <c r="M112" s="161">
        <v>0.25</v>
      </c>
      <c r="N112" s="161">
        <v>0.23</v>
      </c>
      <c r="O112" s="161">
        <v>0</v>
      </c>
      <c r="P112" s="161">
        <v>0.019</v>
      </c>
      <c r="Q112" s="161">
        <v>0.01</v>
      </c>
      <c r="R112" s="161">
        <v>0</v>
      </c>
      <c r="S112" s="161">
        <v>0.0046</v>
      </c>
      <c r="T112" s="187">
        <f t="shared" si="9"/>
        <v>7</v>
      </c>
      <c r="U112" s="241">
        <v>341744122.8906056</v>
      </c>
      <c r="V112" s="95">
        <f t="shared" si="10"/>
        <v>0.4784417720468478</v>
      </c>
      <c r="W112" s="95">
        <f t="shared" si="11"/>
        <v>0.07860114826483929</v>
      </c>
      <c r="X112" s="96">
        <f t="shared" si="12"/>
        <v>0.0034174412289060567</v>
      </c>
    </row>
    <row r="113" spans="1:24" ht="14.25">
      <c r="A113" s="161" t="s">
        <v>603</v>
      </c>
      <c r="B113" s="15">
        <v>39069</v>
      </c>
      <c r="C113" s="237" t="s">
        <v>564</v>
      </c>
      <c r="D113" s="15">
        <v>39064</v>
      </c>
      <c r="E113" s="33" t="s">
        <v>137</v>
      </c>
      <c r="F113" s="34" t="s">
        <v>138</v>
      </c>
      <c r="G113" s="32" t="s">
        <v>29</v>
      </c>
      <c r="H113" s="15">
        <v>39071</v>
      </c>
      <c r="I113" s="239">
        <f t="shared" si="13"/>
        <v>39072</v>
      </c>
      <c r="J113" s="240" t="s">
        <v>642</v>
      </c>
      <c r="K113" s="161">
        <v>1.7</v>
      </c>
      <c r="L113" s="161">
        <v>0</v>
      </c>
      <c r="M113" s="161">
        <v>0.25</v>
      </c>
      <c r="N113" s="161">
        <v>0.27</v>
      </c>
      <c r="O113" s="161">
        <v>0</v>
      </c>
      <c r="P113" s="161">
        <v>0.019</v>
      </c>
      <c r="Q113" s="161">
        <v>0.14</v>
      </c>
      <c r="R113" s="161">
        <v>0</v>
      </c>
      <c r="S113" s="161">
        <v>0.0046</v>
      </c>
      <c r="T113" s="187">
        <f t="shared" si="9"/>
        <v>14</v>
      </c>
      <c r="U113" s="241">
        <v>130814549.2187136</v>
      </c>
      <c r="V113" s="95">
        <f t="shared" si="10"/>
        <v>0.2223847336718131</v>
      </c>
      <c r="W113" s="95">
        <f t="shared" si="11"/>
        <v>0.03531992828905267</v>
      </c>
      <c r="X113" s="96">
        <f t="shared" si="12"/>
        <v>0.018314036890619903</v>
      </c>
    </row>
    <row r="114" spans="1:24" ht="14.25">
      <c r="A114" s="161" t="s">
        <v>604</v>
      </c>
      <c r="B114" s="15">
        <v>39086</v>
      </c>
      <c r="C114" s="237" t="s">
        <v>565</v>
      </c>
      <c r="D114" s="15">
        <v>39079</v>
      </c>
      <c r="E114" s="33" t="s">
        <v>137</v>
      </c>
      <c r="F114" s="34" t="s">
        <v>138</v>
      </c>
      <c r="G114" s="32" t="s">
        <v>29</v>
      </c>
      <c r="H114" s="15">
        <v>39087</v>
      </c>
      <c r="I114" s="239">
        <f t="shared" si="13"/>
        <v>39088</v>
      </c>
      <c r="J114" s="240" t="s">
        <v>643</v>
      </c>
      <c r="K114" s="161">
        <v>1.3</v>
      </c>
      <c r="L114" s="161">
        <v>0</v>
      </c>
      <c r="M114" s="161">
        <v>0.25</v>
      </c>
      <c r="N114" s="161">
        <v>0.49</v>
      </c>
      <c r="O114" s="161">
        <v>0</v>
      </c>
      <c r="P114" s="161">
        <v>0.019</v>
      </c>
      <c r="Q114" s="161">
        <v>0.077</v>
      </c>
      <c r="R114" s="161">
        <v>0</v>
      </c>
      <c r="S114" s="161">
        <v>0.0046</v>
      </c>
      <c r="T114" s="187">
        <f t="shared" si="9"/>
        <v>17</v>
      </c>
      <c r="U114" s="241">
        <v>368014541.9779833</v>
      </c>
      <c r="V114" s="95">
        <f t="shared" si="10"/>
        <v>0.4784189045713783</v>
      </c>
      <c r="W114" s="95">
        <f t="shared" si="11"/>
        <v>0.18032712556921182</v>
      </c>
      <c r="X114" s="96">
        <f t="shared" si="12"/>
        <v>0.028337119732304718</v>
      </c>
    </row>
    <row r="115" spans="1:24" ht="14.25">
      <c r="A115" s="161" t="s">
        <v>605</v>
      </c>
      <c r="B115" s="15">
        <v>39111</v>
      </c>
      <c r="C115" s="237" t="s">
        <v>566</v>
      </c>
      <c r="D115" s="15">
        <v>39104</v>
      </c>
      <c r="E115" s="33" t="s">
        <v>137</v>
      </c>
      <c r="F115" s="34" t="s">
        <v>138</v>
      </c>
      <c r="G115" s="32" t="s">
        <v>29</v>
      </c>
      <c r="H115" s="15">
        <v>39113</v>
      </c>
      <c r="I115" s="239">
        <f t="shared" si="13"/>
        <v>39114</v>
      </c>
      <c r="J115" s="240" t="s">
        <v>644</v>
      </c>
      <c r="K115" s="161">
        <v>0.95</v>
      </c>
      <c r="L115" s="161">
        <v>0</v>
      </c>
      <c r="M115" s="161">
        <v>0.25</v>
      </c>
      <c r="N115" s="161">
        <v>0.23</v>
      </c>
      <c r="O115" s="161">
        <v>0</v>
      </c>
      <c r="P115" s="161">
        <v>0.019</v>
      </c>
      <c r="Q115" s="161">
        <v>0.15</v>
      </c>
      <c r="R115" s="161">
        <v>0</v>
      </c>
      <c r="S115" s="161">
        <v>0.0046</v>
      </c>
      <c r="T115" s="187">
        <f t="shared" si="9"/>
        <v>25</v>
      </c>
      <c r="U115" s="241">
        <v>4236559.447384786</v>
      </c>
      <c r="V115" s="95">
        <f t="shared" si="10"/>
        <v>0.004024731475015546</v>
      </c>
      <c r="W115" s="95">
        <f t="shared" si="11"/>
        <v>0.0009744086728985008</v>
      </c>
      <c r="X115" s="96">
        <f t="shared" si="12"/>
        <v>0.0006354839171077178</v>
      </c>
    </row>
    <row r="116" spans="1:24" ht="14.25">
      <c r="A116" s="161" t="s">
        <v>606</v>
      </c>
      <c r="B116" s="15">
        <v>39140</v>
      </c>
      <c r="C116" s="237" t="s">
        <v>567</v>
      </c>
      <c r="D116" s="15">
        <v>39135</v>
      </c>
      <c r="E116" s="33" t="s">
        <v>137</v>
      </c>
      <c r="F116" s="34" t="s">
        <v>138</v>
      </c>
      <c r="G116" s="32" t="s">
        <v>29</v>
      </c>
      <c r="H116" s="15">
        <v>39142</v>
      </c>
      <c r="I116" s="239">
        <f t="shared" si="13"/>
        <v>39143</v>
      </c>
      <c r="J116" s="240" t="s">
        <v>645</v>
      </c>
      <c r="K116" s="161">
        <v>0.76</v>
      </c>
      <c r="L116" s="161">
        <v>0</v>
      </c>
      <c r="M116" s="161">
        <v>0.25</v>
      </c>
      <c r="N116" s="161">
        <v>0.021</v>
      </c>
      <c r="O116" s="161">
        <v>0</v>
      </c>
      <c r="P116" s="161">
        <v>0.0012</v>
      </c>
      <c r="Q116" s="161">
        <v>0.077</v>
      </c>
      <c r="R116" s="161">
        <v>0</v>
      </c>
      <c r="S116" s="161">
        <v>0.0018</v>
      </c>
      <c r="T116" s="187">
        <f t="shared" si="9"/>
        <v>29</v>
      </c>
      <c r="U116" s="241">
        <v>17943463.740021262</v>
      </c>
      <c r="V116" s="95">
        <f t="shared" si="10"/>
        <v>0.01363703244241616</v>
      </c>
      <c r="W116" s="95">
        <f t="shared" si="11"/>
        <v>0.00037681273854044654</v>
      </c>
      <c r="X116" s="96">
        <f t="shared" si="12"/>
        <v>0.0013816467079816373</v>
      </c>
    </row>
    <row r="117" spans="1:24" ht="14.25">
      <c r="A117" s="161" t="s">
        <v>607</v>
      </c>
      <c r="B117" s="15">
        <v>39153</v>
      </c>
      <c r="C117" s="237" t="s">
        <v>568</v>
      </c>
      <c r="D117" s="15">
        <v>39148</v>
      </c>
      <c r="E117" s="33" t="s">
        <v>137</v>
      </c>
      <c r="F117" s="34" t="s">
        <v>138</v>
      </c>
      <c r="G117" s="32" t="s">
        <v>29</v>
      </c>
      <c r="H117" s="15">
        <v>39155</v>
      </c>
      <c r="I117" s="239">
        <f t="shared" si="13"/>
        <v>39156</v>
      </c>
      <c r="J117" s="240" t="s">
        <v>646</v>
      </c>
      <c r="K117" s="161">
        <v>0.77</v>
      </c>
      <c r="L117" s="161">
        <v>0</v>
      </c>
      <c r="M117" s="161">
        <v>0.25</v>
      </c>
      <c r="N117" s="161">
        <v>0.018</v>
      </c>
      <c r="O117" s="161">
        <v>0</v>
      </c>
      <c r="P117" s="161">
        <v>0.0012</v>
      </c>
      <c r="Q117" s="161">
        <v>0.11</v>
      </c>
      <c r="R117" s="161">
        <v>0</v>
      </c>
      <c r="S117" s="161">
        <v>0.0018</v>
      </c>
      <c r="T117" s="187">
        <f t="shared" si="9"/>
        <v>13</v>
      </c>
      <c r="U117" s="241">
        <v>39484669.90006798</v>
      </c>
      <c r="V117" s="95">
        <f t="shared" si="10"/>
        <v>0.030403195823052342</v>
      </c>
      <c r="W117" s="95">
        <f t="shared" si="11"/>
        <v>0.0007107240582012234</v>
      </c>
      <c r="X117" s="96">
        <f t="shared" si="12"/>
        <v>0.0043433136890074775</v>
      </c>
    </row>
    <row r="118" spans="1:24" ht="14.25">
      <c r="A118" s="161" t="s">
        <v>608</v>
      </c>
      <c r="B118" s="15">
        <v>39167</v>
      </c>
      <c r="C118" s="237" t="s">
        <v>569</v>
      </c>
      <c r="D118" s="15">
        <v>39160</v>
      </c>
      <c r="E118" s="33" t="s">
        <v>137</v>
      </c>
      <c r="F118" s="34" t="s">
        <v>138</v>
      </c>
      <c r="G118" s="32" t="s">
        <v>29</v>
      </c>
      <c r="H118" s="15">
        <v>39169</v>
      </c>
      <c r="I118" s="239">
        <f t="shared" si="13"/>
        <v>39170</v>
      </c>
      <c r="J118" s="240" t="s">
        <v>647</v>
      </c>
      <c r="K118" s="161">
        <v>1.2</v>
      </c>
      <c r="L118" s="161">
        <v>0</v>
      </c>
      <c r="M118" s="161">
        <v>0.25</v>
      </c>
      <c r="N118" s="161">
        <v>0.0041</v>
      </c>
      <c r="O118" s="161">
        <v>0</v>
      </c>
      <c r="P118" s="161">
        <v>0.0012</v>
      </c>
      <c r="Q118" s="161">
        <v>0.09</v>
      </c>
      <c r="R118" s="161">
        <v>0</v>
      </c>
      <c r="S118" s="161">
        <v>0.0018</v>
      </c>
      <c r="T118" s="187">
        <f t="shared" si="9"/>
        <v>14</v>
      </c>
      <c r="U118" s="241">
        <v>10162238.985567871</v>
      </c>
      <c r="V118" s="95">
        <f t="shared" si="10"/>
        <v>0.012194686782681445</v>
      </c>
      <c r="W118" s="95">
        <f t="shared" si="11"/>
        <v>4.166517984082828E-05</v>
      </c>
      <c r="X118" s="96">
        <f t="shared" si="12"/>
        <v>0.0009146015087011084</v>
      </c>
    </row>
    <row r="119" spans="1:24" ht="14.25">
      <c r="A119" s="161" t="s">
        <v>609</v>
      </c>
      <c r="B119" s="15">
        <v>39182</v>
      </c>
      <c r="C119" s="237" t="s">
        <v>570</v>
      </c>
      <c r="D119" s="15">
        <v>39174</v>
      </c>
      <c r="E119" s="33" t="s">
        <v>137</v>
      </c>
      <c r="F119" s="34" t="s">
        <v>138</v>
      </c>
      <c r="G119" s="32" t="s">
        <v>29</v>
      </c>
      <c r="H119" s="15">
        <v>39184</v>
      </c>
      <c r="I119" s="239">
        <f t="shared" si="13"/>
        <v>39185</v>
      </c>
      <c r="J119" s="240" t="s">
        <v>648</v>
      </c>
      <c r="K119" s="161">
        <v>1.4</v>
      </c>
      <c r="L119" s="161" t="s">
        <v>36</v>
      </c>
      <c r="M119" s="161">
        <v>0.25</v>
      </c>
      <c r="N119" s="161">
        <v>0.0049</v>
      </c>
      <c r="O119" s="161">
        <v>0</v>
      </c>
      <c r="P119" s="161">
        <v>0.0012</v>
      </c>
      <c r="Q119" s="161">
        <v>0.031</v>
      </c>
      <c r="R119" s="161" t="s">
        <v>36</v>
      </c>
      <c r="S119" s="161">
        <v>0.0018</v>
      </c>
      <c r="T119" s="187">
        <f t="shared" si="9"/>
        <v>15</v>
      </c>
      <c r="U119" s="241">
        <v>44111561.87094388</v>
      </c>
      <c r="V119" s="95">
        <f t="shared" si="10"/>
        <v>0.06175618661932143</v>
      </c>
      <c r="W119" s="95">
        <f t="shared" si="11"/>
        <v>0.000216146653167625</v>
      </c>
      <c r="X119" s="96">
        <f t="shared" si="12"/>
        <v>0.0013674584179992602</v>
      </c>
    </row>
    <row r="120" spans="1:24" ht="14.25">
      <c r="A120" s="161" t="s">
        <v>610</v>
      </c>
      <c r="B120" s="15">
        <v>39212</v>
      </c>
      <c r="C120" s="237" t="s">
        <v>571</v>
      </c>
      <c r="D120" s="15">
        <v>39203</v>
      </c>
      <c r="E120" s="33" t="s">
        <v>137</v>
      </c>
      <c r="F120" s="34" t="s">
        <v>138</v>
      </c>
      <c r="G120" s="32" t="s">
        <v>29</v>
      </c>
      <c r="H120" s="15">
        <v>39213</v>
      </c>
      <c r="I120" s="239">
        <f t="shared" si="13"/>
        <v>39214</v>
      </c>
      <c r="J120" s="240" t="s">
        <v>649</v>
      </c>
      <c r="K120" s="161">
        <v>1</v>
      </c>
      <c r="L120" s="161">
        <v>0</v>
      </c>
      <c r="M120" s="161">
        <v>0.25</v>
      </c>
      <c r="N120" s="161">
        <v>0.011</v>
      </c>
      <c r="O120" s="161">
        <v>0</v>
      </c>
      <c r="P120" s="161">
        <v>0.00067</v>
      </c>
      <c r="Q120" s="161">
        <v>0.11</v>
      </c>
      <c r="R120" s="161">
        <v>0</v>
      </c>
      <c r="S120" s="161">
        <v>0.0018</v>
      </c>
      <c r="T120" s="187">
        <f t="shared" si="9"/>
        <v>30</v>
      </c>
      <c r="U120" s="241">
        <v>29945526.3915985</v>
      </c>
      <c r="V120" s="95">
        <f t="shared" si="10"/>
        <v>0.0299455263915985</v>
      </c>
      <c r="W120" s="95">
        <f t="shared" si="11"/>
        <v>0.00032940079030758347</v>
      </c>
      <c r="X120" s="96">
        <f t="shared" si="12"/>
        <v>0.0032940079030758353</v>
      </c>
    </row>
    <row r="121" spans="1:24" ht="14.25">
      <c r="A121" s="161" t="s">
        <v>611</v>
      </c>
      <c r="B121" s="15">
        <v>39224</v>
      </c>
      <c r="C121" s="237" t="s">
        <v>572</v>
      </c>
      <c r="D121" s="15">
        <v>39216</v>
      </c>
      <c r="E121" s="33" t="s">
        <v>137</v>
      </c>
      <c r="F121" s="34" t="s">
        <v>138</v>
      </c>
      <c r="G121" s="32" t="s">
        <v>29</v>
      </c>
      <c r="H121" s="15">
        <v>39225</v>
      </c>
      <c r="I121" s="239">
        <f t="shared" si="13"/>
        <v>39226</v>
      </c>
      <c r="J121" s="240" t="s">
        <v>650</v>
      </c>
      <c r="K121" s="161">
        <v>1.8</v>
      </c>
      <c r="L121" s="161">
        <v>0</v>
      </c>
      <c r="M121" s="161">
        <v>0.25</v>
      </c>
      <c r="N121" s="161">
        <v>0.0075</v>
      </c>
      <c r="O121" s="161" t="s">
        <v>36</v>
      </c>
      <c r="P121" s="161">
        <v>0.00067</v>
      </c>
      <c r="Q121" s="161">
        <v>0.12</v>
      </c>
      <c r="R121" s="161" t="s">
        <v>36</v>
      </c>
      <c r="S121" s="161">
        <v>0.0018</v>
      </c>
      <c r="T121" s="187">
        <f t="shared" si="9"/>
        <v>12</v>
      </c>
      <c r="U121" s="241">
        <v>20053258.1330787</v>
      </c>
      <c r="V121" s="95">
        <f t="shared" si="10"/>
        <v>0.03609586463954167</v>
      </c>
      <c r="W121" s="95">
        <f t="shared" si="11"/>
        <v>0.00015039943599809023</v>
      </c>
      <c r="X121" s="96">
        <f t="shared" si="12"/>
        <v>0.0024063909759694437</v>
      </c>
    </row>
    <row r="122" spans="1:24" ht="14.25">
      <c r="A122" s="161" t="s">
        <v>612</v>
      </c>
      <c r="B122" s="15">
        <v>39255</v>
      </c>
      <c r="C122" s="237" t="s">
        <v>573</v>
      </c>
      <c r="D122" s="15">
        <v>39247</v>
      </c>
      <c r="E122" s="33" t="s">
        <v>137</v>
      </c>
      <c r="F122" s="34" t="s">
        <v>138</v>
      </c>
      <c r="G122" s="32" t="s">
        <v>29</v>
      </c>
      <c r="H122" s="15">
        <v>39255</v>
      </c>
      <c r="I122" s="239">
        <f t="shared" si="13"/>
        <v>39256</v>
      </c>
      <c r="J122" s="240" t="s">
        <v>651</v>
      </c>
      <c r="K122" s="161">
        <v>1.2</v>
      </c>
      <c r="L122" s="161">
        <v>0</v>
      </c>
      <c r="M122" s="161">
        <v>0.25</v>
      </c>
      <c r="N122" s="161">
        <v>0.0087</v>
      </c>
      <c r="O122" s="161">
        <v>0</v>
      </c>
      <c r="P122" s="161">
        <v>0.00067</v>
      </c>
      <c r="Q122" s="161">
        <v>0.098</v>
      </c>
      <c r="R122" s="161">
        <v>0</v>
      </c>
      <c r="S122" s="161">
        <v>0.0018</v>
      </c>
      <c r="T122" s="187">
        <f t="shared" si="9"/>
        <v>31</v>
      </c>
      <c r="U122" s="241">
        <v>21596757.131074645</v>
      </c>
      <c r="V122" s="95">
        <f t="shared" si="10"/>
        <v>0.025916108557289576</v>
      </c>
      <c r="W122" s="95">
        <f t="shared" si="11"/>
        <v>0.00018789178704034938</v>
      </c>
      <c r="X122" s="96">
        <f t="shared" si="12"/>
        <v>0.0021164821988453155</v>
      </c>
    </row>
    <row r="123" spans="1:24" ht="14.25">
      <c r="A123" s="161" t="s">
        <v>613</v>
      </c>
      <c r="B123" s="15">
        <v>39266</v>
      </c>
      <c r="C123" s="237" t="s">
        <v>574</v>
      </c>
      <c r="D123" s="15">
        <v>39258</v>
      </c>
      <c r="E123" s="33" t="s">
        <v>137</v>
      </c>
      <c r="F123" s="34" t="s">
        <v>138</v>
      </c>
      <c r="G123" s="32" t="s">
        <v>29</v>
      </c>
      <c r="H123" s="15">
        <v>39268</v>
      </c>
      <c r="I123" s="239">
        <f t="shared" si="13"/>
        <v>39269</v>
      </c>
      <c r="J123" s="240" t="s">
        <v>652</v>
      </c>
      <c r="K123" s="161">
        <v>1.5</v>
      </c>
      <c r="L123" s="161">
        <v>0</v>
      </c>
      <c r="M123" s="161">
        <v>0.25</v>
      </c>
      <c r="N123" s="161">
        <v>0.005</v>
      </c>
      <c r="O123" s="161">
        <v>0</v>
      </c>
      <c r="P123" s="161">
        <v>0.00067</v>
      </c>
      <c r="Q123" s="161">
        <v>0.11</v>
      </c>
      <c r="R123" s="161">
        <v>0</v>
      </c>
      <c r="S123" s="161">
        <v>0.0046</v>
      </c>
      <c r="T123" s="187">
        <f t="shared" si="9"/>
        <v>11</v>
      </c>
      <c r="U123" s="241">
        <v>115507308.8413891</v>
      </c>
      <c r="V123" s="95">
        <f t="shared" si="10"/>
        <v>0.17326096326208365</v>
      </c>
      <c r="W123" s="95">
        <f t="shared" si="11"/>
        <v>0.0005775365442069456</v>
      </c>
      <c r="X123" s="96">
        <f t="shared" si="12"/>
        <v>0.012705803972552804</v>
      </c>
    </row>
    <row r="124" spans="1:24" ht="14.25">
      <c r="A124" s="161" t="s">
        <v>614</v>
      </c>
      <c r="B124" s="15">
        <v>39281</v>
      </c>
      <c r="C124" s="237" t="s">
        <v>575</v>
      </c>
      <c r="D124" s="15">
        <v>39273</v>
      </c>
      <c r="E124" s="33" t="s">
        <v>137</v>
      </c>
      <c r="F124" s="34" t="s">
        <v>138</v>
      </c>
      <c r="G124" s="32" t="s">
        <v>29</v>
      </c>
      <c r="H124" s="15">
        <v>39282</v>
      </c>
      <c r="I124" s="239">
        <f t="shared" si="13"/>
        <v>39283</v>
      </c>
      <c r="J124" s="237" t="s">
        <v>653</v>
      </c>
      <c r="K124" s="161">
        <v>3.3</v>
      </c>
      <c r="L124" s="161">
        <v>0</v>
      </c>
      <c r="M124" s="161">
        <v>0.25</v>
      </c>
      <c r="N124" s="161">
        <v>0.0086</v>
      </c>
      <c r="O124" s="161">
        <v>0</v>
      </c>
      <c r="P124" s="161">
        <v>0.0013</v>
      </c>
      <c r="Q124" s="161">
        <v>0.52</v>
      </c>
      <c r="R124" s="161">
        <v>0</v>
      </c>
      <c r="S124" s="161">
        <v>0.018</v>
      </c>
      <c r="T124" s="187">
        <f t="shared" si="9"/>
        <v>15</v>
      </c>
      <c r="U124" s="241">
        <v>-341261837.2639487</v>
      </c>
      <c r="V124" s="95">
        <f t="shared" si="10"/>
        <v>-1.1261640629710303</v>
      </c>
      <c r="W124" s="95">
        <f t="shared" si="11"/>
        <v>-0.0029348518004699586</v>
      </c>
      <c r="X124" s="96">
        <f t="shared" si="12"/>
        <v>-0.17745615537725334</v>
      </c>
    </row>
    <row r="125" spans="1:24" ht="14.25">
      <c r="A125" s="161" t="s">
        <v>615</v>
      </c>
      <c r="B125" s="15">
        <v>39294</v>
      </c>
      <c r="C125" s="237" t="s">
        <v>576</v>
      </c>
      <c r="D125" s="15">
        <v>39289</v>
      </c>
      <c r="E125" s="33" t="s">
        <v>137</v>
      </c>
      <c r="F125" s="34" t="s">
        <v>138</v>
      </c>
      <c r="G125" s="32" t="s">
        <v>29</v>
      </c>
      <c r="H125" s="15">
        <v>39296</v>
      </c>
      <c r="I125" s="239">
        <f t="shared" si="13"/>
        <v>39297</v>
      </c>
      <c r="J125" s="237" t="s">
        <v>654</v>
      </c>
      <c r="K125" s="161">
        <v>2.6</v>
      </c>
      <c r="L125" s="161">
        <v>0</v>
      </c>
      <c r="M125" s="161">
        <v>0.25</v>
      </c>
      <c r="N125" s="161">
        <v>0.0044</v>
      </c>
      <c r="O125" s="161">
        <v>0</v>
      </c>
      <c r="P125" s="161">
        <v>0.00067</v>
      </c>
      <c r="Q125" s="161">
        <v>0.48</v>
      </c>
      <c r="R125" s="161">
        <v>0</v>
      </c>
      <c r="S125" s="161">
        <v>0.018</v>
      </c>
      <c r="T125" s="187">
        <f t="shared" si="9"/>
        <v>13</v>
      </c>
      <c r="U125" s="241">
        <v>-65503887.572200425</v>
      </c>
      <c r="V125" s="95">
        <f t="shared" si="10"/>
        <v>-0.17031010768772112</v>
      </c>
      <c r="W125" s="95">
        <f t="shared" si="11"/>
        <v>-0.0002882171053176819</v>
      </c>
      <c r="X125" s="96">
        <f t="shared" si="12"/>
        <v>-0.0314418660346562</v>
      </c>
    </row>
    <row r="126" spans="1:24" ht="14.25">
      <c r="A126" s="161" t="s">
        <v>616</v>
      </c>
      <c r="B126" s="15">
        <v>39301</v>
      </c>
      <c r="C126" s="237" t="s">
        <v>577</v>
      </c>
      <c r="D126" s="15">
        <v>39294</v>
      </c>
      <c r="E126" s="33" t="s">
        <v>137</v>
      </c>
      <c r="F126" s="34" t="s">
        <v>138</v>
      </c>
      <c r="G126" s="32" t="s">
        <v>29</v>
      </c>
      <c r="H126" s="15">
        <v>39303</v>
      </c>
      <c r="I126" s="239">
        <f t="shared" si="13"/>
        <v>39304</v>
      </c>
      <c r="J126" s="237" t="s">
        <v>655</v>
      </c>
      <c r="K126" s="161">
        <v>2.1</v>
      </c>
      <c r="L126" s="161">
        <v>0</v>
      </c>
      <c r="M126" s="161">
        <v>0.25</v>
      </c>
      <c r="N126" s="161">
        <v>0.0084</v>
      </c>
      <c r="O126" s="161" t="s">
        <v>36</v>
      </c>
      <c r="P126" s="161">
        <v>0.00067</v>
      </c>
      <c r="Q126" s="161">
        <v>0.41</v>
      </c>
      <c r="R126" s="161" t="s">
        <v>36</v>
      </c>
      <c r="S126" s="161">
        <v>0.0092</v>
      </c>
      <c r="T126" s="187">
        <f t="shared" si="9"/>
        <v>7</v>
      </c>
      <c r="U126" s="241">
        <v>-18381492.053432982</v>
      </c>
      <c r="V126" s="95">
        <f t="shared" si="10"/>
        <v>-0.03860113331220926</v>
      </c>
      <c r="W126" s="95">
        <f t="shared" si="11"/>
        <v>-0.00015440453324883706</v>
      </c>
      <c r="X126" s="96">
        <f t="shared" si="12"/>
        <v>-0.007536411741907522</v>
      </c>
    </row>
    <row r="127" spans="1:24" ht="14.25">
      <c r="A127" s="161" t="s">
        <v>617</v>
      </c>
      <c r="B127" s="15">
        <v>39308</v>
      </c>
      <c r="C127" s="237" t="s">
        <v>578</v>
      </c>
      <c r="D127" s="15">
        <v>39304</v>
      </c>
      <c r="E127" s="33" t="s">
        <v>137</v>
      </c>
      <c r="F127" s="34" t="s">
        <v>138</v>
      </c>
      <c r="G127" s="32" t="s">
        <v>29</v>
      </c>
      <c r="H127" s="15">
        <v>39310</v>
      </c>
      <c r="I127" s="239">
        <f t="shared" si="13"/>
        <v>39311</v>
      </c>
      <c r="J127" s="237" t="s">
        <v>656</v>
      </c>
      <c r="K127" s="161">
        <v>1.8</v>
      </c>
      <c r="L127" s="161">
        <v>0</v>
      </c>
      <c r="M127" s="161">
        <v>0.25</v>
      </c>
      <c r="N127" s="161">
        <v>0.0086</v>
      </c>
      <c r="O127" s="161">
        <v>0</v>
      </c>
      <c r="P127" s="161">
        <v>0.00067</v>
      </c>
      <c r="Q127" s="161">
        <v>0.41</v>
      </c>
      <c r="R127" s="161" t="s">
        <v>36</v>
      </c>
      <c r="S127" s="161">
        <v>0.0092</v>
      </c>
      <c r="T127" s="187">
        <f t="shared" si="9"/>
        <v>7</v>
      </c>
      <c r="U127" s="241">
        <v>-95042177.01533249</v>
      </c>
      <c r="V127" s="95">
        <f t="shared" si="10"/>
        <v>-0.1710759186275985</v>
      </c>
      <c r="W127" s="95">
        <f t="shared" si="11"/>
        <v>-0.0008173627223318594</v>
      </c>
      <c r="X127" s="96">
        <f t="shared" si="12"/>
        <v>-0.03896729257628632</v>
      </c>
    </row>
    <row r="128" spans="1:24" ht="14.25">
      <c r="A128" s="161" t="s">
        <v>618</v>
      </c>
      <c r="B128" s="15">
        <v>39315</v>
      </c>
      <c r="C128" s="237" t="s">
        <v>579</v>
      </c>
      <c r="D128" s="15">
        <v>39310</v>
      </c>
      <c r="E128" s="33" t="s">
        <v>137</v>
      </c>
      <c r="F128" s="34" t="s">
        <v>138</v>
      </c>
      <c r="G128" s="32" t="s">
        <v>29</v>
      </c>
      <c r="H128" s="15">
        <v>39317</v>
      </c>
      <c r="I128" s="239">
        <f t="shared" si="13"/>
        <v>39318</v>
      </c>
      <c r="J128" s="237" t="s">
        <v>657</v>
      </c>
      <c r="K128" s="161">
        <v>1.8</v>
      </c>
      <c r="L128" s="161">
        <v>0</v>
      </c>
      <c r="M128" s="161">
        <v>0.25</v>
      </c>
      <c r="N128" s="161">
        <v>0.0067</v>
      </c>
      <c r="O128" s="161" t="s">
        <v>36</v>
      </c>
      <c r="P128" s="161">
        <v>0.00067</v>
      </c>
      <c r="Q128" s="161">
        <v>0.35</v>
      </c>
      <c r="R128" s="161" t="s">
        <v>36</v>
      </c>
      <c r="S128" s="161">
        <v>0.0092</v>
      </c>
      <c r="T128" s="187">
        <f t="shared" si="9"/>
        <v>7</v>
      </c>
      <c r="U128" s="241">
        <v>200953654.5034764</v>
      </c>
      <c r="V128" s="95">
        <f t="shared" si="10"/>
        <v>0.3617165781062575</v>
      </c>
      <c r="W128" s="95">
        <f t="shared" si="11"/>
        <v>0.001346389485173292</v>
      </c>
      <c r="X128" s="96">
        <f t="shared" si="12"/>
        <v>0.07033377907621674</v>
      </c>
    </row>
    <row r="129" spans="1:24" ht="14.25">
      <c r="A129" s="161" t="s">
        <v>619</v>
      </c>
      <c r="B129" s="15">
        <v>39323</v>
      </c>
      <c r="C129" s="237" t="s">
        <v>580</v>
      </c>
      <c r="D129" s="15">
        <v>39315</v>
      </c>
      <c r="E129" s="33" t="s">
        <v>137</v>
      </c>
      <c r="F129" s="34" t="s">
        <v>138</v>
      </c>
      <c r="G129" s="32" t="s">
        <v>29</v>
      </c>
      <c r="H129" s="15">
        <v>39325</v>
      </c>
      <c r="I129" s="239">
        <f t="shared" si="13"/>
        <v>39326</v>
      </c>
      <c r="J129" s="237" t="s">
        <v>658</v>
      </c>
      <c r="K129" s="161">
        <v>2.2</v>
      </c>
      <c r="L129" s="161">
        <v>0</v>
      </c>
      <c r="M129" s="161">
        <v>0.25</v>
      </c>
      <c r="N129" s="161">
        <v>0.022</v>
      </c>
      <c r="O129" s="161">
        <v>0</v>
      </c>
      <c r="P129" s="161">
        <v>0.00067</v>
      </c>
      <c r="Q129" s="161">
        <v>0.32</v>
      </c>
      <c r="R129" s="161">
        <v>0</v>
      </c>
      <c r="S129" s="161">
        <v>0.0092</v>
      </c>
      <c r="T129" s="187">
        <f t="shared" si="9"/>
        <v>8</v>
      </c>
      <c r="U129" s="241">
        <v>199903057.59452862</v>
      </c>
      <c r="V129" s="95">
        <f t="shared" si="10"/>
        <v>0.439786726707963</v>
      </c>
      <c r="W129" s="95">
        <f t="shared" si="11"/>
        <v>0.004397867267079629</v>
      </c>
      <c r="X129" s="96">
        <f t="shared" si="12"/>
        <v>0.06396897843024915</v>
      </c>
    </row>
    <row r="130" spans="1:24" ht="14.25">
      <c r="A130" s="161" t="s">
        <v>620</v>
      </c>
      <c r="B130" s="15">
        <v>39330</v>
      </c>
      <c r="C130" s="237" t="s">
        <v>581</v>
      </c>
      <c r="D130" s="15">
        <v>39323</v>
      </c>
      <c r="E130" s="33" t="s">
        <v>137</v>
      </c>
      <c r="F130" s="34" t="s">
        <v>138</v>
      </c>
      <c r="G130" s="32" t="s">
        <v>29</v>
      </c>
      <c r="H130" s="15">
        <v>39331</v>
      </c>
      <c r="I130" s="239">
        <f t="shared" si="13"/>
        <v>39332</v>
      </c>
      <c r="J130" s="237" t="s">
        <v>659</v>
      </c>
      <c r="K130" s="161">
        <v>1.3</v>
      </c>
      <c r="L130" s="161">
        <v>0</v>
      </c>
      <c r="M130" s="161">
        <v>0.25</v>
      </c>
      <c r="N130" s="161">
        <v>0.043</v>
      </c>
      <c r="O130" s="161">
        <v>0</v>
      </c>
      <c r="P130" s="161">
        <v>0.00067</v>
      </c>
      <c r="Q130" s="161">
        <v>0.31</v>
      </c>
      <c r="R130" s="161">
        <v>0</v>
      </c>
      <c r="S130" s="161">
        <v>0.0092</v>
      </c>
      <c r="T130" s="187">
        <f t="shared" si="9"/>
        <v>7</v>
      </c>
      <c r="U130" s="241">
        <v>251378525.21032366</v>
      </c>
      <c r="V130" s="95">
        <f t="shared" si="10"/>
        <v>0.3267920827734207</v>
      </c>
      <c r="W130" s="95">
        <f t="shared" si="11"/>
        <v>0.010809276584043917</v>
      </c>
      <c r="X130" s="96">
        <f t="shared" si="12"/>
        <v>0.07792734281520033</v>
      </c>
    </row>
    <row r="131" spans="1:24" ht="14.25">
      <c r="A131" s="161" t="s">
        <v>621</v>
      </c>
      <c r="B131" s="15">
        <v>39337</v>
      </c>
      <c r="C131" s="237" t="s">
        <v>582</v>
      </c>
      <c r="D131" s="15">
        <v>39330</v>
      </c>
      <c r="E131" s="33" t="s">
        <v>137</v>
      </c>
      <c r="F131" s="34" t="s">
        <v>138</v>
      </c>
      <c r="G131" s="32" t="s">
        <v>29</v>
      </c>
      <c r="H131" s="15">
        <v>39338</v>
      </c>
      <c r="I131" s="239">
        <f t="shared" si="13"/>
        <v>39339</v>
      </c>
      <c r="J131" s="240" t="s">
        <v>660</v>
      </c>
      <c r="K131" s="161">
        <v>1.6</v>
      </c>
      <c r="L131" s="161">
        <v>0</v>
      </c>
      <c r="M131" s="161">
        <v>0.25</v>
      </c>
      <c r="N131" s="161">
        <v>0.028</v>
      </c>
      <c r="O131" s="161">
        <v>0</v>
      </c>
      <c r="P131" s="161">
        <v>0.00067</v>
      </c>
      <c r="Q131" s="161">
        <v>0.36</v>
      </c>
      <c r="R131" s="161" t="s">
        <v>36</v>
      </c>
      <c r="S131" s="161">
        <v>0.0092</v>
      </c>
      <c r="T131" s="187">
        <f t="shared" si="9"/>
        <v>7</v>
      </c>
      <c r="U131" s="241">
        <v>255772592.29831296</v>
      </c>
      <c r="V131" s="95">
        <f t="shared" si="10"/>
        <v>0.4092361476773007</v>
      </c>
      <c r="W131" s="95">
        <f t="shared" si="11"/>
        <v>0.007161632584352763</v>
      </c>
      <c r="X131" s="96">
        <f t="shared" si="12"/>
        <v>0.09207813322739265</v>
      </c>
    </row>
    <row r="132" spans="1:24" ht="14.25">
      <c r="A132" s="161" t="s">
        <v>622</v>
      </c>
      <c r="B132" s="15">
        <v>39344</v>
      </c>
      <c r="C132" s="237" t="s">
        <v>583</v>
      </c>
      <c r="D132" s="15">
        <v>39337</v>
      </c>
      <c r="E132" s="33" t="s">
        <v>137</v>
      </c>
      <c r="F132" s="34" t="s">
        <v>138</v>
      </c>
      <c r="G132" s="32" t="s">
        <v>29</v>
      </c>
      <c r="H132" s="15">
        <v>39346</v>
      </c>
      <c r="I132" s="239">
        <f t="shared" si="13"/>
        <v>39347</v>
      </c>
      <c r="J132" s="237" t="s">
        <v>661</v>
      </c>
      <c r="K132" s="161">
        <v>1.9</v>
      </c>
      <c r="L132" s="161" t="s">
        <v>36</v>
      </c>
      <c r="M132" s="161">
        <v>0.25</v>
      </c>
      <c r="N132" s="161">
        <v>0.029</v>
      </c>
      <c r="O132" s="161">
        <v>0</v>
      </c>
      <c r="P132" s="161">
        <v>0.00067</v>
      </c>
      <c r="Q132" s="161">
        <v>0.42</v>
      </c>
      <c r="R132" s="161" t="s">
        <v>36</v>
      </c>
      <c r="S132" s="161">
        <v>0.0092</v>
      </c>
      <c r="T132" s="187">
        <f t="shared" si="9"/>
        <v>7</v>
      </c>
      <c r="U132" s="241">
        <v>-31046429.39683409</v>
      </c>
      <c r="V132" s="95">
        <f t="shared" si="10"/>
        <v>-0.05898821585398477</v>
      </c>
      <c r="W132" s="95">
        <f t="shared" si="11"/>
        <v>-0.0009003464525081887</v>
      </c>
      <c r="X132" s="96">
        <f t="shared" si="12"/>
        <v>-0.013039500346670318</v>
      </c>
    </row>
    <row r="133" spans="1:24" ht="14.25">
      <c r="A133" s="161" t="s">
        <v>623</v>
      </c>
      <c r="B133" s="15">
        <v>39351</v>
      </c>
      <c r="C133" s="237" t="s">
        <v>584</v>
      </c>
      <c r="D133" s="15">
        <v>39344</v>
      </c>
      <c r="E133" s="33" t="s">
        <v>137</v>
      </c>
      <c r="F133" s="34" t="s">
        <v>138</v>
      </c>
      <c r="G133" s="32" t="s">
        <v>29</v>
      </c>
      <c r="H133" s="15">
        <v>39352</v>
      </c>
      <c r="I133" s="239">
        <f t="shared" si="13"/>
        <v>39353</v>
      </c>
      <c r="J133" s="240" t="s">
        <v>662</v>
      </c>
      <c r="K133" s="161">
        <v>1.6</v>
      </c>
      <c r="L133" s="161">
        <v>0</v>
      </c>
      <c r="M133" s="161">
        <v>0.25</v>
      </c>
      <c r="N133" s="161">
        <v>0.057</v>
      </c>
      <c r="O133" s="161">
        <v>0</v>
      </c>
      <c r="P133" s="161">
        <v>0.00067</v>
      </c>
      <c r="Q133" s="161">
        <v>0.71</v>
      </c>
      <c r="R133" s="161" t="s">
        <v>36</v>
      </c>
      <c r="S133" s="161">
        <v>0.0092</v>
      </c>
      <c r="T133" s="187">
        <f t="shared" si="9"/>
        <v>7</v>
      </c>
      <c r="U133" s="241">
        <v>837107860.4100405</v>
      </c>
      <c r="V133" s="95">
        <f t="shared" si="10"/>
        <v>1.339372576656065</v>
      </c>
      <c r="W133" s="95">
        <f t="shared" si="11"/>
        <v>0.04771514804337231</v>
      </c>
      <c r="X133" s="96">
        <f t="shared" si="12"/>
        <v>0.5943465808911288</v>
      </c>
    </row>
    <row r="134" spans="1:24" ht="14.25">
      <c r="A134" s="161" t="s">
        <v>624</v>
      </c>
      <c r="B134" s="15">
        <v>39366</v>
      </c>
      <c r="C134" s="237" t="s">
        <v>585</v>
      </c>
      <c r="D134" s="15">
        <v>39358</v>
      </c>
      <c r="E134" s="33" t="s">
        <v>137</v>
      </c>
      <c r="F134" s="34" t="s">
        <v>138</v>
      </c>
      <c r="G134" s="32" t="s">
        <v>29</v>
      </c>
      <c r="H134" s="15">
        <v>39371</v>
      </c>
      <c r="I134" s="239">
        <f t="shared" si="13"/>
        <v>39372</v>
      </c>
      <c r="J134" s="237" t="s">
        <v>663</v>
      </c>
      <c r="K134" s="161">
        <v>2.6</v>
      </c>
      <c r="L134" s="161">
        <v>0</v>
      </c>
      <c r="M134" s="161">
        <v>0.25</v>
      </c>
      <c r="N134" s="161">
        <v>0.037</v>
      </c>
      <c r="O134" s="161">
        <v>0</v>
      </c>
      <c r="P134" s="161">
        <v>0.00067</v>
      </c>
      <c r="Q134" s="161">
        <v>0.9</v>
      </c>
      <c r="R134" s="161">
        <v>0</v>
      </c>
      <c r="S134" s="161">
        <v>0.023</v>
      </c>
      <c r="T134" s="187">
        <f t="shared" si="9"/>
        <v>15</v>
      </c>
      <c r="U134">
        <v>1049120334.500616</v>
      </c>
      <c r="V134" s="95">
        <f aca="true" t="shared" si="14" ref="V134:V144">K134*$U134/1000/1000000</f>
        <v>2.7277128697016018</v>
      </c>
      <c r="W134" s="95">
        <f aca="true" t="shared" si="15" ref="W134:W144">N134*$U134/1000/1000000</f>
        <v>0.03881745237652279</v>
      </c>
      <c r="X134" s="96">
        <f aca="true" t="shared" si="16" ref="X134:X144">Q134*$U134/1000/1000000</f>
        <v>0.9442083010505544</v>
      </c>
    </row>
    <row r="135" spans="1:24" ht="14.25">
      <c r="A135" s="161" t="s">
        <v>625</v>
      </c>
      <c r="B135" s="15">
        <v>39371</v>
      </c>
      <c r="C135" s="237" t="s">
        <v>586</v>
      </c>
      <c r="D135" s="15">
        <v>39366</v>
      </c>
      <c r="E135" s="33" t="s">
        <v>137</v>
      </c>
      <c r="F135" s="34" t="s">
        <v>138</v>
      </c>
      <c r="G135" s="32" t="s">
        <v>29</v>
      </c>
      <c r="H135" s="238">
        <v>39373</v>
      </c>
      <c r="I135" s="239">
        <f t="shared" si="13"/>
        <v>39374</v>
      </c>
      <c r="J135" s="237" t="s">
        <v>664</v>
      </c>
      <c r="K135" s="161">
        <v>1.1</v>
      </c>
      <c r="L135" s="161">
        <v>0</v>
      </c>
      <c r="M135" s="161">
        <v>0.25</v>
      </c>
      <c r="N135" s="161">
        <v>0.047</v>
      </c>
      <c r="O135" s="161">
        <v>0</v>
      </c>
      <c r="P135" s="161">
        <v>0.00067</v>
      </c>
      <c r="Q135" s="161">
        <v>0.95</v>
      </c>
      <c r="R135" s="161">
        <v>0</v>
      </c>
      <c r="S135" s="161">
        <v>0.018</v>
      </c>
      <c r="T135" s="187">
        <f t="shared" si="9"/>
        <v>5</v>
      </c>
      <c r="U135">
        <v>8127911.764811704</v>
      </c>
      <c r="V135" s="95">
        <f t="shared" si="14"/>
        <v>0.008940702941292875</v>
      </c>
      <c r="W135" s="95">
        <f t="shared" si="15"/>
        <v>0.00038201185294615004</v>
      </c>
      <c r="X135" s="96">
        <f t="shared" si="16"/>
        <v>0.007721516176571118</v>
      </c>
    </row>
    <row r="136" spans="1:24" ht="14.25">
      <c r="A136" s="161" t="s">
        <v>626</v>
      </c>
      <c r="B136" s="15">
        <v>39378</v>
      </c>
      <c r="C136" s="237" t="s">
        <v>587</v>
      </c>
      <c r="D136" s="15">
        <v>39371</v>
      </c>
      <c r="E136" s="33" t="s">
        <v>137</v>
      </c>
      <c r="F136" s="34" t="s">
        <v>138</v>
      </c>
      <c r="G136" s="32" t="s">
        <v>29</v>
      </c>
      <c r="H136" s="15">
        <v>39379</v>
      </c>
      <c r="I136" s="239">
        <f t="shared" si="13"/>
        <v>39380</v>
      </c>
      <c r="J136" s="237" t="s">
        <v>665</v>
      </c>
      <c r="K136" s="161">
        <v>2.5</v>
      </c>
      <c r="L136" s="161">
        <v>0</v>
      </c>
      <c r="M136" s="161">
        <v>0.25</v>
      </c>
      <c r="N136" s="161">
        <v>0.054</v>
      </c>
      <c r="O136" s="161">
        <v>0</v>
      </c>
      <c r="P136" s="161">
        <v>0.00067</v>
      </c>
      <c r="Q136" s="161">
        <v>0.7</v>
      </c>
      <c r="R136" s="161">
        <v>0</v>
      </c>
      <c r="S136" s="161">
        <v>0.0092</v>
      </c>
      <c r="T136" s="187">
        <f t="shared" si="9"/>
        <v>7</v>
      </c>
      <c r="U136">
        <v>-99541701.45919244</v>
      </c>
      <c r="V136" s="95">
        <f t="shared" si="14"/>
        <v>-0.24885425364798108</v>
      </c>
      <c r="W136" s="95">
        <f t="shared" si="15"/>
        <v>-0.005375251878796392</v>
      </c>
      <c r="X136" s="96">
        <f t="shared" si="16"/>
        <v>-0.06967919102143472</v>
      </c>
    </row>
    <row r="137" spans="1:24" ht="14.25">
      <c r="A137" s="161" t="s">
        <v>627</v>
      </c>
      <c r="B137" s="15">
        <v>39392</v>
      </c>
      <c r="C137" s="237" t="s">
        <v>588</v>
      </c>
      <c r="D137" s="15">
        <v>39387</v>
      </c>
      <c r="E137" s="33" t="s">
        <v>137</v>
      </c>
      <c r="F137" s="34" t="s">
        <v>138</v>
      </c>
      <c r="G137" s="32" t="s">
        <v>29</v>
      </c>
      <c r="H137" s="15">
        <v>39393</v>
      </c>
      <c r="I137" s="239">
        <f t="shared" si="13"/>
        <v>39394</v>
      </c>
      <c r="J137" s="237" t="s">
        <v>666</v>
      </c>
      <c r="K137" s="161">
        <v>2.8</v>
      </c>
      <c r="L137" s="161" t="s">
        <v>36</v>
      </c>
      <c r="M137" s="161">
        <v>0.25</v>
      </c>
      <c r="N137" s="161">
        <v>0.13</v>
      </c>
      <c r="O137" s="161">
        <v>0</v>
      </c>
      <c r="P137" s="161">
        <v>0.019</v>
      </c>
      <c r="Q137" s="161">
        <v>0.58</v>
      </c>
      <c r="R137" s="161" t="s">
        <v>36</v>
      </c>
      <c r="S137" s="161">
        <v>0.0092</v>
      </c>
      <c r="T137" s="187">
        <f t="shared" si="9"/>
        <v>14</v>
      </c>
      <c r="U137">
        <v>36128940.705564305</v>
      </c>
      <c r="V137" s="95">
        <f t="shared" si="14"/>
        <v>0.10116103397558006</v>
      </c>
      <c r="W137" s="95">
        <f t="shared" si="15"/>
        <v>0.004696762291723359</v>
      </c>
      <c r="X137" s="96">
        <f t="shared" si="16"/>
        <v>0.020954785609227297</v>
      </c>
    </row>
    <row r="138" spans="1:24" ht="14.25">
      <c r="A138" s="161" t="s">
        <v>628</v>
      </c>
      <c r="B138" s="15">
        <v>39406</v>
      </c>
      <c r="C138" s="237" t="s">
        <v>589</v>
      </c>
      <c r="D138" s="15">
        <v>39401</v>
      </c>
      <c r="E138" s="33" t="s">
        <v>137</v>
      </c>
      <c r="F138" s="34" t="s">
        <v>138</v>
      </c>
      <c r="G138" s="32" t="s">
        <v>29</v>
      </c>
      <c r="H138" s="15">
        <v>39413</v>
      </c>
      <c r="I138" s="239">
        <f t="shared" si="13"/>
        <v>39414</v>
      </c>
      <c r="J138" s="237" t="s">
        <v>667</v>
      </c>
      <c r="K138" s="161">
        <v>1.9</v>
      </c>
      <c r="L138" s="161">
        <v>0</v>
      </c>
      <c r="M138" s="161">
        <v>0.25</v>
      </c>
      <c r="N138" s="161">
        <v>0.13</v>
      </c>
      <c r="O138" s="161">
        <v>0</v>
      </c>
      <c r="P138" s="161">
        <v>0.019</v>
      </c>
      <c r="Q138" s="161">
        <v>0.48</v>
      </c>
      <c r="R138" s="161" t="s">
        <v>36</v>
      </c>
      <c r="S138" s="161">
        <v>0.0092</v>
      </c>
      <c r="T138" s="187">
        <f t="shared" si="9"/>
        <v>14</v>
      </c>
      <c r="U138">
        <v>-30152893.269240856</v>
      </c>
      <c r="V138" s="95">
        <f t="shared" si="14"/>
        <v>-0.05729049721155762</v>
      </c>
      <c r="W138" s="95">
        <f t="shared" si="15"/>
        <v>-0.0039198761250013115</v>
      </c>
      <c r="X138" s="96">
        <f t="shared" si="16"/>
        <v>-0.014473388769235611</v>
      </c>
    </row>
    <row r="139" spans="1:24" ht="14.25">
      <c r="A139" s="161" t="s">
        <v>629</v>
      </c>
      <c r="B139" s="15">
        <v>39420</v>
      </c>
      <c r="C139" s="237" t="s">
        <v>590</v>
      </c>
      <c r="D139" s="15">
        <v>39413</v>
      </c>
      <c r="E139" s="33" t="s">
        <v>137</v>
      </c>
      <c r="F139" s="34" t="s">
        <v>138</v>
      </c>
      <c r="G139" s="32" t="s">
        <v>29</v>
      </c>
      <c r="H139" s="15">
        <v>39422</v>
      </c>
      <c r="I139" s="239">
        <f t="shared" si="13"/>
        <v>39423</v>
      </c>
      <c r="J139" s="237" t="s">
        <v>668</v>
      </c>
      <c r="K139" s="161">
        <v>2.1</v>
      </c>
      <c r="L139" s="161">
        <v>0</v>
      </c>
      <c r="M139" s="161">
        <v>0.25</v>
      </c>
      <c r="N139" s="161">
        <v>0.15</v>
      </c>
      <c r="O139" s="161">
        <v>0</v>
      </c>
      <c r="P139" s="161">
        <v>0.0033</v>
      </c>
      <c r="Q139" s="161">
        <v>0.41</v>
      </c>
      <c r="R139" s="161">
        <v>0</v>
      </c>
      <c r="S139" s="161">
        <v>0.0092</v>
      </c>
      <c r="T139" s="187">
        <f t="shared" si="9"/>
        <v>14</v>
      </c>
      <c r="U139">
        <v>0</v>
      </c>
      <c r="V139" s="95">
        <f t="shared" si="14"/>
        <v>0</v>
      </c>
      <c r="W139" s="95">
        <f t="shared" si="15"/>
        <v>0</v>
      </c>
      <c r="X139" s="96">
        <f t="shared" si="16"/>
        <v>0</v>
      </c>
    </row>
    <row r="140" spans="1:24" ht="14.25">
      <c r="A140" s="161" t="s">
        <v>630</v>
      </c>
      <c r="B140" s="15">
        <v>39433</v>
      </c>
      <c r="C140" s="237" t="s">
        <v>591</v>
      </c>
      <c r="D140" s="15">
        <v>39428</v>
      </c>
      <c r="E140" s="33" t="s">
        <v>137</v>
      </c>
      <c r="F140" s="34" t="s">
        <v>138</v>
      </c>
      <c r="G140" s="32" t="s">
        <v>29</v>
      </c>
      <c r="H140" s="15">
        <v>39435</v>
      </c>
      <c r="I140" s="239">
        <f t="shared" si="13"/>
        <v>39436</v>
      </c>
      <c r="J140" s="237" t="s">
        <v>669</v>
      </c>
      <c r="K140" s="161">
        <v>1.5</v>
      </c>
      <c r="L140" s="161">
        <v>0</v>
      </c>
      <c r="M140" s="161">
        <v>0.25</v>
      </c>
      <c r="N140" s="161">
        <v>0.22</v>
      </c>
      <c r="O140" s="161">
        <v>0</v>
      </c>
      <c r="P140" s="161">
        <v>0.019</v>
      </c>
      <c r="Q140" s="161">
        <v>0.34</v>
      </c>
      <c r="R140" s="161">
        <v>0</v>
      </c>
      <c r="S140" s="161">
        <v>0.0092</v>
      </c>
      <c r="T140" s="187">
        <f t="shared" si="9"/>
        <v>13</v>
      </c>
      <c r="U140">
        <v>119770833.90242417</v>
      </c>
      <c r="V140" s="95">
        <f t="shared" si="14"/>
        <v>0.17965625085363626</v>
      </c>
      <c r="W140" s="95">
        <f t="shared" si="15"/>
        <v>0.02634958345853332</v>
      </c>
      <c r="X140" s="96">
        <f t="shared" si="16"/>
        <v>0.04072208352682422</v>
      </c>
    </row>
    <row r="141" spans="1:24" ht="14.25">
      <c r="A141" s="161" t="s">
        <v>631</v>
      </c>
      <c r="B141" s="15">
        <v>39461</v>
      </c>
      <c r="C141" s="237" t="s">
        <v>592</v>
      </c>
      <c r="D141" s="15">
        <v>39454</v>
      </c>
      <c r="E141" s="33" t="s">
        <v>137</v>
      </c>
      <c r="F141" s="34" t="s">
        <v>138</v>
      </c>
      <c r="G141" s="32" t="s">
        <v>29</v>
      </c>
      <c r="H141" s="15">
        <v>39463</v>
      </c>
      <c r="I141" s="239">
        <f t="shared" si="13"/>
        <v>39464</v>
      </c>
      <c r="J141" s="237" t="s">
        <v>670</v>
      </c>
      <c r="K141" s="161">
        <v>1.1</v>
      </c>
      <c r="L141" s="161">
        <v>0</v>
      </c>
      <c r="M141" s="161">
        <v>0.25</v>
      </c>
      <c r="N141" s="161">
        <v>0.33</v>
      </c>
      <c r="O141" s="161">
        <v>0</v>
      </c>
      <c r="P141" s="161">
        <v>0.019</v>
      </c>
      <c r="Q141" s="161">
        <v>0.38</v>
      </c>
      <c r="R141" s="161">
        <v>0</v>
      </c>
      <c r="S141" s="161">
        <v>0.0046</v>
      </c>
      <c r="T141" s="187">
        <f t="shared" si="9"/>
        <v>28</v>
      </c>
      <c r="U141">
        <v>-23504103.029051088</v>
      </c>
      <c r="V141" s="95">
        <f t="shared" si="14"/>
        <v>-0.0258545133319562</v>
      </c>
      <c r="W141" s="95">
        <f t="shared" si="15"/>
        <v>-0.007756353999586859</v>
      </c>
      <c r="X141" s="96">
        <f t="shared" si="16"/>
        <v>-0.008931559151039414</v>
      </c>
    </row>
    <row r="142" spans="1:24" ht="14.25">
      <c r="A142" s="161" t="s">
        <v>632</v>
      </c>
      <c r="B142" s="15">
        <v>39505</v>
      </c>
      <c r="C142" s="237" t="s">
        <v>593</v>
      </c>
      <c r="D142" s="15">
        <v>39497</v>
      </c>
      <c r="E142" s="33" t="s">
        <v>137</v>
      </c>
      <c r="F142" s="34" t="s">
        <v>138</v>
      </c>
      <c r="G142" s="32" t="s">
        <v>29</v>
      </c>
      <c r="H142" s="15">
        <v>39506</v>
      </c>
      <c r="I142" s="239">
        <f t="shared" si="13"/>
        <v>39507</v>
      </c>
      <c r="J142" s="237" t="s">
        <v>671</v>
      </c>
      <c r="K142" s="161">
        <v>1.6</v>
      </c>
      <c r="L142" s="161">
        <v>0</v>
      </c>
      <c r="M142" s="161">
        <v>0.25</v>
      </c>
      <c r="N142" s="161">
        <v>0.28</v>
      </c>
      <c r="O142" s="161">
        <v>0</v>
      </c>
      <c r="P142" s="161">
        <v>0.019</v>
      </c>
      <c r="Q142" s="161">
        <v>0.17</v>
      </c>
      <c r="R142" s="161">
        <v>0</v>
      </c>
      <c r="S142" s="161">
        <v>0.0046</v>
      </c>
      <c r="T142" s="187">
        <f t="shared" si="9"/>
        <v>44</v>
      </c>
      <c r="U142">
        <v>-158463359.38634586</v>
      </c>
      <c r="V142" s="95">
        <f t="shared" si="14"/>
        <v>-0.2535413750181534</v>
      </c>
      <c r="W142" s="95">
        <f t="shared" si="15"/>
        <v>-0.04436974062817685</v>
      </c>
      <c r="X142" s="96">
        <f t="shared" si="16"/>
        <v>-0.0269387710956788</v>
      </c>
    </row>
    <row r="143" spans="1:24" ht="14.25">
      <c r="A143" s="161" t="s">
        <v>633</v>
      </c>
      <c r="B143" s="15">
        <v>39519</v>
      </c>
      <c r="C143" s="237" t="s">
        <v>594</v>
      </c>
      <c r="D143" s="15">
        <v>39511</v>
      </c>
      <c r="E143" s="33" t="s">
        <v>137</v>
      </c>
      <c r="F143" s="34" t="s">
        <v>138</v>
      </c>
      <c r="G143" s="32" t="s">
        <v>29</v>
      </c>
      <c r="H143" s="15">
        <v>39520</v>
      </c>
      <c r="I143" s="239">
        <f t="shared" si="13"/>
        <v>39521</v>
      </c>
      <c r="J143" s="237" t="s">
        <v>672</v>
      </c>
      <c r="K143" s="161">
        <v>1.9</v>
      </c>
      <c r="L143" s="161">
        <v>0</v>
      </c>
      <c r="M143" s="161">
        <v>0.25</v>
      </c>
      <c r="N143" s="161">
        <v>0.24</v>
      </c>
      <c r="O143" s="161">
        <v>0</v>
      </c>
      <c r="P143" s="161">
        <v>0.019</v>
      </c>
      <c r="Q143" s="161">
        <v>0.11</v>
      </c>
      <c r="R143" s="161">
        <v>0</v>
      </c>
      <c r="S143" s="161">
        <v>0.0046</v>
      </c>
      <c r="T143" s="187">
        <f t="shared" si="9"/>
        <v>14</v>
      </c>
      <c r="U143">
        <v>-90672006.80504964</v>
      </c>
      <c r="V143" s="95">
        <f t="shared" si="14"/>
        <v>-0.17227681292959432</v>
      </c>
      <c r="W143" s="95">
        <f t="shared" si="15"/>
        <v>-0.021761281633211914</v>
      </c>
      <c r="X143" s="96">
        <f t="shared" si="16"/>
        <v>-0.009973920748555461</v>
      </c>
    </row>
    <row r="144" spans="1:24" ht="14.25">
      <c r="A144" t="s">
        <v>676</v>
      </c>
      <c r="B144" s="106">
        <v>39531</v>
      </c>
      <c r="C144" s="248" t="s">
        <v>677</v>
      </c>
      <c r="D144" s="239">
        <v>39526</v>
      </c>
      <c r="J144" s="248" t="s">
        <v>678</v>
      </c>
      <c r="K144">
        <v>2</v>
      </c>
      <c r="L144">
        <v>0</v>
      </c>
      <c r="M144">
        <v>0.25</v>
      </c>
      <c r="N144">
        <v>0.085</v>
      </c>
      <c r="O144" t="s">
        <v>36</v>
      </c>
      <c r="P144">
        <v>0.00067</v>
      </c>
      <c r="Q144">
        <v>0.14</v>
      </c>
      <c r="R144">
        <v>0</v>
      </c>
      <c r="S144">
        <v>0.0046</v>
      </c>
      <c r="U144" s="247">
        <v>-94015655.10085319</v>
      </c>
      <c r="V144" s="95">
        <f t="shared" si="14"/>
        <v>-0.18803131020170638</v>
      </c>
      <c r="W144" s="95">
        <f t="shared" si="15"/>
        <v>-0.007991330683572521</v>
      </c>
      <c r="X144" s="96">
        <f t="shared" si="16"/>
        <v>-0.013162191714119448</v>
      </c>
    </row>
    <row r="156" spans="1:3" ht="12.75">
      <c r="A156" t="s">
        <v>67</v>
      </c>
      <c r="B156" s="147" t="s">
        <v>68</v>
      </c>
      <c r="C156" s="147" t="s">
        <v>69</v>
      </c>
    </row>
    <row r="157" spans="1:3" ht="12.75">
      <c r="A157"/>
      <c r="B157" s="147" t="s">
        <v>424</v>
      </c>
      <c r="C157" s="147" t="s">
        <v>70</v>
      </c>
    </row>
    <row r="158" spans="2:3" ht="12.75">
      <c r="B158" s="147" t="s">
        <v>425</v>
      </c>
      <c r="C158" s="147" t="s">
        <v>426</v>
      </c>
    </row>
    <row r="159" ht="14.25">
      <c r="A159" t="s">
        <v>133</v>
      </c>
    </row>
    <row r="160" ht="14.25">
      <c r="A160" s="9" t="s">
        <v>84</v>
      </c>
    </row>
    <row r="161" ht="14.25">
      <c r="A161" s="60" t="s">
        <v>288</v>
      </c>
    </row>
  </sheetData>
  <sheetProtection/>
  <mergeCells count="1">
    <mergeCell ref="V5:X5"/>
  </mergeCells>
  <conditionalFormatting sqref="AI103 AG104 Z103 AF103 AC103 AJ73:AJ102 AJ104 AD73:AD102 AD104 AA73:AA102 AA104 AG73:AG102 L105:L143 R105:R143 O105:O143">
    <cfRule type="cellIs" priority="1" dxfId="6" operator="notEqual" stopIfTrue="1">
      <formula>0</formula>
    </cfRule>
  </conditionalFormatting>
  <conditionalFormatting sqref="L73:L102 L104 O73:O104 R73:R104">
    <cfRule type="cellIs" priority="2" dxfId="2" operator="notEqual" stopIfTrue="1">
      <formula>$L$72</formula>
    </cfRule>
  </conditionalFormatting>
  <conditionalFormatting sqref="E6:E35 E73:E143">
    <cfRule type="cellIs" priority="3" dxfId="0" operator="equal" stopIfTrue="1">
      <formula>"'02274010"</formula>
    </cfRule>
  </conditionalFormatting>
  <conditionalFormatting sqref="R7:R35 O7:O35 L7:L35">
    <cfRule type="cellIs" priority="4" dxfId="2" operator="notEqual" stopIfTrue="1">
      <formula>$L$7</formula>
    </cfRule>
  </conditionalFormatting>
  <conditionalFormatting sqref="R36:R72 O36:O72 L36:L72">
    <cfRule type="cellIs" priority="5" dxfId="2" operator="notEqual" stopIfTrue="1">
      <formula>$L$36</formula>
    </cfRule>
  </conditionalFormatting>
  <printOptions/>
  <pageMargins left="0.75" right="0.75" top="1" bottom="1" header="0.5" footer="0.5"/>
  <pageSetup fitToHeight="3" fitToWidth="2" horizontalDpi="600" verticalDpi="600" orientation="landscape" pageOrder="overThenDown" scale="59" r:id="rId3"/>
  <ignoredErrors>
    <ignoredError sqref="J103:J104 E103 J7:J102 E7:E102 E104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7"/>
  <sheetViews>
    <sheetView tabSelected="1" zoomScalePageLayoutView="0" workbookViewId="0" topLeftCell="A9">
      <selection activeCell="H20" sqref="H20"/>
    </sheetView>
  </sheetViews>
  <sheetFormatPr defaultColWidth="9.140625" defaultRowHeight="12.75"/>
  <cols>
    <col min="4" max="4" width="12.7109375" style="0" customWidth="1"/>
    <col min="5" max="5" width="14.57421875" style="243" customWidth="1"/>
    <col min="6" max="6" width="15.7109375" style="245" customWidth="1"/>
    <col min="8" max="8" width="15.8515625" style="0" customWidth="1"/>
    <col min="9" max="9" width="13.57421875" style="0" customWidth="1"/>
    <col min="10" max="10" width="14.00390625" style="0" customWidth="1"/>
  </cols>
  <sheetData>
    <row r="1" ht="23.25">
      <c r="A1" s="7" t="s">
        <v>553</v>
      </c>
    </row>
    <row r="2" ht="15">
      <c r="A2" s="11" t="s">
        <v>555</v>
      </c>
    </row>
    <row r="3" ht="15">
      <c r="A3" s="11" t="s">
        <v>80</v>
      </c>
    </row>
    <row r="4" ht="15">
      <c r="A4" s="11" t="s">
        <v>680</v>
      </c>
    </row>
    <row r="5" ht="18.75">
      <c r="A5" s="22" t="s">
        <v>135</v>
      </c>
    </row>
    <row r="7" ht="12.75">
      <c r="A7" s="8" t="s">
        <v>113</v>
      </c>
    </row>
    <row r="8" ht="13.5" thickBot="1">
      <c r="A8" s="8" t="s">
        <v>277</v>
      </c>
    </row>
    <row r="9" spans="1:6" ht="63" customHeight="1" thickBot="1">
      <c r="A9" s="13" t="s">
        <v>114</v>
      </c>
      <c r="B9" s="13" t="s">
        <v>115</v>
      </c>
      <c r="C9" s="13" t="s">
        <v>116</v>
      </c>
      <c r="D9" s="13" t="s">
        <v>111</v>
      </c>
      <c r="E9" s="244" t="s">
        <v>290</v>
      </c>
      <c r="F9" s="246" t="s">
        <v>428</v>
      </c>
    </row>
    <row r="10" spans="1:7" ht="14.25">
      <c r="A10" s="135">
        <v>2003</v>
      </c>
      <c r="B10" s="136">
        <v>10</v>
      </c>
      <c r="C10" s="136">
        <v>1</v>
      </c>
      <c r="D10" s="125">
        <f>DATE(A10,B10,C10)</f>
        <v>37895</v>
      </c>
      <c r="E10" s="127">
        <v>404.7318</v>
      </c>
      <c r="F10" s="128">
        <v>17.49568</v>
      </c>
      <c r="G10" s="134" t="s">
        <v>427</v>
      </c>
    </row>
    <row r="11" spans="1:7" ht="14.25">
      <c r="A11" s="137">
        <v>2003</v>
      </c>
      <c r="B11" s="138">
        <v>10</v>
      </c>
      <c r="C11" s="138">
        <v>2</v>
      </c>
      <c r="D11" s="126">
        <f aca="true" t="shared" si="0" ref="D11:D74">DATE(A11,B11,C11)</f>
        <v>37896</v>
      </c>
      <c r="E11" s="129">
        <v>295.8485</v>
      </c>
      <c r="F11" s="130">
        <v>17.43672</v>
      </c>
      <c r="G11" s="134" t="s">
        <v>432</v>
      </c>
    </row>
    <row r="12" spans="1:6" ht="13.5" thickBot="1">
      <c r="A12" s="137">
        <v>2003</v>
      </c>
      <c r="B12" s="138">
        <v>10</v>
      </c>
      <c r="C12" s="138">
        <v>3</v>
      </c>
      <c r="D12" s="126">
        <f t="shared" si="0"/>
        <v>37897</v>
      </c>
      <c r="E12" s="129">
        <v>123.0538</v>
      </c>
      <c r="F12" s="130">
        <v>17.3875</v>
      </c>
    </row>
    <row r="13" spans="1:10" ht="15.75">
      <c r="A13" s="137">
        <v>2003</v>
      </c>
      <c r="B13" s="138">
        <v>10</v>
      </c>
      <c r="C13" s="138">
        <v>4</v>
      </c>
      <c r="D13" s="126">
        <f t="shared" si="0"/>
        <v>37898</v>
      </c>
      <c r="E13" s="129">
        <v>107.4555</v>
      </c>
      <c r="F13" s="130">
        <v>17.38891</v>
      </c>
      <c r="H13" s="148" t="s">
        <v>433</v>
      </c>
      <c r="I13" s="149"/>
      <c r="J13" s="150"/>
    </row>
    <row r="14" spans="1:10" ht="30" customHeight="1">
      <c r="A14" s="137">
        <v>2003</v>
      </c>
      <c r="B14" s="138">
        <v>10</v>
      </c>
      <c r="C14" s="138">
        <v>5</v>
      </c>
      <c r="D14" s="126">
        <f t="shared" si="0"/>
        <v>37899</v>
      </c>
      <c r="E14" s="129">
        <v>42.97794</v>
      </c>
      <c r="F14" s="130">
        <v>17.38307</v>
      </c>
      <c r="H14" s="151"/>
      <c r="I14" s="152" t="s">
        <v>434</v>
      </c>
      <c r="J14" s="153" t="s">
        <v>435</v>
      </c>
    </row>
    <row r="15" spans="1:10" ht="12.75">
      <c r="A15" s="137">
        <v>2003</v>
      </c>
      <c r="B15" s="138">
        <v>10</v>
      </c>
      <c r="C15" s="138">
        <v>6</v>
      </c>
      <c r="D15" s="126">
        <f t="shared" si="0"/>
        <v>37900</v>
      </c>
      <c r="E15" s="129">
        <v>34.2812</v>
      </c>
      <c r="F15" s="130">
        <v>17.35422</v>
      </c>
      <c r="H15" s="154" t="s">
        <v>436</v>
      </c>
      <c r="I15" s="159">
        <f>MAX($E$10:$E$1676)</f>
        <v>1345.597</v>
      </c>
      <c r="J15" s="156">
        <f>MAX($F$10:$F$1676)</f>
        <v>18.91854</v>
      </c>
    </row>
    <row r="16" spans="1:10" ht="12.75">
      <c r="A16" s="137">
        <v>2003</v>
      </c>
      <c r="B16" s="138">
        <v>10</v>
      </c>
      <c r="C16" s="138">
        <v>7</v>
      </c>
      <c r="D16" s="126">
        <f t="shared" si="0"/>
        <v>37901</v>
      </c>
      <c r="E16" s="129">
        <v>32.29786</v>
      </c>
      <c r="F16" s="130">
        <v>17.38333</v>
      </c>
      <c r="H16" s="154" t="s">
        <v>437</v>
      </c>
      <c r="I16" s="155">
        <f>MIN($E$10:$E$1676)</f>
        <v>-43.13733</v>
      </c>
      <c r="J16" s="156">
        <f>MIN($F$10:$F$1676)</f>
        <v>15.05969</v>
      </c>
    </row>
    <row r="17" spans="1:10" ht="12.75">
      <c r="A17" s="137">
        <v>2003</v>
      </c>
      <c r="B17" s="138">
        <v>10</v>
      </c>
      <c r="C17" s="138">
        <v>8</v>
      </c>
      <c r="D17" s="126">
        <f t="shared" si="0"/>
        <v>37902</v>
      </c>
      <c r="E17" s="129">
        <v>11.34845</v>
      </c>
      <c r="F17" s="130">
        <v>17.32974</v>
      </c>
      <c r="H17" s="154" t="s">
        <v>438</v>
      </c>
      <c r="I17" s="155">
        <f>MEDIAN($E$10:$E$1676)</f>
        <v>6.629001000000001</v>
      </c>
      <c r="J17" s="156">
        <f>MEDIAN($F$10:$F$1676)</f>
        <v>17.391695</v>
      </c>
    </row>
    <row r="18" spans="1:10" ht="13.5" thickBot="1">
      <c r="A18" s="137">
        <v>2003</v>
      </c>
      <c r="B18" s="138">
        <v>10</v>
      </c>
      <c r="C18" s="138">
        <v>9</v>
      </c>
      <c r="D18" s="126">
        <f t="shared" si="0"/>
        <v>37903</v>
      </c>
      <c r="E18" s="129">
        <v>54.74146</v>
      </c>
      <c r="F18" s="130">
        <v>17.37578</v>
      </c>
      <c r="H18" s="157" t="s">
        <v>439</v>
      </c>
      <c r="I18" s="160">
        <f>STDEV($E$10:$E$1676)</f>
        <v>80.25549966166372</v>
      </c>
      <c r="J18" s="158">
        <f>STDEV($F$10:$F$1676)</f>
        <v>0.6104514310740907</v>
      </c>
    </row>
    <row r="19" spans="1:6" ht="12.75">
      <c r="A19" s="137">
        <v>2003</v>
      </c>
      <c r="B19" s="138">
        <v>10</v>
      </c>
      <c r="C19" s="138">
        <v>10</v>
      </c>
      <c r="D19" s="126">
        <f t="shared" si="0"/>
        <v>37904</v>
      </c>
      <c r="E19" s="129">
        <v>48.42967</v>
      </c>
      <c r="F19" s="130">
        <v>17.35708</v>
      </c>
    </row>
    <row r="20" spans="1:6" ht="12.75">
      <c r="A20" s="137">
        <v>2003</v>
      </c>
      <c r="B20" s="138">
        <v>10</v>
      </c>
      <c r="C20" s="138">
        <v>11</v>
      </c>
      <c r="D20" s="126">
        <f t="shared" si="0"/>
        <v>37905</v>
      </c>
      <c r="E20" s="129">
        <v>33.77486</v>
      </c>
      <c r="F20" s="130">
        <v>17.36672</v>
      </c>
    </row>
    <row r="21" spans="1:6" ht="12.75">
      <c r="A21" s="137">
        <v>2003</v>
      </c>
      <c r="B21" s="138">
        <v>10</v>
      </c>
      <c r="C21" s="138">
        <v>12</v>
      </c>
      <c r="D21" s="126">
        <f t="shared" si="0"/>
        <v>37906</v>
      </c>
      <c r="E21" s="129">
        <v>29.49222</v>
      </c>
      <c r="F21" s="130">
        <v>17.43583</v>
      </c>
    </row>
    <row r="22" spans="1:6" ht="12.75">
      <c r="A22" s="137">
        <v>2003</v>
      </c>
      <c r="B22" s="138">
        <v>10</v>
      </c>
      <c r="C22" s="138">
        <v>13</v>
      </c>
      <c r="D22" s="126">
        <f t="shared" si="0"/>
        <v>37907</v>
      </c>
      <c r="E22" s="129">
        <v>9.830465</v>
      </c>
      <c r="F22" s="130">
        <v>17.33672</v>
      </c>
    </row>
    <row r="23" spans="1:6" ht="12.75">
      <c r="A23" s="137">
        <v>2003</v>
      </c>
      <c r="B23" s="138">
        <v>10</v>
      </c>
      <c r="C23" s="138">
        <v>14</v>
      </c>
      <c r="D23" s="126">
        <f t="shared" si="0"/>
        <v>37908</v>
      </c>
      <c r="E23" s="129">
        <v>27.21135</v>
      </c>
      <c r="F23" s="130">
        <v>17.34828</v>
      </c>
    </row>
    <row r="24" spans="1:6" ht="12.75">
      <c r="A24" s="137">
        <v>2003</v>
      </c>
      <c r="B24" s="138">
        <v>10</v>
      </c>
      <c r="C24" s="138">
        <v>15</v>
      </c>
      <c r="D24" s="126">
        <f t="shared" si="0"/>
        <v>37909</v>
      </c>
      <c r="E24" s="129">
        <v>20.25153</v>
      </c>
      <c r="F24" s="130">
        <v>17.45703</v>
      </c>
    </row>
    <row r="25" spans="1:6" ht="12.75">
      <c r="A25" s="137">
        <v>2003</v>
      </c>
      <c r="B25" s="138">
        <v>10</v>
      </c>
      <c r="C25" s="138">
        <v>16</v>
      </c>
      <c r="D25" s="126">
        <f t="shared" si="0"/>
        <v>37910</v>
      </c>
      <c r="E25" s="129">
        <v>33.46724</v>
      </c>
      <c r="F25" s="130">
        <v>17.24177</v>
      </c>
    </row>
    <row r="26" spans="1:6" ht="12.75">
      <c r="A26" s="137">
        <v>2003</v>
      </c>
      <c r="B26" s="138">
        <v>10</v>
      </c>
      <c r="C26" s="138">
        <v>17</v>
      </c>
      <c r="D26" s="126">
        <f t="shared" si="0"/>
        <v>37911</v>
      </c>
      <c r="E26" s="129">
        <v>9.406827</v>
      </c>
      <c r="F26" s="130">
        <v>17.32766</v>
      </c>
    </row>
    <row r="27" spans="1:6" ht="12.75">
      <c r="A27" s="137">
        <v>2003</v>
      </c>
      <c r="B27" s="138">
        <v>10</v>
      </c>
      <c r="C27" s="138">
        <v>18</v>
      </c>
      <c r="D27" s="126">
        <f t="shared" si="0"/>
        <v>37912</v>
      </c>
      <c r="E27" s="129">
        <v>23.47719</v>
      </c>
      <c r="F27" s="130">
        <v>17.56828</v>
      </c>
    </row>
    <row r="28" spans="1:6" ht="12.75">
      <c r="A28" s="137">
        <v>2003</v>
      </c>
      <c r="B28" s="138">
        <v>10</v>
      </c>
      <c r="C28" s="138">
        <v>19</v>
      </c>
      <c r="D28" s="126">
        <f t="shared" si="0"/>
        <v>37913</v>
      </c>
      <c r="E28" s="129">
        <v>8.832774</v>
      </c>
      <c r="F28" s="130">
        <v>17.22713</v>
      </c>
    </row>
    <row r="29" spans="1:6" ht="12.75">
      <c r="A29" s="137">
        <v>2003</v>
      </c>
      <c r="B29" s="138">
        <v>10</v>
      </c>
      <c r="C29" s="138">
        <v>20</v>
      </c>
      <c r="D29" s="126">
        <f t="shared" si="0"/>
        <v>37914</v>
      </c>
      <c r="E29" s="129">
        <v>13.82273</v>
      </c>
      <c r="F29" s="130">
        <v>17.28443</v>
      </c>
    </row>
    <row r="30" spans="1:6" ht="12.75">
      <c r="A30" s="137">
        <v>2003</v>
      </c>
      <c r="B30" s="138">
        <v>10</v>
      </c>
      <c r="C30" s="138">
        <v>21</v>
      </c>
      <c r="D30" s="126">
        <f t="shared" si="0"/>
        <v>37915</v>
      </c>
      <c r="E30" s="129">
        <v>7.169951</v>
      </c>
      <c r="F30" s="130">
        <v>17.5037</v>
      </c>
    </row>
    <row r="31" spans="1:6" ht="12.75">
      <c r="A31" s="137">
        <v>2003</v>
      </c>
      <c r="B31" s="138">
        <v>10</v>
      </c>
      <c r="C31" s="138">
        <v>22</v>
      </c>
      <c r="D31" s="126">
        <f t="shared" si="0"/>
        <v>37916</v>
      </c>
      <c r="E31" s="129">
        <v>11.15543</v>
      </c>
      <c r="F31" s="130">
        <v>17.38234</v>
      </c>
    </row>
    <row r="32" spans="1:6" ht="12.75">
      <c r="A32" s="137">
        <v>2003</v>
      </c>
      <c r="B32" s="138">
        <v>10</v>
      </c>
      <c r="C32" s="138">
        <v>23</v>
      </c>
      <c r="D32" s="126">
        <f t="shared" si="0"/>
        <v>37917</v>
      </c>
      <c r="E32" s="129">
        <v>1.494212</v>
      </c>
      <c r="F32" s="130">
        <v>17.19208</v>
      </c>
    </row>
    <row r="33" spans="1:6" ht="12.75">
      <c r="A33" s="137">
        <v>2003</v>
      </c>
      <c r="B33" s="138">
        <v>10</v>
      </c>
      <c r="C33" s="138">
        <v>24</v>
      </c>
      <c r="D33" s="126">
        <f t="shared" si="0"/>
        <v>37918</v>
      </c>
      <c r="E33" s="129">
        <v>18.31137</v>
      </c>
      <c r="F33" s="130">
        <v>17.34245</v>
      </c>
    </row>
    <row r="34" spans="1:6" ht="12.75">
      <c r="A34" s="137">
        <v>2003</v>
      </c>
      <c r="B34" s="138">
        <v>10</v>
      </c>
      <c r="C34" s="138">
        <v>25</v>
      </c>
      <c r="D34" s="126">
        <f t="shared" si="0"/>
        <v>37919</v>
      </c>
      <c r="E34" s="129">
        <v>11.82679</v>
      </c>
      <c r="F34" s="130">
        <v>17.49005</v>
      </c>
    </row>
    <row r="35" spans="1:6" ht="12.75">
      <c r="A35" s="137">
        <v>2003</v>
      </c>
      <c r="B35" s="138">
        <v>10</v>
      </c>
      <c r="C35" s="138">
        <v>26</v>
      </c>
      <c r="D35" s="126">
        <f t="shared" si="0"/>
        <v>37920</v>
      </c>
      <c r="E35" s="129">
        <v>20.65748</v>
      </c>
      <c r="F35" s="130">
        <v>17.62792</v>
      </c>
    </row>
    <row r="36" spans="1:6" ht="12.75">
      <c r="A36" s="137">
        <v>2003</v>
      </c>
      <c r="B36" s="138">
        <v>10</v>
      </c>
      <c r="C36" s="138">
        <v>27</v>
      </c>
      <c r="D36" s="126">
        <f t="shared" si="0"/>
        <v>37921</v>
      </c>
      <c r="E36" s="129">
        <v>13.34799</v>
      </c>
      <c r="F36" s="130">
        <v>17.16302</v>
      </c>
    </row>
    <row r="37" spans="1:6" ht="12.75">
      <c r="A37" s="137">
        <v>2003</v>
      </c>
      <c r="B37" s="138">
        <v>10</v>
      </c>
      <c r="C37" s="138">
        <v>28</v>
      </c>
      <c r="D37" s="126">
        <f t="shared" si="0"/>
        <v>37922</v>
      </c>
      <c r="E37" s="129">
        <v>25.42742</v>
      </c>
      <c r="F37" s="130">
        <v>17.01339</v>
      </c>
    </row>
    <row r="38" spans="1:6" ht="12.75">
      <c r="A38" s="137">
        <v>2003</v>
      </c>
      <c r="B38" s="138">
        <v>10</v>
      </c>
      <c r="C38" s="138">
        <v>29</v>
      </c>
      <c r="D38" s="126">
        <f t="shared" si="0"/>
        <v>37923</v>
      </c>
      <c r="E38" s="129">
        <v>4.420425</v>
      </c>
      <c r="F38" s="130">
        <v>17.18677</v>
      </c>
    </row>
    <row r="39" spans="1:6" ht="12.75">
      <c r="A39" s="137">
        <v>2003</v>
      </c>
      <c r="B39" s="138">
        <v>10</v>
      </c>
      <c r="C39" s="138">
        <v>30</v>
      </c>
      <c r="D39" s="126">
        <f t="shared" si="0"/>
        <v>37924</v>
      </c>
      <c r="E39" s="129">
        <v>14.45899</v>
      </c>
      <c r="F39" s="130">
        <v>17.27849</v>
      </c>
    </row>
    <row r="40" spans="1:6" ht="12.75">
      <c r="A40" s="137">
        <v>2003</v>
      </c>
      <c r="B40" s="138">
        <v>10</v>
      </c>
      <c r="C40" s="138">
        <v>31</v>
      </c>
      <c r="D40" s="126">
        <f t="shared" si="0"/>
        <v>37925</v>
      </c>
      <c r="E40" s="129">
        <v>16.81839</v>
      </c>
      <c r="F40" s="130">
        <v>17.33818</v>
      </c>
    </row>
    <row r="41" spans="1:6" ht="12.75">
      <c r="A41" s="137">
        <v>2003</v>
      </c>
      <c r="B41" s="138">
        <v>11</v>
      </c>
      <c r="C41" s="138">
        <v>1</v>
      </c>
      <c r="D41" s="126">
        <f t="shared" si="0"/>
        <v>37926</v>
      </c>
      <c r="E41" s="129">
        <v>-3.722557</v>
      </c>
      <c r="F41" s="130">
        <v>17.43339</v>
      </c>
    </row>
    <row r="42" spans="1:6" ht="12.75">
      <c r="A42" s="137">
        <v>2003</v>
      </c>
      <c r="B42" s="138">
        <v>11</v>
      </c>
      <c r="C42" s="138">
        <v>2</v>
      </c>
      <c r="D42" s="126">
        <f t="shared" si="0"/>
        <v>37927</v>
      </c>
      <c r="E42" s="129">
        <v>3.072379</v>
      </c>
      <c r="F42" s="130">
        <v>17.4976</v>
      </c>
    </row>
    <row r="43" spans="1:6" ht="12.75">
      <c r="A43" s="137">
        <v>2003</v>
      </c>
      <c r="B43" s="138">
        <v>11</v>
      </c>
      <c r="C43" s="138">
        <v>3</v>
      </c>
      <c r="D43" s="126">
        <f t="shared" si="0"/>
        <v>37928</v>
      </c>
      <c r="E43" s="129">
        <v>24.53535</v>
      </c>
      <c r="F43" s="130">
        <v>16.97177</v>
      </c>
    </row>
    <row r="44" spans="1:6" ht="12.75">
      <c r="A44" s="137">
        <v>2003</v>
      </c>
      <c r="B44" s="138">
        <v>11</v>
      </c>
      <c r="C44" s="138">
        <v>4</v>
      </c>
      <c r="D44" s="126">
        <f t="shared" si="0"/>
        <v>37929</v>
      </c>
      <c r="E44" s="129">
        <v>11.80752</v>
      </c>
      <c r="F44" s="130">
        <v>17.1237</v>
      </c>
    </row>
    <row r="45" spans="1:6" ht="12.75">
      <c r="A45" s="137">
        <v>2003</v>
      </c>
      <c r="B45" s="138">
        <v>11</v>
      </c>
      <c r="C45" s="138">
        <v>5</v>
      </c>
      <c r="D45" s="126">
        <f t="shared" si="0"/>
        <v>37930</v>
      </c>
      <c r="E45" s="129">
        <v>13.48687</v>
      </c>
      <c r="F45" s="130">
        <v>17.37349</v>
      </c>
    </row>
    <row r="46" spans="1:6" ht="12.75">
      <c r="A46" s="137">
        <v>2003</v>
      </c>
      <c r="B46" s="138">
        <v>11</v>
      </c>
      <c r="C46" s="138">
        <v>6</v>
      </c>
      <c r="D46" s="126">
        <f t="shared" si="0"/>
        <v>37931</v>
      </c>
      <c r="E46" s="129">
        <v>39.51977</v>
      </c>
      <c r="F46" s="130">
        <v>17.24583</v>
      </c>
    </row>
    <row r="47" spans="1:6" ht="12.75">
      <c r="A47" s="137">
        <v>2003</v>
      </c>
      <c r="B47" s="138">
        <v>11</v>
      </c>
      <c r="C47" s="138">
        <v>7</v>
      </c>
      <c r="D47" s="126">
        <f t="shared" si="0"/>
        <v>37932</v>
      </c>
      <c r="E47" s="129">
        <v>19.3975</v>
      </c>
      <c r="F47" s="130">
        <v>17.17964</v>
      </c>
    </row>
    <row r="48" spans="1:6" ht="12.75">
      <c r="A48" s="137">
        <v>2003</v>
      </c>
      <c r="B48" s="138">
        <v>11</v>
      </c>
      <c r="C48" s="138">
        <v>8</v>
      </c>
      <c r="D48" s="126">
        <f t="shared" si="0"/>
        <v>37933</v>
      </c>
      <c r="E48" s="129">
        <v>2.98767</v>
      </c>
      <c r="F48" s="130">
        <v>17.25964</v>
      </c>
    </row>
    <row r="49" spans="1:6" ht="12.75">
      <c r="A49" s="137">
        <v>2003</v>
      </c>
      <c r="B49" s="138">
        <v>11</v>
      </c>
      <c r="C49" s="138">
        <v>9</v>
      </c>
      <c r="D49" s="126">
        <f t="shared" si="0"/>
        <v>37934</v>
      </c>
      <c r="E49" s="129">
        <v>31.97428</v>
      </c>
      <c r="F49" s="130">
        <v>17.27323</v>
      </c>
    </row>
    <row r="50" spans="1:6" ht="12.75">
      <c r="A50" s="137">
        <v>2003</v>
      </c>
      <c r="B50" s="138">
        <v>11</v>
      </c>
      <c r="C50" s="138">
        <v>10</v>
      </c>
      <c r="D50" s="126">
        <f t="shared" si="0"/>
        <v>37935</v>
      </c>
      <c r="E50" s="129">
        <v>17.77667</v>
      </c>
      <c r="F50" s="130">
        <v>17.22948</v>
      </c>
    </row>
    <row r="51" spans="1:6" ht="12.75">
      <c r="A51" s="137">
        <v>2003</v>
      </c>
      <c r="B51" s="138">
        <v>11</v>
      </c>
      <c r="C51" s="138">
        <v>11</v>
      </c>
      <c r="D51" s="126">
        <f t="shared" si="0"/>
        <v>37936</v>
      </c>
      <c r="E51" s="129">
        <v>30.88202</v>
      </c>
      <c r="F51" s="130">
        <v>17.15677</v>
      </c>
    </row>
    <row r="52" spans="1:6" ht="12.75">
      <c r="A52" s="137">
        <v>2003</v>
      </c>
      <c r="B52" s="138">
        <v>11</v>
      </c>
      <c r="C52" s="138">
        <v>12</v>
      </c>
      <c r="D52" s="126">
        <f t="shared" si="0"/>
        <v>37937</v>
      </c>
      <c r="E52" s="129">
        <v>17.1681</v>
      </c>
      <c r="F52" s="130">
        <v>17.26224</v>
      </c>
    </row>
    <row r="53" spans="1:6" ht="12.75">
      <c r="A53" s="137">
        <v>2003</v>
      </c>
      <c r="B53" s="138">
        <v>11</v>
      </c>
      <c r="C53" s="138">
        <v>13</v>
      </c>
      <c r="D53" s="126">
        <f t="shared" si="0"/>
        <v>37938</v>
      </c>
      <c r="E53" s="129">
        <v>8.790776</v>
      </c>
      <c r="F53" s="130">
        <v>17.1975</v>
      </c>
    </row>
    <row r="54" spans="1:6" ht="12.75">
      <c r="A54" s="137">
        <v>2003</v>
      </c>
      <c r="B54" s="138">
        <v>11</v>
      </c>
      <c r="C54" s="138">
        <v>14</v>
      </c>
      <c r="D54" s="126">
        <f t="shared" si="0"/>
        <v>37939</v>
      </c>
      <c r="E54" s="129">
        <v>10.88243</v>
      </c>
      <c r="F54" s="130">
        <v>17.46885</v>
      </c>
    </row>
    <row r="55" spans="1:6" ht="12.75">
      <c r="A55" s="137">
        <v>2003</v>
      </c>
      <c r="B55" s="138">
        <v>11</v>
      </c>
      <c r="C55" s="138">
        <v>15</v>
      </c>
      <c r="D55" s="126">
        <f t="shared" si="0"/>
        <v>37940</v>
      </c>
      <c r="E55" s="129">
        <v>27.05797</v>
      </c>
      <c r="F55" s="130">
        <v>17.03682</v>
      </c>
    </row>
    <row r="56" spans="1:6" ht="12.75">
      <c r="A56" s="137">
        <v>2003</v>
      </c>
      <c r="B56" s="138">
        <v>11</v>
      </c>
      <c r="C56" s="138">
        <v>16</v>
      </c>
      <c r="D56" s="126">
        <f t="shared" si="0"/>
        <v>37941</v>
      </c>
      <c r="E56" s="129">
        <v>13.79423</v>
      </c>
      <c r="F56" s="130">
        <v>17.20458</v>
      </c>
    </row>
    <row r="57" spans="1:6" ht="12.75">
      <c r="A57" s="137">
        <v>2003</v>
      </c>
      <c r="B57" s="138">
        <v>11</v>
      </c>
      <c r="C57" s="138">
        <v>17</v>
      </c>
      <c r="D57" s="126">
        <f t="shared" si="0"/>
        <v>37942</v>
      </c>
      <c r="E57" s="129">
        <v>7.916031</v>
      </c>
      <c r="F57" s="130">
        <v>17.38708</v>
      </c>
    </row>
    <row r="58" spans="1:6" ht="12.75">
      <c r="A58" s="137">
        <v>2003</v>
      </c>
      <c r="B58" s="138">
        <v>11</v>
      </c>
      <c r="C58" s="138">
        <v>18</v>
      </c>
      <c r="D58" s="126">
        <f t="shared" si="0"/>
        <v>37943</v>
      </c>
      <c r="E58" s="129">
        <v>22.43876</v>
      </c>
      <c r="F58" s="130">
        <v>17.37297</v>
      </c>
    </row>
    <row r="59" spans="1:6" ht="12.75">
      <c r="A59" s="137">
        <v>2003</v>
      </c>
      <c r="B59" s="138">
        <v>11</v>
      </c>
      <c r="C59" s="138">
        <v>19</v>
      </c>
      <c r="D59" s="126">
        <f t="shared" si="0"/>
        <v>37944</v>
      </c>
      <c r="E59" s="129">
        <v>2.916535</v>
      </c>
      <c r="F59" s="130">
        <v>17.00448</v>
      </c>
    </row>
    <row r="60" spans="1:6" ht="12.75">
      <c r="A60" s="137">
        <v>2003</v>
      </c>
      <c r="B60" s="138">
        <v>11</v>
      </c>
      <c r="C60" s="138">
        <v>20</v>
      </c>
      <c r="D60" s="126">
        <f t="shared" si="0"/>
        <v>37945</v>
      </c>
      <c r="E60" s="129">
        <v>5.87342</v>
      </c>
      <c r="F60" s="130">
        <v>17.18328</v>
      </c>
    </row>
    <row r="61" spans="1:6" ht="12.75">
      <c r="A61" s="137">
        <v>2003</v>
      </c>
      <c r="B61" s="138">
        <v>11</v>
      </c>
      <c r="C61" s="138">
        <v>21</v>
      </c>
      <c r="D61" s="126">
        <f t="shared" si="0"/>
        <v>37946</v>
      </c>
      <c r="E61" s="129">
        <v>-0.9640628</v>
      </c>
      <c r="F61" s="130">
        <v>17.31359</v>
      </c>
    </row>
    <row r="62" spans="1:6" ht="12.75">
      <c r="A62" s="137">
        <v>2003</v>
      </c>
      <c r="B62" s="138">
        <v>11</v>
      </c>
      <c r="C62" s="138">
        <v>22</v>
      </c>
      <c r="D62" s="126">
        <f t="shared" si="0"/>
        <v>37947</v>
      </c>
      <c r="E62" s="129">
        <v>5.948893</v>
      </c>
      <c r="F62" s="130">
        <v>17.4475</v>
      </c>
    </row>
    <row r="63" spans="1:6" ht="12.75">
      <c r="A63" s="137">
        <v>2003</v>
      </c>
      <c r="B63" s="138">
        <v>11</v>
      </c>
      <c r="C63" s="138">
        <v>23</v>
      </c>
      <c r="D63" s="126">
        <f t="shared" si="0"/>
        <v>37948</v>
      </c>
      <c r="E63" s="129">
        <v>22.06137</v>
      </c>
      <c r="F63" s="130">
        <v>17.47911</v>
      </c>
    </row>
    <row r="64" spans="1:6" ht="12.75">
      <c r="A64" s="137">
        <v>2003</v>
      </c>
      <c r="B64" s="138">
        <v>11</v>
      </c>
      <c r="C64" s="138">
        <v>24</v>
      </c>
      <c r="D64" s="126">
        <f t="shared" si="0"/>
        <v>37949</v>
      </c>
      <c r="E64" s="129">
        <v>14.21677</v>
      </c>
      <c r="F64" s="130">
        <v>16.93229</v>
      </c>
    </row>
    <row r="65" spans="1:6" ht="12.75">
      <c r="A65" s="137">
        <v>2003</v>
      </c>
      <c r="B65" s="138">
        <v>11</v>
      </c>
      <c r="C65" s="138">
        <v>25</v>
      </c>
      <c r="D65" s="126">
        <f t="shared" si="0"/>
        <v>37950</v>
      </c>
      <c r="E65" s="129">
        <v>-4.213292</v>
      </c>
      <c r="F65" s="130">
        <v>17.03458</v>
      </c>
    </row>
    <row r="66" spans="1:6" ht="12.75">
      <c r="A66" s="137">
        <v>2003</v>
      </c>
      <c r="B66" s="138">
        <v>11</v>
      </c>
      <c r="C66" s="138">
        <v>26</v>
      </c>
      <c r="D66" s="126">
        <f t="shared" si="0"/>
        <v>37951</v>
      </c>
      <c r="E66" s="129">
        <v>-2.35161</v>
      </c>
      <c r="F66" s="130">
        <v>17.12068</v>
      </c>
    </row>
    <row r="67" spans="1:6" ht="12.75">
      <c r="A67" s="137">
        <v>2003</v>
      </c>
      <c r="B67" s="138">
        <v>11</v>
      </c>
      <c r="C67" s="138">
        <v>27</v>
      </c>
      <c r="D67" s="126">
        <f t="shared" si="0"/>
        <v>37952</v>
      </c>
      <c r="E67" s="129">
        <v>8.330451</v>
      </c>
      <c r="F67" s="130">
        <v>17.21104</v>
      </c>
    </row>
    <row r="68" spans="1:6" ht="12.75">
      <c r="A68" s="137">
        <v>2003</v>
      </c>
      <c r="B68" s="138">
        <v>11</v>
      </c>
      <c r="C68" s="138">
        <v>28</v>
      </c>
      <c r="D68" s="126">
        <f t="shared" si="0"/>
        <v>37953</v>
      </c>
      <c r="E68" s="129">
        <v>-10.50388</v>
      </c>
      <c r="F68" s="130">
        <v>17.30505</v>
      </c>
    </row>
    <row r="69" spans="1:6" ht="12.75">
      <c r="A69" s="137">
        <v>2003</v>
      </c>
      <c r="B69" s="138">
        <v>11</v>
      </c>
      <c r="C69" s="138">
        <v>29</v>
      </c>
      <c r="D69" s="126">
        <f t="shared" si="0"/>
        <v>37954</v>
      </c>
      <c r="E69" s="129">
        <v>-0.2496291</v>
      </c>
      <c r="F69" s="130">
        <v>17.41906</v>
      </c>
    </row>
    <row r="70" spans="1:6" ht="12.75">
      <c r="A70" s="137">
        <v>2003</v>
      </c>
      <c r="B70" s="138">
        <v>11</v>
      </c>
      <c r="C70" s="138">
        <v>30</v>
      </c>
      <c r="D70" s="126">
        <f t="shared" si="0"/>
        <v>37955</v>
      </c>
      <c r="E70" s="129">
        <v>8.79348</v>
      </c>
      <c r="F70" s="130">
        <v>17.44182</v>
      </c>
    </row>
    <row r="71" spans="1:6" ht="12.75">
      <c r="A71" s="137">
        <v>2003</v>
      </c>
      <c r="B71" s="138">
        <v>12</v>
      </c>
      <c r="C71" s="138">
        <v>1</v>
      </c>
      <c r="D71" s="126">
        <f t="shared" si="0"/>
        <v>37956</v>
      </c>
      <c r="E71" s="129">
        <v>7.858564</v>
      </c>
      <c r="F71" s="130">
        <v>17.47755</v>
      </c>
    </row>
    <row r="72" spans="1:6" ht="12.75">
      <c r="A72" s="137">
        <v>2003</v>
      </c>
      <c r="B72" s="138">
        <v>12</v>
      </c>
      <c r="C72" s="138">
        <v>2</v>
      </c>
      <c r="D72" s="126">
        <f t="shared" si="0"/>
        <v>37957</v>
      </c>
      <c r="E72" s="129">
        <v>-1.14863</v>
      </c>
      <c r="F72" s="130">
        <v>17.49729</v>
      </c>
    </row>
    <row r="73" spans="1:6" ht="12.75">
      <c r="A73" s="137">
        <v>2003</v>
      </c>
      <c r="B73" s="138">
        <v>12</v>
      </c>
      <c r="C73" s="138">
        <v>3</v>
      </c>
      <c r="D73" s="126">
        <f t="shared" si="0"/>
        <v>37958</v>
      </c>
      <c r="E73" s="129">
        <v>-1.061424</v>
      </c>
      <c r="F73" s="130">
        <v>17.50057</v>
      </c>
    </row>
    <row r="74" spans="1:6" ht="12.75">
      <c r="A74" s="137">
        <v>2003</v>
      </c>
      <c r="B74" s="138">
        <v>12</v>
      </c>
      <c r="C74" s="138">
        <v>4</v>
      </c>
      <c r="D74" s="126">
        <f t="shared" si="0"/>
        <v>37959</v>
      </c>
      <c r="E74" s="129">
        <v>18.54374</v>
      </c>
      <c r="F74" s="130">
        <v>17.51208</v>
      </c>
    </row>
    <row r="75" spans="1:6" ht="12.75">
      <c r="A75" s="137">
        <v>2003</v>
      </c>
      <c r="B75" s="138">
        <v>12</v>
      </c>
      <c r="C75" s="138">
        <v>5</v>
      </c>
      <c r="D75" s="126">
        <f aca="true" t="shared" si="1" ref="D75:D138">DATE(A75,B75,C75)</f>
        <v>37960</v>
      </c>
      <c r="E75" s="129">
        <v>16.56362</v>
      </c>
      <c r="F75" s="130">
        <v>17.29677</v>
      </c>
    </row>
    <row r="76" spans="1:6" ht="12.75">
      <c r="A76" s="137">
        <v>2003</v>
      </c>
      <c r="B76" s="138">
        <v>12</v>
      </c>
      <c r="C76" s="138">
        <v>6</v>
      </c>
      <c r="D76" s="126">
        <f t="shared" si="1"/>
        <v>37961</v>
      </c>
      <c r="E76" s="129">
        <v>-0.5524666</v>
      </c>
      <c r="F76" s="130">
        <v>16.96958</v>
      </c>
    </row>
    <row r="77" spans="1:6" ht="12.75">
      <c r="A77" s="137">
        <v>2003</v>
      </c>
      <c r="B77" s="138">
        <v>12</v>
      </c>
      <c r="C77" s="138">
        <v>7</v>
      </c>
      <c r="D77" s="126">
        <f t="shared" si="1"/>
        <v>37962</v>
      </c>
      <c r="E77" s="129">
        <v>3.842046</v>
      </c>
      <c r="F77" s="130">
        <v>17.01266</v>
      </c>
    </row>
    <row r="78" spans="1:6" ht="12.75">
      <c r="A78" s="137">
        <v>2003</v>
      </c>
      <c r="B78" s="138">
        <v>12</v>
      </c>
      <c r="C78" s="138">
        <v>8</v>
      </c>
      <c r="D78" s="126">
        <f t="shared" si="1"/>
        <v>37963</v>
      </c>
      <c r="E78" s="129">
        <v>8.01957</v>
      </c>
      <c r="F78" s="130">
        <v>17.04531</v>
      </c>
    </row>
    <row r="79" spans="1:6" ht="12.75">
      <c r="A79" s="137">
        <v>2003</v>
      </c>
      <c r="B79" s="138">
        <v>12</v>
      </c>
      <c r="C79" s="138">
        <v>9</v>
      </c>
      <c r="D79" s="126">
        <f t="shared" si="1"/>
        <v>37964</v>
      </c>
      <c r="E79" s="129">
        <v>7.18352</v>
      </c>
      <c r="F79" s="130">
        <v>17.08964</v>
      </c>
    </row>
    <row r="80" spans="1:6" ht="12.75">
      <c r="A80" s="137">
        <v>2003</v>
      </c>
      <c r="B80" s="138">
        <v>12</v>
      </c>
      <c r="C80" s="138">
        <v>10</v>
      </c>
      <c r="D80" s="126">
        <f t="shared" si="1"/>
        <v>37965</v>
      </c>
      <c r="E80" s="129">
        <v>5.994969</v>
      </c>
      <c r="F80" s="130">
        <v>17.14734</v>
      </c>
    </row>
    <row r="81" spans="1:6" ht="12.75">
      <c r="A81" s="137">
        <v>2003</v>
      </c>
      <c r="B81" s="138">
        <v>12</v>
      </c>
      <c r="C81" s="138">
        <v>11</v>
      </c>
      <c r="D81" s="126">
        <f t="shared" si="1"/>
        <v>37966</v>
      </c>
      <c r="E81" s="129">
        <v>2.295304</v>
      </c>
      <c r="F81" s="130">
        <v>17.27188</v>
      </c>
    </row>
    <row r="82" spans="1:6" ht="12.75">
      <c r="A82" s="137">
        <v>2003</v>
      </c>
      <c r="B82" s="138">
        <v>12</v>
      </c>
      <c r="C82" s="138">
        <v>12</v>
      </c>
      <c r="D82" s="126">
        <f t="shared" si="1"/>
        <v>37967</v>
      </c>
      <c r="E82" s="129">
        <v>4.8433</v>
      </c>
      <c r="F82" s="130">
        <v>17.3324</v>
      </c>
    </row>
    <row r="83" spans="1:6" ht="12.75">
      <c r="A83" s="137">
        <v>2003</v>
      </c>
      <c r="B83" s="138">
        <v>12</v>
      </c>
      <c r="C83" s="138">
        <v>13</v>
      </c>
      <c r="D83" s="126">
        <f t="shared" si="1"/>
        <v>37968</v>
      </c>
      <c r="E83" s="129">
        <v>-6.177356</v>
      </c>
      <c r="F83" s="130">
        <v>17.38511</v>
      </c>
    </row>
    <row r="84" spans="1:6" ht="12.75">
      <c r="A84" s="137">
        <v>2003</v>
      </c>
      <c r="B84" s="138">
        <v>12</v>
      </c>
      <c r="C84" s="138">
        <v>14</v>
      </c>
      <c r="D84" s="126">
        <f t="shared" si="1"/>
        <v>37969</v>
      </c>
      <c r="E84" s="129">
        <v>30.9891</v>
      </c>
      <c r="F84" s="130">
        <v>17.20526</v>
      </c>
    </row>
    <row r="85" spans="1:6" ht="12.75">
      <c r="A85" s="137">
        <v>2003</v>
      </c>
      <c r="B85" s="138">
        <v>12</v>
      </c>
      <c r="C85" s="138">
        <v>15</v>
      </c>
      <c r="D85" s="126">
        <f t="shared" si="1"/>
        <v>37970</v>
      </c>
      <c r="E85" s="129">
        <v>12.24943</v>
      </c>
      <c r="F85" s="130">
        <v>17.15979</v>
      </c>
    </row>
    <row r="86" spans="1:6" ht="12.75">
      <c r="A86" s="137">
        <v>2003</v>
      </c>
      <c r="B86" s="138">
        <v>12</v>
      </c>
      <c r="C86" s="138">
        <v>16</v>
      </c>
      <c r="D86" s="126">
        <f t="shared" si="1"/>
        <v>37971</v>
      </c>
      <c r="E86" s="129">
        <v>29.32489</v>
      </c>
      <c r="F86" s="130">
        <v>17.39599</v>
      </c>
    </row>
    <row r="87" spans="1:6" ht="12.75">
      <c r="A87" s="137">
        <v>2003</v>
      </c>
      <c r="B87" s="138">
        <v>12</v>
      </c>
      <c r="C87" s="138">
        <v>17</v>
      </c>
      <c r="D87" s="126">
        <f t="shared" si="1"/>
        <v>37972</v>
      </c>
      <c r="E87" s="129">
        <v>14.41936</v>
      </c>
      <c r="F87" s="130">
        <v>17.1525</v>
      </c>
    </row>
    <row r="88" spans="1:6" ht="12.75">
      <c r="A88" s="137">
        <v>2003</v>
      </c>
      <c r="B88" s="138">
        <v>12</v>
      </c>
      <c r="C88" s="138">
        <v>18</v>
      </c>
      <c r="D88" s="126">
        <f t="shared" si="1"/>
        <v>37973</v>
      </c>
      <c r="E88" s="129">
        <v>15.53096</v>
      </c>
      <c r="F88" s="130">
        <v>17.21505</v>
      </c>
    </row>
    <row r="89" spans="1:6" ht="12.75">
      <c r="A89" s="137">
        <v>2003</v>
      </c>
      <c r="B89" s="138">
        <v>12</v>
      </c>
      <c r="C89" s="138">
        <v>19</v>
      </c>
      <c r="D89" s="126">
        <f t="shared" si="1"/>
        <v>37974</v>
      </c>
      <c r="E89" s="129">
        <v>19.39356</v>
      </c>
      <c r="F89" s="130">
        <v>17.22406</v>
      </c>
    </row>
    <row r="90" spans="1:6" ht="12.75">
      <c r="A90" s="137">
        <v>2003</v>
      </c>
      <c r="B90" s="138">
        <v>12</v>
      </c>
      <c r="C90" s="138">
        <v>20</v>
      </c>
      <c r="D90" s="126">
        <f t="shared" si="1"/>
        <v>37975</v>
      </c>
      <c r="E90" s="129">
        <v>3.285932</v>
      </c>
      <c r="F90" s="130">
        <v>17.32927</v>
      </c>
    </row>
    <row r="91" spans="1:6" ht="12.75">
      <c r="A91" s="137">
        <v>2003</v>
      </c>
      <c r="B91" s="138">
        <v>12</v>
      </c>
      <c r="C91" s="138">
        <v>21</v>
      </c>
      <c r="D91" s="126">
        <f t="shared" si="1"/>
        <v>37976</v>
      </c>
      <c r="E91" s="129">
        <v>15.05257</v>
      </c>
      <c r="F91" s="130">
        <v>17.09344</v>
      </c>
    </row>
    <row r="92" spans="1:6" ht="12.75">
      <c r="A92" s="137">
        <v>2003</v>
      </c>
      <c r="B92" s="138">
        <v>12</v>
      </c>
      <c r="C92" s="138">
        <v>22</v>
      </c>
      <c r="D92" s="126">
        <f t="shared" si="1"/>
        <v>37977</v>
      </c>
      <c r="E92" s="129">
        <v>1.756304</v>
      </c>
      <c r="F92" s="130">
        <v>17.30568</v>
      </c>
    </row>
    <row r="93" spans="1:6" ht="12.75">
      <c r="A93" s="137">
        <v>2003</v>
      </c>
      <c r="B93" s="138">
        <v>12</v>
      </c>
      <c r="C93" s="138">
        <v>23</v>
      </c>
      <c r="D93" s="126">
        <f t="shared" si="1"/>
        <v>37978</v>
      </c>
      <c r="E93" s="129">
        <v>13.04889</v>
      </c>
      <c r="F93" s="130">
        <v>17.19375</v>
      </c>
    </row>
    <row r="94" spans="1:6" ht="12.75">
      <c r="A94" s="137">
        <v>2003</v>
      </c>
      <c r="B94" s="138">
        <v>12</v>
      </c>
      <c r="C94" s="138">
        <v>24</v>
      </c>
      <c r="D94" s="126">
        <f t="shared" si="1"/>
        <v>37979</v>
      </c>
      <c r="E94" s="129">
        <v>16.1966</v>
      </c>
      <c r="F94" s="130">
        <v>17.15573</v>
      </c>
    </row>
    <row r="95" spans="1:6" ht="12.75">
      <c r="A95" s="137">
        <v>2003</v>
      </c>
      <c r="B95" s="138">
        <v>12</v>
      </c>
      <c r="C95" s="138">
        <v>25</v>
      </c>
      <c r="D95" s="126">
        <f t="shared" si="1"/>
        <v>37980</v>
      </c>
      <c r="E95" s="129">
        <v>8.056006</v>
      </c>
      <c r="F95" s="130">
        <v>17.42427</v>
      </c>
    </row>
    <row r="96" spans="1:6" ht="12.75">
      <c r="A96" s="137">
        <v>2003</v>
      </c>
      <c r="B96" s="138">
        <v>12</v>
      </c>
      <c r="C96" s="138">
        <v>26</v>
      </c>
      <c r="D96" s="126">
        <f t="shared" si="1"/>
        <v>37981</v>
      </c>
      <c r="E96" s="129">
        <v>17.35667</v>
      </c>
      <c r="F96" s="130">
        <v>17.06187</v>
      </c>
    </row>
    <row r="97" spans="1:6" ht="12.75">
      <c r="A97" s="137">
        <v>2003</v>
      </c>
      <c r="B97" s="138">
        <v>12</v>
      </c>
      <c r="C97" s="138">
        <v>27</v>
      </c>
      <c r="D97" s="126">
        <f t="shared" si="1"/>
        <v>37982</v>
      </c>
      <c r="E97" s="129">
        <v>-4.099983</v>
      </c>
      <c r="F97" s="130">
        <v>17.20755</v>
      </c>
    </row>
    <row r="98" spans="1:6" ht="12.75">
      <c r="A98" s="137">
        <v>2003</v>
      </c>
      <c r="B98" s="138">
        <v>12</v>
      </c>
      <c r="C98" s="138">
        <v>28</v>
      </c>
      <c r="D98" s="126">
        <f t="shared" si="1"/>
        <v>37983</v>
      </c>
      <c r="E98" s="129">
        <v>7.155298</v>
      </c>
      <c r="F98" s="130">
        <v>17.38781</v>
      </c>
    </row>
    <row r="99" spans="1:6" ht="12.75">
      <c r="A99" s="137">
        <v>2003</v>
      </c>
      <c r="B99" s="138">
        <v>12</v>
      </c>
      <c r="C99" s="138">
        <v>29</v>
      </c>
      <c r="D99" s="126">
        <f t="shared" si="1"/>
        <v>37984</v>
      </c>
      <c r="E99" s="129">
        <v>14.67959</v>
      </c>
      <c r="F99" s="130">
        <v>17.35271</v>
      </c>
    </row>
    <row r="100" spans="1:6" ht="12.75">
      <c r="A100" s="137">
        <v>2003</v>
      </c>
      <c r="B100" s="138">
        <v>12</v>
      </c>
      <c r="C100" s="138">
        <v>30</v>
      </c>
      <c r="D100" s="126">
        <f t="shared" si="1"/>
        <v>37985</v>
      </c>
      <c r="E100" s="129">
        <v>5.357491</v>
      </c>
      <c r="F100" s="130">
        <v>17.00302</v>
      </c>
    </row>
    <row r="101" spans="1:6" ht="12.75">
      <c r="A101" s="137">
        <v>2003</v>
      </c>
      <c r="B101" s="138">
        <v>12</v>
      </c>
      <c r="C101" s="138">
        <v>31</v>
      </c>
      <c r="D101" s="126">
        <f t="shared" si="1"/>
        <v>37986</v>
      </c>
      <c r="E101" s="129">
        <v>13.53368</v>
      </c>
      <c r="F101" s="130">
        <v>17.13688</v>
      </c>
    </row>
    <row r="102" spans="1:6" ht="12.75">
      <c r="A102" s="137">
        <v>2004</v>
      </c>
      <c r="B102" s="138">
        <v>1</v>
      </c>
      <c r="C102" s="138">
        <v>1</v>
      </c>
      <c r="D102" s="126">
        <f t="shared" si="1"/>
        <v>37987</v>
      </c>
      <c r="E102" s="129">
        <v>12.97749</v>
      </c>
      <c r="F102" s="130">
        <v>17.26552</v>
      </c>
    </row>
    <row r="103" spans="1:6" ht="12.75">
      <c r="A103" s="137">
        <v>2004</v>
      </c>
      <c r="B103" s="138">
        <v>1</v>
      </c>
      <c r="C103" s="138">
        <v>2</v>
      </c>
      <c r="D103" s="126">
        <f t="shared" si="1"/>
        <v>37988</v>
      </c>
      <c r="E103" s="129">
        <v>-8.27272</v>
      </c>
      <c r="F103" s="130">
        <v>17.37792</v>
      </c>
    </row>
    <row r="104" spans="1:6" ht="12.75">
      <c r="A104" s="137">
        <v>2004</v>
      </c>
      <c r="B104" s="138">
        <v>1</v>
      </c>
      <c r="C104" s="138">
        <v>3</v>
      </c>
      <c r="D104" s="126">
        <f t="shared" si="1"/>
        <v>37989</v>
      </c>
      <c r="E104" s="129">
        <v>9.657589</v>
      </c>
      <c r="F104" s="130">
        <v>17.48745</v>
      </c>
    </row>
    <row r="105" spans="1:6" ht="12.75">
      <c r="A105" s="137">
        <v>2004</v>
      </c>
      <c r="B105" s="138">
        <v>1</v>
      </c>
      <c r="C105" s="138">
        <v>4</v>
      </c>
      <c r="D105" s="126">
        <f t="shared" si="1"/>
        <v>37990</v>
      </c>
      <c r="E105" s="129">
        <v>22.27841</v>
      </c>
      <c r="F105" s="130">
        <v>17.31036</v>
      </c>
    </row>
    <row r="106" spans="1:6" ht="12.75">
      <c r="A106" s="137">
        <v>2004</v>
      </c>
      <c r="B106" s="138">
        <v>1</v>
      </c>
      <c r="C106" s="138">
        <v>5</v>
      </c>
      <c r="D106" s="126">
        <f t="shared" si="1"/>
        <v>37991</v>
      </c>
      <c r="E106" s="129">
        <v>3.192425</v>
      </c>
      <c r="F106" s="130">
        <v>16.98245</v>
      </c>
    </row>
    <row r="107" spans="1:6" ht="12.75">
      <c r="A107" s="137">
        <v>2004</v>
      </c>
      <c r="B107" s="138">
        <v>1</v>
      </c>
      <c r="C107" s="138">
        <v>6</v>
      </c>
      <c r="D107" s="126">
        <f t="shared" si="1"/>
        <v>37992</v>
      </c>
      <c r="E107" s="129">
        <v>12.70088</v>
      </c>
      <c r="F107" s="130">
        <v>17.10287</v>
      </c>
    </row>
    <row r="108" spans="1:6" ht="12.75">
      <c r="A108" s="137">
        <v>2004</v>
      </c>
      <c r="B108" s="138">
        <v>1</v>
      </c>
      <c r="C108" s="138">
        <v>7</v>
      </c>
      <c r="D108" s="126">
        <f t="shared" si="1"/>
        <v>37993</v>
      </c>
      <c r="E108" s="129">
        <v>3.521913</v>
      </c>
      <c r="F108" s="130">
        <v>17.23766</v>
      </c>
    </row>
    <row r="109" spans="1:6" ht="12.75">
      <c r="A109" s="137">
        <v>2004</v>
      </c>
      <c r="B109" s="138">
        <v>1</v>
      </c>
      <c r="C109" s="138">
        <v>8</v>
      </c>
      <c r="D109" s="126">
        <f t="shared" si="1"/>
        <v>37994</v>
      </c>
      <c r="E109" s="129">
        <v>6.261404</v>
      </c>
      <c r="F109" s="130">
        <v>17.28078</v>
      </c>
    </row>
    <row r="110" spans="1:6" ht="12.75">
      <c r="A110" s="137">
        <v>2004</v>
      </c>
      <c r="B110" s="138">
        <v>1</v>
      </c>
      <c r="C110" s="138">
        <v>9</v>
      </c>
      <c r="D110" s="126">
        <f t="shared" si="1"/>
        <v>37995</v>
      </c>
      <c r="E110" s="129">
        <v>-2.076883</v>
      </c>
      <c r="F110" s="130">
        <v>17.31984</v>
      </c>
    </row>
    <row r="111" spans="1:6" ht="12.75">
      <c r="A111" s="137">
        <v>2004</v>
      </c>
      <c r="B111" s="138">
        <v>1</v>
      </c>
      <c r="C111" s="138">
        <v>10</v>
      </c>
      <c r="D111" s="126">
        <f t="shared" si="1"/>
        <v>37996</v>
      </c>
      <c r="E111" s="129">
        <v>-0.1940745</v>
      </c>
      <c r="F111" s="130">
        <v>17.41021</v>
      </c>
    </row>
    <row r="112" spans="1:6" ht="12.75">
      <c r="A112" s="137">
        <v>2004</v>
      </c>
      <c r="B112" s="138">
        <v>1</v>
      </c>
      <c r="C112" s="138">
        <v>11</v>
      </c>
      <c r="D112" s="126">
        <f t="shared" si="1"/>
        <v>37997</v>
      </c>
      <c r="E112" s="129">
        <v>7.752072</v>
      </c>
      <c r="F112" s="130">
        <v>17.45141</v>
      </c>
    </row>
    <row r="113" spans="1:6" ht="12.75">
      <c r="A113" s="137">
        <v>2004</v>
      </c>
      <c r="B113" s="138">
        <v>1</v>
      </c>
      <c r="C113" s="138">
        <v>12</v>
      </c>
      <c r="D113" s="126">
        <f t="shared" si="1"/>
        <v>37998</v>
      </c>
      <c r="E113" s="129">
        <v>-4.062131</v>
      </c>
      <c r="F113" s="130">
        <v>17.4749</v>
      </c>
    </row>
    <row r="114" spans="1:6" ht="12.75">
      <c r="A114" s="137">
        <v>2004</v>
      </c>
      <c r="B114" s="138">
        <v>1</v>
      </c>
      <c r="C114" s="138">
        <v>13</v>
      </c>
      <c r="D114" s="126">
        <f t="shared" si="1"/>
        <v>37999</v>
      </c>
      <c r="E114" s="129">
        <v>12.67901</v>
      </c>
      <c r="F114" s="130">
        <v>17.49854</v>
      </c>
    </row>
    <row r="115" spans="1:6" ht="12.75">
      <c r="A115" s="137">
        <v>2004</v>
      </c>
      <c r="B115" s="138">
        <v>1</v>
      </c>
      <c r="C115" s="138">
        <v>14</v>
      </c>
      <c r="D115" s="126">
        <f t="shared" si="1"/>
        <v>38000</v>
      </c>
      <c r="E115" s="129">
        <v>15.09387</v>
      </c>
      <c r="F115" s="130">
        <v>17.50958</v>
      </c>
    </row>
    <row r="116" spans="1:6" ht="12.75">
      <c r="A116" s="137">
        <v>2004</v>
      </c>
      <c r="B116" s="138">
        <v>1</v>
      </c>
      <c r="C116" s="138">
        <v>15</v>
      </c>
      <c r="D116" s="126">
        <f t="shared" si="1"/>
        <v>38001</v>
      </c>
      <c r="E116" s="129">
        <v>-2.851972</v>
      </c>
      <c r="F116" s="130">
        <v>16.93635</v>
      </c>
    </row>
    <row r="117" spans="1:6" ht="12.75">
      <c r="A117" s="137">
        <v>2004</v>
      </c>
      <c r="B117" s="138">
        <v>1</v>
      </c>
      <c r="C117" s="138">
        <v>16</v>
      </c>
      <c r="D117" s="126">
        <f t="shared" si="1"/>
        <v>38002</v>
      </c>
      <c r="E117" s="129">
        <v>2.203105</v>
      </c>
      <c r="F117" s="130">
        <v>16.98927</v>
      </c>
    </row>
    <row r="118" spans="1:6" ht="12.75">
      <c r="A118" s="137">
        <v>2004</v>
      </c>
      <c r="B118" s="138">
        <v>1</v>
      </c>
      <c r="C118" s="138">
        <v>17</v>
      </c>
      <c r="D118" s="126">
        <f t="shared" si="1"/>
        <v>38003</v>
      </c>
      <c r="E118" s="129">
        <v>15.18826</v>
      </c>
      <c r="F118" s="130">
        <v>17.02068</v>
      </c>
    </row>
    <row r="119" spans="1:6" ht="12.75">
      <c r="A119" s="137">
        <v>2004</v>
      </c>
      <c r="B119" s="138">
        <v>1</v>
      </c>
      <c r="C119" s="138">
        <v>18</v>
      </c>
      <c r="D119" s="126">
        <f t="shared" si="1"/>
        <v>38004</v>
      </c>
      <c r="E119" s="129">
        <v>4.306567</v>
      </c>
      <c r="F119" s="130">
        <v>17.15677</v>
      </c>
    </row>
    <row r="120" spans="1:6" ht="12.75">
      <c r="A120" s="137">
        <v>2004</v>
      </c>
      <c r="B120" s="138">
        <v>1</v>
      </c>
      <c r="C120" s="138">
        <v>19</v>
      </c>
      <c r="D120" s="126">
        <f t="shared" si="1"/>
        <v>38005</v>
      </c>
      <c r="E120" s="129">
        <v>9.093166</v>
      </c>
      <c r="F120" s="130">
        <v>17.27807</v>
      </c>
    </row>
    <row r="121" spans="1:6" ht="12.75">
      <c r="A121" s="137">
        <v>2004</v>
      </c>
      <c r="B121" s="138">
        <v>1</v>
      </c>
      <c r="C121" s="138">
        <v>20</v>
      </c>
      <c r="D121" s="126">
        <f t="shared" si="1"/>
        <v>38006</v>
      </c>
      <c r="E121" s="129">
        <v>-0.6255273</v>
      </c>
      <c r="F121" s="130">
        <v>17.19604</v>
      </c>
    </row>
    <row r="122" spans="1:6" ht="12.75">
      <c r="A122" s="137">
        <v>2004</v>
      </c>
      <c r="B122" s="138">
        <v>1</v>
      </c>
      <c r="C122" s="138">
        <v>21</v>
      </c>
      <c r="D122" s="126">
        <f t="shared" si="1"/>
        <v>38007</v>
      </c>
      <c r="E122" s="129">
        <v>15.83487</v>
      </c>
      <c r="F122" s="130">
        <v>17.46214</v>
      </c>
    </row>
    <row r="123" spans="1:6" ht="12.75">
      <c r="A123" s="137">
        <v>2004</v>
      </c>
      <c r="B123" s="138">
        <v>1</v>
      </c>
      <c r="C123" s="138">
        <v>22</v>
      </c>
      <c r="D123" s="126">
        <f t="shared" si="1"/>
        <v>38008</v>
      </c>
      <c r="E123" s="129">
        <v>19.60605</v>
      </c>
      <c r="F123" s="130">
        <v>17.00411</v>
      </c>
    </row>
    <row r="124" spans="1:6" ht="12.75">
      <c r="A124" s="137">
        <v>2004</v>
      </c>
      <c r="B124" s="138">
        <v>1</v>
      </c>
      <c r="C124" s="138">
        <v>23</v>
      </c>
      <c r="D124" s="126">
        <f t="shared" si="1"/>
        <v>38009</v>
      </c>
      <c r="E124" s="129">
        <v>-0.6411234</v>
      </c>
      <c r="F124" s="130">
        <v>17.16063</v>
      </c>
    </row>
    <row r="125" spans="1:6" ht="12.75">
      <c r="A125" s="137">
        <v>2004</v>
      </c>
      <c r="B125" s="138">
        <v>1</v>
      </c>
      <c r="C125" s="138">
        <v>24</v>
      </c>
      <c r="D125" s="126">
        <f t="shared" si="1"/>
        <v>38010</v>
      </c>
      <c r="E125" s="129">
        <v>5.759963</v>
      </c>
      <c r="F125" s="130">
        <v>17.29385</v>
      </c>
    </row>
    <row r="126" spans="1:6" ht="12.75">
      <c r="A126" s="137">
        <v>2004</v>
      </c>
      <c r="B126" s="138">
        <v>1</v>
      </c>
      <c r="C126" s="138">
        <v>25</v>
      </c>
      <c r="D126" s="126">
        <f t="shared" si="1"/>
        <v>38011</v>
      </c>
      <c r="E126" s="129">
        <v>5.729323</v>
      </c>
      <c r="F126" s="130">
        <v>17.42578</v>
      </c>
    </row>
    <row r="127" spans="1:6" ht="12.75">
      <c r="A127" s="137">
        <v>2004</v>
      </c>
      <c r="B127" s="138">
        <v>1</v>
      </c>
      <c r="C127" s="138">
        <v>26</v>
      </c>
      <c r="D127" s="126">
        <f t="shared" si="1"/>
        <v>38012</v>
      </c>
      <c r="E127" s="129">
        <v>23.1565</v>
      </c>
      <c r="F127" s="130">
        <v>17.49521</v>
      </c>
    </row>
    <row r="128" spans="1:6" ht="12.75">
      <c r="A128" s="137">
        <v>2004</v>
      </c>
      <c r="B128" s="138">
        <v>1</v>
      </c>
      <c r="C128" s="138">
        <v>27</v>
      </c>
      <c r="D128" s="126">
        <f t="shared" si="1"/>
        <v>38013</v>
      </c>
      <c r="E128" s="129">
        <v>5.01234</v>
      </c>
      <c r="F128" s="130">
        <v>16.93901</v>
      </c>
    </row>
    <row r="129" spans="1:6" ht="12.75">
      <c r="A129" s="137">
        <v>2004</v>
      </c>
      <c r="B129" s="138">
        <v>1</v>
      </c>
      <c r="C129" s="138">
        <v>28</v>
      </c>
      <c r="D129" s="126">
        <f t="shared" si="1"/>
        <v>38014</v>
      </c>
      <c r="E129" s="129">
        <v>1.594655</v>
      </c>
      <c r="F129" s="130">
        <v>17.05365</v>
      </c>
    </row>
    <row r="130" spans="1:6" ht="12.75">
      <c r="A130" s="137">
        <v>2004</v>
      </c>
      <c r="B130" s="138">
        <v>1</v>
      </c>
      <c r="C130" s="138">
        <v>29</v>
      </c>
      <c r="D130" s="126">
        <f t="shared" si="1"/>
        <v>38015</v>
      </c>
      <c r="E130" s="129">
        <v>5.344181</v>
      </c>
      <c r="F130" s="130">
        <v>17.16401</v>
      </c>
    </row>
    <row r="131" spans="1:6" ht="12.75">
      <c r="A131" s="137">
        <v>2004</v>
      </c>
      <c r="B131" s="138">
        <v>1</v>
      </c>
      <c r="C131" s="138">
        <v>30</v>
      </c>
      <c r="D131" s="126">
        <f t="shared" si="1"/>
        <v>38016</v>
      </c>
      <c r="E131" s="129">
        <v>3.932377</v>
      </c>
      <c r="F131" s="130">
        <v>17.27797</v>
      </c>
    </row>
    <row r="132" spans="1:6" ht="12.75">
      <c r="A132" s="137">
        <v>2004</v>
      </c>
      <c r="B132" s="138">
        <v>1</v>
      </c>
      <c r="C132" s="138">
        <v>31</v>
      </c>
      <c r="D132" s="126">
        <f t="shared" si="1"/>
        <v>38017</v>
      </c>
      <c r="E132" s="129">
        <v>3.009969</v>
      </c>
      <c r="F132" s="130">
        <v>17.44568</v>
      </c>
    </row>
    <row r="133" spans="1:6" ht="12.75">
      <c r="A133" s="137">
        <v>2004</v>
      </c>
      <c r="B133" s="138">
        <v>2</v>
      </c>
      <c r="C133" s="138">
        <v>1</v>
      </c>
      <c r="D133" s="126">
        <f t="shared" si="1"/>
        <v>38018</v>
      </c>
      <c r="E133" s="129">
        <v>17.35755</v>
      </c>
      <c r="F133" s="130">
        <v>17.09333</v>
      </c>
    </row>
    <row r="134" spans="1:6" ht="12.75">
      <c r="A134" s="137">
        <v>2004</v>
      </c>
      <c r="B134" s="138">
        <v>2</v>
      </c>
      <c r="C134" s="138">
        <v>2</v>
      </c>
      <c r="D134" s="126">
        <f t="shared" si="1"/>
        <v>38019</v>
      </c>
      <c r="E134" s="129">
        <v>32.06526</v>
      </c>
      <c r="F134" s="130">
        <v>17.33292</v>
      </c>
    </row>
    <row r="135" spans="1:6" ht="12.75">
      <c r="A135" s="137">
        <v>2004</v>
      </c>
      <c r="B135" s="138">
        <v>2</v>
      </c>
      <c r="C135" s="138">
        <v>3</v>
      </c>
      <c r="D135" s="126">
        <f t="shared" si="1"/>
        <v>38020</v>
      </c>
      <c r="E135" s="129">
        <v>10.44472</v>
      </c>
      <c r="F135" s="130">
        <v>17.10031</v>
      </c>
    </row>
    <row r="136" spans="1:6" ht="12.75">
      <c r="A136" s="137">
        <v>2004</v>
      </c>
      <c r="B136" s="138">
        <v>2</v>
      </c>
      <c r="C136" s="138">
        <v>4</v>
      </c>
      <c r="D136" s="126">
        <f t="shared" si="1"/>
        <v>38021</v>
      </c>
      <c r="E136" s="129">
        <v>7.90761</v>
      </c>
      <c r="F136" s="130">
        <v>17.40604</v>
      </c>
    </row>
    <row r="137" spans="1:6" ht="12.75">
      <c r="A137" s="137">
        <v>2004</v>
      </c>
      <c r="B137" s="138">
        <v>2</v>
      </c>
      <c r="C137" s="138">
        <v>5</v>
      </c>
      <c r="D137" s="126">
        <f t="shared" si="1"/>
        <v>38022</v>
      </c>
      <c r="E137" s="129">
        <v>26.19817</v>
      </c>
      <c r="F137" s="130">
        <v>17.07151</v>
      </c>
    </row>
    <row r="138" spans="1:6" ht="12.75">
      <c r="A138" s="137">
        <v>2004</v>
      </c>
      <c r="B138" s="138">
        <v>2</v>
      </c>
      <c r="C138" s="138">
        <v>6</v>
      </c>
      <c r="D138" s="126">
        <f t="shared" si="1"/>
        <v>38023</v>
      </c>
      <c r="E138" s="129">
        <v>12.02753</v>
      </c>
      <c r="F138" s="130">
        <v>17.12885</v>
      </c>
    </row>
    <row r="139" spans="1:6" ht="12.75">
      <c r="A139" s="137">
        <v>2004</v>
      </c>
      <c r="B139" s="138">
        <v>2</v>
      </c>
      <c r="C139" s="138">
        <v>7</v>
      </c>
      <c r="D139" s="126">
        <f aca="true" t="shared" si="2" ref="D139:D202">DATE(A139,B139,C139)</f>
        <v>38024</v>
      </c>
      <c r="E139" s="129">
        <v>9.822998</v>
      </c>
      <c r="F139" s="130">
        <v>17.34339</v>
      </c>
    </row>
    <row r="140" spans="1:6" ht="12.75">
      <c r="A140" s="137">
        <v>2004</v>
      </c>
      <c r="B140" s="138">
        <v>2</v>
      </c>
      <c r="C140" s="138">
        <v>8</v>
      </c>
      <c r="D140" s="126">
        <f t="shared" si="2"/>
        <v>38025</v>
      </c>
      <c r="E140" s="129">
        <v>3.452869</v>
      </c>
      <c r="F140" s="130">
        <v>17.48656</v>
      </c>
    </row>
    <row r="141" spans="1:6" ht="12.75">
      <c r="A141" s="137">
        <v>2004</v>
      </c>
      <c r="B141" s="138">
        <v>2</v>
      </c>
      <c r="C141" s="138">
        <v>9</v>
      </c>
      <c r="D141" s="126">
        <f t="shared" si="2"/>
        <v>38026</v>
      </c>
      <c r="E141" s="129">
        <v>14.86701</v>
      </c>
      <c r="F141" s="130">
        <v>17.36448</v>
      </c>
    </row>
    <row r="142" spans="1:6" ht="12.75">
      <c r="A142" s="137">
        <v>2004</v>
      </c>
      <c r="B142" s="138">
        <v>2</v>
      </c>
      <c r="C142" s="138">
        <v>10</v>
      </c>
      <c r="D142" s="126">
        <f t="shared" si="2"/>
        <v>38027</v>
      </c>
      <c r="E142" s="129">
        <v>-1.746018</v>
      </c>
      <c r="F142" s="130">
        <v>17.02766</v>
      </c>
    </row>
    <row r="143" spans="1:6" ht="12.75">
      <c r="A143" s="137">
        <v>2004</v>
      </c>
      <c r="B143" s="138">
        <v>2</v>
      </c>
      <c r="C143" s="138">
        <v>11</v>
      </c>
      <c r="D143" s="126">
        <f t="shared" si="2"/>
        <v>38028</v>
      </c>
      <c r="E143" s="129">
        <v>-3.49649</v>
      </c>
      <c r="F143" s="130">
        <v>17.13151</v>
      </c>
    </row>
    <row r="144" spans="1:6" ht="12.75">
      <c r="A144" s="137">
        <v>2004</v>
      </c>
      <c r="B144" s="138">
        <v>2</v>
      </c>
      <c r="C144" s="138">
        <v>12</v>
      </c>
      <c r="D144" s="126">
        <f t="shared" si="2"/>
        <v>38029</v>
      </c>
      <c r="E144" s="129">
        <v>4.302078</v>
      </c>
      <c r="F144" s="130">
        <v>17.23599</v>
      </c>
    </row>
    <row r="145" spans="1:6" ht="12.75">
      <c r="A145" s="137">
        <v>2004</v>
      </c>
      <c r="B145" s="138">
        <v>2</v>
      </c>
      <c r="C145" s="138">
        <v>13</v>
      </c>
      <c r="D145" s="126">
        <f t="shared" si="2"/>
        <v>38030</v>
      </c>
      <c r="E145" s="129">
        <v>9.357472</v>
      </c>
      <c r="F145" s="130">
        <v>17.32224</v>
      </c>
    </row>
    <row r="146" spans="1:6" ht="12.75">
      <c r="A146" s="137">
        <v>2004</v>
      </c>
      <c r="B146" s="138">
        <v>2</v>
      </c>
      <c r="C146" s="138">
        <v>14</v>
      </c>
      <c r="D146" s="126">
        <f t="shared" si="2"/>
        <v>38031</v>
      </c>
      <c r="E146" s="129">
        <v>14.61102</v>
      </c>
      <c r="F146" s="130">
        <v>17.405</v>
      </c>
    </row>
    <row r="147" spans="1:6" ht="12.75">
      <c r="A147" s="137">
        <v>2004</v>
      </c>
      <c r="B147" s="138">
        <v>2</v>
      </c>
      <c r="C147" s="138">
        <v>15</v>
      </c>
      <c r="D147" s="126">
        <f t="shared" si="2"/>
        <v>38032</v>
      </c>
      <c r="E147" s="129">
        <v>3.43735</v>
      </c>
      <c r="F147" s="130">
        <v>17.51667</v>
      </c>
    </row>
    <row r="148" spans="1:6" ht="12.75">
      <c r="A148" s="137">
        <v>2004</v>
      </c>
      <c r="B148" s="138">
        <v>2</v>
      </c>
      <c r="C148" s="138">
        <v>16</v>
      </c>
      <c r="D148" s="126">
        <f t="shared" si="2"/>
        <v>38033</v>
      </c>
      <c r="E148" s="129">
        <v>10.20356</v>
      </c>
      <c r="F148" s="130">
        <v>17.10213</v>
      </c>
    </row>
    <row r="149" spans="1:6" ht="12.75">
      <c r="A149" s="137">
        <v>2004</v>
      </c>
      <c r="B149" s="138">
        <v>2</v>
      </c>
      <c r="C149" s="138">
        <v>17</v>
      </c>
      <c r="D149" s="126">
        <f t="shared" si="2"/>
        <v>38034</v>
      </c>
      <c r="E149" s="129">
        <v>0.2033651</v>
      </c>
      <c r="F149" s="130">
        <v>17.06302</v>
      </c>
    </row>
    <row r="150" spans="1:6" ht="12.75">
      <c r="A150" s="137">
        <v>2004</v>
      </c>
      <c r="B150" s="138">
        <v>2</v>
      </c>
      <c r="C150" s="138">
        <v>18</v>
      </c>
      <c r="D150" s="126">
        <f t="shared" si="2"/>
        <v>38035</v>
      </c>
      <c r="E150" s="129">
        <v>4.742266</v>
      </c>
      <c r="F150" s="130">
        <v>17.16339</v>
      </c>
    </row>
    <row r="151" spans="1:6" ht="12.75">
      <c r="A151" s="137">
        <v>2004</v>
      </c>
      <c r="B151" s="138">
        <v>2</v>
      </c>
      <c r="C151" s="138">
        <v>19</v>
      </c>
      <c r="D151" s="126">
        <f t="shared" si="2"/>
        <v>38036</v>
      </c>
      <c r="E151" s="129">
        <v>15.23652</v>
      </c>
      <c r="F151" s="130">
        <v>17.22901</v>
      </c>
    </row>
    <row r="152" spans="1:6" ht="12.75">
      <c r="A152" s="137">
        <v>2004</v>
      </c>
      <c r="B152" s="138">
        <v>2</v>
      </c>
      <c r="C152" s="138">
        <v>20</v>
      </c>
      <c r="D152" s="126">
        <f t="shared" si="2"/>
        <v>38037</v>
      </c>
      <c r="E152" s="129">
        <v>-6.327728</v>
      </c>
      <c r="F152" s="130">
        <v>17.28943</v>
      </c>
    </row>
    <row r="153" spans="1:6" ht="12.75">
      <c r="A153" s="137">
        <v>2004</v>
      </c>
      <c r="B153" s="138">
        <v>2</v>
      </c>
      <c r="C153" s="138">
        <v>21</v>
      </c>
      <c r="D153" s="126">
        <f t="shared" si="2"/>
        <v>38038</v>
      </c>
      <c r="E153" s="129">
        <v>-8.491355</v>
      </c>
      <c r="F153" s="130">
        <v>17.3275</v>
      </c>
    </row>
    <row r="154" spans="1:6" ht="12.75">
      <c r="A154" s="137">
        <v>2004</v>
      </c>
      <c r="B154" s="138">
        <v>2</v>
      </c>
      <c r="C154" s="138">
        <v>22</v>
      </c>
      <c r="D154" s="126">
        <f t="shared" si="2"/>
        <v>38039</v>
      </c>
      <c r="E154" s="129">
        <v>-1.396723</v>
      </c>
      <c r="F154" s="130">
        <v>17.37563</v>
      </c>
    </row>
    <row r="155" spans="1:6" ht="12.75">
      <c r="A155" s="137">
        <v>2004</v>
      </c>
      <c r="B155" s="138">
        <v>2</v>
      </c>
      <c r="C155" s="138">
        <v>23</v>
      </c>
      <c r="D155" s="126">
        <f t="shared" si="2"/>
        <v>38040</v>
      </c>
      <c r="E155" s="129">
        <v>-15.41659</v>
      </c>
      <c r="F155" s="130">
        <v>17.41583</v>
      </c>
    </row>
    <row r="156" spans="1:6" ht="12.75">
      <c r="A156" s="137">
        <v>2004</v>
      </c>
      <c r="B156" s="138">
        <v>2</v>
      </c>
      <c r="C156" s="138">
        <v>24</v>
      </c>
      <c r="D156" s="126">
        <f t="shared" si="2"/>
        <v>38041</v>
      </c>
      <c r="E156" s="129">
        <v>17.24309</v>
      </c>
      <c r="F156" s="130">
        <v>17.44104</v>
      </c>
    </row>
    <row r="157" spans="1:6" ht="12.75">
      <c r="A157" s="137">
        <v>2004</v>
      </c>
      <c r="B157" s="138">
        <v>2</v>
      </c>
      <c r="C157" s="138">
        <v>25</v>
      </c>
      <c r="D157" s="126">
        <f t="shared" si="2"/>
        <v>38042</v>
      </c>
      <c r="E157" s="129">
        <v>25.86961</v>
      </c>
      <c r="F157" s="130">
        <v>17.32036</v>
      </c>
    </row>
    <row r="158" spans="1:6" ht="12.75">
      <c r="A158" s="137">
        <v>2004</v>
      </c>
      <c r="B158" s="138">
        <v>2</v>
      </c>
      <c r="C158" s="138">
        <v>26</v>
      </c>
      <c r="D158" s="126">
        <f t="shared" si="2"/>
        <v>38043</v>
      </c>
      <c r="E158" s="129">
        <v>20.79244</v>
      </c>
      <c r="F158" s="130">
        <v>17.23828</v>
      </c>
    </row>
    <row r="159" spans="1:6" ht="12.75">
      <c r="A159" s="137">
        <v>2004</v>
      </c>
      <c r="B159" s="138">
        <v>2</v>
      </c>
      <c r="C159" s="138">
        <v>27</v>
      </c>
      <c r="D159" s="126">
        <f t="shared" si="2"/>
        <v>38044</v>
      </c>
      <c r="E159" s="129">
        <v>25.8896</v>
      </c>
      <c r="F159" s="130">
        <v>17.2475</v>
      </c>
    </row>
    <row r="160" spans="1:6" ht="12.75">
      <c r="A160" s="137">
        <v>2004</v>
      </c>
      <c r="B160" s="138">
        <v>2</v>
      </c>
      <c r="C160" s="138">
        <v>28</v>
      </c>
      <c r="D160" s="126">
        <f t="shared" si="2"/>
        <v>38045</v>
      </c>
      <c r="E160" s="129">
        <v>29.58573</v>
      </c>
      <c r="F160" s="130">
        <v>17.32276</v>
      </c>
    </row>
    <row r="161" spans="1:6" ht="12.75">
      <c r="A161" s="137">
        <v>2004</v>
      </c>
      <c r="B161" s="138">
        <v>2</v>
      </c>
      <c r="C161" s="138">
        <v>29</v>
      </c>
      <c r="D161" s="126">
        <f t="shared" si="2"/>
        <v>38046</v>
      </c>
      <c r="E161" s="129">
        <v>20.17873</v>
      </c>
      <c r="F161" s="130">
        <v>17.25411</v>
      </c>
    </row>
    <row r="162" spans="1:6" ht="12.75">
      <c r="A162" s="137">
        <v>2004</v>
      </c>
      <c r="B162" s="138">
        <v>3</v>
      </c>
      <c r="C162" s="138">
        <v>1</v>
      </c>
      <c r="D162" s="126">
        <f t="shared" si="2"/>
        <v>38047</v>
      </c>
      <c r="E162" s="129">
        <v>15.52527</v>
      </c>
      <c r="F162" s="130">
        <v>17.14589</v>
      </c>
    </row>
    <row r="163" spans="1:6" ht="12.75">
      <c r="A163" s="137">
        <v>2004</v>
      </c>
      <c r="B163" s="138">
        <v>3</v>
      </c>
      <c r="C163" s="138">
        <v>2</v>
      </c>
      <c r="D163" s="126">
        <f t="shared" si="2"/>
        <v>38048</v>
      </c>
      <c r="E163" s="129">
        <v>19.44776</v>
      </c>
      <c r="F163" s="130">
        <v>17.21729</v>
      </c>
    </row>
    <row r="164" spans="1:6" ht="12.75">
      <c r="A164" s="137">
        <v>2004</v>
      </c>
      <c r="B164" s="138">
        <v>3</v>
      </c>
      <c r="C164" s="138">
        <v>3</v>
      </c>
      <c r="D164" s="126">
        <f t="shared" si="2"/>
        <v>38049</v>
      </c>
      <c r="E164" s="129">
        <v>14.31241</v>
      </c>
      <c r="F164" s="130">
        <v>17.27146</v>
      </c>
    </row>
    <row r="165" spans="1:6" ht="12.75">
      <c r="A165" s="137">
        <v>2004</v>
      </c>
      <c r="B165" s="138">
        <v>3</v>
      </c>
      <c r="C165" s="138">
        <v>4</v>
      </c>
      <c r="D165" s="126">
        <f t="shared" si="2"/>
        <v>38050</v>
      </c>
      <c r="E165" s="129">
        <v>17.9567</v>
      </c>
      <c r="F165" s="130">
        <v>17.32974</v>
      </c>
    </row>
    <row r="166" spans="1:6" ht="12.75">
      <c r="A166" s="137">
        <v>2004</v>
      </c>
      <c r="B166" s="138">
        <v>3</v>
      </c>
      <c r="C166" s="138">
        <v>5</v>
      </c>
      <c r="D166" s="126">
        <f t="shared" si="2"/>
        <v>38051</v>
      </c>
      <c r="E166" s="129">
        <v>16.82315</v>
      </c>
      <c r="F166" s="130">
        <v>17.14068</v>
      </c>
    </row>
    <row r="167" spans="1:6" ht="12.75">
      <c r="A167" s="137">
        <v>2004</v>
      </c>
      <c r="B167" s="138">
        <v>3</v>
      </c>
      <c r="C167" s="138">
        <v>6</v>
      </c>
      <c r="D167" s="126">
        <f t="shared" si="2"/>
        <v>38052</v>
      </c>
      <c r="E167" s="129">
        <v>-9.394527</v>
      </c>
      <c r="F167" s="130">
        <v>17.39146</v>
      </c>
    </row>
    <row r="168" spans="1:6" ht="12.75">
      <c r="A168" s="137">
        <v>2004</v>
      </c>
      <c r="B168" s="138">
        <v>3</v>
      </c>
      <c r="C168" s="138">
        <v>7</v>
      </c>
      <c r="D168" s="126">
        <f t="shared" si="2"/>
        <v>38053</v>
      </c>
      <c r="E168" s="129">
        <v>30.63108</v>
      </c>
      <c r="F168" s="130">
        <v>17.34917</v>
      </c>
    </row>
    <row r="169" spans="1:6" ht="12.75">
      <c r="A169" s="137">
        <v>2004</v>
      </c>
      <c r="B169" s="138">
        <v>3</v>
      </c>
      <c r="C169" s="138">
        <v>8</v>
      </c>
      <c r="D169" s="126">
        <f t="shared" si="2"/>
        <v>38054</v>
      </c>
      <c r="E169" s="129">
        <v>-3.119609</v>
      </c>
      <c r="F169" s="130">
        <v>17.04828</v>
      </c>
    </row>
    <row r="170" spans="1:6" ht="12.75">
      <c r="A170" s="137">
        <v>2004</v>
      </c>
      <c r="B170" s="138">
        <v>3</v>
      </c>
      <c r="C170" s="138">
        <v>9</v>
      </c>
      <c r="D170" s="126">
        <f t="shared" si="2"/>
        <v>38055</v>
      </c>
      <c r="E170" s="129">
        <v>6.769727</v>
      </c>
      <c r="F170" s="130">
        <v>17.16021</v>
      </c>
    </row>
    <row r="171" spans="1:6" ht="12.75">
      <c r="A171" s="137">
        <v>2004</v>
      </c>
      <c r="B171" s="138">
        <v>3</v>
      </c>
      <c r="C171" s="138">
        <v>10</v>
      </c>
      <c r="D171" s="126">
        <f t="shared" si="2"/>
        <v>38056</v>
      </c>
      <c r="E171" s="129">
        <v>3.300059</v>
      </c>
      <c r="F171" s="130">
        <v>17.28521</v>
      </c>
    </row>
    <row r="172" spans="1:6" ht="12.75">
      <c r="A172" s="137">
        <v>2004</v>
      </c>
      <c r="B172" s="138">
        <v>3</v>
      </c>
      <c r="C172" s="138">
        <v>11</v>
      </c>
      <c r="D172" s="126">
        <f t="shared" si="2"/>
        <v>38057</v>
      </c>
      <c r="E172" s="129">
        <v>-12.49388</v>
      </c>
      <c r="F172" s="130">
        <v>17.34099</v>
      </c>
    </row>
    <row r="173" spans="1:6" ht="12.75">
      <c r="A173" s="137">
        <v>2004</v>
      </c>
      <c r="B173" s="138">
        <v>3</v>
      </c>
      <c r="C173" s="138">
        <v>12</v>
      </c>
      <c r="D173" s="126">
        <f t="shared" si="2"/>
        <v>38058</v>
      </c>
      <c r="E173" s="129">
        <v>-2.030088</v>
      </c>
      <c r="F173" s="130">
        <v>17.42328</v>
      </c>
    </row>
    <row r="174" spans="1:6" ht="12.75">
      <c r="A174" s="137">
        <v>2004</v>
      </c>
      <c r="B174" s="138">
        <v>3</v>
      </c>
      <c r="C174" s="138">
        <v>13</v>
      </c>
      <c r="D174" s="126">
        <f t="shared" si="2"/>
        <v>38059</v>
      </c>
      <c r="E174" s="129">
        <v>14.54828</v>
      </c>
      <c r="F174" s="130">
        <v>17.46646</v>
      </c>
    </row>
    <row r="175" spans="1:6" ht="12.75">
      <c r="A175" s="137">
        <v>2004</v>
      </c>
      <c r="B175" s="138">
        <v>3</v>
      </c>
      <c r="C175" s="138">
        <v>14</v>
      </c>
      <c r="D175" s="126">
        <f t="shared" si="2"/>
        <v>38060</v>
      </c>
      <c r="E175" s="129">
        <v>5.608075</v>
      </c>
      <c r="F175" s="130">
        <v>17.49417</v>
      </c>
    </row>
    <row r="176" spans="1:6" ht="12.75">
      <c r="A176" s="137">
        <v>2004</v>
      </c>
      <c r="B176" s="138">
        <v>3</v>
      </c>
      <c r="C176" s="138">
        <v>15</v>
      </c>
      <c r="D176" s="126">
        <f t="shared" si="2"/>
        <v>38061</v>
      </c>
      <c r="E176" s="129">
        <v>17.12069</v>
      </c>
      <c r="F176" s="130">
        <v>17.51448</v>
      </c>
    </row>
    <row r="177" spans="1:6" ht="12.75">
      <c r="A177" s="137">
        <v>2004</v>
      </c>
      <c r="B177" s="138">
        <v>3</v>
      </c>
      <c r="C177" s="138">
        <v>16</v>
      </c>
      <c r="D177" s="126">
        <f t="shared" si="2"/>
        <v>38062</v>
      </c>
      <c r="E177" s="129">
        <v>24.22999</v>
      </c>
      <c r="F177" s="130">
        <v>17.39682</v>
      </c>
    </row>
    <row r="178" spans="1:6" ht="12.75">
      <c r="A178" s="137">
        <v>2004</v>
      </c>
      <c r="B178" s="138">
        <v>3</v>
      </c>
      <c r="C178" s="138">
        <v>17</v>
      </c>
      <c r="D178" s="126">
        <f t="shared" si="2"/>
        <v>38063</v>
      </c>
      <c r="E178" s="129">
        <v>-2.020049</v>
      </c>
      <c r="F178" s="130">
        <v>16.98333</v>
      </c>
    </row>
    <row r="179" spans="1:6" ht="12.75">
      <c r="A179" s="137">
        <v>2004</v>
      </c>
      <c r="B179" s="138">
        <v>3</v>
      </c>
      <c r="C179" s="138">
        <v>18</v>
      </c>
      <c r="D179" s="126">
        <f t="shared" si="2"/>
        <v>38064</v>
      </c>
      <c r="E179" s="129">
        <v>11.34365</v>
      </c>
      <c r="F179" s="130">
        <v>17.05333</v>
      </c>
    </row>
    <row r="180" spans="1:6" ht="12.75">
      <c r="A180" s="137">
        <v>2004</v>
      </c>
      <c r="B180" s="138">
        <v>3</v>
      </c>
      <c r="C180" s="138">
        <v>19</v>
      </c>
      <c r="D180" s="126">
        <f t="shared" si="2"/>
        <v>38065</v>
      </c>
      <c r="E180" s="129">
        <v>5.918989</v>
      </c>
      <c r="F180" s="130">
        <v>17.12401</v>
      </c>
    </row>
    <row r="181" spans="1:6" ht="12.75">
      <c r="A181" s="137">
        <v>2004</v>
      </c>
      <c r="B181" s="138">
        <v>3</v>
      </c>
      <c r="C181" s="138">
        <v>20</v>
      </c>
      <c r="D181" s="126">
        <f t="shared" si="2"/>
        <v>38066</v>
      </c>
      <c r="E181" s="129">
        <v>9.320075</v>
      </c>
      <c r="F181" s="130">
        <v>17.17813</v>
      </c>
    </row>
    <row r="182" spans="1:6" ht="12.75">
      <c r="A182" s="137">
        <v>2004</v>
      </c>
      <c r="B182" s="138">
        <v>3</v>
      </c>
      <c r="C182" s="138">
        <v>21</v>
      </c>
      <c r="D182" s="126">
        <f t="shared" si="2"/>
        <v>38067</v>
      </c>
      <c r="E182" s="129">
        <v>10.22789</v>
      </c>
      <c r="F182" s="130">
        <v>17.23167</v>
      </c>
    </row>
    <row r="183" spans="1:6" ht="12.75">
      <c r="A183" s="137">
        <v>2004</v>
      </c>
      <c r="B183" s="138">
        <v>3</v>
      </c>
      <c r="C183" s="138">
        <v>22</v>
      </c>
      <c r="D183" s="126">
        <f t="shared" si="2"/>
        <v>38068</v>
      </c>
      <c r="E183" s="129">
        <v>10.65829</v>
      </c>
      <c r="F183" s="130">
        <v>17.27401</v>
      </c>
    </row>
    <row r="184" spans="1:6" ht="12.75">
      <c r="A184" s="137">
        <v>2004</v>
      </c>
      <c r="B184" s="138">
        <v>3</v>
      </c>
      <c r="C184" s="138">
        <v>23</v>
      </c>
      <c r="D184" s="126">
        <f t="shared" si="2"/>
        <v>38069</v>
      </c>
      <c r="E184" s="129">
        <v>5.108224</v>
      </c>
      <c r="F184" s="130">
        <v>17.30031</v>
      </c>
    </row>
    <row r="185" spans="1:6" ht="12.75">
      <c r="A185" s="137">
        <v>2004</v>
      </c>
      <c r="B185" s="138">
        <v>3</v>
      </c>
      <c r="C185" s="138">
        <v>24</v>
      </c>
      <c r="D185" s="126">
        <f t="shared" si="2"/>
        <v>38070</v>
      </c>
      <c r="E185" s="129">
        <v>2.989026</v>
      </c>
      <c r="F185" s="130">
        <v>17.29151</v>
      </c>
    </row>
    <row r="186" spans="1:6" ht="12.75">
      <c r="A186" s="137">
        <v>2004</v>
      </c>
      <c r="B186" s="138">
        <v>3</v>
      </c>
      <c r="C186" s="138">
        <v>25</v>
      </c>
      <c r="D186" s="126">
        <f t="shared" si="2"/>
        <v>38071</v>
      </c>
      <c r="E186" s="129">
        <v>3.772847</v>
      </c>
      <c r="F186" s="130">
        <v>17.28203</v>
      </c>
    </row>
    <row r="187" spans="1:6" ht="12.75">
      <c r="A187" s="137">
        <v>2004</v>
      </c>
      <c r="B187" s="138">
        <v>3</v>
      </c>
      <c r="C187" s="138">
        <v>26</v>
      </c>
      <c r="D187" s="126">
        <f t="shared" si="2"/>
        <v>38072</v>
      </c>
      <c r="E187" s="129">
        <v>7.359608</v>
      </c>
      <c r="F187" s="130">
        <v>17.27625</v>
      </c>
    </row>
    <row r="188" spans="1:6" ht="12.75">
      <c r="A188" s="137">
        <v>2004</v>
      </c>
      <c r="B188" s="138">
        <v>3</v>
      </c>
      <c r="C188" s="138">
        <v>27</v>
      </c>
      <c r="D188" s="126">
        <f t="shared" si="2"/>
        <v>38073</v>
      </c>
      <c r="E188" s="129">
        <v>9.660577</v>
      </c>
      <c r="F188" s="130">
        <v>17.2712</v>
      </c>
    </row>
    <row r="189" spans="1:6" ht="12.75">
      <c r="A189" s="137">
        <v>2004</v>
      </c>
      <c r="B189" s="138">
        <v>3</v>
      </c>
      <c r="C189" s="138">
        <v>28</v>
      </c>
      <c r="D189" s="126">
        <f t="shared" si="2"/>
        <v>38074</v>
      </c>
      <c r="E189" s="129">
        <v>-3.879736</v>
      </c>
      <c r="F189" s="130">
        <v>17.26568</v>
      </c>
    </row>
    <row r="190" spans="1:6" ht="12.75">
      <c r="A190" s="137">
        <v>2004</v>
      </c>
      <c r="B190" s="138">
        <v>3</v>
      </c>
      <c r="C190" s="138">
        <v>29</v>
      </c>
      <c r="D190" s="126">
        <f t="shared" si="2"/>
        <v>38075</v>
      </c>
      <c r="E190" s="129">
        <v>6.705</v>
      </c>
      <c r="F190" s="130">
        <v>17.25724</v>
      </c>
    </row>
    <row r="191" spans="1:6" ht="12.75">
      <c r="A191" s="137">
        <v>2004</v>
      </c>
      <c r="B191" s="138">
        <v>3</v>
      </c>
      <c r="C191" s="138">
        <v>30</v>
      </c>
      <c r="D191" s="126">
        <f t="shared" si="2"/>
        <v>38076</v>
      </c>
      <c r="E191" s="129">
        <v>-0.7323731</v>
      </c>
      <c r="F191" s="130">
        <v>17.23255</v>
      </c>
    </row>
    <row r="192" spans="1:6" ht="12.75">
      <c r="A192" s="137">
        <v>2004</v>
      </c>
      <c r="B192" s="138">
        <v>3</v>
      </c>
      <c r="C192" s="138">
        <v>31</v>
      </c>
      <c r="D192" s="126">
        <f t="shared" si="2"/>
        <v>38077</v>
      </c>
      <c r="E192" s="129">
        <v>2.499768</v>
      </c>
      <c r="F192" s="130">
        <v>17.2226</v>
      </c>
    </row>
    <row r="193" spans="1:6" ht="12.75">
      <c r="A193" s="137">
        <v>2004</v>
      </c>
      <c r="B193" s="138">
        <v>4</v>
      </c>
      <c r="C193" s="138">
        <v>1</v>
      </c>
      <c r="D193" s="126">
        <f t="shared" si="2"/>
        <v>38078</v>
      </c>
      <c r="E193" s="129">
        <v>-3.913708</v>
      </c>
      <c r="F193" s="130">
        <v>17.21495</v>
      </c>
    </row>
    <row r="194" spans="1:6" ht="12.75">
      <c r="A194" s="137">
        <v>2004</v>
      </c>
      <c r="B194" s="138">
        <v>4</v>
      </c>
      <c r="C194" s="138">
        <v>2</v>
      </c>
      <c r="D194" s="126">
        <f t="shared" si="2"/>
        <v>38079</v>
      </c>
      <c r="E194" s="129">
        <v>-1.995084</v>
      </c>
      <c r="F194" s="130">
        <v>17.18672</v>
      </c>
    </row>
    <row r="195" spans="1:6" ht="12.75">
      <c r="A195" s="137">
        <v>2004</v>
      </c>
      <c r="B195" s="138">
        <v>4</v>
      </c>
      <c r="C195" s="138">
        <v>3</v>
      </c>
      <c r="D195" s="126">
        <f t="shared" si="2"/>
        <v>38080</v>
      </c>
      <c r="E195" s="129">
        <v>-2.260009</v>
      </c>
      <c r="F195" s="130">
        <v>17.1601</v>
      </c>
    </row>
    <row r="196" spans="1:6" ht="12.75">
      <c r="A196" s="137">
        <v>2004</v>
      </c>
      <c r="B196" s="138">
        <v>4</v>
      </c>
      <c r="C196" s="138">
        <v>4</v>
      </c>
      <c r="D196" s="126">
        <f t="shared" si="2"/>
        <v>38081</v>
      </c>
      <c r="E196" s="129">
        <v>-2.288616</v>
      </c>
      <c r="F196" s="130">
        <v>17.12182</v>
      </c>
    </row>
    <row r="197" spans="1:6" ht="12.75">
      <c r="A197" s="137">
        <v>2004</v>
      </c>
      <c r="B197" s="138">
        <v>4</v>
      </c>
      <c r="C197" s="138">
        <v>5</v>
      </c>
      <c r="D197" s="126">
        <f t="shared" si="2"/>
        <v>38082</v>
      </c>
      <c r="E197" s="129">
        <v>2.913767</v>
      </c>
      <c r="F197" s="130">
        <v>17.07589</v>
      </c>
    </row>
    <row r="198" spans="1:6" ht="12.75">
      <c r="A198" s="137">
        <v>2004</v>
      </c>
      <c r="B198" s="138">
        <v>4</v>
      </c>
      <c r="C198" s="138">
        <v>6</v>
      </c>
      <c r="D198" s="126">
        <f t="shared" si="2"/>
        <v>38083</v>
      </c>
      <c r="E198" s="129">
        <v>7.645965</v>
      </c>
      <c r="F198" s="130">
        <v>17.03557</v>
      </c>
    </row>
    <row r="199" spans="1:6" ht="12.75">
      <c r="A199" s="137">
        <v>2004</v>
      </c>
      <c r="B199" s="138">
        <v>4</v>
      </c>
      <c r="C199" s="138">
        <v>7</v>
      </c>
      <c r="D199" s="126">
        <f t="shared" si="2"/>
        <v>38084</v>
      </c>
      <c r="E199" s="129">
        <v>13.96418</v>
      </c>
      <c r="F199" s="130">
        <v>17.00625</v>
      </c>
    </row>
    <row r="200" spans="1:6" ht="12.75">
      <c r="A200" s="137">
        <v>2004</v>
      </c>
      <c r="B200" s="138">
        <v>4</v>
      </c>
      <c r="C200" s="138">
        <v>8</v>
      </c>
      <c r="D200" s="126">
        <f t="shared" si="2"/>
        <v>38085</v>
      </c>
      <c r="E200" s="129">
        <v>-0.3570643</v>
      </c>
      <c r="F200" s="130">
        <v>16.99182</v>
      </c>
    </row>
    <row r="201" spans="1:6" ht="12.75">
      <c r="A201" s="137">
        <v>2004</v>
      </c>
      <c r="B201" s="138">
        <v>4</v>
      </c>
      <c r="C201" s="138">
        <v>9</v>
      </c>
      <c r="D201" s="126">
        <f t="shared" si="2"/>
        <v>38086</v>
      </c>
      <c r="E201" s="129">
        <v>-15.72434</v>
      </c>
      <c r="F201" s="130">
        <v>16.99734</v>
      </c>
    </row>
    <row r="202" spans="1:6" ht="12.75">
      <c r="A202" s="137">
        <v>2004</v>
      </c>
      <c r="B202" s="138">
        <v>4</v>
      </c>
      <c r="C202" s="138">
        <v>10</v>
      </c>
      <c r="D202" s="126">
        <f t="shared" si="2"/>
        <v>38087</v>
      </c>
      <c r="E202" s="129">
        <v>3.450092</v>
      </c>
      <c r="F202" s="130">
        <v>16.97849</v>
      </c>
    </row>
    <row r="203" spans="1:6" ht="12.75">
      <c r="A203" s="137">
        <v>2004</v>
      </c>
      <c r="B203" s="138">
        <v>4</v>
      </c>
      <c r="C203" s="138">
        <v>11</v>
      </c>
      <c r="D203" s="126">
        <f aca="true" t="shared" si="3" ref="D203:D266">DATE(A203,B203,C203)</f>
        <v>38088</v>
      </c>
      <c r="E203" s="129">
        <v>29.89917</v>
      </c>
      <c r="F203" s="130">
        <v>16.94161</v>
      </c>
    </row>
    <row r="204" spans="1:6" ht="12.75">
      <c r="A204" s="137">
        <v>2004</v>
      </c>
      <c r="B204" s="138">
        <v>4</v>
      </c>
      <c r="C204" s="138">
        <v>12</v>
      </c>
      <c r="D204" s="126">
        <f t="shared" si="3"/>
        <v>38089</v>
      </c>
      <c r="E204" s="129">
        <v>11.20259</v>
      </c>
      <c r="F204" s="130">
        <v>17.05099</v>
      </c>
    </row>
    <row r="205" spans="1:6" ht="12.75">
      <c r="A205" s="137">
        <v>2004</v>
      </c>
      <c r="B205" s="138">
        <v>4</v>
      </c>
      <c r="C205" s="138">
        <v>13</v>
      </c>
      <c r="D205" s="126">
        <f t="shared" si="3"/>
        <v>38090</v>
      </c>
      <c r="E205" s="129">
        <v>-0.748278</v>
      </c>
      <c r="F205" s="130">
        <v>17.15875</v>
      </c>
    </row>
    <row r="206" spans="1:6" ht="12.75">
      <c r="A206" s="137">
        <v>2004</v>
      </c>
      <c r="B206" s="138">
        <v>4</v>
      </c>
      <c r="C206" s="138">
        <v>14</v>
      </c>
      <c r="D206" s="126">
        <f t="shared" si="3"/>
        <v>38091</v>
      </c>
      <c r="E206" s="129">
        <v>3.168975</v>
      </c>
      <c r="F206" s="130">
        <v>17.24453</v>
      </c>
    </row>
    <row r="207" spans="1:6" ht="12.75">
      <c r="A207" s="137">
        <v>2004</v>
      </c>
      <c r="B207" s="138">
        <v>4</v>
      </c>
      <c r="C207" s="138">
        <v>15</v>
      </c>
      <c r="D207" s="126">
        <f t="shared" si="3"/>
        <v>38092</v>
      </c>
      <c r="E207" s="129">
        <v>8.184405</v>
      </c>
      <c r="F207" s="130">
        <v>17.24833</v>
      </c>
    </row>
    <row r="208" spans="1:6" ht="12.75">
      <c r="A208" s="137">
        <v>2004</v>
      </c>
      <c r="B208" s="138">
        <v>4</v>
      </c>
      <c r="C208" s="138">
        <v>16</v>
      </c>
      <c r="D208" s="126">
        <f t="shared" si="3"/>
        <v>38093</v>
      </c>
      <c r="E208" s="129">
        <v>12.16961</v>
      </c>
      <c r="F208" s="130">
        <v>17.26115</v>
      </c>
    </row>
    <row r="209" spans="1:6" ht="12.75">
      <c r="A209" s="137">
        <v>2004</v>
      </c>
      <c r="B209" s="138">
        <v>4</v>
      </c>
      <c r="C209" s="138">
        <v>17</v>
      </c>
      <c r="D209" s="126">
        <f t="shared" si="3"/>
        <v>38094</v>
      </c>
      <c r="E209" s="129">
        <v>15.01446</v>
      </c>
      <c r="F209" s="130">
        <v>17.26698</v>
      </c>
    </row>
    <row r="210" spans="1:6" ht="12.75">
      <c r="A210" s="137">
        <v>2004</v>
      </c>
      <c r="B210" s="138">
        <v>4</v>
      </c>
      <c r="C210" s="138">
        <v>18</v>
      </c>
      <c r="D210" s="126">
        <f t="shared" si="3"/>
        <v>38095</v>
      </c>
      <c r="E210" s="129">
        <v>3.872903</v>
      </c>
      <c r="F210" s="130">
        <v>17.255</v>
      </c>
    </row>
    <row r="211" spans="1:6" ht="12.75">
      <c r="A211" s="137">
        <v>2004</v>
      </c>
      <c r="B211" s="138">
        <v>4</v>
      </c>
      <c r="C211" s="138">
        <v>19</v>
      </c>
      <c r="D211" s="126">
        <f t="shared" si="3"/>
        <v>38096</v>
      </c>
      <c r="E211" s="129">
        <v>11.69125</v>
      </c>
      <c r="F211" s="130">
        <v>17.24063</v>
      </c>
    </row>
    <row r="212" spans="1:6" ht="12.75">
      <c r="A212" s="137">
        <v>2004</v>
      </c>
      <c r="B212" s="138">
        <v>4</v>
      </c>
      <c r="C212" s="138">
        <v>20</v>
      </c>
      <c r="D212" s="126">
        <f t="shared" si="3"/>
        <v>38097</v>
      </c>
      <c r="E212" s="129">
        <v>10.19081</v>
      </c>
      <c r="F212" s="130">
        <v>17.22</v>
      </c>
    </row>
    <row r="213" spans="1:6" ht="12.75">
      <c r="A213" s="137">
        <v>2004</v>
      </c>
      <c r="B213" s="138">
        <v>4</v>
      </c>
      <c r="C213" s="138">
        <v>21</v>
      </c>
      <c r="D213" s="126">
        <f t="shared" si="3"/>
        <v>38098</v>
      </c>
      <c r="E213" s="129">
        <v>8.077612</v>
      </c>
      <c r="F213" s="130">
        <v>17.20344</v>
      </c>
    </row>
    <row r="214" spans="1:6" ht="12.75">
      <c r="A214" s="137">
        <v>2004</v>
      </c>
      <c r="B214" s="138">
        <v>4</v>
      </c>
      <c r="C214" s="138">
        <v>22</v>
      </c>
      <c r="D214" s="126">
        <f t="shared" si="3"/>
        <v>38099</v>
      </c>
      <c r="E214" s="129">
        <v>14.68796</v>
      </c>
      <c r="F214" s="130">
        <v>17.19729</v>
      </c>
    </row>
    <row r="215" spans="1:6" ht="12.75">
      <c r="A215" s="137">
        <v>2004</v>
      </c>
      <c r="B215" s="138">
        <v>4</v>
      </c>
      <c r="C215" s="138">
        <v>23</v>
      </c>
      <c r="D215" s="126">
        <f t="shared" si="3"/>
        <v>38100</v>
      </c>
      <c r="E215" s="129">
        <v>11.86655</v>
      </c>
      <c r="F215" s="130">
        <v>17.16344</v>
      </c>
    </row>
    <row r="216" spans="1:6" ht="12.75">
      <c r="A216" s="137">
        <v>2004</v>
      </c>
      <c r="B216" s="138">
        <v>4</v>
      </c>
      <c r="C216" s="138">
        <v>24</v>
      </c>
      <c r="D216" s="126">
        <f t="shared" si="3"/>
        <v>38101</v>
      </c>
      <c r="E216" s="129">
        <v>11.9656</v>
      </c>
      <c r="F216" s="130">
        <v>17.12203</v>
      </c>
    </row>
    <row r="217" spans="1:6" ht="12.75">
      <c r="A217" s="137">
        <v>2004</v>
      </c>
      <c r="B217" s="138">
        <v>4</v>
      </c>
      <c r="C217" s="138">
        <v>25</v>
      </c>
      <c r="D217" s="126">
        <f t="shared" si="3"/>
        <v>38102</v>
      </c>
      <c r="E217" s="129">
        <v>27.27724</v>
      </c>
      <c r="F217" s="130">
        <v>17.06484</v>
      </c>
    </row>
    <row r="218" spans="1:6" ht="12.75">
      <c r="A218" s="137">
        <v>2004</v>
      </c>
      <c r="B218" s="138">
        <v>4</v>
      </c>
      <c r="C218" s="138">
        <v>26</v>
      </c>
      <c r="D218" s="126">
        <f t="shared" si="3"/>
        <v>38103</v>
      </c>
      <c r="E218" s="129">
        <v>12.4938</v>
      </c>
      <c r="F218" s="130">
        <v>17.02698</v>
      </c>
    </row>
    <row r="219" spans="1:6" ht="12.75">
      <c r="A219" s="137">
        <v>2004</v>
      </c>
      <c r="B219" s="138">
        <v>4</v>
      </c>
      <c r="C219" s="138">
        <v>27</v>
      </c>
      <c r="D219" s="126">
        <f t="shared" si="3"/>
        <v>38104</v>
      </c>
      <c r="E219" s="129">
        <v>-12.05775</v>
      </c>
      <c r="F219" s="130">
        <v>17.02146</v>
      </c>
    </row>
    <row r="220" spans="1:6" ht="12.75">
      <c r="A220" s="137">
        <v>2004</v>
      </c>
      <c r="B220" s="138">
        <v>4</v>
      </c>
      <c r="C220" s="138">
        <v>28</v>
      </c>
      <c r="D220" s="126">
        <f t="shared" si="3"/>
        <v>38105</v>
      </c>
      <c r="E220" s="129">
        <v>12.34776</v>
      </c>
      <c r="F220" s="130">
        <v>16.98349</v>
      </c>
    </row>
    <row r="221" spans="1:6" ht="12.75">
      <c r="A221" s="137">
        <v>2004</v>
      </c>
      <c r="B221" s="138">
        <v>4</v>
      </c>
      <c r="C221" s="138">
        <v>29</v>
      </c>
      <c r="D221" s="126">
        <f t="shared" si="3"/>
        <v>38106</v>
      </c>
      <c r="E221" s="129">
        <v>6.880014</v>
      </c>
      <c r="F221" s="130">
        <v>16.93542</v>
      </c>
    </row>
    <row r="222" spans="1:6" ht="12.75">
      <c r="A222" s="137">
        <v>2004</v>
      </c>
      <c r="B222" s="138">
        <v>4</v>
      </c>
      <c r="C222" s="138">
        <v>30</v>
      </c>
      <c r="D222" s="126">
        <f t="shared" si="3"/>
        <v>38107</v>
      </c>
      <c r="E222" s="129">
        <v>15.41072</v>
      </c>
      <c r="F222" s="130">
        <v>16.91115</v>
      </c>
    </row>
    <row r="223" spans="1:6" ht="12.75">
      <c r="A223" s="137">
        <v>2004</v>
      </c>
      <c r="B223" s="138">
        <v>5</v>
      </c>
      <c r="C223" s="138">
        <v>1</v>
      </c>
      <c r="D223" s="126">
        <f t="shared" si="3"/>
        <v>38108</v>
      </c>
      <c r="E223" s="129">
        <v>21.626</v>
      </c>
      <c r="F223" s="130">
        <v>16.91167</v>
      </c>
    </row>
    <row r="224" spans="1:6" ht="12.75">
      <c r="A224" s="137">
        <v>2004</v>
      </c>
      <c r="B224" s="138">
        <v>5</v>
      </c>
      <c r="C224" s="138">
        <v>2</v>
      </c>
      <c r="D224" s="126">
        <f t="shared" si="3"/>
        <v>38109</v>
      </c>
      <c r="E224" s="129">
        <v>18.93734</v>
      </c>
      <c r="F224" s="130">
        <v>16.92484</v>
      </c>
    </row>
    <row r="225" spans="1:6" ht="12.75">
      <c r="A225" s="137">
        <v>2004</v>
      </c>
      <c r="B225" s="138">
        <v>5</v>
      </c>
      <c r="C225" s="138">
        <v>3</v>
      </c>
      <c r="D225" s="126">
        <f t="shared" si="3"/>
        <v>38110</v>
      </c>
      <c r="E225" s="129">
        <v>2.433611</v>
      </c>
      <c r="F225" s="130">
        <v>16.97276</v>
      </c>
    </row>
    <row r="226" spans="1:6" ht="12.75">
      <c r="A226" s="137">
        <v>2004</v>
      </c>
      <c r="B226" s="138">
        <v>5</v>
      </c>
      <c r="C226" s="138">
        <v>4</v>
      </c>
      <c r="D226" s="126">
        <f t="shared" si="3"/>
        <v>38111</v>
      </c>
      <c r="E226" s="129">
        <v>0.1559336</v>
      </c>
      <c r="F226" s="130">
        <v>17.01328</v>
      </c>
    </row>
    <row r="227" spans="1:6" ht="12.75">
      <c r="A227" s="137">
        <v>2004</v>
      </c>
      <c r="B227" s="138">
        <v>5</v>
      </c>
      <c r="C227" s="138">
        <v>5</v>
      </c>
      <c r="D227" s="126">
        <f t="shared" si="3"/>
        <v>38112</v>
      </c>
      <c r="E227" s="129">
        <v>1.82952</v>
      </c>
      <c r="F227" s="130">
        <v>17.01391</v>
      </c>
    </row>
    <row r="228" spans="1:6" ht="12.75">
      <c r="A228" s="137">
        <v>2004</v>
      </c>
      <c r="B228" s="138">
        <v>5</v>
      </c>
      <c r="C228" s="138">
        <v>6</v>
      </c>
      <c r="D228" s="126">
        <f t="shared" si="3"/>
        <v>38113</v>
      </c>
      <c r="E228" s="129">
        <v>15</v>
      </c>
      <c r="F228" s="130">
        <v>17</v>
      </c>
    </row>
    <row r="229" spans="1:6" ht="12.75">
      <c r="A229" s="137">
        <v>2004</v>
      </c>
      <c r="B229" s="138">
        <v>5</v>
      </c>
      <c r="C229" s="138">
        <v>7</v>
      </c>
      <c r="D229" s="126">
        <f t="shared" si="3"/>
        <v>38114</v>
      </c>
      <c r="E229" s="129">
        <v>11.15951</v>
      </c>
      <c r="F229" s="130">
        <v>16.9938</v>
      </c>
    </row>
    <row r="230" spans="1:6" ht="12.75">
      <c r="A230" s="137">
        <v>2004</v>
      </c>
      <c r="B230" s="138">
        <v>5</v>
      </c>
      <c r="C230" s="138">
        <v>8</v>
      </c>
      <c r="D230" s="126">
        <f t="shared" si="3"/>
        <v>38115</v>
      </c>
      <c r="E230" s="129">
        <v>12.23717</v>
      </c>
      <c r="F230" s="130">
        <v>16.98463</v>
      </c>
    </row>
    <row r="231" spans="1:6" ht="12.75">
      <c r="A231" s="137">
        <v>2004</v>
      </c>
      <c r="B231" s="138">
        <v>5</v>
      </c>
      <c r="C231" s="138">
        <v>9</v>
      </c>
      <c r="D231" s="126">
        <f t="shared" si="3"/>
        <v>38116</v>
      </c>
      <c r="E231" s="129">
        <v>9.123288</v>
      </c>
      <c r="F231" s="130">
        <v>16.97786</v>
      </c>
    </row>
    <row r="232" spans="1:6" ht="12.75">
      <c r="A232" s="137">
        <v>2004</v>
      </c>
      <c r="B232" s="138">
        <v>5</v>
      </c>
      <c r="C232" s="138">
        <v>10</v>
      </c>
      <c r="D232" s="126">
        <f t="shared" si="3"/>
        <v>38117</v>
      </c>
      <c r="E232" s="129">
        <v>5.183839</v>
      </c>
      <c r="F232" s="130">
        <v>16.96672</v>
      </c>
    </row>
    <row r="233" spans="1:6" ht="12.75">
      <c r="A233" s="137">
        <v>2004</v>
      </c>
      <c r="B233" s="138">
        <v>5</v>
      </c>
      <c r="C233" s="138">
        <v>11</v>
      </c>
      <c r="D233" s="126">
        <f t="shared" si="3"/>
        <v>38118</v>
      </c>
      <c r="E233" s="129">
        <v>12.04229</v>
      </c>
      <c r="F233" s="130">
        <v>16.93979</v>
      </c>
    </row>
    <row r="234" spans="1:6" ht="12.75">
      <c r="A234" s="137">
        <v>2004</v>
      </c>
      <c r="B234" s="138">
        <v>5</v>
      </c>
      <c r="C234" s="138">
        <v>12</v>
      </c>
      <c r="D234" s="126">
        <f t="shared" si="3"/>
        <v>38119</v>
      </c>
      <c r="E234" s="129">
        <v>9.969316</v>
      </c>
      <c r="F234" s="130">
        <v>16.88844</v>
      </c>
    </row>
    <row r="235" spans="1:6" ht="12.75">
      <c r="A235" s="137">
        <v>2004</v>
      </c>
      <c r="B235" s="138">
        <v>5</v>
      </c>
      <c r="C235" s="138">
        <v>13</v>
      </c>
      <c r="D235" s="126">
        <f t="shared" si="3"/>
        <v>38120</v>
      </c>
      <c r="E235" s="129">
        <v>8.952803</v>
      </c>
      <c r="F235" s="130">
        <v>16.83417</v>
      </c>
    </row>
    <row r="236" spans="1:6" ht="12.75">
      <c r="A236" s="137">
        <v>2004</v>
      </c>
      <c r="B236" s="138">
        <v>5</v>
      </c>
      <c r="C236" s="138">
        <v>14</v>
      </c>
      <c r="D236" s="126">
        <f t="shared" si="3"/>
        <v>38121</v>
      </c>
      <c r="E236" s="129">
        <v>6.412641</v>
      </c>
      <c r="F236" s="130">
        <v>16.81313</v>
      </c>
    </row>
    <row r="237" spans="1:6" ht="12.75">
      <c r="A237" s="137">
        <v>2004</v>
      </c>
      <c r="B237" s="138">
        <v>5</v>
      </c>
      <c r="C237" s="138">
        <v>15</v>
      </c>
      <c r="D237" s="126">
        <f t="shared" si="3"/>
        <v>38122</v>
      </c>
      <c r="E237" s="129">
        <v>10.07218</v>
      </c>
      <c r="F237" s="130">
        <v>16.79594</v>
      </c>
    </row>
    <row r="238" spans="1:6" ht="12.75">
      <c r="A238" s="137">
        <v>2004</v>
      </c>
      <c r="B238" s="138">
        <v>5</v>
      </c>
      <c r="C238" s="138">
        <v>16</v>
      </c>
      <c r="D238" s="126">
        <f t="shared" si="3"/>
        <v>38123</v>
      </c>
      <c r="E238" s="129">
        <v>9.291908</v>
      </c>
      <c r="F238" s="130">
        <v>16.75141</v>
      </c>
    </row>
    <row r="239" spans="1:6" ht="12.75">
      <c r="A239" s="137">
        <v>2004</v>
      </c>
      <c r="B239" s="138">
        <v>5</v>
      </c>
      <c r="C239" s="138">
        <v>17</v>
      </c>
      <c r="D239" s="126">
        <f t="shared" si="3"/>
        <v>38124</v>
      </c>
      <c r="E239" s="129">
        <v>9.00264</v>
      </c>
      <c r="F239" s="130">
        <v>16.69359</v>
      </c>
    </row>
    <row r="240" spans="1:6" ht="12.75">
      <c r="A240" s="137">
        <v>2004</v>
      </c>
      <c r="B240" s="138">
        <v>5</v>
      </c>
      <c r="C240" s="138">
        <v>18</v>
      </c>
      <c r="D240" s="126">
        <f t="shared" si="3"/>
        <v>38125</v>
      </c>
      <c r="E240" s="129">
        <v>15.84042</v>
      </c>
      <c r="F240" s="130">
        <v>16.64323</v>
      </c>
    </row>
    <row r="241" spans="1:6" ht="12.75">
      <c r="A241" s="137">
        <v>2004</v>
      </c>
      <c r="B241" s="138">
        <v>5</v>
      </c>
      <c r="C241" s="138">
        <v>19</v>
      </c>
      <c r="D241" s="126">
        <f t="shared" si="3"/>
        <v>38126</v>
      </c>
      <c r="E241" s="129">
        <v>12.33612</v>
      </c>
      <c r="F241" s="130">
        <v>16.59979</v>
      </c>
    </row>
    <row r="242" spans="1:6" ht="12.75">
      <c r="A242" s="137">
        <v>2004</v>
      </c>
      <c r="B242" s="138">
        <v>5</v>
      </c>
      <c r="C242" s="138">
        <v>20</v>
      </c>
      <c r="D242" s="126">
        <f t="shared" si="3"/>
        <v>38127</v>
      </c>
      <c r="E242" s="129">
        <v>30.19584</v>
      </c>
      <c r="F242" s="130">
        <v>16.56328</v>
      </c>
    </row>
    <row r="243" spans="1:6" ht="12.75">
      <c r="A243" s="137">
        <v>2004</v>
      </c>
      <c r="B243" s="138">
        <v>5</v>
      </c>
      <c r="C243" s="138">
        <v>21</v>
      </c>
      <c r="D243" s="126">
        <f t="shared" si="3"/>
        <v>38128</v>
      </c>
      <c r="E243" s="129">
        <v>22.11328</v>
      </c>
      <c r="F243" s="130">
        <v>16.50151</v>
      </c>
    </row>
    <row r="244" spans="1:6" ht="12.75">
      <c r="A244" s="137">
        <v>2004</v>
      </c>
      <c r="B244" s="138">
        <v>5</v>
      </c>
      <c r="C244" s="138">
        <v>22</v>
      </c>
      <c r="D244" s="126">
        <f t="shared" si="3"/>
        <v>38129</v>
      </c>
      <c r="E244" s="129">
        <v>25.67041</v>
      </c>
      <c r="F244" s="130">
        <v>16.44292</v>
      </c>
    </row>
    <row r="245" spans="1:6" ht="12.75">
      <c r="A245" s="137">
        <v>2004</v>
      </c>
      <c r="B245" s="138">
        <v>5</v>
      </c>
      <c r="C245" s="138">
        <v>23</v>
      </c>
      <c r="D245" s="126">
        <f t="shared" si="3"/>
        <v>38130</v>
      </c>
      <c r="E245" s="129">
        <v>19.79615</v>
      </c>
      <c r="F245" s="130">
        <v>16.39818</v>
      </c>
    </row>
    <row r="246" spans="1:6" ht="12.75">
      <c r="A246" s="137">
        <v>2004</v>
      </c>
      <c r="B246" s="138">
        <v>5</v>
      </c>
      <c r="C246" s="138">
        <v>24</v>
      </c>
      <c r="D246" s="126">
        <f t="shared" si="3"/>
        <v>38131</v>
      </c>
      <c r="E246" s="129">
        <v>18.11382</v>
      </c>
      <c r="F246" s="130">
        <v>16.35932</v>
      </c>
    </row>
    <row r="247" spans="1:6" ht="12.75">
      <c r="A247" s="137">
        <v>2004</v>
      </c>
      <c r="B247" s="138">
        <v>5</v>
      </c>
      <c r="C247" s="138">
        <v>25</v>
      </c>
      <c r="D247" s="126">
        <f t="shared" si="3"/>
        <v>38132</v>
      </c>
      <c r="E247" s="129">
        <v>8.32283</v>
      </c>
      <c r="F247" s="130">
        <v>16.31104</v>
      </c>
    </row>
    <row r="248" spans="1:6" ht="12.75">
      <c r="A248" s="137">
        <v>2004</v>
      </c>
      <c r="B248" s="138">
        <v>5</v>
      </c>
      <c r="C248" s="138">
        <v>26</v>
      </c>
      <c r="D248" s="126">
        <f t="shared" si="3"/>
        <v>38133</v>
      </c>
      <c r="E248" s="129">
        <v>11.6973</v>
      </c>
      <c r="F248" s="130">
        <v>16.23786</v>
      </c>
    </row>
    <row r="249" spans="1:6" ht="12.75">
      <c r="A249" s="137">
        <v>2004</v>
      </c>
      <c r="B249" s="138">
        <v>5</v>
      </c>
      <c r="C249" s="138">
        <v>27</v>
      </c>
      <c r="D249" s="126">
        <f t="shared" si="3"/>
        <v>38134</v>
      </c>
      <c r="E249" s="129">
        <v>5.375441</v>
      </c>
      <c r="F249" s="130">
        <v>16.19885</v>
      </c>
    </row>
    <row r="250" spans="1:6" ht="12.75">
      <c r="A250" s="137">
        <v>2004</v>
      </c>
      <c r="B250" s="138">
        <v>5</v>
      </c>
      <c r="C250" s="138">
        <v>28</v>
      </c>
      <c r="D250" s="126">
        <f t="shared" si="3"/>
        <v>38135</v>
      </c>
      <c r="E250" s="129">
        <v>7.446975</v>
      </c>
      <c r="F250" s="130">
        <v>16.15057</v>
      </c>
    </row>
    <row r="251" spans="1:6" ht="12.75">
      <c r="A251" s="137">
        <v>2004</v>
      </c>
      <c r="B251" s="138">
        <v>5</v>
      </c>
      <c r="C251" s="138">
        <v>29</v>
      </c>
      <c r="D251" s="126">
        <f t="shared" si="3"/>
        <v>38136</v>
      </c>
      <c r="E251" s="129">
        <v>15.96959</v>
      </c>
      <c r="F251" s="130">
        <v>16.08375</v>
      </c>
    </row>
    <row r="252" spans="1:6" ht="12.75">
      <c r="A252" s="137">
        <v>2004</v>
      </c>
      <c r="B252" s="138">
        <v>5</v>
      </c>
      <c r="C252" s="138">
        <v>30</v>
      </c>
      <c r="D252" s="126">
        <f t="shared" si="3"/>
        <v>38137</v>
      </c>
      <c r="E252" s="129">
        <v>6.138413</v>
      </c>
      <c r="F252" s="130">
        <v>16.07208</v>
      </c>
    </row>
    <row r="253" spans="1:6" ht="12.75">
      <c r="A253" s="137">
        <v>2004</v>
      </c>
      <c r="B253" s="138">
        <v>5</v>
      </c>
      <c r="C253" s="138">
        <v>31</v>
      </c>
      <c r="D253" s="126">
        <f t="shared" si="3"/>
        <v>38138</v>
      </c>
      <c r="E253" s="129">
        <v>18.74264</v>
      </c>
      <c r="F253" s="130">
        <v>16.05828</v>
      </c>
    </row>
    <row r="254" spans="1:6" ht="12.75">
      <c r="A254" s="137">
        <v>2004</v>
      </c>
      <c r="B254" s="138">
        <v>6</v>
      </c>
      <c r="C254" s="138">
        <v>1</v>
      </c>
      <c r="D254" s="126">
        <f t="shared" si="3"/>
        <v>38139</v>
      </c>
      <c r="E254" s="129">
        <v>14.88025</v>
      </c>
      <c r="F254" s="130">
        <v>16.01573</v>
      </c>
    </row>
    <row r="255" spans="1:6" ht="12.75">
      <c r="A255" s="137">
        <v>2004</v>
      </c>
      <c r="B255" s="138">
        <v>6</v>
      </c>
      <c r="C255" s="138">
        <v>2</v>
      </c>
      <c r="D255" s="126">
        <f t="shared" si="3"/>
        <v>38140</v>
      </c>
      <c r="E255" s="129">
        <v>14.93492</v>
      </c>
      <c r="F255" s="130">
        <v>15.96589</v>
      </c>
    </row>
    <row r="256" spans="1:6" ht="12.75">
      <c r="A256" s="137">
        <v>2004</v>
      </c>
      <c r="B256" s="138">
        <v>6</v>
      </c>
      <c r="C256" s="138">
        <v>3</v>
      </c>
      <c r="D256" s="126">
        <f t="shared" si="3"/>
        <v>38141</v>
      </c>
      <c r="E256" s="129">
        <v>16.09816</v>
      </c>
      <c r="F256" s="130">
        <v>15.94271</v>
      </c>
    </row>
    <row r="257" spans="1:6" ht="12.75">
      <c r="A257" s="137">
        <v>2004</v>
      </c>
      <c r="B257" s="138">
        <v>6</v>
      </c>
      <c r="C257" s="138">
        <v>4</v>
      </c>
      <c r="D257" s="126">
        <f t="shared" si="3"/>
        <v>38142</v>
      </c>
      <c r="E257" s="129">
        <v>12.64511</v>
      </c>
      <c r="F257" s="130">
        <v>15.93161</v>
      </c>
    </row>
    <row r="258" spans="1:6" ht="12.75">
      <c r="A258" s="137">
        <v>2004</v>
      </c>
      <c r="B258" s="138">
        <v>6</v>
      </c>
      <c r="C258" s="138">
        <v>5</v>
      </c>
      <c r="D258" s="126">
        <f t="shared" si="3"/>
        <v>38143</v>
      </c>
      <c r="E258" s="129">
        <v>2.416363</v>
      </c>
      <c r="F258" s="130">
        <v>15.9501</v>
      </c>
    </row>
    <row r="259" spans="1:6" ht="12.75">
      <c r="A259" s="137">
        <v>2004</v>
      </c>
      <c r="B259" s="138">
        <v>6</v>
      </c>
      <c r="C259" s="138">
        <v>6</v>
      </c>
      <c r="D259" s="126">
        <f t="shared" si="3"/>
        <v>38144</v>
      </c>
      <c r="E259" s="129">
        <v>7.695036</v>
      </c>
      <c r="F259" s="130">
        <v>15.91281</v>
      </c>
    </row>
    <row r="260" spans="1:6" ht="12.75">
      <c r="A260" s="137">
        <v>2004</v>
      </c>
      <c r="B260" s="138">
        <v>6</v>
      </c>
      <c r="C260" s="138">
        <v>7</v>
      </c>
      <c r="D260" s="126">
        <f t="shared" si="3"/>
        <v>38145</v>
      </c>
      <c r="E260" s="129">
        <v>9.032714</v>
      </c>
      <c r="F260" s="130">
        <v>15.88016</v>
      </c>
    </row>
    <row r="261" spans="1:6" ht="12.75">
      <c r="A261" s="137">
        <v>2004</v>
      </c>
      <c r="B261" s="138">
        <v>6</v>
      </c>
      <c r="C261" s="138">
        <v>8</v>
      </c>
      <c r="D261" s="126">
        <f t="shared" si="3"/>
        <v>38146</v>
      </c>
      <c r="E261" s="129">
        <v>11.16271</v>
      </c>
      <c r="F261" s="130">
        <v>15.94234</v>
      </c>
    </row>
    <row r="262" spans="1:6" ht="12.75">
      <c r="A262" s="137">
        <v>2004</v>
      </c>
      <c r="B262" s="138">
        <v>6</v>
      </c>
      <c r="C262" s="138">
        <v>9</v>
      </c>
      <c r="D262" s="126">
        <f t="shared" si="3"/>
        <v>38147</v>
      </c>
      <c r="E262" s="129">
        <v>12.77758</v>
      </c>
      <c r="F262" s="130">
        <v>16.0426</v>
      </c>
    </row>
    <row r="263" spans="1:6" ht="12.75">
      <c r="A263" s="137">
        <v>2004</v>
      </c>
      <c r="B263" s="138">
        <v>6</v>
      </c>
      <c r="C263" s="138">
        <v>10</v>
      </c>
      <c r="D263" s="126">
        <f t="shared" si="3"/>
        <v>38148</v>
      </c>
      <c r="E263" s="129">
        <v>17.11927</v>
      </c>
      <c r="F263" s="130">
        <v>16.0575</v>
      </c>
    </row>
    <row r="264" spans="1:6" ht="12.75">
      <c r="A264" s="137">
        <v>2004</v>
      </c>
      <c r="B264" s="138">
        <v>6</v>
      </c>
      <c r="C264" s="138">
        <v>11</v>
      </c>
      <c r="D264" s="126">
        <f t="shared" si="3"/>
        <v>38149</v>
      </c>
      <c r="E264" s="129">
        <v>13.13218</v>
      </c>
      <c r="F264" s="130">
        <v>16.12583</v>
      </c>
    </row>
    <row r="265" spans="1:6" ht="12.75">
      <c r="A265" s="137">
        <v>2004</v>
      </c>
      <c r="B265" s="138">
        <v>6</v>
      </c>
      <c r="C265" s="138">
        <v>12</v>
      </c>
      <c r="D265" s="126">
        <f t="shared" si="3"/>
        <v>38150</v>
      </c>
      <c r="E265" s="129">
        <v>10.587</v>
      </c>
      <c r="F265" s="130">
        <v>16.27469</v>
      </c>
    </row>
    <row r="266" spans="1:6" ht="12.75">
      <c r="A266" s="137">
        <v>2004</v>
      </c>
      <c r="B266" s="138">
        <v>6</v>
      </c>
      <c r="C266" s="138">
        <v>13</v>
      </c>
      <c r="D266" s="126">
        <f t="shared" si="3"/>
        <v>38151</v>
      </c>
      <c r="E266" s="129">
        <v>6.407737</v>
      </c>
      <c r="F266" s="130">
        <v>16.40615</v>
      </c>
    </row>
    <row r="267" spans="1:6" ht="12.75">
      <c r="A267" s="137">
        <v>2004</v>
      </c>
      <c r="B267" s="138">
        <v>6</v>
      </c>
      <c r="C267" s="138">
        <v>14</v>
      </c>
      <c r="D267" s="126">
        <f aca="true" t="shared" si="4" ref="D267:D330">DATE(A267,B267,C267)</f>
        <v>38152</v>
      </c>
      <c r="E267" s="129">
        <v>-6.312506</v>
      </c>
      <c r="F267" s="130">
        <v>16.69635</v>
      </c>
    </row>
    <row r="268" spans="1:6" ht="12.75">
      <c r="A268" s="137">
        <v>2004</v>
      </c>
      <c r="B268" s="138">
        <v>6</v>
      </c>
      <c r="C268" s="138">
        <v>15</v>
      </c>
      <c r="D268" s="126">
        <f t="shared" si="4"/>
        <v>38153</v>
      </c>
      <c r="E268" s="129">
        <v>2.806475</v>
      </c>
      <c r="F268" s="130">
        <v>16.95021</v>
      </c>
    </row>
    <row r="269" spans="1:6" ht="12.75">
      <c r="A269" s="137">
        <v>2004</v>
      </c>
      <c r="B269" s="138">
        <v>6</v>
      </c>
      <c r="C269" s="138">
        <v>16</v>
      </c>
      <c r="D269" s="126">
        <f t="shared" si="4"/>
        <v>38154</v>
      </c>
      <c r="E269" s="129">
        <v>5.523203</v>
      </c>
      <c r="F269" s="130">
        <v>17.23771</v>
      </c>
    </row>
    <row r="270" spans="1:6" ht="12.75">
      <c r="A270" s="137">
        <v>2004</v>
      </c>
      <c r="B270" s="138">
        <v>6</v>
      </c>
      <c r="C270" s="138">
        <v>17</v>
      </c>
      <c r="D270" s="126">
        <f t="shared" si="4"/>
        <v>38155</v>
      </c>
      <c r="E270" s="129">
        <v>16.83188</v>
      </c>
      <c r="F270" s="130">
        <v>17.44104</v>
      </c>
    </row>
    <row r="271" spans="1:6" ht="12.75">
      <c r="A271" s="137">
        <v>2004</v>
      </c>
      <c r="B271" s="138">
        <v>6</v>
      </c>
      <c r="C271" s="138">
        <v>18</v>
      </c>
      <c r="D271" s="126">
        <f t="shared" si="4"/>
        <v>38156</v>
      </c>
      <c r="E271" s="129">
        <v>19.28686</v>
      </c>
      <c r="F271" s="130">
        <v>17.52568</v>
      </c>
    </row>
    <row r="272" spans="1:6" ht="12.75">
      <c r="A272" s="137">
        <v>2004</v>
      </c>
      <c r="B272" s="138">
        <v>6</v>
      </c>
      <c r="C272" s="138">
        <v>19</v>
      </c>
      <c r="D272" s="126">
        <f t="shared" si="4"/>
        <v>38157</v>
      </c>
      <c r="E272" s="129">
        <v>2.58181</v>
      </c>
      <c r="F272" s="130">
        <v>17.52672</v>
      </c>
    </row>
    <row r="273" spans="1:6" ht="12.75">
      <c r="A273" s="137">
        <v>2004</v>
      </c>
      <c r="B273" s="138">
        <v>6</v>
      </c>
      <c r="C273" s="138">
        <v>20</v>
      </c>
      <c r="D273" s="126">
        <f t="shared" si="4"/>
        <v>38158</v>
      </c>
      <c r="E273" s="129">
        <v>-4.596787</v>
      </c>
      <c r="F273" s="130">
        <v>17.14802</v>
      </c>
    </row>
    <row r="274" spans="1:6" ht="12.75">
      <c r="A274" s="137">
        <v>2004</v>
      </c>
      <c r="B274" s="138">
        <v>6</v>
      </c>
      <c r="C274" s="138">
        <v>21</v>
      </c>
      <c r="D274" s="126">
        <f t="shared" si="4"/>
        <v>38159</v>
      </c>
      <c r="E274" s="129">
        <v>5.778267</v>
      </c>
      <c r="F274" s="130">
        <v>17.40021</v>
      </c>
    </row>
    <row r="275" spans="1:6" ht="12.75">
      <c r="A275" s="137">
        <v>2004</v>
      </c>
      <c r="B275" s="138">
        <v>6</v>
      </c>
      <c r="C275" s="138">
        <v>22</v>
      </c>
      <c r="D275" s="126">
        <f t="shared" si="4"/>
        <v>38160</v>
      </c>
      <c r="E275" s="129">
        <v>5.057981</v>
      </c>
      <c r="F275" s="130">
        <v>17.23172</v>
      </c>
    </row>
    <row r="276" spans="1:6" ht="12.75">
      <c r="A276" s="137">
        <v>2004</v>
      </c>
      <c r="B276" s="138">
        <v>6</v>
      </c>
      <c r="C276" s="138">
        <v>23</v>
      </c>
      <c r="D276" s="126">
        <f t="shared" si="4"/>
        <v>38161</v>
      </c>
      <c r="E276" s="129">
        <v>5.5</v>
      </c>
      <c r="F276" s="130">
        <v>17.25</v>
      </c>
    </row>
    <row r="277" spans="1:6" ht="12.75">
      <c r="A277" s="137">
        <v>2004</v>
      </c>
      <c r="B277" s="138">
        <v>6</v>
      </c>
      <c r="C277" s="138">
        <v>24</v>
      </c>
      <c r="D277" s="126">
        <f t="shared" si="4"/>
        <v>38162</v>
      </c>
      <c r="E277" s="129">
        <v>2.775164</v>
      </c>
      <c r="F277" s="130">
        <v>17.38964</v>
      </c>
    </row>
    <row r="278" spans="1:6" ht="12.75">
      <c r="A278" s="137">
        <v>2004</v>
      </c>
      <c r="B278" s="138">
        <v>6</v>
      </c>
      <c r="C278" s="138">
        <v>25</v>
      </c>
      <c r="D278" s="126">
        <f t="shared" si="4"/>
        <v>38163</v>
      </c>
      <c r="E278" s="129">
        <v>12.06968</v>
      </c>
      <c r="F278" s="130">
        <v>17.25802</v>
      </c>
    </row>
    <row r="279" spans="1:6" ht="12.75">
      <c r="A279" s="137">
        <v>2004</v>
      </c>
      <c r="B279" s="138">
        <v>6</v>
      </c>
      <c r="C279" s="138">
        <v>26</v>
      </c>
      <c r="D279" s="126">
        <f t="shared" si="4"/>
        <v>38164</v>
      </c>
      <c r="E279" s="129">
        <v>-0.2939664</v>
      </c>
      <c r="F279" s="130">
        <v>17.29474</v>
      </c>
    </row>
    <row r="280" spans="1:6" ht="12.75">
      <c r="A280" s="137">
        <v>2004</v>
      </c>
      <c r="B280" s="138">
        <v>6</v>
      </c>
      <c r="C280" s="138">
        <v>27</v>
      </c>
      <c r="D280" s="126">
        <f t="shared" si="4"/>
        <v>38165</v>
      </c>
      <c r="E280" s="129">
        <v>18.97562</v>
      </c>
      <c r="F280" s="130">
        <v>17.16688</v>
      </c>
    </row>
    <row r="281" spans="1:6" ht="12.75">
      <c r="A281" s="137">
        <v>2004</v>
      </c>
      <c r="B281" s="138">
        <v>6</v>
      </c>
      <c r="C281" s="138">
        <v>28</v>
      </c>
      <c r="D281" s="126">
        <f t="shared" si="4"/>
        <v>38166</v>
      </c>
      <c r="E281" s="129">
        <v>0.7213</v>
      </c>
      <c r="F281" s="130">
        <v>17.39599</v>
      </c>
    </row>
    <row r="282" spans="1:6" ht="12.75">
      <c r="A282" s="137">
        <v>2004</v>
      </c>
      <c r="B282" s="138">
        <v>6</v>
      </c>
      <c r="C282" s="138">
        <v>29</v>
      </c>
      <c r="D282" s="126">
        <f t="shared" si="4"/>
        <v>38167</v>
      </c>
      <c r="E282" s="129">
        <v>3.903676</v>
      </c>
      <c r="F282" s="130">
        <v>17.29865</v>
      </c>
    </row>
    <row r="283" spans="1:6" ht="12.75">
      <c r="A283" s="137">
        <v>2004</v>
      </c>
      <c r="B283" s="138">
        <v>6</v>
      </c>
      <c r="C283" s="138">
        <v>30</v>
      </c>
      <c r="D283" s="126">
        <f t="shared" si="4"/>
        <v>38168</v>
      </c>
      <c r="E283" s="129">
        <v>6.462555</v>
      </c>
      <c r="F283" s="130">
        <v>17.25656</v>
      </c>
    </row>
    <row r="284" spans="1:6" ht="12.75">
      <c r="A284" s="137">
        <v>2004</v>
      </c>
      <c r="B284" s="138">
        <v>7</v>
      </c>
      <c r="C284" s="138">
        <v>1</v>
      </c>
      <c r="D284" s="126">
        <f t="shared" si="4"/>
        <v>38169</v>
      </c>
      <c r="E284" s="129">
        <v>9.887659</v>
      </c>
      <c r="F284" s="130">
        <v>17.35771</v>
      </c>
    </row>
    <row r="285" spans="1:6" ht="12.75">
      <c r="A285" s="137">
        <v>2004</v>
      </c>
      <c r="B285" s="138">
        <v>7</v>
      </c>
      <c r="C285" s="138">
        <v>2</v>
      </c>
      <c r="D285" s="126">
        <f t="shared" si="4"/>
        <v>38170</v>
      </c>
      <c r="E285" s="129">
        <v>-8.16075</v>
      </c>
      <c r="F285" s="130">
        <v>17.17969</v>
      </c>
    </row>
    <row r="286" spans="1:6" ht="12.75">
      <c r="A286" s="137">
        <v>2004</v>
      </c>
      <c r="B286" s="138">
        <v>7</v>
      </c>
      <c r="C286" s="138">
        <v>3</v>
      </c>
      <c r="D286" s="126">
        <f t="shared" si="4"/>
        <v>38171</v>
      </c>
      <c r="E286" s="129">
        <v>-5.464433</v>
      </c>
      <c r="F286" s="130">
        <v>17.4399</v>
      </c>
    </row>
    <row r="287" spans="1:6" ht="12.75">
      <c r="A287" s="137">
        <v>2004</v>
      </c>
      <c r="B287" s="138">
        <v>7</v>
      </c>
      <c r="C287" s="138">
        <v>4</v>
      </c>
      <c r="D287" s="126">
        <f t="shared" si="4"/>
        <v>38172</v>
      </c>
      <c r="E287" s="129">
        <v>0.1469208</v>
      </c>
      <c r="F287" s="130">
        <v>17.45854</v>
      </c>
    </row>
    <row r="288" spans="1:6" ht="12.75">
      <c r="A288" s="137">
        <v>2004</v>
      </c>
      <c r="B288" s="138">
        <v>7</v>
      </c>
      <c r="C288" s="138">
        <v>5</v>
      </c>
      <c r="D288" s="126">
        <f t="shared" si="4"/>
        <v>38173</v>
      </c>
      <c r="E288" s="129">
        <v>8.436235</v>
      </c>
      <c r="F288" s="130">
        <v>17.02234</v>
      </c>
    </row>
    <row r="289" spans="1:6" ht="12.75">
      <c r="A289" s="137">
        <v>2004</v>
      </c>
      <c r="B289" s="138">
        <v>7</v>
      </c>
      <c r="C289" s="138">
        <v>6</v>
      </c>
      <c r="D289" s="126">
        <f t="shared" si="4"/>
        <v>38174</v>
      </c>
      <c r="E289" s="129">
        <v>-7.209776</v>
      </c>
      <c r="F289" s="130">
        <v>17.1524</v>
      </c>
    </row>
    <row r="290" spans="1:6" ht="12.75">
      <c r="A290" s="137">
        <v>2004</v>
      </c>
      <c r="B290" s="138">
        <v>7</v>
      </c>
      <c r="C290" s="138">
        <v>7</v>
      </c>
      <c r="D290" s="126">
        <f t="shared" si="4"/>
        <v>38175</v>
      </c>
      <c r="E290" s="129">
        <v>-9.289673</v>
      </c>
      <c r="F290" s="130">
        <v>17.36786</v>
      </c>
    </row>
    <row r="291" spans="1:6" ht="12.75">
      <c r="A291" s="137">
        <v>2004</v>
      </c>
      <c r="B291" s="138">
        <v>7</v>
      </c>
      <c r="C291" s="138">
        <v>8</v>
      </c>
      <c r="D291" s="126">
        <f t="shared" si="4"/>
        <v>38176</v>
      </c>
      <c r="E291" s="129">
        <v>-3.919012</v>
      </c>
      <c r="F291" s="130">
        <v>17.58854</v>
      </c>
    </row>
    <row r="292" spans="1:6" ht="12.75">
      <c r="A292" s="137">
        <v>2004</v>
      </c>
      <c r="B292" s="138">
        <v>7</v>
      </c>
      <c r="C292" s="138">
        <v>9</v>
      </c>
      <c r="D292" s="126">
        <f t="shared" si="4"/>
        <v>38177</v>
      </c>
      <c r="E292" s="129">
        <v>0.1856571</v>
      </c>
      <c r="F292" s="130">
        <v>17.19125</v>
      </c>
    </row>
    <row r="293" spans="1:6" ht="12.75">
      <c r="A293" s="137">
        <v>2004</v>
      </c>
      <c r="B293" s="138">
        <v>7</v>
      </c>
      <c r="C293" s="138">
        <v>10</v>
      </c>
      <c r="D293" s="126">
        <f t="shared" si="4"/>
        <v>38178</v>
      </c>
      <c r="E293" s="129">
        <v>2.323303</v>
      </c>
      <c r="F293" s="130">
        <v>17.3124</v>
      </c>
    </row>
    <row r="294" spans="1:6" ht="12.75">
      <c r="A294" s="137">
        <v>2004</v>
      </c>
      <c r="B294" s="138">
        <v>7</v>
      </c>
      <c r="C294" s="138">
        <v>11</v>
      </c>
      <c r="D294" s="126">
        <f t="shared" si="4"/>
        <v>38179</v>
      </c>
      <c r="E294" s="129">
        <v>0.6078712</v>
      </c>
      <c r="F294" s="130">
        <v>17.46021</v>
      </c>
    </row>
    <row r="295" spans="1:6" ht="12.75">
      <c r="A295" s="137">
        <v>2004</v>
      </c>
      <c r="B295" s="138">
        <v>7</v>
      </c>
      <c r="C295" s="138">
        <v>12</v>
      </c>
      <c r="D295" s="126">
        <f t="shared" si="4"/>
        <v>38180</v>
      </c>
      <c r="E295" s="129">
        <v>7.550665</v>
      </c>
      <c r="F295" s="130">
        <v>17.43813</v>
      </c>
    </row>
    <row r="296" spans="1:6" ht="12.75">
      <c r="A296" s="137">
        <v>2004</v>
      </c>
      <c r="B296" s="138">
        <v>7</v>
      </c>
      <c r="C296" s="138">
        <v>13</v>
      </c>
      <c r="D296" s="126">
        <f t="shared" si="4"/>
        <v>38181</v>
      </c>
      <c r="E296" s="129">
        <v>-15.34514</v>
      </c>
      <c r="F296" s="130">
        <v>17.44948</v>
      </c>
    </row>
    <row r="297" spans="1:6" ht="12.75">
      <c r="A297" s="137">
        <v>2004</v>
      </c>
      <c r="B297" s="138">
        <v>7</v>
      </c>
      <c r="C297" s="138">
        <v>14</v>
      </c>
      <c r="D297" s="126">
        <f t="shared" si="4"/>
        <v>38182</v>
      </c>
      <c r="E297" s="129">
        <v>-25.1103</v>
      </c>
      <c r="F297" s="130">
        <v>17.70349</v>
      </c>
    </row>
    <row r="298" spans="1:6" ht="12.75">
      <c r="A298" s="137">
        <v>2004</v>
      </c>
      <c r="B298" s="138">
        <v>7</v>
      </c>
      <c r="C298" s="138">
        <v>15</v>
      </c>
      <c r="D298" s="126">
        <f t="shared" si="4"/>
        <v>38183</v>
      </c>
      <c r="E298" s="129">
        <v>4.680905</v>
      </c>
      <c r="F298" s="130">
        <v>17.19005</v>
      </c>
    </row>
    <row r="299" spans="1:6" ht="12.75">
      <c r="A299" s="137">
        <v>2004</v>
      </c>
      <c r="B299" s="138">
        <v>7</v>
      </c>
      <c r="C299" s="138">
        <v>16</v>
      </c>
      <c r="D299" s="126">
        <f t="shared" si="4"/>
        <v>38184</v>
      </c>
      <c r="E299" s="129">
        <v>-4.905306</v>
      </c>
      <c r="F299" s="130">
        <v>17.35687</v>
      </c>
    </row>
    <row r="300" spans="1:6" ht="12.75">
      <c r="A300" s="137">
        <v>2004</v>
      </c>
      <c r="B300" s="138">
        <v>7</v>
      </c>
      <c r="C300" s="138">
        <v>17</v>
      </c>
      <c r="D300" s="126">
        <f t="shared" si="4"/>
        <v>38185</v>
      </c>
      <c r="E300" s="129">
        <v>-3.657855</v>
      </c>
      <c r="F300" s="130">
        <v>17.51901</v>
      </c>
    </row>
    <row r="301" spans="1:6" ht="12.75">
      <c r="A301" s="137">
        <v>2004</v>
      </c>
      <c r="B301" s="138">
        <v>7</v>
      </c>
      <c r="C301" s="138">
        <v>18</v>
      </c>
      <c r="D301" s="126">
        <f t="shared" si="4"/>
        <v>38186</v>
      </c>
      <c r="E301" s="129">
        <v>-1.750142</v>
      </c>
      <c r="F301" s="130">
        <v>17.34224</v>
      </c>
    </row>
    <row r="302" spans="1:6" ht="12.75">
      <c r="A302" s="137">
        <v>2004</v>
      </c>
      <c r="B302" s="138">
        <v>7</v>
      </c>
      <c r="C302" s="138">
        <v>19</v>
      </c>
      <c r="D302" s="126">
        <f t="shared" si="4"/>
        <v>38187</v>
      </c>
      <c r="E302" s="129">
        <v>7.482847</v>
      </c>
      <c r="F302" s="130">
        <v>17.57526</v>
      </c>
    </row>
    <row r="303" spans="1:6" ht="12.75">
      <c r="A303" s="137">
        <v>2004</v>
      </c>
      <c r="B303" s="138">
        <v>7</v>
      </c>
      <c r="C303" s="138">
        <v>20</v>
      </c>
      <c r="D303" s="126">
        <f t="shared" si="4"/>
        <v>38188</v>
      </c>
      <c r="E303" s="129">
        <v>-7.673663</v>
      </c>
      <c r="F303" s="130">
        <v>17.32766</v>
      </c>
    </row>
    <row r="304" spans="1:6" ht="12.75">
      <c r="A304" s="137">
        <v>2004</v>
      </c>
      <c r="B304" s="138">
        <v>7</v>
      </c>
      <c r="C304" s="138">
        <v>21</v>
      </c>
      <c r="D304" s="126">
        <f t="shared" si="4"/>
        <v>38189</v>
      </c>
      <c r="E304" s="129">
        <v>12.25074</v>
      </c>
      <c r="F304" s="130">
        <v>17.42427</v>
      </c>
    </row>
    <row r="305" spans="1:6" ht="12.75">
      <c r="A305" s="137">
        <v>2004</v>
      </c>
      <c r="B305" s="138">
        <v>7</v>
      </c>
      <c r="C305" s="138">
        <v>22</v>
      </c>
      <c r="D305" s="126">
        <f t="shared" si="4"/>
        <v>38190</v>
      </c>
      <c r="E305" s="129">
        <v>-10.91934</v>
      </c>
      <c r="F305" s="130">
        <v>17.5162</v>
      </c>
    </row>
    <row r="306" spans="1:6" ht="12.75">
      <c r="A306" s="137">
        <v>2004</v>
      </c>
      <c r="B306" s="138">
        <v>7</v>
      </c>
      <c r="C306" s="138">
        <v>23</v>
      </c>
      <c r="D306" s="126">
        <f t="shared" si="4"/>
        <v>38191</v>
      </c>
      <c r="E306" s="129">
        <v>16.74583</v>
      </c>
      <c r="F306" s="130">
        <v>17.37484</v>
      </c>
    </row>
    <row r="307" spans="1:6" ht="12.75">
      <c r="A307" s="137">
        <v>2004</v>
      </c>
      <c r="B307" s="138">
        <v>7</v>
      </c>
      <c r="C307" s="138">
        <v>24</v>
      </c>
      <c r="D307" s="126">
        <f t="shared" si="4"/>
        <v>38192</v>
      </c>
      <c r="E307" s="129">
        <v>10.31655</v>
      </c>
      <c r="F307" s="130">
        <v>17.33698</v>
      </c>
    </row>
    <row r="308" spans="1:6" ht="12.75">
      <c r="A308" s="137">
        <v>2004</v>
      </c>
      <c r="B308" s="138">
        <v>7</v>
      </c>
      <c r="C308" s="138">
        <v>25</v>
      </c>
      <c r="D308" s="126">
        <f t="shared" si="4"/>
        <v>38193</v>
      </c>
      <c r="E308" s="129">
        <v>9.315338</v>
      </c>
      <c r="F308" s="130">
        <v>17.48943</v>
      </c>
    </row>
    <row r="309" spans="1:6" ht="12.75">
      <c r="A309" s="137">
        <v>2004</v>
      </c>
      <c r="B309" s="138">
        <v>7</v>
      </c>
      <c r="C309" s="138">
        <v>26</v>
      </c>
      <c r="D309" s="126">
        <f t="shared" si="4"/>
        <v>38194</v>
      </c>
      <c r="E309" s="129">
        <v>0.351368</v>
      </c>
      <c r="F309" s="130">
        <v>17.58042</v>
      </c>
    </row>
    <row r="310" spans="1:6" ht="12.75">
      <c r="A310" s="137">
        <v>2004</v>
      </c>
      <c r="B310" s="138">
        <v>7</v>
      </c>
      <c r="C310" s="138">
        <v>27</v>
      </c>
      <c r="D310" s="126">
        <f t="shared" si="4"/>
        <v>38195</v>
      </c>
      <c r="E310" s="129">
        <v>1.751549</v>
      </c>
      <c r="F310" s="130">
        <v>17.69406</v>
      </c>
    </row>
    <row r="311" spans="1:6" ht="12.75">
      <c r="A311" s="137">
        <v>2004</v>
      </c>
      <c r="B311" s="138">
        <v>7</v>
      </c>
      <c r="C311" s="138">
        <v>28</v>
      </c>
      <c r="D311" s="126">
        <f t="shared" si="4"/>
        <v>38196</v>
      </c>
      <c r="E311" s="129">
        <v>27.97453</v>
      </c>
      <c r="F311" s="130">
        <v>17.28609</v>
      </c>
    </row>
    <row r="312" spans="1:6" ht="12.75">
      <c r="A312" s="137">
        <v>2004</v>
      </c>
      <c r="B312" s="138">
        <v>7</v>
      </c>
      <c r="C312" s="138">
        <v>29</v>
      </c>
      <c r="D312" s="126">
        <f t="shared" si="4"/>
        <v>38197</v>
      </c>
      <c r="E312" s="129">
        <v>12.62842</v>
      </c>
      <c r="F312" s="130">
        <v>17.21016</v>
      </c>
    </row>
    <row r="313" spans="1:6" ht="12.75">
      <c r="A313" s="137">
        <v>2004</v>
      </c>
      <c r="B313" s="138">
        <v>7</v>
      </c>
      <c r="C313" s="138">
        <v>30</v>
      </c>
      <c r="D313" s="126">
        <f t="shared" si="4"/>
        <v>38198</v>
      </c>
      <c r="E313" s="129">
        <v>18.55144</v>
      </c>
      <c r="F313" s="130">
        <v>17.29385</v>
      </c>
    </row>
    <row r="314" spans="1:6" ht="12.75">
      <c r="A314" s="137">
        <v>2004</v>
      </c>
      <c r="B314" s="138">
        <v>7</v>
      </c>
      <c r="C314" s="138">
        <v>31</v>
      </c>
      <c r="D314" s="126">
        <f t="shared" si="4"/>
        <v>38199</v>
      </c>
      <c r="E314" s="129">
        <v>1.314023</v>
      </c>
      <c r="F314" s="130">
        <v>17.35156</v>
      </c>
    </row>
    <row r="315" spans="1:6" ht="12.75">
      <c r="A315" s="137">
        <v>2004</v>
      </c>
      <c r="B315" s="138">
        <v>8</v>
      </c>
      <c r="C315" s="138">
        <v>1</v>
      </c>
      <c r="D315" s="126">
        <f t="shared" si="4"/>
        <v>38200</v>
      </c>
      <c r="E315" s="129">
        <v>-4.618365</v>
      </c>
      <c r="F315" s="130">
        <v>17.43635</v>
      </c>
    </row>
    <row r="316" spans="1:6" ht="12.75">
      <c r="A316" s="137">
        <v>2004</v>
      </c>
      <c r="B316" s="138">
        <v>8</v>
      </c>
      <c r="C316" s="138">
        <v>2</v>
      </c>
      <c r="D316" s="126">
        <f t="shared" si="4"/>
        <v>38201</v>
      </c>
      <c r="E316" s="129">
        <v>15.43251</v>
      </c>
      <c r="F316" s="130">
        <v>17.50943</v>
      </c>
    </row>
    <row r="317" spans="1:6" ht="12.75">
      <c r="A317" s="137">
        <v>2004</v>
      </c>
      <c r="B317" s="138">
        <v>8</v>
      </c>
      <c r="C317" s="138">
        <v>3</v>
      </c>
      <c r="D317" s="126">
        <f t="shared" si="4"/>
        <v>38202</v>
      </c>
      <c r="E317" s="129">
        <v>-1.553077</v>
      </c>
      <c r="F317" s="130">
        <v>17.41714</v>
      </c>
    </row>
    <row r="318" spans="1:6" ht="12.75">
      <c r="A318" s="137">
        <v>2004</v>
      </c>
      <c r="B318" s="138">
        <v>8</v>
      </c>
      <c r="C318" s="138">
        <v>4</v>
      </c>
      <c r="D318" s="126">
        <f t="shared" si="4"/>
        <v>38203</v>
      </c>
      <c r="E318" s="129">
        <v>4.931091</v>
      </c>
      <c r="F318" s="130">
        <v>17.39385</v>
      </c>
    </row>
    <row r="319" spans="1:6" ht="12.75">
      <c r="A319" s="137">
        <v>2004</v>
      </c>
      <c r="B319" s="138">
        <v>8</v>
      </c>
      <c r="C319" s="138">
        <v>5</v>
      </c>
      <c r="D319" s="126">
        <f t="shared" si="4"/>
        <v>38204</v>
      </c>
      <c r="E319" s="129">
        <v>4.074603</v>
      </c>
      <c r="F319" s="130">
        <v>17.4662</v>
      </c>
    </row>
    <row r="320" spans="1:6" ht="12.75">
      <c r="A320" s="137">
        <v>2004</v>
      </c>
      <c r="B320" s="138">
        <v>8</v>
      </c>
      <c r="C320" s="138">
        <v>6</v>
      </c>
      <c r="D320" s="126">
        <f t="shared" si="4"/>
        <v>38205</v>
      </c>
      <c r="E320" s="129">
        <v>6.559934</v>
      </c>
      <c r="F320" s="130">
        <v>17.45437</v>
      </c>
    </row>
    <row r="321" spans="1:6" ht="12.75">
      <c r="A321" s="137">
        <v>2004</v>
      </c>
      <c r="B321" s="138">
        <v>8</v>
      </c>
      <c r="C321" s="138">
        <v>7</v>
      </c>
      <c r="D321" s="126">
        <f t="shared" si="4"/>
        <v>38206</v>
      </c>
      <c r="E321" s="129">
        <v>17.86905</v>
      </c>
      <c r="F321" s="130">
        <v>17.46568</v>
      </c>
    </row>
    <row r="322" spans="1:6" ht="12.75">
      <c r="A322" s="137">
        <v>2004</v>
      </c>
      <c r="B322" s="138">
        <v>8</v>
      </c>
      <c r="C322" s="138">
        <v>8</v>
      </c>
      <c r="D322" s="126">
        <f t="shared" si="4"/>
        <v>38207</v>
      </c>
      <c r="E322" s="129">
        <v>4.685701</v>
      </c>
      <c r="F322" s="130">
        <v>17.41005</v>
      </c>
    </row>
    <row r="323" spans="1:6" ht="12.75">
      <c r="A323" s="137">
        <v>2004</v>
      </c>
      <c r="B323" s="138">
        <v>8</v>
      </c>
      <c r="C323" s="138">
        <v>9</v>
      </c>
      <c r="D323" s="126">
        <f t="shared" si="4"/>
        <v>38208</v>
      </c>
      <c r="E323" s="129">
        <v>24.19025</v>
      </c>
      <c r="F323" s="130">
        <v>17.40896</v>
      </c>
    </row>
    <row r="324" spans="1:6" ht="12.75">
      <c r="A324" s="137">
        <v>2004</v>
      </c>
      <c r="B324" s="138">
        <v>8</v>
      </c>
      <c r="C324" s="138">
        <v>10</v>
      </c>
      <c r="D324" s="126">
        <f t="shared" si="4"/>
        <v>38209</v>
      </c>
      <c r="E324" s="129">
        <v>12.34852</v>
      </c>
      <c r="F324" s="130">
        <v>17.44963</v>
      </c>
    </row>
    <row r="325" spans="1:6" ht="12.75">
      <c r="A325" s="137">
        <v>2004</v>
      </c>
      <c r="B325" s="138">
        <v>8</v>
      </c>
      <c r="C325" s="138">
        <v>11</v>
      </c>
      <c r="D325" s="126">
        <f t="shared" si="4"/>
        <v>38210</v>
      </c>
      <c r="E325" s="129">
        <v>18.78883</v>
      </c>
      <c r="F325" s="130">
        <v>17.47859</v>
      </c>
    </row>
    <row r="326" spans="1:6" ht="12.75">
      <c r="A326" s="137">
        <v>2004</v>
      </c>
      <c r="B326" s="138">
        <v>8</v>
      </c>
      <c r="C326" s="138">
        <v>12</v>
      </c>
      <c r="D326" s="126">
        <f t="shared" si="4"/>
        <v>38211</v>
      </c>
      <c r="E326" s="129">
        <v>34.79893</v>
      </c>
      <c r="F326" s="130">
        <v>17.45583</v>
      </c>
    </row>
    <row r="327" spans="1:6" ht="12.75">
      <c r="A327" s="137">
        <v>2004</v>
      </c>
      <c r="B327" s="138">
        <v>8</v>
      </c>
      <c r="C327" s="138">
        <v>13</v>
      </c>
      <c r="D327" s="126">
        <f t="shared" si="4"/>
        <v>38212</v>
      </c>
      <c r="E327" s="129">
        <v>2.187121</v>
      </c>
      <c r="F327" s="130">
        <v>17.39578</v>
      </c>
    </row>
    <row r="328" spans="1:6" ht="12.75">
      <c r="A328" s="137">
        <v>2004</v>
      </c>
      <c r="B328" s="138">
        <v>8</v>
      </c>
      <c r="C328" s="138">
        <v>14</v>
      </c>
      <c r="D328" s="126">
        <f t="shared" si="4"/>
        <v>38213</v>
      </c>
      <c r="E328" s="129">
        <v>12.27241</v>
      </c>
      <c r="F328" s="130">
        <v>17.44172</v>
      </c>
    </row>
    <row r="329" spans="1:6" ht="12.75">
      <c r="A329" s="137">
        <v>2004</v>
      </c>
      <c r="B329" s="138">
        <v>8</v>
      </c>
      <c r="C329" s="138">
        <v>15</v>
      </c>
      <c r="D329" s="126">
        <f t="shared" si="4"/>
        <v>38214</v>
      </c>
      <c r="E329" s="129">
        <v>15.40869</v>
      </c>
      <c r="F329" s="130">
        <v>17.45062</v>
      </c>
    </row>
    <row r="330" spans="1:6" ht="12.75">
      <c r="A330" s="137">
        <v>2004</v>
      </c>
      <c r="B330" s="138">
        <v>8</v>
      </c>
      <c r="C330" s="138">
        <v>16</v>
      </c>
      <c r="D330" s="126">
        <f t="shared" si="4"/>
        <v>38215</v>
      </c>
      <c r="E330" s="129">
        <v>24.55742</v>
      </c>
      <c r="F330" s="130">
        <v>17.43302</v>
      </c>
    </row>
    <row r="331" spans="1:6" ht="12.75">
      <c r="A331" s="137">
        <v>2004</v>
      </c>
      <c r="B331" s="138">
        <v>8</v>
      </c>
      <c r="C331" s="138">
        <v>17</v>
      </c>
      <c r="D331" s="126">
        <f aca="true" t="shared" si="5" ref="D331:D394">DATE(A331,B331,C331)</f>
        <v>38216</v>
      </c>
      <c r="E331" s="129">
        <v>33.70758</v>
      </c>
      <c r="F331" s="130">
        <v>17.41953</v>
      </c>
    </row>
    <row r="332" spans="1:6" ht="12.75">
      <c r="A332" s="137">
        <v>2004</v>
      </c>
      <c r="B332" s="138">
        <v>8</v>
      </c>
      <c r="C332" s="138">
        <v>18</v>
      </c>
      <c r="D332" s="126">
        <f t="shared" si="5"/>
        <v>38217</v>
      </c>
      <c r="E332" s="129">
        <v>20.68045</v>
      </c>
      <c r="F332" s="130">
        <v>17.44406</v>
      </c>
    </row>
    <row r="333" spans="1:6" ht="12.75">
      <c r="A333" s="137">
        <v>2004</v>
      </c>
      <c r="B333" s="138">
        <v>8</v>
      </c>
      <c r="C333" s="138">
        <v>19</v>
      </c>
      <c r="D333" s="126">
        <f t="shared" si="5"/>
        <v>38218</v>
      </c>
      <c r="E333" s="129">
        <v>18.50872</v>
      </c>
      <c r="F333" s="130">
        <v>17.46516</v>
      </c>
    </row>
    <row r="334" spans="1:6" ht="12.75">
      <c r="A334" s="137">
        <v>2004</v>
      </c>
      <c r="B334" s="138">
        <v>8</v>
      </c>
      <c r="C334" s="138">
        <v>20</v>
      </c>
      <c r="D334" s="126">
        <f t="shared" si="5"/>
        <v>38219</v>
      </c>
      <c r="E334" s="129">
        <v>22.07757</v>
      </c>
      <c r="F334" s="130">
        <v>17.3937</v>
      </c>
    </row>
    <row r="335" spans="1:6" ht="12.75">
      <c r="A335" s="137">
        <v>2004</v>
      </c>
      <c r="B335" s="138">
        <v>8</v>
      </c>
      <c r="C335" s="138">
        <v>21</v>
      </c>
      <c r="D335" s="126">
        <f t="shared" si="5"/>
        <v>38220</v>
      </c>
      <c r="E335" s="129">
        <v>15.77731</v>
      </c>
      <c r="F335" s="130">
        <v>17.44245</v>
      </c>
    </row>
    <row r="336" spans="1:6" ht="12.75">
      <c r="A336" s="137">
        <v>2004</v>
      </c>
      <c r="B336" s="138">
        <v>8</v>
      </c>
      <c r="C336" s="138">
        <v>22</v>
      </c>
      <c r="D336" s="126">
        <f t="shared" si="5"/>
        <v>38221</v>
      </c>
      <c r="E336" s="129">
        <v>4.573765</v>
      </c>
      <c r="F336" s="130">
        <v>17.44448</v>
      </c>
    </row>
    <row r="337" spans="1:6" ht="12.75">
      <c r="A337" s="137">
        <v>2004</v>
      </c>
      <c r="B337" s="138">
        <v>8</v>
      </c>
      <c r="C337" s="138">
        <v>23</v>
      </c>
      <c r="D337" s="126">
        <f t="shared" si="5"/>
        <v>38222</v>
      </c>
      <c r="E337" s="129">
        <v>16.83242</v>
      </c>
      <c r="F337" s="130">
        <v>17.44287</v>
      </c>
    </row>
    <row r="338" spans="1:6" ht="12.75">
      <c r="A338" s="137">
        <v>2004</v>
      </c>
      <c r="B338" s="138">
        <v>8</v>
      </c>
      <c r="C338" s="138">
        <v>24</v>
      </c>
      <c r="D338" s="126">
        <f t="shared" si="5"/>
        <v>38223</v>
      </c>
      <c r="E338" s="129">
        <v>29.63615</v>
      </c>
      <c r="F338" s="130">
        <v>17.45802</v>
      </c>
    </row>
    <row r="339" spans="1:6" ht="12.75">
      <c r="A339" s="137">
        <v>2004</v>
      </c>
      <c r="B339" s="138">
        <v>8</v>
      </c>
      <c r="C339" s="138">
        <v>25</v>
      </c>
      <c r="D339" s="126">
        <f t="shared" si="5"/>
        <v>38224</v>
      </c>
      <c r="E339" s="129">
        <v>39.65697</v>
      </c>
      <c r="F339" s="130">
        <v>17.44635</v>
      </c>
    </row>
    <row r="340" spans="1:6" ht="12.75">
      <c r="A340" s="137">
        <v>2004</v>
      </c>
      <c r="B340" s="138">
        <v>8</v>
      </c>
      <c r="C340" s="138">
        <v>26</v>
      </c>
      <c r="D340" s="126">
        <f t="shared" si="5"/>
        <v>38225</v>
      </c>
      <c r="E340" s="129">
        <v>22.5451</v>
      </c>
      <c r="F340" s="130">
        <v>17.44036</v>
      </c>
    </row>
    <row r="341" spans="1:6" ht="12.75">
      <c r="A341" s="137">
        <v>2004</v>
      </c>
      <c r="B341" s="138">
        <v>8</v>
      </c>
      <c r="C341" s="138">
        <v>27</v>
      </c>
      <c r="D341" s="126">
        <f t="shared" si="5"/>
        <v>38226</v>
      </c>
      <c r="E341" s="129">
        <v>40.35042</v>
      </c>
      <c r="F341" s="130">
        <v>17.43255</v>
      </c>
    </row>
    <row r="342" spans="1:6" ht="12.75">
      <c r="A342" s="137">
        <v>2004</v>
      </c>
      <c r="B342" s="138">
        <v>8</v>
      </c>
      <c r="C342" s="138">
        <v>28</v>
      </c>
      <c r="D342" s="126">
        <f t="shared" si="5"/>
        <v>38227</v>
      </c>
      <c r="E342" s="129">
        <v>36.04999</v>
      </c>
      <c r="F342" s="130">
        <v>17.40677</v>
      </c>
    </row>
    <row r="343" spans="1:6" ht="12.75">
      <c r="A343" s="137">
        <v>2004</v>
      </c>
      <c r="B343" s="138">
        <v>8</v>
      </c>
      <c r="C343" s="138">
        <v>29</v>
      </c>
      <c r="D343" s="126">
        <f t="shared" si="5"/>
        <v>38228</v>
      </c>
      <c r="E343" s="129">
        <v>19.04139</v>
      </c>
      <c r="F343" s="130">
        <v>17.40885</v>
      </c>
    </row>
    <row r="344" spans="1:6" ht="12.75">
      <c r="A344" s="137">
        <v>2004</v>
      </c>
      <c r="B344" s="138">
        <v>8</v>
      </c>
      <c r="C344" s="138">
        <v>30</v>
      </c>
      <c r="D344" s="126">
        <f t="shared" si="5"/>
        <v>38229</v>
      </c>
      <c r="E344" s="129">
        <v>2.725929</v>
      </c>
      <c r="F344" s="130">
        <v>17.47464</v>
      </c>
    </row>
    <row r="345" spans="1:6" ht="12.75">
      <c r="A345" s="137">
        <v>2004</v>
      </c>
      <c r="B345" s="138">
        <v>8</v>
      </c>
      <c r="C345" s="138">
        <v>31</v>
      </c>
      <c r="D345" s="126">
        <f t="shared" si="5"/>
        <v>38230</v>
      </c>
      <c r="E345" s="129">
        <v>9.887989</v>
      </c>
      <c r="F345" s="130">
        <v>17.40667</v>
      </c>
    </row>
    <row r="346" spans="1:6" ht="12.75">
      <c r="A346" s="137">
        <v>2004</v>
      </c>
      <c r="B346" s="138">
        <v>9</v>
      </c>
      <c r="C346" s="138">
        <v>1</v>
      </c>
      <c r="D346" s="126">
        <f t="shared" si="5"/>
        <v>38231</v>
      </c>
      <c r="E346" s="129">
        <v>-11</v>
      </c>
      <c r="F346" s="130">
        <v>17.47</v>
      </c>
    </row>
    <row r="347" spans="1:6" ht="12.75">
      <c r="A347" s="137">
        <v>2004</v>
      </c>
      <c r="B347" s="138">
        <v>9</v>
      </c>
      <c r="C347" s="138">
        <v>2</v>
      </c>
      <c r="D347" s="126">
        <f t="shared" si="5"/>
        <v>38232</v>
      </c>
      <c r="E347" s="129">
        <v>27.67055</v>
      </c>
      <c r="F347" s="130">
        <v>17.46511</v>
      </c>
    </row>
    <row r="348" spans="1:6" ht="12.75">
      <c r="A348" s="137">
        <v>2004</v>
      </c>
      <c r="B348" s="138">
        <v>9</v>
      </c>
      <c r="C348" s="138">
        <v>3</v>
      </c>
      <c r="D348" s="126">
        <f t="shared" si="5"/>
        <v>38233</v>
      </c>
      <c r="E348" s="129">
        <v>1.923364</v>
      </c>
      <c r="F348" s="130">
        <v>17.41547</v>
      </c>
    </row>
    <row r="349" spans="1:6" ht="12.75">
      <c r="A349" s="137">
        <v>2004</v>
      </c>
      <c r="B349" s="138">
        <v>9</v>
      </c>
      <c r="C349" s="138">
        <v>4</v>
      </c>
      <c r="D349" s="126">
        <f t="shared" si="5"/>
        <v>38234</v>
      </c>
      <c r="E349" s="129">
        <v>50.46967</v>
      </c>
      <c r="F349" s="130">
        <v>17.47984</v>
      </c>
    </row>
    <row r="350" spans="1:6" ht="12.75">
      <c r="A350" s="137">
        <v>2004</v>
      </c>
      <c r="B350" s="138">
        <v>9</v>
      </c>
      <c r="C350" s="138">
        <v>5</v>
      </c>
      <c r="D350" s="126">
        <f t="shared" si="5"/>
        <v>38235</v>
      </c>
      <c r="E350" s="129">
        <v>255.2919</v>
      </c>
      <c r="F350" s="130">
        <v>17.625</v>
      </c>
    </row>
    <row r="351" spans="1:6" ht="12.75">
      <c r="A351" s="137">
        <v>2004</v>
      </c>
      <c r="B351" s="138">
        <v>9</v>
      </c>
      <c r="C351" s="138">
        <v>6</v>
      </c>
      <c r="D351" s="126">
        <f t="shared" si="5"/>
        <v>38236</v>
      </c>
      <c r="E351" s="129">
        <v>446.5701</v>
      </c>
      <c r="F351" s="130">
        <v>17.53807</v>
      </c>
    </row>
    <row r="352" spans="1:6" ht="12.75">
      <c r="A352" s="137">
        <v>2004</v>
      </c>
      <c r="B352" s="138">
        <v>9</v>
      </c>
      <c r="C352" s="138">
        <v>7</v>
      </c>
      <c r="D352" s="126">
        <f t="shared" si="5"/>
        <v>38237</v>
      </c>
      <c r="E352" s="129">
        <v>523.7855</v>
      </c>
      <c r="F352" s="130">
        <v>18.06708</v>
      </c>
    </row>
    <row r="353" spans="1:6" ht="12.75">
      <c r="A353" s="137">
        <v>2004</v>
      </c>
      <c r="B353" s="138">
        <v>9</v>
      </c>
      <c r="C353" s="138">
        <v>8</v>
      </c>
      <c r="D353" s="126">
        <f t="shared" si="5"/>
        <v>38238</v>
      </c>
      <c r="E353" s="129">
        <v>471.9795</v>
      </c>
      <c r="F353" s="130">
        <v>17.14354</v>
      </c>
    </row>
    <row r="354" spans="1:6" ht="12.75">
      <c r="A354" s="137">
        <v>2004</v>
      </c>
      <c r="B354" s="138">
        <v>9</v>
      </c>
      <c r="C354" s="138">
        <v>9</v>
      </c>
      <c r="D354" s="126">
        <f t="shared" si="5"/>
        <v>38239</v>
      </c>
      <c r="E354" s="129">
        <v>352.7024</v>
      </c>
      <c r="F354" s="130">
        <v>16.90948</v>
      </c>
    </row>
    <row r="355" spans="1:6" ht="12.75">
      <c r="A355" s="137">
        <v>2004</v>
      </c>
      <c r="B355" s="138">
        <v>9</v>
      </c>
      <c r="C355" s="138">
        <v>10</v>
      </c>
      <c r="D355" s="126">
        <f t="shared" si="5"/>
        <v>38240</v>
      </c>
      <c r="E355" s="129">
        <v>298.4667</v>
      </c>
      <c r="F355" s="130">
        <v>17.21234</v>
      </c>
    </row>
    <row r="356" spans="1:6" ht="12.75">
      <c r="A356" s="137">
        <v>2004</v>
      </c>
      <c r="B356" s="138">
        <v>9</v>
      </c>
      <c r="C356" s="138">
        <v>11</v>
      </c>
      <c r="D356" s="126">
        <f t="shared" si="5"/>
        <v>38241</v>
      </c>
      <c r="E356" s="129">
        <v>198.3957</v>
      </c>
      <c r="F356" s="130">
        <v>17.18583</v>
      </c>
    </row>
    <row r="357" spans="1:6" ht="12.75">
      <c r="A357" s="137">
        <v>2004</v>
      </c>
      <c r="B357" s="138">
        <v>9</v>
      </c>
      <c r="C357" s="138">
        <v>12</v>
      </c>
      <c r="D357" s="126">
        <f t="shared" si="5"/>
        <v>38242</v>
      </c>
      <c r="E357" s="129">
        <v>147.2584</v>
      </c>
      <c r="F357" s="130">
        <v>17.42766</v>
      </c>
    </row>
    <row r="358" spans="1:6" ht="12.75">
      <c r="A358" s="137">
        <v>2004</v>
      </c>
      <c r="B358" s="138">
        <v>9</v>
      </c>
      <c r="C358" s="138">
        <v>13</v>
      </c>
      <c r="D358" s="126">
        <f t="shared" si="5"/>
        <v>38243</v>
      </c>
      <c r="E358" s="129">
        <v>124.3967</v>
      </c>
      <c r="F358" s="130">
        <v>17.45292</v>
      </c>
    </row>
    <row r="359" spans="1:6" ht="12.75">
      <c r="A359" s="137">
        <v>2004</v>
      </c>
      <c r="B359" s="138">
        <v>9</v>
      </c>
      <c r="C359" s="138">
        <v>14</v>
      </c>
      <c r="D359" s="126">
        <f t="shared" si="5"/>
        <v>38244</v>
      </c>
      <c r="E359" s="129">
        <v>96.43726</v>
      </c>
      <c r="F359" s="130">
        <v>17.41063</v>
      </c>
    </row>
    <row r="360" spans="1:6" ht="12.75">
      <c r="A360" s="137">
        <v>2004</v>
      </c>
      <c r="B360" s="138">
        <v>9</v>
      </c>
      <c r="C360" s="138">
        <v>15</v>
      </c>
      <c r="D360" s="126">
        <f t="shared" si="5"/>
        <v>38245</v>
      </c>
      <c r="E360" s="129">
        <v>71.26228</v>
      </c>
      <c r="F360" s="130">
        <v>17.36859</v>
      </c>
    </row>
    <row r="361" spans="1:6" ht="12.75">
      <c r="A361" s="137">
        <v>2004</v>
      </c>
      <c r="B361" s="138">
        <v>9</v>
      </c>
      <c r="C361" s="138">
        <v>16</v>
      </c>
      <c r="D361" s="126">
        <f t="shared" si="5"/>
        <v>38246</v>
      </c>
      <c r="E361" s="129">
        <v>53.56145</v>
      </c>
      <c r="F361" s="130">
        <v>17.41604</v>
      </c>
    </row>
    <row r="362" spans="1:6" ht="12.75">
      <c r="A362" s="137">
        <v>2004</v>
      </c>
      <c r="B362" s="138">
        <v>9</v>
      </c>
      <c r="C362" s="138">
        <v>17</v>
      </c>
      <c r="D362" s="126">
        <f t="shared" si="5"/>
        <v>38247</v>
      </c>
      <c r="E362" s="129">
        <v>34.16278</v>
      </c>
      <c r="F362" s="130">
        <v>17.43885</v>
      </c>
    </row>
    <row r="363" spans="1:6" ht="12.75">
      <c r="A363" s="137">
        <v>2004</v>
      </c>
      <c r="B363" s="138">
        <v>9</v>
      </c>
      <c r="C363" s="138">
        <v>18</v>
      </c>
      <c r="D363" s="126">
        <f t="shared" si="5"/>
        <v>38248</v>
      </c>
      <c r="E363" s="129">
        <v>28.3595</v>
      </c>
      <c r="F363" s="130">
        <v>17.47896</v>
      </c>
    </row>
    <row r="364" spans="1:6" ht="12.75">
      <c r="A364" s="137">
        <v>2004</v>
      </c>
      <c r="B364" s="138">
        <v>9</v>
      </c>
      <c r="C364" s="138">
        <v>19</v>
      </c>
      <c r="D364" s="126">
        <f t="shared" si="5"/>
        <v>38249</v>
      </c>
      <c r="E364" s="129">
        <v>14.95593</v>
      </c>
      <c r="F364" s="130">
        <v>17.41391</v>
      </c>
    </row>
    <row r="365" spans="1:6" ht="12.75">
      <c r="A365" s="137">
        <v>2004</v>
      </c>
      <c r="B365" s="138">
        <v>9</v>
      </c>
      <c r="C365" s="138">
        <v>20</v>
      </c>
      <c r="D365" s="126">
        <f t="shared" si="5"/>
        <v>38250</v>
      </c>
      <c r="E365" s="129">
        <v>27.15418</v>
      </c>
      <c r="F365" s="130">
        <v>17.41828</v>
      </c>
    </row>
    <row r="366" spans="1:6" ht="12.75">
      <c r="A366" s="137">
        <v>2004</v>
      </c>
      <c r="B366" s="138">
        <v>9</v>
      </c>
      <c r="C366" s="138">
        <v>21</v>
      </c>
      <c r="D366" s="126">
        <f t="shared" si="5"/>
        <v>38251</v>
      </c>
      <c r="E366" s="129">
        <v>206.2923</v>
      </c>
      <c r="F366" s="130">
        <v>17.50625</v>
      </c>
    </row>
    <row r="367" spans="1:6" ht="12.75">
      <c r="A367" s="137">
        <v>2004</v>
      </c>
      <c r="B367" s="138">
        <v>9</v>
      </c>
      <c r="C367" s="138">
        <v>22</v>
      </c>
      <c r="D367" s="126">
        <f t="shared" si="5"/>
        <v>38252</v>
      </c>
      <c r="E367" s="129">
        <v>316.689</v>
      </c>
      <c r="F367" s="130">
        <v>17.53911</v>
      </c>
    </row>
    <row r="368" spans="1:6" ht="12.75">
      <c r="A368" s="137">
        <v>2004</v>
      </c>
      <c r="B368" s="138">
        <v>9</v>
      </c>
      <c r="C368" s="138">
        <v>23</v>
      </c>
      <c r="D368" s="126">
        <f t="shared" si="5"/>
        <v>38253</v>
      </c>
      <c r="E368" s="129">
        <v>309.8802</v>
      </c>
      <c r="F368" s="130">
        <v>17.503</v>
      </c>
    </row>
    <row r="369" spans="1:6" ht="12.75">
      <c r="A369" s="137">
        <v>2004</v>
      </c>
      <c r="B369" s="138">
        <v>9</v>
      </c>
      <c r="C369" s="138">
        <v>24</v>
      </c>
      <c r="D369" s="126">
        <f t="shared" si="5"/>
        <v>38254</v>
      </c>
      <c r="E369" s="129">
        <v>280.7388</v>
      </c>
      <c r="F369" s="130">
        <v>17.4601</v>
      </c>
    </row>
    <row r="370" spans="1:6" ht="12.75">
      <c r="A370" s="137">
        <v>2004</v>
      </c>
      <c r="B370" s="138">
        <v>9</v>
      </c>
      <c r="C370" s="138">
        <v>25</v>
      </c>
      <c r="D370" s="126">
        <f t="shared" si="5"/>
        <v>38255</v>
      </c>
      <c r="E370" s="129">
        <v>224.8153</v>
      </c>
      <c r="F370" s="130">
        <v>17.51776</v>
      </c>
    </row>
    <row r="371" spans="1:6" ht="12.75">
      <c r="A371" s="137">
        <v>2004</v>
      </c>
      <c r="B371" s="138">
        <v>9</v>
      </c>
      <c r="C371" s="138">
        <v>26</v>
      </c>
      <c r="D371" s="126">
        <f t="shared" si="5"/>
        <v>38256</v>
      </c>
      <c r="E371" s="129">
        <v>966.3322</v>
      </c>
      <c r="F371" s="130">
        <v>18.91854</v>
      </c>
    </row>
    <row r="372" spans="1:6" ht="12.75">
      <c r="A372" s="137">
        <v>2004</v>
      </c>
      <c r="B372" s="138">
        <v>9</v>
      </c>
      <c r="C372" s="138">
        <v>27</v>
      </c>
      <c r="D372" s="126">
        <f t="shared" si="5"/>
        <v>38257</v>
      </c>
      <c r="E372" s="129">
        <v>1345.597</v>
      </c>
      <c r="F372" s="130">
        <v>18.26203</v>
      </c>
    </row>
    <row r="373" spans="1:6" ht="12.75">
      <c r="A373" s="137">
        <v>2004</v>
      </c>
      <c r="B373" s="138">
        <v>9</v>
      </c>
      <c r="C373" s="138">
        <v>28</v>
      </c>
      <c r="D373" s="126">
        <f t="shared" si="5"/>
        <v>38258</v>
      </c>
      <c r="E373" s="129">
        <v>1059.47</v>
      </c>
      <c r="F373" s="130">
        <v>17.97625</v>
      </c>
    </row>
    <row r="374" spans="1:6" ht="12.75">
      <c r="A374" s="137">
        <v>2004</v>
      </c>
      <c r="B374" s="138">
        <v>9</v>
      </c>
      <c r="C374" s="138">
        <v>29</v>
      </c>
      <c r="D374" s="126">
        <f t="shared" si="5"/>
        <v>38259</v>
      </c>
      <c r="E374" s="129">
        <v>753.8752</v>
      </c>
      <c r="F374" s="130">
        <v>17.65094</v>
      </c>
    </row>
    <row r="375" spans="1:6" ht="12.75">
      <c r="A375" s="137">
        <v>2004</v>
      </c>
      <c r="B375" s="138">
        <v>9</v>
      </c>
      <c r="C375" s="138">
        <v>30</v>
      </c>
      <c r="D375" s="126">
        <f t="shared" si="5"/>
        <v>38260</v>
      </c>
      <c r="E375" s="129">
        <v>539.2241</v>
      </c>
      <c r="F375" s="130">
        <v>17.52021</v>
      </c>
    </row>
    <row r="376" spans="1:6" ht="12.75">
      <c r="A376" s="137">
        <v>2004</v>
      </c>
      <c r="B376" s="138">
        <v>10</v>
      </c>
      <c r="C376" s="138">
        <v>1</v>
      </c>
      <c r="D376" s="126">
        <f t="shared" si="5"/>
        <v>38261</v>
      </c>
      <c r="E376" s="129">
        <v>391.1661</v>
      </c>
      <c r="F376" s="130">
        <v>17.47359</v>
      </c>
    </row>
    <row r="377" spans="1:6" ht="12.75">
      <c r="A377" s="137">
        <v>2004</v>
      </c>
      <c r="B377" s="138">
        <v>10</v>
      </c>
      <c r="C377" s="138">
        <v>2</v>
      </c>
      <c r="D377" s="126">
        <f t="shared" si="5"/>
        <v>38262</v>
      </c>
      <c r="E377" s="129">
        <v>289.9305</v>
      </c>
      <c r="F377" s="130">
        <v>17.43287</v>
      </c>
    </row>
    <row r="378" spans="1:6" ht="12.75">
      <c r="A378" s="137">
        <v>2004</v>
      </c>
      <c r="B378" s="138">
        <v>10</v>
      </c>
      <c r="C378" s="138">
        <v>3</v>
      </c>
      <c r="D378" s="126">
        <f t="shared" si="5"/>
        <v>38263</v>
      </c>
      <c r="E378" s="129">
        <v>228.307</v>
      </c>
      <c r="F378" s="130">
        <v>17.40703</v>
      </c>
    </row>
    <row r="379" spans="1:6" ht="12.75">
      <c r="A379" s="137">
        <v>2004</v>
      </c>
      <c r="B379" s="138">
        <v>10</v>
      </c>
      <c r="C379" s="138">
        <v>4</v>
      </c>
      <c r="D379" s="126">
        <f t="shared" si="5"/>
        <v>38264</v>
      </c>
      <c r="E379" s="129">
        <v>174.1243</v>
      </c>
      <c r="F379" s="130">
        <v>17.42604</v>
      </c>
    </row>
    <row r="380" spans="1:6" ht="12.75">
      <c r="A380" s="137">
        <v>2004</v>
      </c>
      <c r="B380" s="138">
        <v>10</v>
      </c>
      <c r="C380" s="138">
        <v>5</v>
      </c>
      <c r="D380" s="126">
        <f t="shared" si="5"/>
        <v>38265</v>
      </c>
      <c r="E380" s="129">
        <v>137.3255</v>
      </c>
      <c r="F380" s="130">
        <v>17.36792</v>
      </c>
    </row>
    <row r="381" spans="1:6" ht="12.75">
      <c r="A381" s="137">
        <v>2004</v>
      </c>
      <c r="B381" s="138">
        <v>10</v>
      </c>
      <c r="C381" s="138">
        <v>6</v>
      </c>
      <c r="D381" s="126">
        <f t="shared" si="5"/>
        <v>38266</v>
      </c>
      <c r="E381" s="129">
        <v>102.7887</v>
      </c>
      <c r="F381" s="130">
        <v>17.37646</v>
      </c>
    </row>
    <row r="382" spans="1:6" ht="12.75">
      <c r="A382" s="137">
        <v>2004</v>
      </c>
      <c r="B382" s="138">
        <v>10</v>
      </c>
      <c r="C382" s="138">
        <v>7</v>
      </c>
      <c r="D382" s="126">
        <f t="shared" si="5"/>
        <v>38267</v>
      </c>
      <c r="E382" s="129">
        <v>70.54533</v>
      </c>
      <c r="F382" s="130">
        <v>17.40812</v>
      </c>
    </row>
    <row r="383" spans="1:6" ht="12.75">
      <c r="A383" s="137">
        <v>2004</v>
      </c>
      <c r="B383" s="138">
        <v>10</v>
      </c>
      <c r="C383" s="138">
        <v>8</v>
      </c>
      <c r="D383" s="126">
        <f t="shared" si="5"/>
        <v>38268</v>
      </c>
      <c r="E383" s="129">
        <v>62.37147</v>
      </c>
      <c r="F383" s="130">
        <v>17.37037</v>
      </c>
    </row>
    <row r="384" spans="1:6" ht="12.75">
      <c r="A384" s="137">
        <v>2004</v>
      </c>
      <c r="B384" s="138">
        <v>10</v>
      </c>
      <c r="C384" s="138">
        <v>9</v>
      </c>
      <c r="D384" s="126">
        <f t="shared" si="5"/>
        <v>38269</v>
      </c>
      <c r="E384" s="129">
        <v>56.20796</v>
      </c>
      <c r="F384" s="130">
        <v>17.3501</v>
      </c>
    </row>
    <row r="385" spans="1:6" ht="12.75">
      <c r="A385" s="137">
        <v>2004</v>
      </c>
      <c r="B385" s="138">
        <v>10</v>
      </c>
      <c r="C385" s="138">
        <v>10</v>
      </c>
      <c r="D385" s="126">
        <f t="shared" si="5"/>
        <v>38270</v>
      </c>
      <c r="E385" s="129">
        <v>56.74083</v>
      </c>
      <c r="F385" s="130">
        <v>17.38557</v>
      </c>
    </row>
    <row r="386" spans="1:6" ht="12.75">
      <c r="A386" s="137">
        <v>2004</v>
      </c>
      <c r="B386" s="138">
        <v>10</v>
      </c>
      <c r="C386" s="138">
        <v>11</v>
      </c>
      <c r="D386" s="126">
        <f t="shared" si="5"/>
        <v>38271</v>
      </c>
      <c r="E386" s="129">
        <v>24.1503</v>
      </c>
      <c r="F386" s="130">
        <v>17.35641</v>
      </c>
    </row>
    <row r="387" spans="1:6" ht="12.75">
      <c r="A387" s="137">
        <v>2004</v>
      </c>
      <c r="B387" s="138">
        <v>10</v>
      </c>
      <c r="C387" s="138">
        <v>12</v>
      </c>
      <c r="D387" s="126">
        <f t="shared" si="5"/>
        <v>38272</v>
      </c>
      <c r="E387" s="129">
        <v>29.61516</v>
      </c>
      <c r="F387" s="130">
        <v>17.38208</v>
      </c>
    </row>
    <row r="388" spans="1:6" ht="12.75">
      <c r="A388" s="137">
        <v>2004</v>
      </c>
      <c r="B388" s="138">
        <v>10</v>
      </c>
      <c r="C388" s="138">
        <v>13</v>
      </c>
      <c r="D388" s="126">
        <f t="shared" si="5"/>
        <v>38273</v>
      </c>
      <c r="E388" s="129">
        <v>17.94555</v>
      </c>
      <c r="F388" s="130">
        <v>17.42276</v>
      </c>
    </row>
    <row r="389" spans="1:6" ht="12.75">
      <c r="A389" s="137">
        <v>2004</v>
      </c>
      <c r="B389" s="138">
        <v>10</v>
      </c>
      <c r="C389" s="138">
        <v>14</v>
      </c>
      <c r="D389" s="126">
        <f t="shared" si="5"/>
        <v>38274</v>
      </c>
      <c r="E389" s="129">
        <v>5.243001</v>
      </c>
      <c r="F389" s="130">
        <v>17.38964</v>
      </c>
    </row>
    <row r="390" spans="1:6" ht="12.75">
      <c r="A390" s="137">
        <v>2004</v>
      </c>
      <c r="B390" s="138">
        <v>10</v>
      </c>
      <c r="C390" s="138">
        <v>15</v>
      </c>
      <c r="D390" s="126">
        <f t="shared" si="5"/>
        <v>38275</v>
      </c>
      <c r="E390" s="129">
        <v>-2.044998</v>
      </c>
      <c r="F390" s="130">
        <v>17.32146</v>
      </c>
    </row>
    <row r="391" spans="1:6" ht="12.75">
      <c r="A391" s="137">
        <v>2004</v>
      </c>
      <c r="B391" s="138">
        <v>10</v>
      </c>
      <c r="C391" s="138">
        <v>16</v>
      </c>
      <c r="D391" s="126">
        <f t="shared" si="5"/>
        <v>38276</v>
      </c>
      <c r="E391" s="129">
        <v>12.60039</v>
      </c>
      <c r="F391" s="130">
        <v>17.32828</v>
      </c>
    </row>
    <row r="392" spans="1:6" ht="12.75">
      <c r="A392" s="137">
        <v>2004</v>
      </c>
      <c r="B392" s="138">
        <v>10</v>
      </c>
      <c r="C392" s="138">
        <v>17</v>
      </c>
      <c r="D392" s="126">
        <f t="shared" si="5"/>
        <v>38277</v>
      </c>
      <c r="E392" s="129">
        <v>4.49086</v>
      </c>
      <c r="F392" s="130">
        <v>17.38557</v>
      </c>
    </row>
    <row r="393" spans="1:6" ht="12.75">
      <c r="A393" s="137">
        <v>2004</v>
      </c>
      <c r="B393" s="138">
        <v>10</v>
      </c>
      <c r="C393" s="138">
        <v>18</v>
      </c>
      <c r="D393" s="126">
        <f t="shared" si="5"/>
        <v>38278</v>
      </c>
      <c r="E393" s="129">
        <v>5.320439</v>
      </c>
      <c r="F393" s="130">
        <v>17.44781</v>
      </c>
    </row>
    <row r="394" spans="1:6" ht="12.75">
      <c r="A394" s="137">
        <v>2004</v>
      </c>
      <c r="B394" s="138">
        <v>10</v>
      </c>
      <c r="C394" s="138">
        <v>19</v>
      </c>
      <c r="D394" s="126">
        <f t="shared" si="5"/>
        <v>38279</v>
      </c>
      <c r="E394" s="129">
        <v>0.07482545</v>
      </c>
      <c r="F394" s="130">
        <v>17.27312</v>
      </c>
    </row>
    <row r="395" spans="1:6" ht="12.75">
      <c r="A395" s="137">
        <v>2004</v>
      </c>
      <c r="B395" s="138">
        <v>10</v>
      </c>
      <c r="C395" s="138">
        <v>20</v>
      </c>
      <c r="D395" s="126">
        <f aca="true" t="shared" si="6" ref="D395:D458">DATE(A395,B395,C395)</f>
        <v>38280</v>
      </c>
      <c r="E395" s="129">
        <v>9.620257</v>
      </c>
      <c r="F395" s="130">
        <v>17.41615</v>
      </c>
    </row>
    <row r="396" spans="1:6" ht="12.75">
      <c r="A396" s="137">
        <v>2004</v>
      </c>
      <c r="B396" s="138">
        <v>10</v>
      </c>
      <c r="C396" s="138">
        <v>21</v>
      </c>
      <c r="D396" s="126">
        <f t="shared" si="6"/>
        <v>38281</v>
      </c>
      <c r="E396" s="129">
        <v>18.56895</v>
      </c>
      <c r="F396" s="130">
        <v>17.36682</v>
      </c>
    </row>
    <row r="397" spans="1:6" ht="12.75">
      <c r="A397" s="137">
        <v>2004</v>
      </c>
      <c r="B397" s="138">
        <v>10</v>
      </c>
      <c r="C397" s="138">
        <v>22</v>
      </c>
      <c r="D397" s="126">
        <f t="shared" si="6"/>
        <v>38282</v>
      </c>
      <c r="E397" s="129">
        <v>31.58586</v>
      </c>
      <c r="F397" s="130">
        <v>17.44328</v>
      </c>
    </row>
    <row r="398" spans="1:6" ht="12.75">
      <c r="A398" s="137">
        <v>2004</v>
      </c>
      <c r="B398" s="138">
        <v>10</v>
      </c>
      <c r="C398" s="138">
        <v>23</v>
      </c>
      <c r="D398" s="126">
        <f t="shared" si="6"/>
        <v>38283</v>
      </c>
      <c r="E398" s="129">
        <v>-2.693476</v>
      </c>
      <c r="F398" s="130">
        <v>17.30807</v>
      </c>
    </row>
    <row r="399" spans="1:6" ht="12.75">
      <c r="A399" s="137">
        <v>2004</v>
      </c>
      <c r="B399" s="138">
        <v>10</v>
      </c>
      <c r="C399" s="138">
        <v>24</v>
      </c>
      <c r="D399" s="126">
        <f t="shared" si="6"/>
        <v>38284</v>
      </c>
      <c r="E399" s="129">
        <v>15.69652</v>
      </c>
      <c r="F399" s="130">
        <v>17.34333</v>
      </c>
    </row>
    <row r="400" spans="1:6" ht="12.75">
      <c r="A400" s="137">
        <v>2004</v>
      </c>
      <c r="B400" s="138">
        <v>10</v>
      </c>
      <c r="C400" s="138">
        <v>25</v>
      </c>
      <c r="D400" s="126">
        <f t="shared" si="6"/>
        <v>38285</v>
      </c>
      <c r="E400" s="129">
        <v>9.507974</v>
      </c>
      <c r="F400" s="130">
        <v>17.44052</v>
      </c>
    </row>
    <row r="401" spans="1:6" ht="12.75">
      <c r="A401" s="137">
        <v>2004</v>
      </c>
      <c r="B401" s="138">
        <v>10</v>
      </c>
      <c r="C401" s="138">
        <v>26</v>
      </c>
      <c r="D401" s="126">
        <f t="shared" si="6"/>
        <v>38286</v>
      </c>
      <c r="E401" s="129">
        <v>1.914786</v>
      </c>
      <c r="F401" s="130">
        <v>17.33312</v>
      </c>
    </row>
    <row r="402" spans="1:6" ht="12.75">
      <c r="A402" s="137">
        <v>2004</v>
      </c>
      <c r="B402" s="138">
        <v>10</v>
      </c>
      <c r="C402" s="138">
        <v>27</v>
      </c>
      <c r="D402" s="126">
        <f t="shared" si="6"/>
        <v>38287</v>
      </c>
      <c r="E402" s="129">
        <v>-19.72395</v>
      </c>
      <c r="F402" s="130">
        <v>17.40224</v>
      </c>
    </row>
    <row r="403" spans="1:6" ht="12.75">
      <c r="A403" s="137">
        <v>2004</v>
      </c>
      <c r="B403" s="138">
        <v>10</v>
      </c>
      <c r="C403" s="138">
        <v>28</v>
      </c>
      <c r="D403" s="126">
        <f t="shared" si="6"/>
        <v>38288</v>
      </c>
      <c r="E403" s="129">
        <v>-0.2703922</v>
      </c>
      <c r="F403" s="130">
        <v>17.37339</v>
      </c>
    </row>
    <row r="404" spans="1:6" ht="12.75">
      <c r="A404" s="137">
        <v>2004</v>
      </c>
      <c r="B404" s="138">
        <v>10</v>
      </c>
      <c r="C404" s="138">
        <v>29</v>
      </c>
      <c r="D404" s="126">
        <f t="shared" si="6"/>
        <v>38289</v>
      </c>
      <c r="E404" s="129">
        <v>-7.219287</v>
      </c>
      <c r="F404" s="130">
        <v>17.24786</v>
      </c>
    </row>
    <row r="405" spans="1:6" ht="12.75">
      <c r="A405" s="137">
        <v>2004</v>
      </c>
      <c r="B405" s="138">
        <v>10</v>
      </c>
      <c r="C405" s="138">
        <v>30</v>
      </c>
      <c r="D405" s="126">
        <f t="shared" si="6"/>
        <v>38290</v>
      </c>
      <c r="E405" s="129">
        <v>-5.935555</v>
      </c>
      <c r="F405" s="130">
        <v>17.50463</v>
      </c>
    </row>
    <row r="406" spans="1:6" ht="12.75">
      <c r="A406" s="137">
        <v>2004</v>
      </c>
      <c r="B406" s="138">
        <v>10</v>
      </c>
      <c r="C406" s="138">
        <v>31</v>
      </c>
      <c r="D406" s="126">
        <f t="shared" si="6"/>
        <v>38291</v>
      </c>
      <c r="E406" s="129">
        <v>11.36834</v>
      </c>
      <c r="F406" s="130">
        <v>17.39089</v>
      </c>
    </row>
    <row r="407" spans="1:6" ht="12.75">
      <c r="A407" s="137">
        <v>2004</v>
      </c>
      <c r="B407" s="138">
        <v>11</v>
      </c>
      <c r="C407" s="138">
        <v>1</v>
      </c>
      <c r="D407" s="126">
        <f t="shared" si="6"/>
        <v>38292</v>
      </c>
      <c r="E407" s="129">
        <v>4.912491</v>
      </c>
      <c r="F407" s="130">
        <v>17.21469</v>
      </c>
    </row>
    <row r="408" spans="1:6" ht="12.75">
      <c r="A408" s="137">
        <v>2004</v>
      </c>
      <c r="B408" s="138">
        <v>11</v>
      </c>
      <c r="C408" s="138">
        <v>2</v>
      </c>
      <c r="D408" s="126">
        <f t="shared" si="6"/>
        <v>38293</v>
      </c>
      <c r="E408" s="129">
        <v>-8.588629</v>
      </c>
      <c r="F408" s="130">
        <v>17.42542</v>
      </c>
    </row>
    <row r="409" spans="1:6" ht="12.75">
      <c r="A409" s="137">
        <v>2004</v>
      </c>
      <c r="B409" s="138">
        <v>11</v>
      </c>
      <c r="C409" s="138">
        <v>3</v>
      </c>
      <c r="D409" s="126">
        <f t="shared" si="6"/>
        <v>38294</v>
      </c>
      <c r="E409" s="129">
        <v>-21.0004</v>
      </c>
      <c r="F409" s="130">
        <v>17.60401</v>
      </c>
    </row>
    <row r="410" spans="1:6" ht="12.75">
      <c r="A410" s="137">
        <v>2004</v>
      </c>
      <c r="B410" s="138">
        <v>11</v>
      </c>
      <c r="C410" s="138">
        <v>4</v>
      </c>
      <c r="D410" s="126">
        <f t="shared" si="6"/>
        <v>38295</v>
      </c>
      <c r="E410" s="129">
        <v>8.265642</v>
      </c>
      <c r="F410" s="130">
        <v>17.3238</v>
      </c>
    </row>
    <row r="411" spans="1:6" ht="12.75">
      <c r="A411" s="137">
        <v>2004</v>
      </c>
      <c r="B411" s="138">
        <v>11</v>
      </c>
      <c r="C411" s="138">
        <v>5</v>
      </c>
      <c r="D411" s="126">
        <f t="shared" si="6"/>
        <v>38296</v>
      </c>
      <c r="E411" s="129">
        <v>-12.44291</v>
      </c>
      <c r="F411" s="130">
        <v>17.22484</v>
      </c>
    </row>
    <row r="412" spans="1:6" ht="12.75">
      <c r="A412" s="137">
        <v>2004</v>
      </c>
      <c r="B412" s="138">
        <v>11</v>
      </c>
      <c r="C412" s="138">
        <v>6</v>
      </c>
      <c r="D412" s="126">
        <f t="shared" si="6"/>
        <v>38297</v>
      </c>
      <c r="E412" s="129">
        <v>-10.40027</v>
      </c>
      <c r="F412" s="130">
        <v>17.36786</v>
      </c>
    </row>
    <row r="413" spans="1:6" ht="12.75">
      <c r="A413" s="137">
        <v>2004</v>
      </c>
      <c r="B413" s="138">
        <v>11</v>
      </c>
      <c r="C413" s="138">
        <v>7</v>
      </c>
      <c r="D413" s="126">
        <f t="shared" si="6"/>
        <v>38298</v>
      </c>
      <c r="E413" s="129">
        <v>-6.6103</v>
      </c>
      <c r="F413" s="130">
        <v>17.48792</v>
      </c>
    </row>
    <row r="414" spans="1:6" ht="12.75">
      <c r="A414" s="137">
        <v>2004</v>
      </c>
      <c r="B414" s="138">
        <v>11</v>
      </c>
      <c r="C414" s="138">
        <v>8</v>
      </c>
      <c r="D414" s="126">
        <f t="shared" si="6"/>
        <v>38299</v>
      </c>
      <c r="E414" s="129">
        <v>-8.316521</v>
      </c>
      <c r="F414" s="130">
        <v>17.62177</v>
      </c>
    </row>
    <row r="415" spans="1:6" ht="12.75">
      <c r="A415" s="137">
        <v>2004</v>
      </c>
      <c r="B415" s="138">
        <v>11</v>
      </c>
      <c r="C415" s="138">
        <v>9</v>
      </c>
      <c r="D415" s="126">
        <f t="shared" si="6"/>
        <v>38300</v>
      </c>
      <c r="E415" s="129">
        <v>-2.110169</v>
      </c>
      <c r="F415" s="130">
        <v>17.38573</v>
      </c>
    </row>
    <row r="416" spans="1:6" ht="12.75">
      <c r="A416" s="137">
        <v>2004</v>
      </c>
      <c r="B416" s="138">
        <v>11</v>
      </c>
      <c r="C416" s="138">
        <v>10</v>
      </c>
      <c r="D416" s="126">
        <f t="shared" si="6"/>
        <v>38301</v>
      </c>
      <c r="E416" s="129">
        <v>-8.36978</v>
      </c>
      <c r="F416" s="130">
        <v>17.17625</v>
      </c>
    </row>
    <row r="417" spans="1:6" ht="12.75">
      <c r="A417" s="137">
        <v>2004</v>
      </c>
      <c r="B417" s="138">
        <v>11</v>
      </c>
      <c r="C417" s="138">
        <v>11</v>
      </c>
      <c r="D417" s="126">
        <f t="shared" si="6"/>
        <v>38302</v>
      </c>
      <c r="E417" s="129">
        <v>-7.975659</v>
      </c>
      <c r="F417" s="130">
        <v>17.29344</v>
      </c>
    </row>
    <row r="418" spans="1:6" ht="12.75">
      <c r="A418" s="137">
        <v>2004</v>
      </c>
      <c r="B418" s="138">
        <v>11</v>
      </c>
      <c r="C418" s="138">
        <v>12</v>
      </c>
      <c r="D418" s="126">
        <f t="shared" si="6"/>
        <v>38303</v>
      </c>
      <c r="E418" s="129">
        <v>-18.43035</v>
      </c>
      <c r="F418" s="130">
        <v>17.42479</v>
      </c>
    </row>
    <row r="419" spans="1:6" ht="12.75">
      <c r="A419" s="137">
        <v>2004</v>
      </c>
      <c r="B419" s="138">
        <v>11</v>
      </c>
      <c r="C419" s="138">
        <v>13</v>
      </c>
      <c r="D419" s="126">
        <f t="shared" si="6"/>
        <v>38304</v>
      </c>
      <c r="E419" s="129">
        <v>-9.306746</v>
      </c>
      <c r="F419" s="130">
        <v>17.50813</v>
      </c>
    </row>
    <row r="420" spans="1:6" ht="12.75">
      <c r="A420" s="137">
        <v>2004</v>
      </c>
      <c r="B420" s="138">
        <v>11</v>
      </c>
      <c r="C420" s="138">
        <v>14</v>
      </c>
      <c r="D420" s="126">
        <f t="shared" si="6"/>
        <v>38305</v>
      </c>
      <c r="E420" s="129">
        <v>-12.84597</v>
      </c>
      <c r="F420" s="130">
        <v>17.65349</v>
      </c>
    </row>
    <row r="421" spans="1:6" ht="12.75">
      <c r="A421" s="137">
        <v>2004</v>
      </c>
      <c r="B421" s="138">
        <v>11</v>
      </c>
      <c r="C421" s="138">
        <v>15</v>
      </c>
      <c r="D421" s="126">
        <f t="shared" si="6"/>
        <v>38306</v>
      </c>
      <c r="E421" s="129">
        <v>2.662829</v>
      </c>
      <c r="F421" s="130">
        <v>17.24469</v>
      </c>
    </row>
    <row r="422" spans="1:6" ht="12.75">
      <c r="A422" s="137">
        <v>2004</v>
      </c>
      <c r="B422" s="138">
        <v>11</v>
      </c>
      <c r="C422" s="138">
        <v>16</v>
      </c>
      <c r="D422" s="126">
        <f t="shared" si="6"/>
        <v>38307</v>
      </c>
      <c r="E422" s="129">
        <v>-3.86207</v>
      </c>
      <c r="F422" s="130">
        <v>17.24948</v>
      </c>
    </row>
    <row r="423" spans="1:6" ht="12.75">
      <c r="A423" s="137">
        <v>2004</v>
      </c>
      <c r="B423" s="138">
        <v>11</v>
      </c>
      <c r="C423" s="138">
        <v>17</v>
      </c>
      <c r="D423" s="126">
        <f t="shared" si="6"/>
        <v>38308</v>
      </c>
      <c r="E423" s="129">
        <v>-10.42315</v>
      </c>
      <c r="F423" s="130">
        <v>17.42891</v>
      </c>
    </row>
    <row r="424" spans="1:6" ht="12.75">
      <c r="A424" s="137">
        <v>2004</v>
      </c>
      <c r="B424" s="138">
        <v>11</v>
      </c>
      <c r="C424" s="138">
        <v>18</v>
      </c>
      <c r="D424" s="126">
        <f t="shared" si="6"/>
        <v>38309</v>
      </c>
      <c r="E424" s="129">
        <v>-22.68239</v>
      </c>
      <c r="F424" s="130">
        <v>17.53557</v>
      </c>
    </row>
    <row r="425" spans="1:6" ht="12.75">
      <c r="A425" s="137">
        <v>2004</v>
      </c>
      <c r="B425" s="138">
        <v>11</v>
      </c>
      <c r="C425" s="138">
        <v>19</v>
      </c>
      <c r="D425" s="126">
        <f t="shared" si="6"/>
        <v>38310</v>
      </c>
      <c r="E425" s="129">
        <v>-22.85492</v>
      </c>
      <c r="F425" s="130">
        <v>17.66432</v>
      </c>
    </row>
    <row r="426" spans="1:6" ht="12.75">
      <c r="A426" s="137">
        <v>2004</v>
      </c>
      <c r="B426" s="138">
        <v>11</v>
      </c>
      <c r="C426" s="138">
        <v>20</v>
      </c>
      <c r="D426" s="126">
        <f t="shared" si="6"/>
        <v>38311</v>
      </c>
      <c r="E426" s="129">
        <v>-4.780573</v>
      </c>
      <c r="F426" s="130">
        <v>17.55432</v>
      </c>
    </row>
    <row r="427" spans="1:6" ht="12.75">
      <c r="A427" s="137">
        <v>2004</v>
      </c>
      <c r="B427" s="138">
        <v>11</v>
      </c>
      <c r="C427" s="138">
        <v>21</v>
      </c>
      <c r="D427" s="126">
        <f t="shared" si="6"/>
        <v>38312</v>
      </c>
      <c r="E427" s="129">
        <v>1.672531</v>
      </c>
      <c r="F427" s="130">
        <v>17.1062</v>
      </c>
    </row>
    <row r="428" spans="1:6" ht="12.75">
      <c r="A428" s="137">
        <v>2004</v>
      </c>
      <c r="B428" s="138">
        <v>11</v>
      </c>
      <c r="C428" s="138">
        <v>22</v>
      </c>
      <c r="D428" s="126">
        <f t="shared" si="6"/>
        <v>38313</v>
      </c>
      <c r="E428" s="129">
        <v>-22.56144</v>
      </c>
      <c r="F428" s="130">
        <v>17.20729</v>
      </c>
    </row>
    <row r="429" spans="1:6" ht="12.75">
      <c r="A429" s="137">
        <v>2004</v>
      </c>
      <c r="B429" s="138">
        <v>11</v>
      </c>
      <c r="C429" s="138">
        <v>23</v>
      </c>
      <c r="D429" s="126">
        <f t="shared" si="6"/>
        <v>38314</v>
      </c>
      <c r="E429" s="129">
        <v>-9.125704</v>
      </c>
      <c r="F429" s="130">
        <v>17.30281</v>
      </c>
    </row>
    <row r="430" spans="1:6" ht="12.75">
      <c r="A430" s="137">
        <v>2004</v>
      </c>
      <c r="B430" s="138">
        <v>11</v>
      </c>
      <c r="C430" s="138">
        <v>24</v>
      </c>
      <c r="D430" s="126">
        <f t="shared" si="6"/>
        <v>38315</v>
      </c>
      <c r="E430" s="129">
        <v>3.391729</v>
      </c>
      <c r="F430" s="130">
        <v>17.43594</v>
      </c>
    </row>
    <row r="431" spans="1:6" ht="12.75">
      <c r="A431" s="137">
        <v>2004</v>
      </c>
      <c r="B431" s="138">
        <v>11</v>
      </c>
      <c r="C431" s="138">
        <v>25</v>
      </c>
      <c r="D431" s="126">
        <f t="shared" si="6"/>
        <v>38316</v>
      </c>
      <c r="E431" s="129">
        <v>-13.4348</v>
      </c>
      <c r="F431" s="130">
        <v>17.52156</v>
      </c>
    </row>
    <row r="432" spans="1:6" ht="12.75">
      <c r="A432" s="137">
        <v>2004</v>
      </c>
      <c r="B432" s="138">
        <v>11</v>
      </c>
      <c r="C432" s="138">
        <v>26</v>
      </c>
      <c r="D432" s="126">
        <f t="shared" si="6"/>
        <v>38317</v>
      </c>
      <c r="E432" s="129">
        <v>-13.36486</v>
      </c>
      <c r="F432" s="130">
        <v>17.59162</v>
      </c>
    </row>
    <row r="433" spans="1:6" ht="12.75">
      <c r="A433" s="137">
        <v>2004</v>
      </c>
      <c r="B433" s="138">
        <v>11</v>
      </c>
      <c r="C433" s="138">
        <v>27</v>
      </c>
      <c r="D433" s="126">
        <f t="shared" si="6"/>
        <v>38318</v>
      </c>
      <c r="E433" s="129">
        <v>-16.91117</v>
      </c>
      <c r="F433" s="130">
        <v>17.64594</v>
      </c>
    </row>
    <row r="434" spans="1:6" ht="12.75">
      <c r="A434" s="137">
        <v>2004</v>
      </c>
      <c r="B434" s="138">
        <v>11</v>
      </c>
      <c r="C434" s="138">
        <v>28</v>
      </c>
      <c r="D434" s="126">
        <f t="shared" si="6"/>
        <v>38319</v>
      </c>
      <c r="E434" s="129">
        <v>5.559036</v>
      </c>
      <c r="F434" s="130">
        <v>17.45135</v>
      </c>
    </row>
    <row r="435" spans="1:6" ht="12.75">
      <c r="A435" s="137">
        <v>2004</v>
      </c>
      <c r="B435" s="138">
        <v>11</v>
      </c>
      <c r="C435" s="138">
        <v>29</v>
      </c>
      <c r="D435" s="126">
        <f t="shared" si="6"/>
        <v>38320</v>
      </c>
      <c r="E435" s="129">
        <v>-7.969332</v>
      </c>
      <c r="F435" s="130">
        <v>17.13823</v>
      </c>
    </row>
    <row r="436" spans="1:6" ht="12.75">
      <c r="A436" s="137">
        <v>2004</v>
      </c>
      <c r="B436" s="138">
        <v>11</v>
      </c>
      <c r="C436" s="138">
        <v>30</v>
      </c>
      <c r="D436" s="126">
        <f t="shared" si="6"/>
        <v>38321</v>
      </c>
      <c r="E436" s="129">
        <v>-3.896018</v>
      </c>
      <c r="F436" s="130">
        <v>17.23698</v>
      </c>
    </row>
    <row r="437" spans="1:6" ht="12.75">
      <c r="A437" s="137">
        <v>2004</v>
      </c>
      <c r="B437" s="138">
        <v>12</v>
      </c>
      <c r="C437" s="138">
        <v>1</v>
      </c>
      <c r="D437" s="126">
        <f t="shared" si="6"/>
        <v>38322</v>
      </c>
      <c r="E437" s="129">
        <v>-15.20638</v>
      </c>
      <c r="F437" s="130">
        <v>17.30412</v>
      </c>
    </row>
    <row r="438" spans="1:6" ht="12.75">
      <c r="A438" s="137">
        <v>2004</v>
      </c>
      <c r="B438" s="138">
        <v>12</v>
      </c>
      <c r="C438" s="138">
        <v>2</v>
      </c>
      <c r="D438" s="126">
        <f t="shared" si="6"/>
        <v>38323</v>
      </c>
      <c r="E438" s="129">
        <v>-11.68169</v>
      </c>
      <c r="F438" s="130">
        <v>17.36672</v>
      </c>
    </row>
    <row r="439" spans="1:6" ht="12.75">
      <c r="A439" s="137">
        <v>2004</v>
      </c>
      <c r="B439" s="138">
        <v>12</v>
      </c>
      <c r="C439" s="138">
        <v>3</v>
      </c>
      <c r="D439" s="126">
        <f t="shared" si="6"/>
        <v>38324</v>
      </c>
      <c r="E439" s="129">
        <v>-16.29661</v>
      </c>
      <c r="F439" s="130">
        <v>17.3013</v>
      </c>
    </row>
    <row r="440" spans="1:6" ht="12.75">
      <c r="A440" s="137">
        <v>2004</v>
      </c>
      <c r="B440" s="138">
        <v>12</v>
      </c>
      <c r="C440" s="138">
        <v>4</v>
      </c>
      <c r="D440" s="126">
        <f t="shared" si="6"/>
        <v>38325</v>
      </c>
      <c r="E440" s="129">
        <v>-16.81212</v>
      </c>
      <c r="F440" s="130">
        <v>17.21307</v>
      </c>
    </row>
    <row r="441" spans="1:6" ht="12.75">
      <c r="A441" s="137">
        <v>2004</v>
      </c>
      <c r="B441" s="138">
        <v>12</v>
      </c>
      <c r="C441" s="138">
        <v>5</v>
      </c>
      <c r="D441" s="126">
        <f t="shared" si="6"/>
        <v>38326</v>
      </c>
      <c r="E441" s="129">
        <v>-21.42343</v>
      </c>
      <c r="F441" s="130">
        <v>17.25635</v>
      </c>
    </row>
    <row r="442" spans="1:6" ht="12.75">
      <c r="A442" s="137">
        <v>2004</v>
      </c>
      <c r="B442" s="138">
        <v>12</v>
      </c>
      <c r="C442" s="138">
        <v>6</v>
      </c>
      <c r="D442" s="126">
        <f t="shared" si="6"/>
        <v>38327</v>
      </c>
      <c r="E442" s="129">
        <v>-23.39684</v>
      </c>
      <c r="F442" s="130">
        <v>17.29948</v>
      </c>
    </row>
    <row r="443" spans="1:6" ht="12.75">
      <c r="A443" s="137">
        <v>2004</v>
      </c>
      <c r="B443" s="138">
        <v>12</v>
      </c>
      <c r="C443" s="138">
        <v>7</v>
      </c>
      <c r="D443" s="126">
        <f t="shared" si="6"/>
        <v>38328</v>
      </c>
      <c r="E443" s="129">
        <v>-14.20742</v>
      </c>
      <c r="F443" s="130">
        <v>17.37963</v>
      </c>
    </row>
    <row r="444" spans="1:6" ht="12.75">
      <c r="A444" s="137">
        <v>2004</v>
      </c>
      <c r="B444" s="138">
        <v>12</v>
      </c>
      <c r="C444" s="138">
        <v>8</v>
      </c>
      <c r="D444" s="126">
        <f t="shared" si="6"/>
        <v>38329</v>
      </c>
      <c r="E444" s="129">
        <v>-25.13829</v>
      </c>
      <c r="F444" s="130">
        <v>17.47833</v>
      </c>
    </row>
    <row r="445" spans="1:6" ht="12.75">
      <c r="A445" s="137">
        <v>2004</v>
      </c>
      <c r="B445" s="138">
        <v>12</v>
      </c>
      <c r="C445" s="138">
        <v>9</v>
      </c>
      <c r="D445" s="126">
        <f t="shared" si="6"/>
        <v>38330</v>
      </c>
      <c r="E445" s="129">
        <v>-7.335539</v>
      </c>
      <c r="F445" s="130">
        <v>17.50302</v>
      </c>
    </row>
    <row r="446" spans="1:6" ht="12.75">
      <c r="A446" s="137">
        <v>2004</v>
      </c>
      <c r="B446" s="138">
        <v>12</v>
      </c>
      <c r="C446" s="138">
        <v>10</v>
      </c>
      <c r="D446" s="126">
        <f t="shared" si="6"/>
        <v>38331</v>
      </c>
      <c r="E446" s="129">
        <v>-6.190301</v>
      </c>
      <c r="F446" s="130">
        <v>17.54146</v>
      </c>
    </row>
    <row r="447" spans="1:6" ht="12.75">
      <c r="A447" s="137">
        <v>2004</v>
      </c>
      <c r="B447" s="138">
        <v>12</v>
      </c>
      <c r="C447" s="138">
        <v>11</v>
      </c>
      <c r="D447" s="126">
        <f t="shared" si="6"/>
        <v>38332</v>
      </c>
      <c r="E447" s="129">
        <v>-23.95959</v>
      </c>
      <c r="F447" s="130">
        <v>17.61667</v>
      </c>
    </row>
    <row r="448" spans="1:6" ht="12.75">
      <c r="A448" s="137">
        <v>2004</v>
      </c>
      <c r="B448" s="138">
        <v>12</v>
      </c>
      <c r="C448" s="138">
        <v>12</v>
      </c>
      <c r="D448" s="126">
        <f t="shared" si="6"/>
        <v>38333</v>
      </c>
      <c r="E448" s="129">
        <v>-6.424711</v>
      </c>
      <c r="F448" s="130">
        <v>17.62141</v>
      </c>
    </row>
    <row r="449" spans="1:6" ht="12.75">
      <c r="A449" s="137">
        <v>2004</v>
      </c>
      <c r="B449" s="138">
        <v>12</v>
      </c>
      <c r="C449" s="138">
        <v>13</v>
      </c>
      <c r="D449" s="126">
        <f t="shared" si="6"/>
        <v>38334</v>
      </c>
      <c r="E449" s="129">
        <v>-15.15682</v>
      </c>
      <c r="F449" s="130">
        <v>17.63839</v>
      </c>
    </row>
    <row r="450" spans="1:6" ht="12.75">
      <c r="A450" s="137">
        <v>2004</v>
      </c>
      <c r="B450" s="138">
        <v>12</v>
      </c>
      <c r="C450" s="138">
        <v>14</v>
      </c>
      <c r="D450" s="126">
        <f t="shared" si="6"/>
        <v>38335</v>
      </c>
      <c r="E450" s="129">
        <v>-11.73614</v>
      </c>
      <c r="F450" s="130">
        <v>17.67922</v>
      </c>
    </row>
    <row r="451" spans="1:6" ht="12.75">
      <c r="A451" s="137">
        <v>2004</v>
      </c>
      <c r="B451" s="138">
        <v>12</v>
      </c>
      <c r="C451" s="138">
        <v>15</v>
      </c>
      <c r="D451" s="126">
        <f t="shared" si="6"/>
        <v>38336</v>
      </c>
      <c r="E451" s="129">
        <v>6.675703</v>
      </c>
      <c r="F451" s="130">
        <v>17.39833</v>
      </c>
    </row>
    <row r="452" spans="1:6" ht="12.75">
      <c r="A452" s="137">
        <v>2004</v>
      </c>
      <c r="B452" s="138">
        <v>12</v>
      </c>
      <c r="C452" s="138">
        <v>16</v>
      </c>
      <c r="D452" s="126">
        <f t="shared" si="6"/>
        <v>38337</v>
      </c>
      <c r="E452" s="129">
        <v>-4.463274</v>
      </c>
      <c r="F452" s="130">
        <v>17.04338</v>
      </c>
    </row>
    <row r="453" spans="1:6" ht="12.75">
      <c r="A453" s="137">
        <v>2004</v>
      </c>
      <c r="B453" s="138">
        <v>12</v>
      </c>
      <c r="C453" s="138">
        <v>17</v>
      </c>
      <c r="D453" s="126">
        <f t="shared" si="6"/>
        <v>38338</v>
      </c>
      <c r="E453" s="129">
        <v>-9.778863</v>
      </c>
      <c r="F453" s="130">
        <v>17.08948</v>
      </c>
    </row>
    <row r="454" spans="1:6" ht="12.75">
      <c r="A454" s="137">
        <v>2004</v>
      </c>
      <c r="B454" s="138">
        <v>12</v>
      </c>
      <c r="C454" s="138">
        <v>18</v>
      </c>
      <c r="D454" s="126">
        <f t="shared" si="6"/>
        <v>38339</v>
      </c>
      <c r="E454" s="129">
        <v>-11.95206</v>
      </c>
      <c r="F454" s="130">
        <v>17.17063</v>
      </c>
    </row>
    <row r="455" spans="1:6" ht="12.75">
      <c r="A455" s="137">
        <v>2004</v>
      </c>
      <c r="B455" s="138">
        <v>12</v>
      </c>
      <c r="C455" s="138">
        <v>19</v>
      </c>
      <c r="D455" s="126">
        <f t="shared" si="6"/>
        <v>38340</v>
      </c>
      <c r="E455" s="129">
        <v>-15.17264</v>
      </c>
      <c r="F455" s="130">
        <v>17.25245</v>
      </c>
    </row>
    <row r="456" spans="1:6" ht="12.75">
      <c r="A456" s="137">
        <v>2004</v>
      </c>
      <c r="B456" s="138">
        <v>12</v>
      </c>
      <c r="C456" s="138">
        <v>20</v>
      </c>
      <c r="D456" s="126">
        <f t="shared" si="6"/>
        <v>38341</v>
      </c>
      <c r="E456" s="129">
        <v>-7.325626</v>
      </c>
      <c r="F456" s="130">
        <v>17.29448</v>
      </c>
    </row>
    <row r="457" spans="1:6" ht="12.75">
      <c r="A457" s="137">
        <v>2004</v>
      </c>
      <c r="B457" s="138">
        <v>12</v>
      </c>
      <c r="C457" s="138">
        <v>21</v>
      </c>
      <c r="D457" s="126">
        <f t="shared" si="6"/>
        <v>38342</v>
      </c>
      <c r="E457" s="129">
        <v>-8.841493</v>
      </c>
      <c r="F457" s="130">
        <v>17.3137</v>
      </c>
    </row>
    <row r="458" spans="1:6" ht="12.75">
      <c r="A458" s="137">
        <v>2004</v>
      </c>
      <c r="B458" s="138">
        <v>12</v>
      </c>
      <c r="C458" s="138">
        <v>22</v>
      </c>
      <c r="D458" s="126">
        <f t="shared" si="6"/>
        <v>38343</v>
      </c>
      <c r="E458" s="129">
        <v>-6.318871</v>
      </c>
      <c r="F458" s="130">
        <v>17.34005</v>
      </c>
    </row>
    <row r="459" spans="1:6" ht="12.75">
      <c r="A459" s="137">
        <v>2004</v>
      </c>
      <c r="B459" s="138">
        <v>12</v>
      </c>
      <c r="C459" s="138">
        <v>23</v>
      </c>
      <c r="D459" s="126">
        <f aca="true" t="shared" si="7" ref="D459:D522">DATE(A459,B459,C459)</f>
        <v>38344</v>
      </c>
      <c r="E459" s="129">
        <v>-10.33646</v>
      </c>
      <c r="F459" s="130">
        <v>17.40989</v>
      </c>
    </row>
    <row r="460" spans="1:6" ht="12.75">
      <c r="A460" s="137">
        <v>2004</v>
      </c>
      <c r="B460" s="138">
        <v>12</v>
      </c>
      <c r="C460" s="138">
        <v>24</v>
      </c>
      <c r="D460" s="126">
        <f t="shared" si="7"/>
        <v>38345</v>
      </c>
      <c r="E460" s="129">
        <v>-6.413081</v>
      </c>
      <c r="F460" s="130">
        <v>17.47911</v>
      </c>
    </row>
    <row r="461" spans="1:6" ht="12.75">
      <c r="A461" s="137">
        <v>2004</v>
      </c>
      <c r="B461" s="138">
        <v>12</v>
      </c>
      <c r="C461" s="138">
        <v>25</v>
      </c>
      <c r="D461" s="126">
        <f t="shared" si="7"/>
        <v>38346</v>
      </c>
      <c r="E461" s="129">
        <v>-2.18011</v>
      </c>
      <c r="F461" s="130">
        <v>17.49932</v>
      </c>
    </row>
    <row r="462" spans="1:6" ht="12.75">
      <c r="A462" s="137">
        <v>2004</v>
      </c>
      <c r="B462" s="138">
        <v>12</v>
      </c>
      <c r="C462" s="138">
        <v>26</v>
      </c>
      <c r="D462" s="126">
        <f t="shared" si="7"/>
        <v>38347</v>
      </c>
      <c r="E462" s="129">
        <v>-12.48024</v>
      </c>
      <c r="F462" s="130">
        <v>17.26589</v>
      </c>
    </row>
    <row r="463" spans="1:6" ht="12.75">
      <c r="A463" s="137">
        <v>2004</v>
      </c>
      <c r="B463" s="138">
        <v>12</v>
      </c>
      <c r="C463" s="138">
        <v>27</v>
      </c>
      <c r="D463" s="126">
        <f t="shared" si="7"/>
        <v>38348</v>
      </c>
      <c r="E463" s="129">
        <v>-8.003444</v>
      </c>
      <c r="F463" s="130">
        <v>17.61651</v>
      </c>
    </row>
    <row r="464" spans="1:6" ht="12.75">
      <c r="A464" s="137">
        <v>2004</v>
      </c>
      <c r="B464" s="138">
        <v>12</v>
      </c>
      <c r="C464" s="138">
        <v>28</v>
      </c>
      <c r="D464" s="126">
        <f t="shared" si="7"/>
        <v>38349</v>
      </c>
      <c r="E464" s="129">
        <v>3.445446</v>
      </c>
      <c r="F464" s="130">
        <v>17.17328</v>
      </c>
    </row>
    <row r="465" spans="1:6" ht="12.75">
      <c r="A465" s="137">
        <v>2004</v>
      </c>
      <c r="B465" s="138">
        <v>12</v>
      </c>
      <c r="C465" s="138">
        <v>29</v>
      </c>
      <c r="D465" s="126">
        <f t="shared" si="7"/>
        <v>38350</v>
      </c>
      <c r="E465" s="129">
        <v>-3.3</v>
      </c>
      <c r="F465" s="130">
        <v>17.27</v>
      </c>
    </row>
    <row r="466" spans="1:6" ht="12.75">
      <c r="A466" s="137">
        <v>2004</v>
      </c>
      <c r="B466" s="138">
        <v>12</v>
      </c>
      <c r="C466" s="138">
        <v>30</v>
      </c>
      <c r="D466" s="126">
        <f t="shared" si="7"/>
        <v>38351</v>
      </c>
      <c r="E466" s="129">
        <v>-7.428102</v>
      </c>
      <c r="F466" s="130">
        <v>17.45198</v>
      </c>
    </row>
    <row r="467" spans="1:6" ht="12.75">
      <c r="A467" s="137">
        <v>2004</v>
      </c>
      <c r="B467" s="138">
        <v>12</v>
      </c>
      <c r="C467" s="138">
        <v>31</v>
      </c>
      <c r="D467" s="126">
        <f t="shared" si="7"/>
        <v>38352</v>
      </c>
      <c r="E467" s="129">
        <v>1.124992</v>
      </c>
      <c r="F467" s="130">
        <v>17.60521</v>
      </c>
    </row>
    <row r="468" spans="1:6" ht="12.75">
      <c r="A468" s="137">
        <v>2005</v>
      </c>
      <c r="B468" s="138">
        <v>1</v>
      </c>
      <c r="C468" s="138">
        <v>1</v>
      </c>
      <c r="D468" s="126">
        <f t="shared" si="7"/>
        <v>38353</v>
      </c>
      <c r="E468" s="129">
        <v>9.33849</v>
      </c>
      <c r="F468" s="130">
        <v>17.28036</v>
      </c>
    </row>
    <row r="469" spans="1:6" ht="12.75">
      <c r="A469" s="137">
        <v>2005</v>
      </c>
      <c r="B469" s="138">
        <v>1</v>
      </c>
      <c r="C469" s="138">
        <v>2</v>
      </c>
      <c r="D469" s="126">
        <f t="shared" si="7"/>
        <v>38354</v>
      </c>
      <c r="E469" s="129">
        <v>-0.725592</v>
      </c>
      <c r="F469" s="130">
        <v>17.15078</v>
      </c>
    </row>
    <row r="470" spans="1:6" ht="12.75">
      <c r="A470" s="137">
        <v>2005</v>
      </c>
      <c r="B470" s="138">
        <v>1</v>
      </c>
      <c r="C470" s="138">
        <v>3</v>
      </c>
      <c r="D470" s="126">
        <f t="shared" si="7"/>
        <v>38355</v>
      </c>
      <c r="E470" s="129">
        <v>-3.512815</v>
      </c>
      <c r="F470" s="130">
        <v>17.27563</v>
      </c>
    </row>
    <row r="471" spans="1:6" ht="12.75">
      <c r="A471" s="137">
        <v>2005</v>
      </c>
      <c r="B471" s="138">
        <v>1</v>
      </c>
      <c r="C471" s="138">
        <v>4</v>
      </c>
      <c r="D471" s="126">
        <f t="shared" si="7"/>
        <v>38356</v>
      </c>
      <c r="E471" s="129">
        <v>-0.1542679</v>
      </c>
      <c r="F471" s="130">
        <v>17.38787</v>
      </c>
    </row>
    <row r="472" spans="1:6" ht="12.75">
      <c r="A472" s="137">
        <v>2005</v>
      </c>
      <c r="B472" s="138">
        <v>1</v>
      </c>
      <c r="C472" s="138">
        <v>5</v>
      </c>
      <c r="D472" s="126">
        <f t="shared" si="7"/>
        <v>38357</v>
      </c>
      <c r="E472" s="129">
        <v>-2.046197</v>
      </c>
      <c r="F472" s="130">
        <v>17.48964</v>
      </c>
    </row>
    <row r="473" spans="1:6" ht="12.75">
      <c r="A473" s="137">
        <v>2005</v>
      </c>
      <c r="B473" s="138">
        <v>1</v>
      </c>
      <c r="C473" s="138">
        <v>6</v>
      </c>
      <c r="D473" s="126">
        <f t="shared" si="7"/>
        <v>38358</v>
      </c>
      <c r="E473" s="129">
        <v>-9.455065</v>
      </c>
      <c r="F473" s="130">
        <v>17.58573</v>
      </c>
    </row>
    <row r="474" spans="1:6" ht="12.75">
      <c r="A474" s="137">
        <v>2005</v>
      </c>
      <c r="B474" s="138">
        <v>1</v>
      </c>
      <c r="C474" s="138">
        <v>7</v>
      </c>
      <c r="D474" s="126">
        <f t="shared" si="7"/>
        <v>38359</v>
      </c>
      <c r="E474" s="129">
        <v>4.422477</v>
      </c>
      <c r="F474" s="130">
        <v>17.53297</v>
      </c>
    </row>
    <row r="475" spans="1:6" ht="12.75">
      <c r="A475" s="137">
        <v>2005</v>
      </c>
      <c r="B475" s="138">
        <v>1</v>
      </c>
      <c r="C475" s="138">
        <v>8</v>
      </c>
      <c r="D475" s="126">
        <f t="shared" si="7"/>
        <v>38360</v>
      </c>
      <c r="E475" s="129">
        <v>-14.11497</v>
      </c>
      <c r="F475" s="130">
        <v>17.08776</v>
      </c>
    </row>
    <row r="476" spans="1:6" ht="12.75">
      <c r="A476" s="137">
        <v>2005</v>
      </c>
      <c r="B476" s="138">
        <v>1</v>
      </c>
      <c r="C476" s="138">
        <v>9</v>
      </c>
      <c r="D476" s="126">
        <f t="shared" si="7"/>
        <v>38361</v>
      </c>
      <c r="E476" s="129">
        <v>-25.08318</v>
      </c>
      <c r="F476" s="130">
        <v>17.15854</v>
      </c>
    </row>
    <row r="477" spans="1:6" ht="12.75">
      <c r="A477" s="137">
        <v>2005</v>
      </c>
      <c r="B477" s="138">
        <v>1</v>
      </c>
      <c r="C477" s="138">
        <v>10</v>
      </c>
      <c r="D477" s="126">
        <f t="shared" si="7"/>
        <v>38362</v>
      </c>
      <c r="E477" s="129">
        <v>0.9078419</v>
      </c>
      <c r="F477" s="130">
        <v>17.22656</v>
      </c>
    </row>
    <row r="478" spans="1:6" ht="12.75">
      <c r="A478" s="137">
        <v>2005</v>
      </c>
      <c r="B478" s="138">
        <v>1</v>
      </c>
      <c r="C478" s="138">
        <v>11</v>
      </c>
      <c r="D478" s="126">
        <f t="shared" si="7"/>
        <v>38363</v>
      </c>
      <c r="E478" s="129">
        <v>-2.679752</v>
      </c>
      <c r="F478" s="130">
        <v>17.28755</v>
      </c>
    </row>
    <row r="479" spans="1:6" ht="12.75">
      <c r="A479" s="137">
        <v>2005</v>
      </c>
      <c r="B479" s="138">
        <v>1</v>
      </c>
      <c r="C479" s="138">
        <v>12</v>
      </c>
      <c r="D479" s="126">
        <f t="shared" si="7"/>
        <v>38364</v>
      </c>
      <c r="E479" s="129">
        <v>0.2402221</v>
      </c>
      <c r="F479" s="130">
        <v>17.37708</v>
      </c>
    </row>
    <row r="480" spans="1:6" ht="12.75">
      <c r="A480" s="137">
        <v>2005</v>
      </c>
      <c r="B480" s="138">
        <v>1</v>
      </c>
      <c r="C480" s="138">
        <v>13</v>
      </c>
      <c r="D480" s="126">
        <f t="shared" si="7"/>
        <v>38365</v>
      </c>
      <c r="E480" s="129">
        <v>7.70683</v>
      </c>
      <c r="F480" s="130">
        <v>17.43005</v>
      </c>
    </row>
    <row r="481" spans="1:6" ht="12.75">
      <c r="A481" s="137">
        <v>2005</v>
      </c>
      <c r="B481" s="138">
        <v>1</v>
      </c>
      <c r="C481" s="138">
        <v>14</v>
      </c>
      <c r="D481" s="126">
        <f t="shared" si="7"/>
        <v>38366</v>
      </c>
      <c r="E481" s="129">
        <v>-5.8</v>
      </c>
      <c r="F481" s="130">
        <v>17.56</v>
      </c>
    </row>
    <row r="482" spans="1:6" ht="12.75">
      <c r="A482" s="137">
        <v>2005</v>
      </c>
      <c r="B482" s="138">
        <v>1</v>
      </c>
      <c r="C482" s="138">
        <v>15</v>
      </c>
      <c r="D482" s="126">
        <f t="shared" si="7"/>
        <v>38367</v>
      </c>
      <c r="E482" s="129">
        <v>-0.07566125</v>
      </c>
      <c r="F482" s="130">
        <v>17.20911</v>
      </c>
    </row>
    <row r="483" spans="1:6" ht="12.75">
      <c r="A483" s="137">
        <v>2005</v>
      </c>
      <c r="B483" s="138">
        <v>1</v>
      </c>
      <c r="C483" s="138">
        <v>16</v>
      </c>
      <c r="D483" s="126">
        <f t="shared" si="7"/>
        <v>38368</v>
      </c>
      <c r="E483" s="129">
        <v>-7.396412</v>
      </c>
      <c r="F483" s="130">
        <v>17.4751</v>
      </c>
    </row>
    <row r="484" spans="1:6" ht="12.75">
      <c r="A484" s="137">
        <v>2005</v>
      </c>
      <c r="B484" s="138">
        <v>1</v>
      </c>
      <c r="C484" s="138">
        <v>17</v>
      </c>
      <c r="D484" s="126">
        <f t="shared" si="7"/>
        <v>38369</v>
      </c>
      <c r="E484" s="129">
        <v>3.029849</v>
      </c>
      <c r="F484" s="130">
        <v>17.41948</v>
      </c>
    </row>
    <row r="485" spans="1:6" ht="12.75">
      <c r="A485" s="137">
        <v>2005</v>
      </c>
      <c r="B485" s="138">
        <v>1</v>
      </c>
      <c r="C485" s="138">
        <v>18</v>
      </c>
      <c r="D485" s="126">
        <f t="shared" si="7"/>
        <v>38370</v>
      </c>
      <c r="E485" s="129">
        <v>-11.67034</v>
      </c>
      <c r="F485" s="130">
        <v>17.19287</v>
      </c>
    </row>
    <row r="486" spans="1:6" ht="12.75">
      <c r="A486" s="137">
        <v>2005</v>
      </c>
      <c r="B486" s="138">
        <v>1</v>
      </c>
      <c r="C486" s="138">
        <v>19</v>
      </c>
      <c r="D486" s="126">
        <f t="shared" si="7"/>
        <v>38371</v>
      </c>
      <c r="E486" s="129">
        <v>-10.94998</v>
      </c>
      <c r="F486" s="130">
        <v>17.35188</v>
      </c>
    </row>
    <row r="487" spans="1:6" ht="12.75">
      <c r="A487" s="137">
        <v>2005</v>
      </c>
      <c r="B487" s="138">
        <v>1</v>
      </c>
      <c r="C487" s="138">
        <v>20</v>
      </c>
      <c r="D487" s="126">
        <f t="shared" si="7"/>
        <v>38372</v>
      </c>
      <c r="E487" s="129">
        <v>-18.13867</v>
      </c>
      <c r="F487" s="130">
        <v>17.49667</v>
      </c>
    </row>
    <row r="488" spans="1:6" ht="12.75">
      <c r="A488" s="137">
        <v>2005</v>
      </c>
      <c r="B488" s="138">
        <v>1</v>
      </c>
      <c r="C488" s="138">
        <v>21</v>
      </c>
      <c r="D488" s="126">
        <f t="shared" si="7"/>
        <v>38373</v>
      </c>
      <c r="E488" s="129">
        <v>-14.3553</v>
      </c>
      <c r="F488" s="130">
        <v>17.62797</v>
      </c>
    </row>
    <row r="489" spans="1:6" ht="12.75">
      <c r="A489" s="137">
        <v>2005</v>
      </c>
      <c r="B489" s="138">
        <v>1</v>
      </c>
      <c r="C489" s="138">
        <v>22</v>
      </c>
      <c r="D489" s="126">
        <f t="shared" si="7"/>
        <v>38374</v>
      </c>
      <c r="E489" s="129">
        <v>-6.237829</v>
      </c>
      <c r="F489" s="130">
        <v>17.32495</v>
      </c>
    </row>
    <row r="490" spans="1:6" ht="12.75">
      <c r="A490" s="137">
        <v>2005</v>
      </c>
      <c r="B490" s="138">
        <v>1</v>
      </c>
      <c r="C490" s="138">
        <v>23</v>
      </c>
      <c r="D490" s="126">
        <f t="shared" si="7"/>
        <v>38375</v>
      </c>
      <c r="E490" s="129">
        <v>-22.39417</v>
      </c>
      <c r="F490" s="130">
        <v>17.17469</v>
      </c>
    </row>
    <row r="491" spans="1:6" ht="12.75">
      <c r="A491" s="137">
        <v>2005</v>
      </c>
      <c r="B491" s="138">
        <v>1</v>
      </c>
      <c r="C491" s="138">
        <v>24</v>
      </c>
      <c r="D491" s="126">
        <f t="shared" si="7"/>
        <v>38376</v>
      </c>
      <c r="E491" s="129">
        <v>-9.24395</v>
      </c>
      <c r="F491" s="130">
        <v>17.26589</v>
      </c>
    </row>
    <row r="492" spans="1:6" ht="12.75">
      <c r="A492" s="137">
        <v>2005</v>
      </c>
      <c r="B492" s="138">
        <v>1</v>
      </c>
      <c r="C492" s="138">
        <v>25</v>
      </c>
      <c r="D492" s="126">
        <f t="shared" si="7"/>
        <v>38377</v>
      </c>
      <c r="E492" s="129">
        <v>-11.7662</v>
      </c>
      <c r="F492" s="130">
        <v>17.33</v>
      </c>
    </row>
    <row r="493" spans="1:6" ht="12.75">
      <c r="A493" s="137">
        <v>2005</v>
      </c>
      <c r="B493" s="138">
        <v>1</v>
      </c>
      <c r="C493" s="138">
        <v>26</v>
      </c>
      <c r="D493" s="126">
        <f t="shared" si="7"/>
        <v>38378</v>
      </c>
      <c r="E493" s="129">
        <v>-24.21903</v>
      </c>
      <c r="F493" s="130">
        <v>17.41932</v>
      </c>
    </row>
    <row r="494" spans="1:6" ht="12.75">
      <c r="A494" s="137">
        <v>2005</v>
      </c>
      <c r="B494" s="138">
        <v>1</v>
      </c>
      <c r="C494" s="138">
        <v>27</v>
      </c>
      <c r="D494" s="126">
        <f t="shared" si="7"/>
        <v>38379</v>
      </c>
      <c r="E494" s="129">
        <v>-6.304929</v>
      </c>
      <c r="F494" s="130">
        <v>17.49135</v>
      </c>
    </row>
    <row r="495" spans="1:6" ht="12.75">
      <c r="A495" s="137">
        <v>2005</v>
      </c>
      <c r="B495" s="138">
        <v>1</v>
      </c>
      <c r="C495" s="138">
        <v>28</v>
      </c>
      <c r="D495" s="126">
        <f t="shared" si="7"/>
        <v>38380</v>
      </c>
      <c r="E495" s="129">
        <v>6.214704</v>
      </c>
      <c r="F495" s="130">
        <v>17.56656</v>
      </c>
    </row>
    <row r="496" spans="1:6" ht="12.75">
      <c r="A496" s="137">
        <v>2005</v>
      </c>
      <c r="B496" s="138">
        <v>1</v>
      </c>
      <c r="C496" s="138">
        <v>29</v>
      </c>
      <c r="D496" s="126">
        <f t="shared" si="7"/>
        <v>38381</v>
      </c>
      <c r="E496" s="129">
        <v>11.99275</v>
      </c>
      <c r="F496" s="130">
        <v>17.67312</v>
      </c>
    </row>
    <row r="497" spans="1:6" ht="12.75">
      <c r="A497" s="137">
        <v>2005</v>
      </c>
      <c r="B497" s="138">
        <v>1</v>
      </c>
      <c r="C497" s="138">
        <v>30</v>
      </c>
      <c r="D497" s="126">
        <f t="shared" si="7"/>
        <v>38382</v>
      </c>
      <c r="E497" s="129">
        <v>-13.25972</v>
      </c>
      <c r="F497" s="130">
        <v>17.07411</v>
      </c>
    </row>
    <row r="498" spans="1:6" ht="12.75">
      <c r="A498" s="137">
        <v>2005</v>
      </c>
      <c r="B498" s="138">
        <v>1</v>
      </c>
      <c r="C498" s="138">
        <v>31</v>
      </c>
      <c r="D498" s="126">
        <f t="shared" si="7"/>
        <v>38383</v>
      </c>
      <c r="E498" s="129">
        <v>-1.689791</v>
      </c>
      <c r="F498" s="130">
        <v>17.18182</v>
      </c>
    </row>
    <row r="499" spans="1:6" ht="12.75">
      <c r="A499" s="137">
        <v>2005</v>
      </c>
      <c r="B499" s="138">
        <v>2</v>
      </c>
      <c r="C499" s="138">
        <v>1</v>
      </c>
      <c r="D499" s="126">
        <f t="shared" si="7"/>
        <v>38384</v>
      </c>
      <c r="E499" s="129">
        <v>-14.27442</v>
      </c>
      <c r="F499" s="130">
        <v>17.26922</v>
      </c>
    </row>
    <row r="500" spans="1:6" ht="12.75">
      <c r="A500" s="137">
        <v>2005</v>
      </c>
      <c r="B500" s="138">
        <v>2</v>
      </c>
      <c r="C500" s="138">
        <v>2</v>
      </c>
      <c r="D500" s="126">
        <f t="shared" si="7"/>
        <v>38385</v>
      </c>
      <c r="E500" s="129">
        <v>1.038334</v>
      </c>
      <c r="F500" s="130">
        <v>17.37037</v>
      </c>
    </row>
    <row r="501" spans="1:6" ht="12.75">
      <c r="A501" s="137">
        <v>2005</v>
      </c>
      <c r="B501" s="138">
        <v>2</v>
      </c>
      <c r="C501" s="138">
        <v>3</v>
      </c>
      <c r="D501" s="126">
        <f t="shared" si="7"/>
        <v>38386</v>
      </c>
      <c r="E501" s="129">
        <v>-13.98932</v>
      </c>
      <c r="F501" s="130">
        <v>17.48365</v>
      </c>
    </row>
    <row r="502" spans="1:6" ht="12.75">
      <c r="A502" s="137">
        <v>2005</v>
      </c>
      <c r="B502" s="138">
        <v>2</v>
      </c>
      <c r="C502" s="138">
        <v>4</v>
      </c>
      <c r="D502" s="126">
        <f t="shared" si="7"/>
        <v>38387</v>
      </c>
      <c r="E502" s="129">
        <v>-3.578554</v>
      </c>
      <c r="F502" s="130">
        <v>17.6012</v>
      </c>
    </row>
    <row r="503" spans="1:6" ht="12.75">
      <c r="A503" s="137">
        <v>2005</v>
      </c>
      <c r="B503" s="138">
        <v>2</v>
      </c>
      <c r="C503" s="138">
        <v>5</v>
      </c>
      <c r="D503" s="126">
        <f t="shared" si="7"/>
        <v>38388</v>
      </c>
      <c r="E503" s="129">
        <v>-3.136101</v>
      </c>
      <c r="F503" s="130">
        <v>17.6624</v>
      </c>
    </row>
    <row r="504" spans="1:6" ht="12.75">
      <c r="A504" s="137">
        <v>2005</v>
      </c>
      <c r="B504" s="138">
        <v>2</v>
      </c>
      <c r="C504" s="138">
        <v>6</v>
      </c>
      <c r="D504" s="126">
        <f t="shared" si="7"/>
        <v>38389</v>
      </c>
      <c r="E504" s="129">
        <v>3.151895</v>
      </c>
      <c r="F504" s="130">
        <v>17.68073</v>
      </c>
    </row>
    <row r="505" spans="1:6" ht="12.75">
      <c r="A505" s="137">
        <v>2005</v>
      </c>
      <c r="B505" s="138">
        <v>2</v>
      </c>
      <c r="C505" s="138">
        <v>7</v>
      </c>
      <c r="D505" s="126">
        <f t="shared" si="7"/>
        <v>38390</v>
      </c>
      <c r="E505" s="129">
        <v>12.98964</v>
      </c>
      <c r="F505" s="130">
        <v>17.39531</v>
      </c>
    </row>
    <row r="506" spans="1:6" ht="12.75">
      <c r="A506" s="137">
        <v>2005</v>
      </c>
      <c r="B506" s="138">
        <v>2</v>
      </c>
      <c r="C506" s="138">
        <v>8</v>
      </c>
      <c r="D506" s="126">
        <f t="shared" si="7"/>
        <v>38391</v>
      </c>
      <c r="E506" s="129">
        <v>-10.97005</v>
      </c>
      <c r="F506" s="130">
        <v>17.06318</v>
      </c>
    </row>
    <row r="507" spans="1:6" ht="12.75">
      <c r="A507" s="137">
        <v>2005</v>
      </c>
      <c r="B507" s="138">
        <v>2</v>
      </c>
      <c r="C507" s="138">
        <v>9</v>
      </c>
      <c r="D507" s="126">
        <f t="shared" si="7"/>
        <v>38392</v>
      </c>
      <c r="E507" s="129">
        <v>-0.8528655</v>
      </c>
      <c r="F507" s="130">
        <v>17.10438</v>
      </c>
    </row>
    <row r="508" spans="1:6" ht="12.75">
      <c r="A508" s="137">
        <v>2005</v>
      </c>
      <c r="B508" s="138">
        <v>2</v>
      </c>
      <c r="C508" s="138">
        <v>10</v>
      </c>
      <c r="D508" s="126">
        <f t="shared" si="7"/>
        <v>38393</v>
      </c>
      <c r="E508" s="129">
        <v>-11.42382</v>
      </c>
      <c r="F508" s="130">
        <v>17.15734</v>
      </c>
    </row>
    <row r="509" spans="1:6" ht="12.75">
      <c r="A509" s="137">
        <v>2005</v>
      </c>
      <c r="B509" s="138">
        <v>2</v>
      </c>
      <c r="C509" s="138">
        <v>11</v>
      </c>
      <c r="D509" s="126">
        <f t="shared" si="7"/>
        <v>38394</v>
      </c>
      <c r="E509" s="129">
        <v>-7.397633</v>
      </c>
      <c r="F509" s="130">
        <v>17.17823</v>
      </c>
    </row>
    <row r="510" spans="1:6" ht="12.75">
      <c r="A510" s="137">
        <v>2005</v>
      </c>
      <c r="B510" s="138">
        <v>2</v>
      </c>
      <c r="C510" s="138">
        <v>12</v>
      </c>
      <c r="D510" s="126">
        <f t="shared" si="7"/>
        <v>38395</v>
      </c>
      <c r="E510" s="129">
        <v>-6.015629</v>
      </c>
      <c r="F510" s="130">
        <v>17.17583</v>
      </c>
    </row>
    <row r="511" spans="1:6" ht="12.75">
      <c r="A511" s="137">
        <v>2005</v>
      </c>
      <c r="B511" s="138">
        <v>2</v>
      </c>
      <c r="C511" s="138">
        <v>13</v>
      </c>
      <c r="D511" s="126">
        <f t="shared" si="7"/>
        <v>38396</v>
      </c>
      <c r="E511" s="129">
        <v>-20.79846</v>
      </c>
      <c r="F511" s="130">
        <v>17.18011</v>
      </c>
    </row>
    <row r="512" spans="1:6" ht="12.75">
      <c r="A512" s="137">
        <v>2005</v>
      </c>
      <c r="B512" s="138">
        <v>2</v>
      </c>
      <c r="C512" s="138">
        <v>14</v>
      </c>
      <c r="D512" s="126">
        <f t="shared" si="7"/>
        <v>38397</v>
      </c>
      <c r="E512" s="129">
        <v>6.258075</v>
      </c>
      <c r="F512" s="130">
        <v>17.18776</v>
      </c>
    </row>
    <row r="513" spans="1:6" ht="12.75">
      <c r="A513" s="137">
        <v>2005</v>
      </c>
      <c r="B513" s="138">
        <v>2</v>
      </c>
      <c r="C513" s="138">
        <v>15</v>
      </c>
      <c r="D513" s="126">
        <f t="shared" si="7"/>
        <v>38398</v>
      </c>
      <c r="E513" s="129">
        <v>-4.148676</v>
      </c>
      <c r="F513" s="130">
        <v>17.20906</v>
      </c>
    </row>
    <row r="514" spans="1:6" ht="12.75">
      <c r="A514" s="137">
        <v>2005</v>
      </c>
      <c r="B514" s="138">
        <v>2</v>
      </c>
      <c r="C514" s="138">
        <v>16</v>
      </c>
      <c r="D514" s="126">
        <f t="shared" si="7"/>
        <v>38399</v>
      </c>
      <c r="E514" s="129">
        <v>-16.69029</v>
      </c>
      <c r="F514" s="130">
        <v>17.22234</v>
      </c>
    </row>
    <row r="515" spans="1:6" ht="12.75">
      <c r="A515" s="137">
        <v>2005</v>
      </c>
      <c r="B515" s="138">
        <v>2</v>
      </c>
      <c r="C515" s="138">
        <v>17</v>
      </c>
      <c r="D515" s="126">
        <f t="shared" si="7"/>
        <v>38400</v>
      </c>
      <c r="E515" s="129">
        <v>-12.65631</v>
      </c>
      <c r="F515" s="130">
        <v>17.2562</v>
      </c>
    </row>
    <row r="516" spans="1:6" ht="12.75">
      <c r="A516" s="137">
        <v>2005</v>
      </c>
      <c r="B516" s="138">
        <v>2</v>
      </c>
      <c r="C516" s="138">
        <v>18</v>
      </c>
      <c r="D516" s="126">
        <f t="shared" si="7"/>
        <v>38401</v>
      </c>
      <c r="E516" s="129">
        <v>-3.959919</v>
      </c>
      <c r="F516" s="130">
        <v>17.30021</v>
      </c>
    </row>
    <row r="517" spans="1:6" ht="12.75">
      <c r="A517" s="137">
        <v>2005</v>
      </c>
      <c r="B517" s="138">
        <v>2</v>
      </c>
      <c r="C517" s="138">
        <v>19</v>
      </c>
      <c r="D517" s="126">
        <f t="shared" si="7"/>
        <v>38402</v>
      </c>
      <c r="E517" s="129">
        <v>3.8253</v>
      </c>
      <c r="F517" s="130">
        <v>17.2826</v>
      </c>
    </row>
    <row r="518" spans="1:6" ht="12.75">
      <c r="A518" s="137">
        <v>2005</v>
      </c>
      <c r="B518" s="138">
        <v>2</v>
      </c>
      <c r="C518" s="138">
        <v>20</v>
      </c>
      <c r="D518" s="126">
        <f t="shared" si="7"/>
        <v>38403</v>
      </c>
      <c r="E518" s="129">
        <v>9.865804</v>
      </c>
      <c r="F518" s="130">
        <v>17.26844</v>
      </c>
    </row>
    <row r="519" spans="1:6" ht="12.75">
      <c r="A519" s="137">
        <v>2005</v>
      </c>
      <c r="B519" s="138">
        <v>2</v>
      </c>
      <c r="C519" s="138">
        <v>21</v>
      </c>
      <c r="D519" s="126">
        <f t="shared" si="7"/>
        <v>38404</v>
      </c>
      <c r="E519" s="129">
        <v>-14.33948</v>
      </c>
      <c r="F519" s="130">
        <v>17.26682</v>
      </c>
    </row>
    <row r="520" spans="1:6" ht="12.75">
      <c r="A520" s="137">
        <v>2005</v>
      </c>
      <c r="B520" s="138">
        <v>2</v>
      </c>
      <c r="C520" s="138">
        <v>22</v>
      </c>
      <c r="D520" s="126">
        <f t="shared" si="7"/>
        <v>38405</v>
      </c>
      <c r="E520" s="129">
        <v>-13.04105</v>
      </c>
      <c r="F520" s="130">
        <v>17.26646</v>
      </c>
    </row>
    <row r="521" spans="1:6" ht="12.75">
      <c r="A521" s="137">
        <v>2005</v>
      </c>
      <c r="B521" s="138">
        <v>2</v>
      </c>
      <c r="C521" s="138">
        <v>23</v>
      </c>
      <c r="D521" s="126">
        <f t="shared" si="7"/>
        <v>38406</v>
      </c>
      <c r="E521" s="129">
        <v>-13.14501</v>
      </c>
      <c r="F521" s="130">
        <v>17.26505</v>
      </c>
    </row>
    <row r="522" spans="1:6" ht="12.75">
      <c r="A522" s="137">
        <v>2005</v>
      </c>
      <c r="B522" s="138">
        <v>2</v>
      </c>
      <c r="C522" s="138">
        <v>24</v>
      </c>
      <c r="D522" s="126">
        <f t="shared" si="7"/>
        <v>38407</v>
      </c>
      <c r="E522" s="129">
        <v>4.412581</v>
      </c>
      <c r="F522" s="130">
        <v>17.26078</v>
      </c>
    </row>
    <row r="523" spans="1:6" ht="12.75">
      <c r="A523" s="137">
        <v>2005</v>
      </c>
      <c r="B523" s="138">
        <v>2</v>
      </c>
      <c r="C523" s="138">
        <v>25</v>
      </c>
      <c r="D523" s="126">
        <f aca="true" t="shared" si="8" ref="D523:D586">DATE(A523,B523,C523)</f>
        <v>38408</v>
      </c>
      <c r="E523" s="129">
        <v>-11.25779</v>
      </c>
      <c r="F523" s="130">
        <v>17.3499</v>
      </c>
    </row>
    <row r="524" spans="1:6" ht="12.75">
      <c r="A524" s="137">
        <v>2005</v>
      </c>
      <c r="B524" s="138">
        <v>2</v>
      </c>
      <c r="C524" s="138">
        <v>26</v>
      </c>
      <c r="D524" s="126">
        <f t="shared" si="8"/>
        <v>38409</v>
      </c>
      <c r="E524" s="129">
        <v>-11.13741</v>
      </c>
      <c r="F524" s="130">
        <v>17.57599</v>
      </c>
    </row>
    <row r="525" spans="1:6" ht="12.75">
      <c r="A525" s="137">
        <v>2005</v>
      </c>
      <c r="B525" s="138">
        <v>2</v>
      </c>
      <c r="C525" s="138">
        <v>27</v>
      </c>
      <c r="D525" s="126">
        <f t="shared" si="8"/>
        <v>38410</v>
      </c>
      <c r="E525" s="129">
        <v>17.60264</v>
      </c>
      <c r="F525" s="130">
        <v>17.32562</v>
      </c>
    </row>
    <row r="526" spans="1:6" ht="12.75">
      <c r="A526" s="137">
        <v>2005</v>
      </c>
      <c r="B526" s="138">
        <v>2</v>
      </c>
      <c r="C526" s="138">
        <v>28</v>
      </c>
      <c r="D526" s="126">
        <f t="shared" si="8"/>
        <v>38411</v>
      </c>
      <c r="E526" s="129">
        <v>-0.007921348</v>
      </c>
      <c r="F526" s="130">
        <v>17.40818</v>
      </c>
    </row>
    <row r="527" spans="1:6" ht="12.75">
      <c r="A527" s="137">
        <v>2005</v>
      </c>
      <c r="B527" s="138">
        <v>3</v>
      </c>
      <c r="C527" s="138">
        <v>1</v>
      </c>
      <c r="D527" s="126">
        <f t="shared" si="8"/>
        <v>38412</v>
      </c>
      <c r="E527" s="129">
        <v>-6.896914</v>
      </c>
      <c r="F527" s="130">
        <v>17.51531</v>
      </c>
    </row>
    <row r="528" spans="1:6" ht="12.75">
      <c r="A528" s="137">
        <v>2005</v>
      </c>
      <c r="B528" s="138">
        <v>3</v>
      </c>
      <c r="C528" s="138">
        <v>2</v>
      </c>
      <c r="D528" s="126">
        <f t="shared" si="8"/>
        <v>38413</v>
      </c>
      <c r="E528" s="129">
        <v>1.987905</v>
      </c>
      <c r="F528" s="130">
        <v>17.26719</v>
      </c>
    </row>
    <row r="529" spans="1:6" ht="12.75">
      <c r="A529" s="137">
        <v>2005</v>
      </c>
      <c r="B529" s="138">
        <v>3</v>
      </c>
      <c r="C529" s="138">
        <v>3</v>
      </c>
      <c r="D529" s="126">
        <f t="shared" si="8"/>
        <v>38414</v>
      </c>
      <c r="E529" s="129">
        <v>-6.052992</v>
      </c>
      <c r="F529" s="130">
        <v>17.36089</v>
      </c>
    </row>
    <row r="530" spans="1:6" ht="12.75">
      <c r="A530" s="137">
        <v>2005</v>
      </c>
      <c r="B530" s="138">
        <v>3</v>
      </c>
      <c r="C530" s="138">
        <v>4</v>
      </c>
      <c r="D530" s="126">
        <f t="shared" si="8"/>
        <v>38415</v>
      </c>
      <c r="E530" s="129">
        <v>16.12879</v>
      </c>
      <c r="F530" s="130">
        <v>17.43271</v>
      </c>
    </row>
    <row r="531" spans="1:6" ht="12.75">
      <c r="A531" s="137">
        <v>2005</v>
      </c>
      <c r="B531" s="138">
        <v>3</v>
      </c>
      <c r="C531" s="138">
        <v>5</v>
      </c>
      <c r="D531" s="126">
        <f t="shared" si="8"/>
        <v>38416</v>
      </c>
      <c r="E531" s="129">
        <v>-4.000949</v>
      </c>
      <c r="F531" s="130">
        <v>17.32932</v>
      </c>
    </row>
    <row r="532" spans="1:6" ht="12.75">
      <c r="A532" s="137">
        <v>2005</v>
      </c>
      <c r="B532" s="138">
        <v>3</v>
      </c>
      <c r="C532" s="138">
        <v>6</v>
      </c>
      <c r="D532" s="126">
        <f t="shared" si="8"/>
        <v>38417</v>
      </c>
      <c r="E532" s="129">
        <v>3.068337</v>
      </c>
      <c r="F532" s="130">
        <v>17.63161</v>
      </c>
    </row>
    <row r="533" spans="1:6" ht="12.75">
      <c r="A533" s="137">
        <v>2005</v>
      </c>
      <c r="B533" s="138">
        <v>3</v>
      </c>
      <c r="C533" s="138">
        <v>7</v>
      </c>
      <c r="D533" s="126">
        <f t="shared" si="8"/>
        <v>38418</v>
      </c>
      <c r="E533" s="129">
        <v>2.487961</v>
      </c>
      <c r="F533" s="130">
        <v>17.12542</v>
      </c>
    </row>
    <row r="534" spans="1:6" ht="12.75">
      <c r="A534" s="137">
        <v>2005</v>
      </c>
      <c r="B534" s="138">
        <v>3</v>
      </c>
      <c r="C534" s="138">
        <v>8</v>
      </c>
      <c r="D534" s="126">
        <f t="shared" si="8"/>
        <v>38419</v>
      </c>
      <c r="E534" s="129">
        <v>1.031236</v>
      </c>
      <c r="F534" s="130">
        <v>17.36536</v>
      </c>
    </row>
    <row r="535" spans="1:6" ht="12.75">
      <c r="A535" s="137">
        <v>2005</v>
      </c>
      <c r="B535" s="138">
        <v>3</v>
      </c>
      <c r="C535" s="138">
        <v>9</v>
      </c>
      <c r="D535" s="126">
        <f t="shared" si="8"/>
        <v>38420</v>
      </c>
      <c r="E535" s="129">
        <v>0.1942165</v>
      </c>
      <c r="F535" s="130">
        <v>17.45786</v>
      </c>
    </row>
    <row r="536" spans="1:6" ht="12.75">
      <c r="A536" s="137">
        <v>2005</v>
      </c>
      <c r="B536" s="138">
        <v>3</v>
      </c>
      <c r="C536" s="138">
        <v>10</v>
      </c>
      <c r="D536" s="126">
        <f t="shared" si="8"/>
        <v>38421</v>
      </c>
      <c r="E536" s="129">
        <v>10.06286</v>
      </c>
      <c r="F536" s="130">
        <v>17.37307</v>
      </c>
    </row>
    <row r="537" spans="1:6" ht="12.75">
      <c r="A537" s="137">
        <v>2005</v>
      </c>
      <c r="B537" s="138">
        <v>3</v>
      </c>
      <c r="C537" s="138">
        <v>11</v>
      </c>
      <c r="D537" s="126">
        <f t="shared" si="8"/>
        <v>38422</v>
      </c>
      <c r="E537" s="129">
        <v>2.522585</v>
      </c>
      <c r="F537" s="130">
        <v>17.38448</v>
      </c>
    </row>
    <row r="538" spans="1:6" ht="12.75">
      <c r="A538" s="137">
        <v>2005</v>
      </c>
      <c r="B538" s="138">
        <v>3</v>
      </c>
      <c r="C538" s="138">
        <v>12</v>
      </c>
      <c r="D538" s="126">
        <f t="shared" si="8"/>
        <v>38423</v>
      </c>
      <c r="E538" s="129">
        <v>-2.743247</v>
      </c>
      <c r="F538" s="130">
        <v>17.35208</v>
      </c>
    </row>
    <row r="539" spans="1:6" ht="12.75">
      <c r="A539" s="137">
        <v>2005</v>
      </c>
      <c r="B539" s="138">
        <v>3</v>
      </c>
      <c r="C539" s="138">
        <v>13</v>
      </c>
      <c r="D539" s="126">
        <f t="shared" si="8"/>
        <v>38424</v>
      </c>
      <c r="E539" s="129">
        <v>-0.3007042</v>
      </c>
      <c r="F539" s="130">
        <v>17.47536</v>
      </c>
    </row>
    <row r="540" spans="1:6" ht="12.75">
      <c r="A540" s="137">
        <v>2005</v>
      </c>
      <c r="B540" s="138">
        <v>3</v>
      </c>
      <c r="C540" s="138">
        <v>14</v>
      </c>
      <c r="D540" s="126">
        <f t="shared" si="8"/>
        <v>38425</v>
      </c>
      <c r="E540" s="129">
        <v>-18.3405</v>
      </c>
      <c r="F540" s="130">
        <v>17.25734</v>
      </c>
    </row>
    <row r="541" spans="1:6" ht="12.75">
      <c r="A541" s="137">
        <v>2005</v>
      </c>
      <c r="B541" s="138">
        <v>3</v>
      </c>
      <c r="C541" s="138">
        <v>15</v>
      </c>
      <c r="D541" s="126">
        <f t="shared" si="8"/>
        <v>38426</v>
      </c>
      <c r="E541" s="129">
        <v>-14.92813</v>
      </c>
      <c r="F541" s="130">
        <v>17.58786</v>
      </c>
    </row>
    <row r="542" spans="1:6" ht="12.75">
      <c r="A542" s="137">
        <v>2005</v>
      </c>
      <c r="B542" s="138">
        <v>3</v>
      </c>
      <c r="C542" s="138">
        <v>16</v>
      </c>
      <c r="D542" s="126">
        <f t="shared" si="8"/>
        <v>38427</v>
      </c>
      <c r="E542" s="129">
        <v>28.8131</v>
      </c>
      <c r="F542" s="130">
        <v>17.20474</v>
      </c>
    </row>
    <row r="543" spans="1:6" ht="12.75">
      <c r="A543" s="137">
        <v>2005</v>
      </c>
      <c r="B543" s="138">
        <v>3</v>
      </c>
      <c r="C543" s="138">
        <v>17</v>
      </c>
      <c r="D543" s="126">
        <f t="shared" si="8"/>
        <v>38428</v>
      </c>
      <c r="E543" s="129">
        <v>68.54604</v>
      </c>
      <c r="F543" s="130">
        <v>17.38109</v>
      </c>
    </row>
    <row r="544" spans="1:6" ht="12.75">
      <c r="A544" s="137">
        <v>2005</v>
      </c>
      <c r="B544" s="138">
        <v>3</v>
      </c>
      <c r="C544" s="138">
        <v>18</v>
      </c>
      <c r="D544" s="126">
        <f t="shared" si="8"/>
        <v>38429</v>
      </c>
      <c r="E544" s="129">
        <v>177.0689</v>
      </c>
      <c r="F544" s="130">
        <v>17.42312</v>
      </c>
    </row>
    <row r="545" spans="1:6" ht="12.75">
      <c r="A545" s="137">
        <v>2005</v>
      </c>
      <c r="B545" s="138">
        <v>3</v>
      </c>
      <c r="C545" s="138">
        <v>19</v>
      </c>
      <c r="D545" s="126">
        <f t="shared" si="8"/>
        <v>38430</v>
      </c>
      <c r="E545" s="129">
        <v>157.228</v>
      </c>
      <c r="F545" s="130">
        <v>17.37885</v>
      </c>
    </row>
    <row r="546" spans="1:6" ht="12.75">
      <c r="A546" s="137">
        <v>2005</v>
      </c>
      <c r="B546" s="138">
        <v>3</v>
      </c>
      <c r="C546" s="138">
        <v>20</v>
      </c>
      <c r="D546" s="126">
        <f t="shared" si="8"/>
        <v>38431</v>
      </c>
      <c r="E546" s="129">
        <v>117.4881</v>
      </c>
      <c r="F546" s="130">
        <v>17.41323</v>
      </c>
    </row>
    <row r="547" spans="1:6" ht="12.75">
      <c r="A547" s="137">
        <v>2005</v>
      </c>
      <c r="B547" s="138">
        <v>3</v>
      </c>
      <c r="C547" s="138">
        <v>21</v>
      </c>
      <c r="D547" s="126">
        <f t="shared" si="8"/>
        <v>38432</v>
      </c>
      <c r="E547" s="129">
        <v>112.716</v>
      </c>
      <c r="F547" s="130">
        <v>17.38302</v>
      </c>
    </row>
    <row r="548" spans="1:6" ht="12.75">
      <c r="A548" s="137">
        <v>2005</v>
      </c>
      <c r="B548" s="138">
        <v>3</v>
      </c>
      <c r="C548" s="138">
        <v>22</v>
      </c>
      <c r="D548" s="126">
        <f t="shared" si="8"/>
        <v>38433</v>
      </c>
      <c r="E548" s="129">
        <v>89.8734</v>
      </c>
      <c r="F548" s="130">
        <v>17.35438</v>
      </c>
    </row>
    <row r="549" spans="1:6" ht="12.75">
      <c r="A549" s="137">
        <v>2005</v>
      </c>
      <c r="B549" s="138">
        <v>3</v>
      </c>
      <c r="C549" s="138">
        <v>23</v>
      </c>
      <c r="D549" s="126">
        <f t="shared" si="8"/>
        <v>38434</v>
      </c>
      <c r="E549" s="129">
        <v>66.16872</v>
      </c>
      <c r="F549" s="130">
        <v>17.3874</v>
      </c>
    </row>
    <row r="550" spans="1:6" ht="12.75">
      <c r="A550" s="137">
        <v>2005</v>
      </c>
      <c r="B550" s="138">
        <v>3</v>
      </c>
      <c r="C550" s="138">
        <v>24</v>
      </c>
      <c r="D550" s="126">
        <f t="shared" si="8"/>
        <v>38435</v>
      </c>
      <c r="E550" s="129">
        <v>52.93113</v>
      </c>
      <c r="F550" s="130">
        <v>17.44656</v>
      </c>
    </row>
    <row r="551" spans="1:6" ht="12.75">
      <c r="A551" s="137">
        <v>2005</v>
      </c>
      <c r="B551" s="138">
        <v>3</v>
      </c>
      <c r="C551" s="138">
        <v>25</v>
      </c>
      <c r="D551" s="126">
        <f t="shared" si="8"/>
        <v>38436</v>
      </c>
      <c r="E551" s="129">
        <v>49.7111</v>
      </c>
      <c r="F551" s="130">
        <v>17.33422</v>
      </c>
    </row>
    <row r="552" spans="1:6" ht="12.75">
      <c r="A552" s="137">
        <v>2005</v>
      </c>
      <c r="B552" s="138">
        <v>3</v>
      </c>
      <c r="C552" s="138">
        <v>26</v>
      </c>
      <c r="D552" s="126">
        <f t="shared" si="8"/>
        <v>38437</v>
      </c>
      <c r="E552" s="129">
        <v>36.37154</v>
      </c>
      <c r="F552" s="130">
        <v>17.36854</v>
      </c>
    </row>
    <row r="553" spans="1:6" ht="12.75">
      <c r="A553" s="137">
        <v>2005</v>
      </c>
      <c r="B553" s="138">
        <v>3</v>
      </c>
      <c r="C553" s="138">
        <v>27</v>
      </c>
      <c r="D553" s="126">
        <f t="shared" si="8"/>
        <v>38438</v>
      </c>
      <c r="E553" s="129">
        <v>41.8401</v>
      </c>
      <c r="F553" s="130">
        <v>17.40562</v>
      </c>
    </row>
    <row r="554" spans="1:6" ht="12.75">
      <c r="A554" s="137">
        <v>2005</v>
      </c>
      <c r="B554" s="138">
        <v>3</v>
      </c>
      <c r="C554" s="138">
        <v>28</v>
      </c>
      <c r="D554" s="126">
        <f t="shared" si="8"/>
        <v>38439</v>
      </c>
      <c r="E554" s="129">
        <v>25.20391</v>
      </c>
      <c r="F554" s="130">
        <v>17.41162</v>
      </c>
    </row>
    <row r="555" spans="1:6" ht="12.75">
      <c r="A555" s="137">
        <v>2005</v>
      </c>
      <c r="B555" s="138">
        <v>3</v>
      </c>
      <c r="C555" s="138">
        <v>29</v>
      </c>
      <c r="D555" s="126">
        <f t="shared" si="8"/>
        <v>38440</v>
      </c>
      <c r="E555" s="129">
        <v>3.076602</v>
      </c>
      <c r="F555" s="130">
        <v>17.45193</v>
      </c>
    </row>
    <row r="556" spans="1:6" ht="12.75">
      <c r="A556" s="137">
        <v>2005</v>
      </c>
      <c r="B556" s="138">
        <v>3</v>
      </c>
      <c r="C556" s="138">
        <v>30</v>
      </c>
      <c r="D556" s="126">
        <f t="shared" si="8"/>
        <v>38441</v>
      </c>
      <c r="E556" s="129">
        <v>9.927989</v>
      </c>
      <c r="F556" s="130">
        <v>17.27615</v>
      </c>
    </row>
    <row r="557" spans="1:6" ht="12.75">
      <c r="A557" s="137">
        <v>2005</v>
      </c>
      <c r="B557" s="138">
        <v>3</v>
      </c>
      <c r="C557" s="138">
        <v>31</v>
      </c>
      <c r="D557" s="126">
        <f t="shared" si="8"/>
        <v>38442</v>
      </c>
      <c r="E557" s="129">
        <v>19.63656</v>
      </c>
      <c r="F557" s="130">
        <v>17.45875</v>
      </c>
    </row>
    <row r="558" spans="1:6" ht="12.75">
      <c r="A558" s="137">
        <v>2005</v>
      </c>
      <c r="B558" s="138">
        <v>4</v>
      </c>
      <c r="C558" s="138">
        <v>1</v>
      </c>
      <c r="D558" s="126">
        <f t="shared" si="8"/>
        <v>38443</v>
      </c>
      <c r="E558" s="129">
        <v>15.86507</v>
      </c>
      <c r="F558" s="130">
        <v>17.33865</v>
      </c>
    </row>
    <row r="559" spans="1:6" ht="12.75">
      <c r="A559" s="137">
        <v>2005</v>
      </c>
      <c r="B559" s="138">
        <v>4</v>
      </c>
      <c r="C559" s="138">
        <v>2</v>
      </c>
      <c r="D559" s="126">
        <f t="shared" si="8"/>
        <v>38444</v>
      </c>
      <c r="E559" s="129">
        <v>24.21357</v>
      </c>
      <c r="F559" s="130">
        <v>17.3713</v>
      </c>
    </row>
    <row r="560" spans="1:6" ht="12.75">
      <c r="A560" s="137">
        <v>2005</v>
      </c>
      <c r="B560" s="138">
        <v>4</v>
      </c>
      <c r="C560" s="138">
        <v>3</v>
      </c>
      <c r="D560" s="126">
        <f t="shared" si="8"/>
        <v>38445</v>
      </c>
      <c r="E560" s="129">
        <v>42.18362</v>
      </c>
      <c r="F560" s="130">
        <v>17.49802</v>
      </c>
    </row>
    <row r="561" spans="1:6" ht="12.75">
      <c r="A561" s="137">
        <v>2005</v>
      </c>
      <c r="B561" s="138">
        <v>4</v>
      </c>
      <c r="C561" s="138">
        <v>4</v>
      </c>
      <c r="D561" s="126">
        <f t="shared" si="8"/>
        <v>38446</v>
      </c>
      <c r="E561" s="129">
        <v>6.727403</v>
      </c>
      <c r="F561" s="130">
        <v>17.2925</v>
      </c>
    </row>
    <row r="562" spans="1:6" ht="12.75">
      <c r="A562" s="137">
        <v>2005</v>
      </c>
      <c r="B562" s="138">
        <v>4</v>
      </c>
      <c r="C562" s="138">
        <v>5</v>
      </c>
      <c r="D562" s="126">
        <f t="shared" si="8"/>
        <v>38447</v>
      </c>
      <c r="E562" s="129">
        <v>35.49902</v>
      </c>
      <c r="F562" s="130">
        <v>17.49443</v>
      </c>
    </row>
    <row r="563" spans="1:6" ht="12.75">
      <c r="A563" s="137">
        <v>2005</v>
      </c>
      <c r="B563" s="138">
        <v>4</v>
      </c>
      <c r="C563" s="138">
        <v>6</v>
      </c>
      <c r="D563" s="126">
        <f t="shared" si="8"/>
        <v>38448</v>
      </c>
      <c r="E563" s="129">
        <v>27.60233</v>
      </c>
      <c r="F563" s="130">
        <v>17.22255</v>
      </c>
    </row>
    <row r="564" spans="1:6" ht="12.75">
      <c r="A564" s="137">
        <v>2005</v>
      </c>
      <c r="B564" s="138">
        <v>4</v>
      </c>
      <c r="C564" s="138">
        <v>7</v>
      </c>
      <c r="D564" s="126">
        <f t="shared" si="8"/>
        <v>38449</v>
      </c>
      <c r="E564" s="129">
        <v>23.55561</v>
      </c>
      <c r="F564" s="130">
        <v>17.50016</v>
      </c>
    </row>
    <row r="565" spans="1:6" ht="12.75">
      <c r="A565" s="137">
        <v>2005</v>
      </c>
      <c r="B565" s="138">
        <v>4</v>
      </c>
      <c r="C565" s="138">
        <v>8</v>
      </c>
      <c r="D565" s="126">
        <f t="shared" si="8"/>
        <v>38450</v>
      </c>
      <c r="E565" s="129">
        <v>42.78046</v>
      </c>
      <c r="F565" s="130">
        <v>17.32641</v>
      </c>
    </row>
    <row r="566" spans="1:6" ht="12.75">
      <c r="A566" s="137">
        <v>2005</v>
      </c>
      <c r="B566" s="138">
        <v>4</v>
      </c>
      <c r="C566" s="138">
        <v>9</v>
      </c>
      <c r="D566" s="126">
        <f t="shared" si="8"/>
        <v>38451</v>
      </c>
      <c r="E566" s="129">
        <v>52.92466</v>
      </c>
      <c r="F566" s="130">
        <v>17.46557</v>
      </c>
    </row>
    <row r="567" spans="1:6" ht="12.75">
      <c r="A567" s="137">
        <v>2005</v>
      </c>
      <c r="B567" s="138">
        <v>4</v>
      </c>
      <c r="C567" s="138">
        <v>10</v>
      </c>
      <c r="D567" s="126">
        <f t="shared" si="8"/>
        <v>38452</v>
      </c>
      <c r="E567" s="129">
        <v>18.53463</v>
      </c>
      <c r="F567" s="130">
        <v>17.29583</v>
      </c>
    </row>
    <row r="568" spans="1:6" ht="12.75">
      <c r="A568" s="137">
        <v>2005</v>
      </c>
      <c r="B568" s="138">
        <v>4</v>
      </c>
      <c r="C568" s="138">
        <v>11</v>
      </c>
      <c r="D568" s="126">
        <f t="shared" si="8"/>
        <v>38453</v>
      </c>
      <c r="E568" s="129">
        <v>52.28368</v>
      </c>
      <c r="F568" s="130">
        <v>17.56031</v>
      </c>
    </row>
    <row r="569" spans="1:6" ht="12.75">
      <c r="A569" s="137">
        <v>2005</v>
      </c>
      <c r="B569" s="138">
        <v>4</v>
      </c>
      <c r="C569" s="138">
        <v>12</v>
      </c>
      <c r="D569" s="126">
        <f t="shared" si="8"/>
        <v>38454</v>
      </c>
      <c r="E569" s="129">
        <v>23.00977</v>
      </c>
      <c r="F569" s="130">
        <v>17.17838</v>
      </c>
    </row>
    <row r="570" spans="1:6" ht="12.75">
      <c r="A570" s="137">
        <v>2005</v>
      </c>
      <c r="B570" s="138">
        <v>4</v>
      </c>
      <c r="C570" s="138">
        <v>13</v>
      </c>
      <c r="D570" s="126">
        <f t="shared" si="8"/>
        <v>38455</v>
      </c>
      <c r="E570" s="129">
        <v>9.370364</v>
      </c>
      <c r="F570" s="130">
        <v>17.42135</v>
      </c>
    </row>
    <row r="571" spans="1:6" ht="12.75">
      <c r="A571" s="137">
        <v>2005</v>
      </c>
      <c r="B571" s="138">
        <v>4</v>
      </c>
      <c r="C571" s="138">
        <v>14</v>
      </c>
      <c r="D571" s="126">
        <f t="shared" si="8"/>
        <v>38456</v>
      </c>
      <c r="E571" s="129">
        <v>5.841165</v>
      </c>
      <c r="F571" s="130">
        <v>17.57172</v>
      </c>
    </row>
    <row r="572" spans="1:6" ht="12.75">
      <c r="A572" s="137">
        <v>2005</v>
      </c>
      <c r="B572" s="138">
        <v>4</v>
      </c>
      <c r="C572" s="138">
        <v>15</v>
      </c>
      <c r="D572" s="126">
        <f t="shared" si="8"/>
        <v>38457</v>
      </c>
      <c r="E572" s="129">
        <v>8.089002</v>
      </c>
      <c r="F572" s="130">
        <v>17.70229</v>
      </c>
    </row>
    <row r="573" spans="1:6" ht="12.75">
      <c r="A573" s="137">
        <v>2005</v>
      </c>
      <c r="B573" s="138">
        <v>4</v>
      </c>
      <c r="C573" s="138">
        <v>16</v>
      </c>
      <c r="D573" s="126">
        <f t="shared" si="8"/>
        <v>38458</v>
      </c>
      <c r="E573" s="129">
        <v>18.72274</v>
      </c>
      <c r="F573" s="130">
        <v>17.13469</v>
      </c>
    </row>
    <row r="574" spans="1:6" ht="12.75">
      <c r="A574" s="137">
        <v>2005</v>
      </c>
      <c r="B574" s="138">
        <v>4</v>
      </c>
      <c r="C574" s="138">
        <v>17</v>
      </c>
      <c r="D574" s="126">
        <f t="shared" si="8"/>
        <v>38459</v>
      </c>
      <c r="E574" s="129">
        <v>4.03051</v>
      </c>
      <c r="F574" s="130">
        <v>17.15906</v>
      </c>
    </row>
    <row r="575" spans="1:6" ht="12.75">
      <c r="A575" s="137">
        <v>2005</v>
      </c>
      <c r="B575" s="138">
        <v>4</v>
      </c>
      <c r="C575" s="138">
        <v>18</v>
      </c>
      <c r="D575" s="126">
        <f t="shared" si="8"/>
        <v>38460</v>
      </c>
      <c r="E575" s="129">
        <v>-12.16143</v>
      </c>
      <c r="F575" s="130">
        <v>17.21568</v>
      </c>
    </row>
    <row r="576" spans="1:6" ht="12.75">
      <c r="A576" s="137">
        <v>2005</v>
      </c>
      <c r="B576" s="138">
        <v>4</v>
      </c>
      <c r="C576" s="138">
        <v>19</v>
      </c>
      <c r="D576" s="126">
        <f t="shared" si="8"/>
        <v>38461</v>
      </c>
      <c r="E576" s="129">
        <v>11</v>
      </c>
      <c r="F576" s="130">
        <v>17.26</v>
      </c>
    </row>
    <row r="577" spans="1:6" ht="12.75">
      <c r="A577" s="137">
        <v>2005</v>
      </c>
      <c r="B577" s="138">
        <v>4</v>
      </c>
      <c r="C577" s="138">
        <v>20</v>
      </c>
      <c r="D577" s="126">
        <f t="shared" si="8"/>
        <v>38462</v>
      </c>
      <c r="E577" s="129">
        <v>8.2</v>
      </c>
      <c r="F577" s="130">
        <v>17.31</v>
      </c>
    </row>
    <row r="578" spans="1:6" ht="12.75">
      <c r="A578" s="137">
        <v>2005</v>
      </c>
      <c r="B578" s="138">
        <v>4</v>
      </c>
      <c r="C578" s="138">
        <v>21</v>
      </c>
      <c r="D578" s="126">
        <f t="shared" si="8"/>
        <v>38463</v>
      </c>
      <c r="E578" s="129">
        <v>-2.072231</v>
      </c>
      <c r="F578" s="130">
        <v>17.34891</v>
      </c>
    </row>
    <row r="579" spans="1:6" ht="12.75">
      <c r="A579" s="137">
        <v>2005</v>
      </c>
      <c r="B579" s="138">
        <v>4</v>
      </c>
      <c r="C579" s="138">
        <v>22</v>
      </c>
      <c r="D579" s="126">
        <f t="shared" si="8"/>
        <v>38464</v>
      </c>
      <c r="E579" s="129">
        <v>-13</v>
      </c>
      <c r="F579" s="130">
        <v>17.42</v>
      </c>
    </row>
    <row r="580" spans="1:6" ht="12.75">
      <c r="A580" s="137">
        <v>2005</v>
      </c>
      <c r="B580" s="138">
        <v>4</v>
      </c>
      <c r="C580" s="138">
        <v>23</v>
      </c>
      <c r="D580" s="126">
        <f t="shared" si="8"/>
        <v>38465</v>
      </c>
      <c r="E580" s="129">
        <v>3.686421</v>
      </c>
      <c r="F580" s="130">
        <v>17.47693</v>
      </c>
    </row>
    <row r="581" spans="1:6" ht="12.75">
      <c r="A581" s="137">
        <v>2005</v>
      </c>
      <c r="B581" s="138">
        <v>4</v>
      </c>
      <c r="C581" s="138">
        <v>24</v>
      </c>
      <c r="D581" s="126">
        <f t="shared" si="8"/>
        <v>38466</v>
      </c>
      <c r="E581" s="129">
        <v>-15.01391</v>
      </c>
      <c r="F581" s="130">
        <v>17.49557</v>
      </c>
    </row>
    <row r="582" spans="1:6" ht="12.75">
      <c r="A582" s="137">
        <v>2005</v>
      </c>
      <c r="B582" s="138">
        <v>4</v>
      </c>
      <c r="C582" s="138">
        <v>25</v>
      </c>
      <c r="D582" s="126">
        <f t="shared" si="8"/>
        <v>38467</v>
      </c>
      <c r="E582" s="129">
        <v>-2.723706</v>
      </c>
      <c r="F582" s="130">
        <v>17.47911</v>
      </c>
    </row>
    <row r="583" spans="1:6" ht="12.75">
      <c r="A583" s="137">
        <v>2005</v>
      </c>
      <c r="B583" s="138">
        <v>4</v>
      </c>
      <c r="C583" s="138">
        <v>26</v>
      </c>
      <c r="D583" s="126">
        <f t="shared" si="8"/>
        <v>38468</v>
      </c>
      <c r="E583" s="129">
        <v>5.463764</v>
      </c>
      <c r="F583" s="130">
        <v>17.47047</v>
      </c>
    </row>
    <row r="584" spans="1:6" ht="12.75">
      <c r="A584" s="137">
        <v>2005</v>
      </c>
      <c r="B584" s="138">
        <v>4</v>
      </c>
      <c r="C584" s="138">
        <v>27</v>
      </c>
      <c r="D584" s="126">
        <f t="shared" si="8"/>
        <v>38469</v>
      </c>
      <c r="E584" s="129">
        <v>-3.5</v>
      </c>
      <c r="F584" s="130">
        <v>17.62</v>
      </c>
    </row>
    <row r="585" spans="1:6" ht="12.75">
      <c r="A585" s="137">
        <v>2005</v>
      </c>
      <c r="B585" s="138">
        <v>4</v>
      </c>
      <c r="C585" s="138">
        <v>28</v>
      </c>
      <c r="D585" s="126">
        <f t="shared" si="8"/>
        <v>38470</v>
      </c>
      <c r="E585" s="129">
        <v>12.09631</v>
      </c>
      <c r="F585" s="130">
        <v>17.43865</v>
      </c>
    </row>
    <row r="586" spans="1:6" ht="12.75">
      <c r="A586" s="137">
        <v>2005</v>
      </c>
      <c r="B586" s="138">
        <v>4</v>
      </c>
      <c r="C586" s="138">
        <v>29</v>
      </c>
      <c r="D586" s="126">
        <f t="shared" si="8"/>
        <v>38471</v>
      </c>
      <c r="E586" s="129">
        <v>20</v>
      </c>
      <c r="F586" s="130">
        <v>17.11</v>
      </c>
    </row>
    <row r="587" spans="1:6" ht="12.75">
      <c r="A587" s="137">
        <v>2005</v>
      </c>
      <c r="B587" s="138">
        <v>4</v>
      </c>
      <c r="C587" s="138">
        <v>30</v>
      </c>
      <c r="D587" s="126">
        <f aca="true" t="shared" si="9" ref="D587:D650">DATE(A587,B587,C587)</f>
        <v>38472</v>
      </c>
      <c r="E587" s="129">
        <v>3.9</v>
      </c>
      <c r="F587" s="130">
        <v>17.16</v>
      </c>
    </row>
    <row r="588" spans="1:6" ht="12.75">
      <c r="A588" s="137">
        <v>2005</v>
      </c>
      <c r="B588" s="138">
        <v>5</v>
      </c>
      <c r="C588" s="138">
        <v>1</v>
      </c>
      <c r="D588" s="126">
        <f t="shared" si="9"/>
        <v>38473</v>
      </c>
      <c r="E588" s="129">
        <v>-6.544705</v>
      </c>
      <c r="F588" s="130">
        <v>17.23531</v>
      </c>
    </row>
    <row r="589" spans="1:6" ht="12.75">
      <c r="A589" s="137">
        <v>2005</v>
      </c>
      <c r="B589" s="138">
        <v>5</v>
      </c>
      <c r="C589" s="138">
        <v>2</v>
      </c>
      <c r="D589" s="126">
        <f t="shared" si="9"/>
        <v>38474</v>
      </c>
      <c r="E589" s="129">
        <v>-4.578436</v>
      </c>
      <c r="F589" s="130">
        <v>17.29521</v>
      </c>
    </row>
    <row r="590" spans="1:6" ht="12.75">
      <c r="A590" s="137">
        <v>2005</v>
      </c>
      <c r="B590" s="138">
        <v>5</v>
      </c>
      <c r="C590" s="138">
        <v>3</v>
      </c>
      <c r="D590" s="126">
        <f t="shared" si="9"/>
        <v>38475</v>
      </c>
      <c r="E590" s="129">
        <v>8.057708</v>
      </c>
      <c r="F590" s="130">
        <v>17.35021</v>
      </c>
    </row>
    <row r="591" spans="1:6" ht="12.75">
      <c r="A591" s="137">
        <v>2005</v>
      </c>
      <c r="B591" s="138">
        <v>5</v>
      </c>
      <c r="C591" s="138">
        <v>4</v>
      </c>
      <c r="D591" s="126">
        <f t="shared" si="9"/>
        <v>38476</v>
      </c>
      <c r="E591" s="129">
        <v>5.558756</v>
      </c>
      <c r="F591" s="130">
        <v>17.54677</v>
      </c>
    </row>
    <row r="592" spans="1:6" ht="12.75">
      <c r="A592" s="137">
        <v>2005</v>
      </c>
      <c r="B592" s="138">
        <v>5</v>
      </c>
      <c r="C592" s="138">
        <v>5</v>
      </c>
      <c r="D592" s="126">
        <f t="shared" si="9"/>
        <v>38477</v>
      </c>
      <c r="E592" s="129">
        <v>10.51399</v>
      </c>
      <c r="F592" s="130">
        <v>17.39807</v>
      </c>
    </row>
    <row r="593" spans="1:6" ht="12.75">
      <c r="A593" s="137">
        <v>2005</v>
      </c>
      <c r="B593" s="138">
        <v>5</v>
      </c>
      <c r="C593" s="138">
        <v>6</v>
      </c>
      <c r="D593" s="126">
        <f t="shared" si="9"/>
        <v>38478</v>
      </c>
      <c r="E593" s="129">
        <v>-4.790796</v>
      </c>
      <c r="F593" s="130">
        <v>17.42547</v>
      </c>
    </row>
    <row r="594" spans="1:6" ht="12.75">
      <c r="A594" s="137">
        <v>2005</v>
      </c>
      <c r="B594" s="138">
        <v>5</v>
      </c>
      <c r="C594" s="138">
        <v>7</v>
      </c>
      <c r="D594" s="126">
        <f t="shared" si="9"/>
        <v>38479</v>
      </c>
      <c r="E594" s="129">
        <v>2.979121</v>
      </c>
      <c r="F594" s="130">
        <v>17.57703</v>
      </c>
    </row>
    <row r="595" spans="1:6" ht="12.75">
      <c r="A595" s="137">
        <v>2005</v>
      </c>
      <c r="B595" s="138">
        <v>5</v>
      </c>
      <c r="C595" s="138">
        <v>8</v>
      </c>
      <c r="D595" s="126">
        <f t="shared" si="9"/>
        <v>38480</v>
      </c>
      <c r="E595" s="129">
        <v>7.021201</v>
      </c>
      <c r="F595" s="130">
        <v>17.14614</v>
      </c>
    </row>
    <row r="596" spans="1:6" ht="12.75">
      <c r="A596" s="137">
        <v>2005</v>
      </c>
      <c r="B596" s="138">
        <v>5</v>
      </c>
      <c r="C596" s="138">
        <v>9</v>
      </c>
      <c r="D596" s="126">
        <f t="shared" si="9"/>
        <v>38481</v>
      </c>
      <c r="E596" s="129">
        <v>1.184483</v>
      </c>
      <c r="F596" s="130">
        <v>17.28854</v>
      </c>
    </row>
    <row r="597" spans="1:6" ht="12.75">
      <c r="A597" s="137">
        <v>2005</v>
      </c>
      <c r="B597" s="138">
        <v>5</v>
      </c>
      <c r="C597" s="138">
        <v>10</v>
      </c>
      <c r="D597" s="126">
        <f t="shared" si="9"/>
        <v>38482</v>
      </c>
      <c r="E597" s="129">
        <v>6.113645</v>
      </c>
      <c r="F597" s="130">
        <v>17.39297</v>
      </c>
    </row>
    <row r="598" spans="1:6" ht="12.75">
      <c r="A598" s="137">
        <v>2005</v>
      </c>
      <c r="B598" s="138">
        <v>5</v>
      </c>
      <c r="C598" s="138">
        <v>11</v>
      </c>
      <c r="D598" s="126">
        <f t="shared" si="9"/>
        <v>38483</v>
      </c>
      <c r="E598" s="129">
        <v>0.6798775</v>
      </c>
      <c r="F598" s="130">
        <v>17.4712</v>
      </c>
    </row>
    <row r="599" spans="1:6" ht="12.75">
      <c r="A599" s="137">
        <v>2005</v>
      </c>
      <c r="B599" s="138">
        <v>5</v>
      </c>
      <c r="C599" s="138">
        <v>12</v>
      </c>
      <c r="D599" s="126">
        <f t="shared" si="9"/>
        <v>38484</v>
      </c>
      <c r="E599" s="129">
        <v>12.12336</v>
      </c>
      <c r="F599" s="130">
        <v>17.50073</v>
      </c>
    </row>
    <row r="600" spans="1:6" ht="12.75">
      <c r="A600" s="137">
        <v>2005</v>
      </c>
      <c r="B600" s="138">
        <v>5</v>
      </c>
      <c r="C600" s="138">
        <v>13</v>
      </c>
      <c r="D600" s="126">
        <f t="shared" si="9"/>
        <v>38485</v>
      </c>
      <c r="E600" s="129">
        <v>12.22437</v>
      </c>
      <c r="F600" s="130">
        <v>17.52021</v>
      </c>
    </row>
    <row r="601" spans="1:6" ht="12.75">
      <c r="A601" s="137">
        <v>2005</v>
      </c>
      <c r="B601" s="138">
        <v>5</v>
      </c>
      <c r="C601" s="138">
        <v>14</v>
      </c>
      <c r="D601" s="126">
        <f t="shared" si="9"/>
        <v>38486</v>
      </c>
      <c r="E601" s="129">
        <v>17.28886</v>
      </c>
      <c r="F601" s="130">
        <v>17.53078</v>
      </c>
    </row>
    <row r="602" spans="1:6" ht="12.75">
      <c r="A602" s="137">
        <v>2005</v>
      </c>
      <c r="B602" s="138">
        <v>5</v>
      </c>
      <c r="C602" s="138">
        <v>15</v>
      </c>
      <c r="D602" s="126">
        <f t="shared" si="9"/>
        <v>38487</v>
      </c>
      <c r="E602" s="129">
        <v>20.16586</v>
      </c>
      <c r="F602" s="130">
        <v>17.5412</v>
      </c>
    </row>
    <row r="603" spans="1:6" ht="12.75">
      <c r="A603" s="137">
        <v>2005</v>
      </c>
      <c r="B603" s="138">
        <v>5</v>
      </c>
      <c r="C603" s="138">
        <v>16</v>
      </c>
      <c r="D603" s="126">
        <f t="shared" si="9"/>
        <v>38488</v>
      </c>
      <c r="E603" s="129">
        <v>6.32408</v>
      </c>
      <c r="F603" s="130">
        <v>17.59292</v>
      </c>
    </row>
    <row r="604" spans="1:6" ht="12.75">
      <c r="A604" s="137">
        <v>2005</v>
      </c>
      <c r="B604" s="138">
        <v>5</v>
      </c>
      <c r="C604" s="138">
        <v>17</v>
      </c>
      <c r="D604" s="126">
        <f t="shared" si="9"/>
        <v>38489</v>
      </c>
      <c r="E604" s="129">
        <v>12.95911</v>
      </c>
      <c r="F604" s="130">
        <v>17.6051</v>
      </c>
    </row>
    <row r="605" spans="1:6" ht="12.75">
      <c r="A605" s="137">
        <v>2005</v>
      </c>
      <c r="B605" s="138">
        <v>5</v>
      </c>
      <c r="C605" s="138">
        <v>18</v>
      </c>
      <c r="D605" s="126">
        <f t="shared" si="9"/>
        <v>38490</v>
      </c>
      <c r="E605" s="129">
        <v>11.6051</v>
      </c>
      <c r="F605" s="130">
        <v>17.58932</v>
      </c>
    </row>
    <row r="606" spans="1:6" ht="12.75">
      <c r="A606" s="137">
        <v>2005</v>
      </c>
      <c r="B606" s="138">
        <v>5</v>
      </c>
      <c r="C606" s="138">
        <v>19</v>
      </c>
      <c r="D606" s="126">
        <f t="shared" si="9"/>
        <v>38491</v>
      </c>
      <c r="E606" s="129">
        <v>11.09</v>
      </c>
      <c r="F606" s="130">
        <v>17.55922</v>
      </c>
    </row>
    <row r="607" spans="1:6" ht="12.75">
      <c r="A607" s="137">
        <v>2005</v>
      </c>
      <c r="B607" s="138">
        <v>5</v>
      </c>
      <c r="C607" s="138">
        <v>20</v>
      </c>
      <c r="D607" s="126">
        <f t="shared" si="9"/>
        <v>38492</v>
      </c>
      <c r="E607" s="129">
        <v>-4.996564</v>
      </c>
      <c r="F607" s="130">
        <v>17.54313</v>
      </c>
    </row>
    <row r="608" spans="1:6" ht="12.75">
      <c r="A608" s="137">
        <v>2005</v>
      </c>
      <c r="B608" s="138">
        <v>5</v>
      </c>
      <c r="C608" s="138">
        <v>21</v>
      </c>
      <c r="D608" s="126">
        <f t="shared" si="9"/>
        <v>38493</v>
      </c>
      <c r="E608" s="129">
        <v>-1.787574</v>
      </c>
      <c r="F608" s="130">
        <v>17.52641</v>
      </c>
    </row>
    <row r="609" spans="1:6" ht="12.75">
      <c r="A609" s="137">
        <v>2005</v>
      </c>
      <c r="B609" s="138">
        <v>5</v>
      </c>
      <c r="C609" s="138">
        <v>22</v>
      </c>
      <c r="D609" s="126">
        <f t="shared" si="9"/>
        <v>38494</v>
      </c>
      <c r="E609" s="129">
        <v>-2.755672</v>
      </c>
      <c r="F609" s="130">
        <v>17.49979</v>
      </c>
    </row>
    <row r="610" spans="1:6" ht="12.75">
      <c r="A610" s="137">
        <v>2005</v>
      </c>
      <c r="B610" s="138">
        <v>5</v>
      </c>
      <c r="C610" s="138">
        <v>23</v>
      </c>
      <c r="D610" s="126">
        <f t="shared" si="9"/>
        <v>38495</v>
      </c>
      <c r="E610" s="129">
        <v>2.01583</v>
      </c>
      <c r="F610" s="130">
        <v>17.46667</v>
      </c>
    </row>
    <row r="611" spans="1:6" ht="12.75">
      <c r="A611" s="137">
        <v>2005</v>
      </c>
      <c r="B611" s="138">
        <v>5</v>
      </c>
      <c r="C611" s="138">
        <v>24</v>
      </c>
      <c r="D611" s="126">
        <f t="shared" si="9"/>
        <v>38496</v>
      </c>
      <c r="E611" s="129">
        <v>-16.24998</v>
      </c>
      <c r="F611" s="130">
        <v>17.44401</v>
      </c>
    </row>
    <row r="612" spans="1:6" ht="12.75">
      <c r="A612" s="137">
        <v>2005</v>
      </c>
      <c r="B612" s="138">
        <v>5</v>
      </c>
      <c r="C612" s="138">
        <v>25</v>
      </c>
      <c r="D612" s="126">
        <f t="shared" si="9"/>
        <v>38497</v>
      </c>
      <c r="E612" s="129">
        <v>3.122479</v>
      </c>
      <c r="F612" s="130">
        <v>17.41427</v>
      </c>
    </row>
    <row r="613" spans="1:6" ht="12.75">
      <c r="A613" s="137">
        <v>2005</v>
      </c>
      <c r="B613" s="138">
        <v>5</v>
      </c>
      <c r="C613" s="138">
        <v>26</v>
      </c>
      <c r="D613" s="126">
        <f t="shared" si="9"/>
        <v>38498</v>
      </c>
      <c r="E613" s="129">
        <v>15.41649</v>
      </c>
      <c r="F613" s="130">
        <v>17.45437</v>
      </c>
    </row>
    <row r="614" spans="1:6" ht="12.75">
      <c r="A614" s="137">
        <v>2005</v>
      </c>
      <c r="B614" s="138">
        <v>5</v>
      </c>
      <c r="C614" s="138">
        <v>27</v>
      </c>
      <c r="D614" s="126">
        <f t="shared" si="9"/>
        <v>38499</v>
      </c>
      <c r="E614" s="129">
        <v>-6.063918</v>
      </c>
      <c r="F614" s="130">
        <v>17.48979</v>
      </c>
    </row>
    <row r="615" spans="1:6" ht="12.75">
      <c r="A615" s="137">
        <v>2005</v>
      </c>
      <c r="B615" s="138">
        <v>5</v>
      </c>
      <c r="C615" s="138">
        <v>28</v>
      </c>
      <c r="D615" s="126">
        <f t="shared" si="9"/>
        <v>38500</v>
      </c>
      <c r="E615" s="129">
        <v>-16.03256</v>
      </c>
      <c r="F615" s="130">
        <v>17.5263</v>
      </c>
    </row>
    <row r="616" spans="1:6" ht="12.75">
      <c r="A616" s="137">
        <v>2005</v>
      </c>
      <c r="B616" s="138">
        <v>5</v>
      </c>
      <c r="C616" s="138">
        <v>29</v>
      </c>
      <c r="D616" s="126">
        <f t="shared" si="9"/>
        <v>38501</v>
      </c>
      <c r="E616" s="129">
        <v>4.656176</v>
      </c>
      <c r="F616" s="130">
        <v>17.52135</v>
      </c>
    </row>
    <row r="617" spans="1:6" ht="12.75">
      <c r="A617" s="137">
        <v>2005</v>
      </c>
      <c r="B617" s="138">
        <v>5</v>
      </c>
      <c r="C617" s="138">
        <v>30</v>
      </c>
      <c r="D617" s="126">
        <f t="shared" si="9"/>
        <v>38502</v>
      </c>
      <c r="E617" s="129">
        <v>11.99672</v>
      </c>
      <c r="F617" s="130">
        <v>17.56656</v>
      </c>
    </row>
    <row r="618" spans="1:6" ht="12.75">
      <c r="A618" s="137">
        <v>2005</v>
      </c>
      <c r="B618" s="138">
        <v>5</v>
      </c>
      <c r="C618" s="138">
        <v>31</v>
      </c>
      <c r="D618" s="126">
        <f t="shared" si="9"/>
        <v>38503</v>
      </c>
      <c r="E618" s="129">
        <v>23.57088</v>
      </c>
      <c r="F618" s="130">
        <v>17.37557</v>
      </c>
    </row>
    <row r="619" spans="1:6" ht="12.75">
      <c r="A619" s="137">
        <v>2005</v>
      </c>
      <c r="B619" s="138">
        <v>6</v>
      </c>
      <c r="C619" s="138">
        <v>1</v>
      </c>
      <c r="D619" s="126">
        <f t="shared" si="9"/>
        <v>38504</v>
      </c>
      <c r="E619" s="129">
        <v>8.215331</v>
      </c>
      <c r="F619" s="130">
        <v>17.43703</v>
      </c>
    </row>
    <row r="620" spans="1:6" ht="12.75">
      <c r="A620" s="137">
        <v>2005</v>
      </c>
      <c r="B620" s="138">
        <v>6</v>
      </c>
      <c r="C620" s="138">
        <v>2</v>
      </c>
      <c r="D620" s="126">
        <f t="shared" si="9"/>
        <v>38505</v>
      </c>
      <c r="E620" s="129">
        <v>44.11588</v>
      </c>
      <c r="F620" s="130">
        <v>17.39349</v>
      </c>
    </row>
    <row r="621" spans="1:6" ht="12.75">
      <c r="A621" s="137">
        <v>2005</v>
      </c>
      <c r="B621" s="138">
        <v>6</v>
      </c>
      <c r="C621" s="138">
        <v>3</v>
      </c>
      <c r="D621" s="126">
        <f t="shared" si="9"/>
        <v>38506</v>
      </c>
      <c r="E621" s="129">
        <v>99.93562</v>
      </c>
      <c r="F621" s="130">
        <v>17.3875</v>
      </c>
    </row>
    <row r="622" spans="1:6" ht="12.75">
      <c r="A622" s="137">
        <v>2005</v>
      </c>
      <c r="B622" s="138">
        <v>6</v>
      </c>
      <c r="C622" s="138">
        <v>4</v>
      </c>
      <c r="D622" s="126">
        <f t="shared" si="9"/>
        <v>38507</v>
      </c>
      <c r="E622" s="129">
        <v>222.812</v>
      </c>
      <c r="F622" s="130">
        <v>17.39276</v>
      </c>
    </row>
    <row r="623" spans="1:6" ht="12.75">
      <c r="A623" s="137">
        <v>2005</v>
      </c>
      <c r="B623" s="138">
        <v>6</v>
      </c>
      <c r="C623" s="138">
        <v>5</v>
      </c>
      <c r="D623" s="126">
        <f t="shared" si="9"/>
        <v>38508</v>
      </c>
      <c r="E623" s="129">
        <v>220.8909</v>
      </c>
      <c r="F623" s="130">
        <v>17.38089</v>
      </c>
    </row>
    <row r="624" spans="1:6" ht="12.75">
      <c r="A624" s="137">
        <v>2005</v>
      </c>
      <c r="B624" s="138">
        <v>6</v>
      </c>
      <c r="C624" s="138">
        <v>6</v>
      </c>
      <c r="D624" s="126">
        <f t="shared" si="9"/>
        <v>38509</v>
      </c>
      <c r="E624" s="129">
        <v>213.2678</v>
      </c>
      <c r="F624" s="130">
        <v>17.39302</v>
      </c>
    </row>
    <row r="625" spans="1:6" ht="12.75">
      <c r="A625" s="137">
        <v>2005</v>
      </c>
      <c r="B625" s="138">
        <v>6</v>
      </c>
      <c r="C625" s="138">
        <v>7</v>
      </c>
      <c r="D625" s="126">
        <f t="shared" si="9"/>
        <v>38510</v>
      </c>
      <c r="E625" s="129">
        <v>182.8244</v>
      </c>
      <c r="F625" s="130">
        <v>17.38844</v>
      </c>
    </row>
    <row r="626" spans="1:6" ht="12.75">
      <c r="A626" s="137">
        <v>2005</v>
      </c>
      <c r="B626" s="138">
        <v>6</v>
      </c>
      <c r="C626" s="138">
        <v>8</v>
      </c>
      <c r="D626" s="126">
        <f t="shared" si="9"/>
        <v>38511</v>
      </c>
      <c r="E626" s="129">
        <v>134.1332</v>
      </c>
      <c r="F626" s="130">
        <v>17.44135</v>
      </c>
    </row>
    <row r="627" spans="1:6" ht="12.75">
      <c r="A627" s="137">
        <v>2005</v>
      </c>
      <c r="B627" s="138">
        <v>6</v>
      </c>
      <c r="C627" s="138">
        <v>9</v>
      </c>
      <c r="D627" s="126">
        <f t="shared" si="9"/>
        <v>38512</v>
      </c>
      <c r="E627" s="129">
        <v>97.81514</v>
      </c>
      <c r="F627" s="130">
        <v>17.37994</v>
      </c>
    </row>
    <row r="628" spans="1:6" ht="12.75">
      <c r="A628" s="137">
        <v>2005</v>
      </c>
      <c r="B628" s="138">
        <v>6</v>
      </c>
      <c r="C628" s="138">
        <v>10</v>
      </c>
      <c r="D628" s="126">
        <f t="shared" si="9"/>
        <v>38513</v>
      </c>
      <c r="E628" s="129">
        <v>71.8926</v>
      </c>
      <c r="F628" s="130">
        <v>17.42182</v>
      </c>
    </row>
    <row r="629" spans="1:6" ht="12.75">
      <c r="A629" s="137">
        <v>2005</v>
      </c>
      <c r="B629" s="138">
        <v>6</v>
      </c>
      <c r="C629" s="138">
        <v>11</v>
      </c>
      <c r="D629" s="126">
        <f t="shared" si="9"/>
        <v>38514</v>
      </c>
      <c r="E629" s="129">
        <v>56.13529</v>
      </c>
      <c r="F629" s="130">
        <v>17.38495</v>
      </c>
    </row>
    <row r="630" spans="1:6" ht="12.75">
      <c r="A630" s="137">
        <v>2005</v>
      </c>
      <c r="B630" s="138">
        <v>6</v>
      </c>
      <c r="C630" s="138">
        <v>12</v>
      </c>
      <c r="D630" s="126">
        <f t="shared" si="9"/>
        <v>38515</v>
      </c>
      <c r="E630" s="129">
        <v>53.47769</v>
      </c>
      <c r="F630" s="130">
        <v>17.42443</v>
      </c>
    </row>
    <row r="631" spans="1:6" ht="12.75">
      <c r="A631" s="137">
        <v>2005</v>
      </c>
      <c r="B631" s="138">
        <v>6</v>
      </c>
      <c r="C631" s="138">
        <v>13</v>
      </c>
      <c r="D631" s="126">
        <f t="shared" si="9"/>
        <v>38516</v>
      </c>
      <c r="E631" s="129">
        <v>74.40807</v>
      </c>
      <c r="F631" s="130">
        <v>16.67365</v>
      </c>
    </row>
    <row r="632" spans="1:6" ht="12.75">
      <c r="A632" s="137">
        <v>2005</v>
      </c>
      <c r="B632" s="138">
        <v>6</v>
      </c>
      <c r="C632" s="138">
        <v>14</v>
      </c>
      <c r="D632" s="126">
        <f t="shared" si="9"/>
        <v>38517</v>
      </c>
      <c r="E632" s="129">
        <v>35</v>
      </c>
      <c r="F632" s="130">
        <v>17.43</v>
      </c>
    </row>
    <row r="633" spans="1:6" ht="12.75">
      <c r="A633" s="137">
        <v>2005</v>
      </c>
      <c r="B633" s="138">
        <v>6</v>
      </c>
      <c r="C633" s="138">
        <v>15</v>
      </c>
      <c r="D633" s="126">
        <f t="shared" si="9"/>
        <v>38518</v>
      </c>
      <c r="E633" s="129">
        <v>40</v>
      </c>
      <c r="F633" s="130">
        <v>17.46</v>
      </c>
    </row>
    <row r="634" spans="1:6" ht="12.75">
      <c r="A634" s="137">
        <v>2005</v>
      </c>
      <c r="B634" s="138">
        <v>6</v>
      </c>
      <c r="C634" s="138">
        <v>16</v>
      </c>
      <c r="D634" s="126">
        <f t="shared" si="9"/>
        <v>38519</v>
      </c>
      <c r="E634" s="129">
        <v>45.13115</v>
      </c>
      <c r="F634" s="130">
        <v>17.37089</v>
      </c>
    </row>
    <row r="635" spans="1:6" ht="12.75">
      <c r="A635" s="137">
        <v>2005</v>
      </c>
      <c r="B635" s="138">
        <v>6</v>
      </c>
      <c r="C635" s="138">
        <v>17</v>
      </c>
      <c r="D635" s="126">
        <f t="shared" si="9"/>
        <v>38520</v>
      </c>
      <c r="E635" s="129">
        <v>20.42666</v>
      </c>
      <c r="F635" s="130">
        <v>17.42984</v>
      </c>
    </row>
    <row r="636" spans="1:6" ht="12.75">
      <c r="A636" s="137">
        <v>2005</v>
      </c>
      <c r="B636" s="138">
        <v>6</v>
      </c>
      <c r="C636" s="138">
        <v>18</v>
      </c>
      <c r="D636" s="126">
        <f t="shared" si="9"/>
        <v>38521</v>
      </c>
      <c r="E636" s="129">
        <v>4.098092</v>
      </c>
      <c r="F636" s="130">
        <v>17.33771</v>
      </c>
    </row>
    <row r="637" spans="1:6" ht="12.75">
      <c r="A637" s="137">
        <v>2005</v>
      </c>
      <c r="B637" s="138">
        <v>6</v>
      </c>
      <c r="C637" s="138">
        <v>19</v>
      </c>
      <c r="D637" s="126">
        <f t="shared" si="9"/>
        <v>38522</v>
      </c>
      <c r="E637" s="129">
        <v>29.53985</v>
      </c>
      <c r="F637" s="130">
        <v>17.37349</v>
      </c>
    </row>
    <row r="638" spans="1:6" ht="12.75">
      <c r="A638" s="137">
        <v>2005</v>
      </c>
      <c r="B638" s="138">
        <v>6</v>
      </c>
      <c r="C638" s="138">
        <v>20</v>
      </c>
      <c r="D638" s="126">
        <f t="shared" si="9"/>
        <v>38523</v>
      </c>
      <c r="E638" s="129">
        <v>178.4767</v>
      </c>
      <c r="F638" s="130">
        <v>17.4137</v>
      </c>
    </row>
    <row r="639" spans="1:6" ht="12.75">
      <c r="A639" s="137">
        <v>2005</v>
      </c>
      <c r="B639" s="138">
        <v>6</v>
      </c>
      <c r="C639" s="138">
        <v>21</v>
      </c>
      <c r="D639" s="126">
        <f t="shared" si="9"/>
        <v>38524</v>
      </c>
      <c r="E639" s="129">
        <v>316.422</v>
      </c>
      <c r="F639" s="130">
        <v>17.47391</v>
      </c>
    </row>
    <row r="640" spans="1:6" ht="12.75">
      <c r="A640" s="137">
        <v>2005</v>
      </c>
      <c r="B640" s="138">
        <v>6</v>
      </c>
      <c r="C640" s="138">
        <v>22</v>
      </c>
      <c r="D640" s="126">
        <f t="shared" si="9"/>
        <v>38525</v>
      </c>
      <c r="E640" s="129">
        <v>260.7196</v>
      </c>
      <c r="F640" s="130">
        <v>17.39359</v>
      </c>
    </row>
    <row r="641" spans="1:6" ht="12.75">
      <c r="A641" s="137">
        <v>2005</v>
      </c>
      <c r="B641" s="138">
        <v>6</v>
      </c>
      <c r="C641" s="138">
        <v>23</v>
      </c>
      <c r="D641" s="126">
        <f t="shared" si="9"/>
        <v>38526</v>
      </c>
      <c r="E641" s="129">
        <v>217.5536</v>
      </c>
      <c r="F641" s="130">
        <v>17.32094</v>
      </c>
    </row>
    <row r="642" spans="1:6" ht="12.75">
      <c r="A642" s="137">
        <v>2005</v>
      </c>
      <c r="B642" s="138">
        <v>6</v>
      </c>
      <c r="C642" s="138">
        <v>24</v>
      </c>
      <c r="D642" s="126">
        <f t="shared" si="9"/>
        <v>38527</v>
      </c>
      <c r="E642" s="129">
        <v>192.9131</v>
      </c>
      <c r="F642" s="130">
        <v>17.36042</v>
      </c>
    </row>
    <row r="643" spans="1:6" ht="12.75">
      <c r="A643" s="137">
        <v>2005</v>
      </c>
      <c r="B643" s="138">
        <v>6</v>
      </c>
      <c r="C643" s="138">
        <v>25</v>
      </c>
      <c r="D643" s="126">
        <f t="shared" si="9"/>
        <v>38528</v>
      </c>
      <c r="E643" s="129">
        <v>160.9261</v>
      </c>
      <c r="F643" s="130">
        <v>17.33162</v>
      </c>
    </row>
    <row r="644" spans="1:6" ht="12.75">
      <c r="A644" s="137">
        <v>2005</v>
      </c>
      <c r="B644" s="138">
        <v>6</v>
      </c>
      <c r="C644" s="138">
        <v>26</v>
      </c>
      <c r="D644" s="126">
        <f t="shared" si="9"/>
        <v>38529</v>
      </c>
      <c r="E644" s="129">
        <v>143.0175</v>
      </c>
      <c r="F644" s="130">
        <v>17.38193</v>
      </c>
    </row>
    <row r="645" spans="1:6" ht="12.75">
      <c r="A645" s="137">
        <v>2005</v>
      </c>
      <c r="B645" s="138">
        <v>6</v>
      </c>
      <c r="C645" s="138">
        <v>27</v>
      </c>
      <c r="D645" s="126">
        <f t="shared" si="9"/>
        <v>38530</v>
      </c>
      <c r="E645" s="129">
        <v>163.4699</v>
      </c>
      <c r="F645" s="130">
        <v>17.41865</v>
      </c>
    </row>
    <row r="646" spans="1:6" ht="12.75">
      <c r="A646" s="137">
        <v>2005</v>
      </c>
      <c r="B646" s="138">
        <v>6</v>
      </c>
      <c r="C646" s="138">
        <v>28</v>
      </c>
      <c r="D646" s="126">
        <f t="shared" si="9"/>
        <v>38531</v>
      </c>
      <c r="E646" s="129">
        <v>233.1717</v>
      </c>
      <c r="F646" s="130">
        <v>17.30177</v>
      </c>
    </row>
    <row r="647" spans="1:6" ht="12.75">
      <c r="A647" s="137">
        <v>2005</v>
      </c>
      <c r="B647" s="138">
        <v>6</v>
      </c>
      <c r="C647" s="138">
        <v>29</v>
      </c>
      <c r="D647" s="126">
        <f t="shared" si="9"/>
        <v>38532</v>
      </c>
      <c r="E647" s="129">
        <v>221.4415</v>
      </c>
      <c r="F647" s="130">
        <v>17.43479</v>
      </c>
    </row>
    <row r="648" spans="1:6" ht="12.75">
      <c r="A648" s="137">
        <v>2005</v>
      </c>
      <c r="B648" s="138">
        <v>6</v>
      </c>
      <c r="C648" s="138">
        <v>30</v>
      </c>
      <c r="D648" s="126">
        <f t="shared" si="9"/>
        <v>38533</v>
      </c>
      <c r="E648" s="129">
        <v>195.2405</v>
      </c>
      <c r="F648" s="130">
        <v>17.35651</v>
      </c>
    </row>
    <row r="649" spans="1:6" ht="12.75">
      <c r="A649" s="137">
        <v>2005</v>
      </c>
      <c r="B649" s="138">
        <v>7</v>
      </c>
      <c r="C649" s="138">
        <v>1</v>
      </c>
      <c r="D649" s="126">
        <f t="shared" si="9"/>
        <v>38534</v>
      </c>
      <c r="E649" s="129">
        <v>199.0592</v>
      </c>
      <c r="F649" s="130">
        <v>17.42057</v>
      </c>
    </row>
    <row r="650" spans="1:6" ht="12.75">
      <c r="A650" s="137">
        <v>2005</v>
      </c>
      <c r="B650" s="138">
        <v>7</v>
      </c>
      <c r="C650" s="138">
        <v>2</v>
      </c>
      <c r="D650" s="126">
        <f t="shared" si="9"/>
        <v>38535</v>
      </c>
      <c r="E650" s="129">
        <v>197.1023</v>
      </c>
      <c r="F650" s="130">
        <v>17.40141</v>
      </c>
    </row>
    <row r="651" spans="1:6" ht="12.75">
      <c r="A651" s="137">
        <v>2005</v>
      </c>
      <c r="B651" s="138">
        <v>7</v>
      </c>
      <c r="C651" s="138">
        <v>3</v>
      </c>
      <c r="D651" s="126">
        <f aca="true" t="shared" si="10" ref="D651:D714">DATE(A651,B651,C651)</f>
        <v>38536</v>
      </c>
      <c r="E651" s="129">
        <v>201.122</v>
      </c>
      <c r="F651" s="130">
        <v>17.40083</v>
      </c>
    </row>
    <row r="652" spans="1:6" ht="12.75">
      <c r="A652" s="137">
        <v>2005</v>
      </c>
      <c r="B652" s="138">
        <v>7</v>
      </c>
      <c r="C652" s="138">
        <v>4</v>
      </c>
      <c r="D652" s="126">
        <f t="shared" si="10"/>
        <v>38537</v>
      </c>
      <c r="E652" s="129">
        <v>209.0199</v>
      </c>
      <c r="F652" s="130">
        <v>17.35818</v>
      </c>
    </row>
    <row r="653" spans="1:6" ht="12.75">
      <c r="A653" s="137">
        <v>2005</v>
      </c>
      <c r="B653" s="138">
        <v>7</v>
      </c>
      <c r="C653" s="138">
        <v>5</v>
      </c>
      <c r="D653" s="126">
        <f t="shared" si="10"/>
        <v>38538</v>
      </c>
      <c r="E653" s="129">
        <v>172.8585</v>
      </c>
      <c r="F653" s="130">
        <v>17.40833</v>
      </c>
    </row>
    <row r="654" spans="1:6" ht="12.75">
      <c r="A654" s="137">
        <v>2005</v>
      </c>
      <c r="B654" s="138">
        <v>7</v>
      </c>
      <c r="C654" s="138">
        <v>6</v>
      </c>
      <c r="D654" s="126">
        <f t="shared" si="10"/>
        <v>38539</v>
      </c>
      <c r="E654" s="129">
        <v>141.4286</v>
      </c>
      <c r="F654" s="130">
        <v>17.41573</v>
      </c>
    </row>
    <row r="655" spans="1:6" ht="12.75">
      <c r="A655" s="137">
        <v>2005</v>
      </c>
      <c r="B655" s="138">
        <v>7</v>
      </c>
      <c r="C655" s="138">
        <v>7</v>
      </c>
      <c r="D655" s="126">
        <f t="shared" si="10"/>
        <v>38540</v>
      </c>
      <c r="E655" s="129">
        <v>108.6109</v>
      </c>
      <c r="F655" s="130">
        <v>17.38083</v>
      </c>
    </row>
    <row r="656" spans="1:6" ht="12.75">
      <c r="A656" s="137">
        <v>2005</v>
      </c>
      <c r="B656" s="138">
        <v>7</v>
      </c>
      <c r="C656" s="138">
        <v>8</v>
      </c>
      <c r="D656" s="126">
        <f t="shared" si="10"/>
        <v>38541</v>
      </c>
      <c r="E656" s="129">
        <v>70.2749</v>
      </c>
      <c r="F656" s="130">
        <v>17.41844</v>
      </c>
    </row>
    <row r="657" spans="1:6" ht="12.75">
      <c r="A657" s="137">
        <v>2005</v>
      </c>
      <c r="B657" s="138">
        <v>7</v>
      </c>
      <c r="C657" s="138">
        <v>9</v>
      </c>
      <c r="D657" s="126">
        <f t="shared" si="10"/>
        <v>38542</v>
      </c>
      <c r="E657" s="129">
        <v>54.90897</v>
      </c>
      <c r="F657" s="130">
        <v>17.35516</v>
      </c>
    </row>
    <row r="658" spans="1:6" ht="12.75">
      <c r="A658" s="137">
        <v>2005</v>
      </c>
      <c r="B658" s="138">
        <v>7</v>
      </c>
      <c r="C658" s="138">
        <v>10</v>
      </c>
      <c r="D658" s="126">
        <f t="shared" si="10"/>
        <v>38543</v>
      </c>
      <c r="E658" s="129">
        <v>56.16439</v>
      </c>
      <c r="F658" s="130">
        <v>17.35677</v>
      </c>
    </row>
    <row r="659" spans="1:6" ht="12.75">
      <c r="A659" s="137">
        <v>2005</v>
      </c>
      <c r="B659" s="138">
        <v>7</v>
      </c>
      <c r="C659" s="138">
        <v>11</v>
      </c>
      <c r="D659" s="126">
        <f t="shared" si="10"/>
        <v>38544</v>
      </c>
      <c r="E659" s="129">
        <v>70.8557</v>
      </c>
      <c r="F659" s="130">
        <v>17.4062</v>
      </c>
    </row>
    <row r="660" spans="1:6" ht="12.75">
      <c r="A660" s="137">
        <v>2005</v>
      </c>
      <c r="B660" s="138">
        <v>7</v>
      </c>
      <c r="C660" s="138">
        <v>12</v>
      </c>
      <c r="D660" s="126">
        <f t="shared" si="10"/>
        <v>38545</v>
      </c>
      <c r="E660" s="129">
        <v>47.12881</v>
      </c>
      <c r="F660" s="130">
        <v>17.38927</v>
      </c>
    </row>
    <row r="661" spans="1:6" ht="12.75">
      <c r="A661" s="137">
        <v>2005</v>
      </c>
      <c r="B661" s="138">
        <v>7</v>
      </c>
      <c r="C661" s="138">
        <v>13</v>
      </c>
      <c r="D661" s="126">
        <f t="shared" si="10"/>
        <v>38546</v>
      </c>
      <c r="E661" s="129">
        <v>122.6391</v>
      </c>
      <c r="F661" s="130">
        <v>17.42766</v>
      </c>
    </row>
    <row r="662" spans="1:6" ht="12.75">
      <c r="A662" s="137">
        <v>2005</v>
      </c>
      <c r="B662" s="138">
        <v>7</v>
      </c>
      <c r="C662" s="138">
        <v>14</v>
      </c>
      <c r="D662" s="126">
        <f t="shared" si="10"/>
        <v>38547</v>
      </c>
      <c r="E662" s="129">
        <v>149.9018</v>
      </c>
      <c r="F662" s="130">
        <v>17.38156</v>
      </c>
    </row>
    <row r="663" spans="1:6" ht="12.75">
      <c r="A663" s="137">
        <v>2005</v>
      </c>
      <c r="B663" s="138">
        <v>7</v>
      </c>
      <c r="C663" s="138">
        <v>15</v>
      </c>
      <c r="D663" s="126">
        <f t="shared" si="10"/>
        <v>38548</v>
      </c>
      <c r="E663" s="129">
        <v>138.211</v>
      </c>
      <c r="F663" s="130">
        <v>17.43344</v>
      </c>
    </row>
    <row r="664" spans="1:6" ht="12.75">
      <c r="A664" s="137">
        <v>2005</v>
      </c>
      <c r="B664" s="138">
        <v>7</v>
      </c>
      <c r="C664" s="138">
        <v>16</v>
      </c>
      <c r="D664" s="126">
        <f t="shared" si="10"/>
        <v>38549</v>
      </c>
      <c r="E664" s="129">
        <v>212.0834</v>
      </c>
      <c r="F664" s="130">
        <v>17.39917</v>
      </c>
    </row>
    <row r="665" spans="1:6" ht="12.75">
      <c r="A665" s="137">
        <v>2005</v>
      </c>
      <c r="B665" s="138">
        <v>7</v>
      </c>
      <c r="C665" s="138">
        <v>17</v>
      </c>
      <c r="D665" s="126">
        <f t="shared" si="10"/>
        <v>38550</v>
      </c>
      <c r="E665" s="129">
        <v>147.4852</v>
      </c>
      <c r="F665" s="130">
        <v>17.43401</v>
      </c>
    </row>
    <row r="666" spans="1:6" ht="12.75">
      <c r="A666" s="137">
        <v>2005</v>
      </c>
      <c r="B666" s="138">
        <v>7</v>
      </c>
      <c r="C666" s="138">
        <v>18</v>
      </c>
      <c r="D666" s="126">
        <f t="shared" si="10"/>
        <v>38551</v>
      </c>
      <c r="E666" s="129">
        <v>96.67472</v>
      </c>
      <c r="F666" s="130">
        <v>17.34255</v>
      </c>
    </row>
    <row r="667" spans="1:6" ht="12.75">
      <c r="A667" s="137">
        <v>2005</v>
      </c>
      <c r="B667" s="138">
        <v>7</v>
      </c>
      <c r="C667" s="138">
        <v>19</v>
      </c>
      <c r="D667" s="126">
        <f t="shared" si="10"/>
        <v>38552</v>
      </c>
      <c r="E667" s="129">
        <v>87.38675</v>
      </c>
      <c r="F667" s="130">
        <v>17.46333</v>
      </c>
    </row>
    <row r="668" spans="1:6" ht="12.75">
      <c r="A668" s="137">
        <v>2005</v>
      </c>
      <c r="B668" s="138">
        <v>7</v>
      </c>
      <c r="C668" s="138">
        <v>20</v>
      </c>
      <c r="D668" s="126">
        <f t="shared" si="10"/>
        <v>38553</v>
      </c>
      <c r="E668" s="129">
        <v>65.52467</v>
      </c>
      <c r="F668" s="130">
        <v>17.40375</v>
      </c>
    </row>
    <row r="669" spans="1:6" ht="12.75">
      <c r="A669" s="137">
        <v>2005</v>
      </c>
      <c r="B669" s="138">
        <v>7</v>
      </c>
      <c r="C669" s="138">
        <v>21</v>
      </c>
      <c r="D669" s="126">
        <f t="shared" si="10"/>
        <v>38554</v>
      </c>
      <c r="E669" s="129">
        <v>43.54551</v>
      </c>
      <c r="F669" s="130">
        <v>17.38656</v>
      </c>
    </row>
    <row r="670" spans="1:6" ht="12.75">
      <c r="A670" s="137">
        <v>2005</v>
      </c>
      <c r="B670" s="138">
        <v>7</v>
      </c>
      <c r="C670" s="138">
        <v>22</v>
      </c>
      <c r="D670" s="126">
        <f t="shared" si="10"/>
        <v>38555</v>
      </c>
      <c r="E670" s="129">
        <v>30.06669</v>
      </c>
      <c r="F670" s="130">
        <v>17.31609</v>
      </c>
    </row>
    <row r="671" spans="1:6" ht="12.75">
      <c r="A671" s="137">
        <v>2005</v>
      </c>
      <c r="B671" s="138">
        <v>7</v>
      </c>
      <c r="C671" s="138">
        <v>23</v>
      </c>
      <c r="D671" s="126">
        <f t="shared" si="10"/>
        <v>38556</v>
      </c>
      <c r="E671" s="129">
        <v>41.56024</v>
      </c>
      <c r="F671" s="130">
        <v>17.4399</v>
      </c>
    </row>
    <row r="672" spans="1:6" ht="12.75">
      <c r="A672" s="137">
        <v>2005</v>
      </c>
      <c r="B672" s="138">
        <v>7</v>
      </c>
      <c r="C672" s="138">
        <v>24</v>
      </c>
      <c r="D672" s="126">
        <f t="shared" si="10"/>
        <v>38557</v>
      </c>
      <c r="E672" s="129">
        <v>65.89811</v>
      </c>
      <c r="F672" s="130">
        <v>17.38359</v>
      </c>
    </row>
    <row r="673" spans="1:6" ht="12.75">
      <c r="A673" s="137">
        <v>2005</v>
      </c>
      <c r="B673" s="138">
        <v>7</v>
      </c>
      <c r="C673" s="138">
        <v>25</v>
      </c>
      <c r="D673" s="126">
        <f t="shared" si="10"/>
        <v>38558</v>
      </c>
      <c r="E673" s="129">
        <v>99.04298</v>
      </c>
      <c r="F673" s="130">
        <v>17.40526</v>
      </c>
    </row>
    <row r="674" spans="1:6" ht="12.75">
      <c r="A674" s="137">
        <v>2005</v>
      </c>
      <c r="B674" s="138">
        <v>7</v>
      </c>
      <c r="C674" s="138">
        <v>26</v>
      </c>
      <c r="D674" s="126">
        <f t="shared" si="10"/>
        <v>38559</v>
      </c>
      <c r="E674" s="129">
        <v>59.91941</v>
      </c>
      <c r="F674" s="130">
        <v>17.45391</v>
      </c>
    </row>
    <row r="675" spans="1:6" ht="12.75">
      <c r="A675" s="137">
        <v>2005</v>
      </c>
      <c r="B675" s="138">
        <v>7</v>
      </c>
      <c r="C675" s="138">
        <v>27</v>
      </c>
      <c r="D675" s="126">
        <f t="shared" si="10"/>
        <v>38560</v>
      </c>
      <c r="E675" s="129">
        <v>62.47072</v>
      </c>
      <c r="F675" s="130">
        <v>17.3812</v>
      </c>
    </row>
    <row r="676" spans="1:6" ht="12.75">
      <c r="A676" s="137">
        <v>2005</v>
      </c>
      <c r="B676" s="138">
        <v>7</v>
      </c>
      <c r="C676" s="138">
        <v>28</v>
      </c>
      <c r="D676" s="126">
        <f t="shared" si="10"/>
        <v>38561</v>
      </c>
      <c r="E676" s="129">
        <v>52.54932</v>
      </c>
      <c r="F676" s="130">
        <v>17.35271</v>
      </c>
    </row>
    <row r="677" spans="1:6" ht="12.75">
      <c r="A677" s="137">
        <v>2005</v>
      </c>
      <c r="B677" s="138">
        <v>7</v>
      </c>
      <c r="C677" s="138">
        <v>29</v>
      </c>
      <c r="D677" s="126">
        <f t="shared" si="10"/>
        <v>38562</v>
      </c>
      <c r="E677" s="129">
        <v>39.31433</v>
      </c>
      <c r="F677" s="130">
        <v>17.55193</v>
      </c>
    </row>
    <row r="678" spans="1:6" ht="12.75">
      <c r="A678" s="137">
        <v>2005</v>
      </c>
      <c r="B678" s="138">
        <v>7</v>
      </c>
      <c r="C678" s="138">
        <v>30</v>
      </c>
      <c r="D678" s="126">
        <f t="shared" si="10"/>
        <v>38563</v>
      </c>
      <c r="E678" s="129">
        <v>17.10069</v>
      </c>
      <c r="F678" s="130">
        <v>17.29917</v>
      </c>
    </row>
    <row r="679" spans="1:6" ht="12.75">
      <c r="A679" s="137">
        <v>2005</v>
      </c>
      <c r="B679" s="138">
        <v>7</v>
      </c>
      <c r="C679" s="138">
        <v>31</v>
      </c>
      <c r="D679" s="126">
        <f t="shared" si="10"/>
        <v>38564</v>
      </c>
      <c r="E679" s="129">
        <v>35.70774</v>
      </c>
      <c r="F679" s="130">
        <v>17.40865</v>
      </c>
    </row>
    <row r="680" spans="1:6" ht="12.75">
      <c r="A680" s="137">
        <v>2005</v>
      </c>
      <c r="B680" s="138">
        <v>8</v>
      </c>
      <c r="C680" s="138">
        <v>1</v>
      </c>
      <c r="D680" s="126">
        <f t="shared" si="10"/>
        <v>38565</v>
      </c>
      <c r="E680" s="129">
        <v>15.51424</v>
      </c>
      <c r="F680" s="130">
        <v>17.48849</v>
      </c>
    </row>
    <row r="681" spans="1:6" ht="12.75">
      <c r="A681" s="137">
        <v>2005</v>
      </c>
      <c r="B681" s="138">
        <v>8</v>
      </c>
      <c r="C681" s="138">
        <v>2</v>
      </c>
      <c r="D681" s="126">
        <f t="shared" si="10"/>
        <v>38566</v>
      </c>
      <c r="E681" s="129">
        <v>-0.4487973</v>
      </c>
      <c r="F681" s="130">
        <v>17.45901</v>
      </c>
    </row>
    <row r="682" spans="1:6" ht="12.75">
      <c r="A682" s="137">
        <v>2005</v>
      </c>
      <c r="B682" s="138">
        <v>8</v>
      </c>
      <c r="C682" s="138">
        <v>3</v>
      </c>
      <c r="D682" s="126">
        <f t="shared" si="10"/>
        <v>38567</v>
      </c>
      <c r="E682" s="129">
        <v>-4.133416</v>
      </c>
      <c r="F682" s="130">
        <v>17.35417</v>
      </c>
    </row>
    <row r="683" spans="1:6" ht="12.75">
      <c r="A683" s="137">
        <v>2005</v>
      </c>
      <c r="B683" s="138">
        <v>8</v>
      </c>
      <c r="C683" s="138">
        <v>4</v>
      </c>
      <c r="D683" s="126">
        <f t="shared" si="10"/>
        <v>38568</v>
      </c>
      <c r="E683" s="129">
        <v>10.42544</v>
      </c>
      <c r="F683" s="130">
        <v>17.44818</v>
      </c>
    </row>
    <row r="684" spans="1:6" ht="12.75">
      <c r="A684" s="137">
        <v>2005</v>
      </c>
      <c r="B684" s="138">
        <v>8</v>
      </c>
      <c r="C684" s="138">
        <v>5</v>
      </c>
      <c r="D684" s="126">
        <f t="shared" si="10"/>
        <v>38569</v>
      </c>
      <c r="E684" s="129">
        <v>15.394</v>
      </c>
      <c r="F684" s="130">
        <v>17.44495</v>
      </c>
    </row>
    <row r="685" spans="1:6" ht="12.75">
      <c r="A685" s="137">
        <v>2005</v>
      </c>
      <c r="B685" s="138">
        <v>8</v>
      </c>
      <c r="C685" s="138">
        <v>6</v>
      </c>
      <c r="D685" s="126">
        <f t="shared" si="10"/>
        <v>38570</v>
      </c>
      <c r="E685" s="129">
        <v>14.7027</v>
      </c>
      <c r="F685" s="130">
        <v>17.45615</v>
      </c>
    </row>
    <row r="686" spans="1:6" ht="12.75">
      <c r="A686" s="137">
        <v>2005</v>
      </c>
      <c r="B686" s="138">
        <v>8</v>
      </c>
      <c r="C686" s="138">
        <v>7</v>
      </c>
      <c r="D686" s="126">
        <f t="shared" si="10"/>
        <v>38571</v>
      </c>
      <c r="E686" s="129">
        <v>16.01395</v>
      </c>
      <c r="F686" s="130">
        <v>17.3862</v>
      </c>
    </row>
    <row r="687" spans="1:6" ht="12.75">
      <c r="A687" s="137">
        <v>2005</v>
      </c>
      <c r="B687" s="138">
        <v>8</v>
      </c>
      <c r="C687" s="138">
        <v>8</v>
      </c>
      <c r="D687" s="126">
        <f t="shared" si="10"/>
        <v>38572</v>
      </c>
      <c r="E687" s="129">
        <v>-0.3874703</v>
      </c>
      <c r="F687" s="130">
        <v>17.44094</v>
      </c>
    </row>
    <row r="688" spans="1:6" ht="12.75">
      <c r="A688" s="137">
        <v>2005</v>
      </c>
      <c r="B688" s="138">
        <v>8</v>
      </c>
      <c r="C688" s="138">
        <v>9</v>
      </c>
      <c r="D688" s="126">
        <f t="shared" si="10"/>
        <v>38573</v>
      </c>
      <c r="E688" s="129">
        <v>9.822851</v>
      </c>
      <c r="F688" s="130">
        <v>17.45</v>
      </c>
    </row>
    <row r="689" spans="1:6" ht="12.75">
      <c r="A689" s="137">
        <v>2005</v>
      </c>
      <c r="B689" s="138">
        <v>8</v>
      </c>
      <c r="C689" s="138">
        <v>10</v>
      </c>
      <c r="D689" s="126">
        <f t="shared" si="10"/>
        <v>38574</v>
      </c>
      <c r="E689" s="129">
        <v>2.641168</v>
      </c>
      <c r="F689" s="130">
        <v>17.3975</v>
      </c>
    </row>
    <row r="690" spans="1:6" ht="12.75">
      <c r="A690" s="137">
        <v>2005</v>
      </c>
      <c r="B690" s="138">
        <v>8</v>
      </c>
      <c r="C690" s="138">
        <v>11</v>
      </c>
      <c r="D690" s="126">
        <f t="shared" si="10"/>
        <v>38575</v>
      </c>
      <c r="E690" s="129">
        <v>25.01488</v>
      </c>
      <c r="F690" s="130">
        <v>17.31818</v>
      </c>
    </row>
    <row r="691" spans="1:6" ht="12.75">
      <c r="A691" s="137">
        <v>2005</v>
      </c>
      <c r="B691" s="138">
        <v>8</v>
      </c>
      <c r="C691" s="138">
        <v>12</v>
      </c>
      <c r="D691" s="126">
        <f t="shared" si="10"/>
        <v>38576</v>
      </c>
      <c r="E691" s="129">
        <v>6.482763</v>
      </c>
      <c r="F691" s="130">
        <v>17.51995</v>
      </c>
    </row>
    <row r="692" spans="1:6" ht="12.75">
      <c r="A692" s="137">
        <v>2005</v>
      </c>
      <c r="B692" s="138">
        <v>8</v>
      </c>
      <c r="C692" s="138">
        <v>13</v>
      </c>
      <c r="D692" s="126">
        <f t="shared" si="10"/>
        <v>38577</v>
      </c>
      <c r="E692" s="129">
        <v>-1.672754</v>
      </c>
      <c r="F692" s="130">
        <v>17.2575</v>
      </c>
    </row>
    <row r="693" spans="1:6" ht="12.75">
      <c r="A693" s="137">
        <v>2005</v>
      </c>
      <c r="B693" s="138">
        <v>8</v>
      </c>
      <c r="C693" s="138">
        <v>14</v>
      </c>
      <c r="D693" s="126">
        <f t="shared" si="10"/>
        <v>38578</v>
      </c>
      <c r="E693" s="129">
        <v>0.7704366</v>
      </c>
      <c r="F693" s="130">
        <v>17.45396</v>
      </c>
    </row>
    <row r="694" spans="1:6" ht="12.75">
      <c r="A694" s="137">
        <v>2005</v>
      </c>
      <c r="B694" s="138">
        <v>8</v>
      </c>
      <c r="C694" s="138">
        <v>15</v>
      </c>
      <c r="D694" s="126">
        <f t="shared" si="10"/>
        <v>38579</v>
      </c>
      <c r="E694" s="129">
        <v>20.34782</v>
      </c>
      <c r="F694" s="130">
        <v>17.44568</v>
      </c>
    </row>
    <row r="695" spans="1:6" ht="12.75">
      <c r="A695" s="137">
        <v>2005</v>
      </c>
      <c r="B695" s="138">
        <v>8</v>
      </c>
      <c r="C695" s="138">
        <v>16</v>
      </c>
      <c r="D695" s="126">
        <f t="shared" si="10"/>
        <v>38580</v>
      </c>
      <c r="E695" s="129">
        <v>4.364599</v>
      </c>
      <c r="F695" s="130">
        <v>17.39844</v>
      </c>
    </row>
    <row r="696" spans="1:6" ht="12.75">
      <c r="A696" s="137">
        <v>2005</v>
      </c>
      <c r="B696" s="138">
        <v>8</v>
      </c>
      <c r="C696" s="138">
        <v>17</v>
      </c>
      <c r="D696" s="126">
        <f t="shared" si="10"/>
        <v>38581</v>
      </c>
      <c r="E696" s="129">
        <v>11.78079</v>
      </c>
      <c r="F696" s="130">
        <v>17.43161</v>
      </c>
    </row>
    <row r="697" spans="1:6" ht="12.75">
      <c r="A697" s="137">
        <v>2005</v>
      </c>
      <c r="B697" s="138">
        <v>8</v>
      </c>
      <c r="C697" s="138">
        <v>18</v>
      </c>
      <c r="D697" s="126">
        <f t="shared" si="10"/>
        <v>38582</v>
      </c>
      <c r="E697" s="129">
        <v>14.71133</v>
      </c>
      <c r="F697" s="130">
        <v>17.41849</v>
      </c>
    </row>
    <row r="698" spans="1:6" ht="12.75">
      <c r="A698" s="137">
        <v>2005</v>
      </c>
      <c r="B698" s="138">
        <v>8</v>
      </c>
      <c r="C698" s="138">
        <v>19</v>
      </c>
      <c r="D698" s="126">
        <f t="shared" si="10"/>
        <v>38583</v>
      </c>
      <c r="E698" s="129">
        <v>25.23998</v>
      </c>
      <c r="F698" s="130">
        <v>17.45047</v>
      </c>
    </row>
    <row r="699" spans="1:6" ht="12.75">
      <c r="A699" s="137">
        <v>2005</v>
      </c>
      <c r="B699" s="138">
        <v>8</v>
      </c>
      <c r="C699" s="138">
        <v>20</v>
      </c>
      <c r="D699" s="126">
        <f t="shared" si="10"/>
        <v>38584</v>
      </c>
      <c r="E699" s="129">
        <v>14.92797</v>
      </c>
      <c r="F699" s="130">
        <v>17.39073</v>
      </c>
    </row>
    <row r="700" spans="1:6" ht="12.75">
      <c r="A700" s="137">
        <v>2005</v>
      </c>
      <c r="B700" s="138">
        <v>8</v>
      </c>
      <c r="C700" s="138">
        <v>21</v>
      </c>
      <c r="D700" s="126">
        <f t="shared" si="10"/>
        <v>38585</v>
      </c>
      <c r="E700" s="129">
        <v>10.71465</v>
      </c>
      <c r="F700" s="130">
        <v>17.4262</v>
      </c>
    </row>
    <row r="701" spans="1:6" ht="12.75">
      <c r="A701" s="137">
        <v>2005</v>
      </c>
      <c r="B701" s="138">
        <v>8</v>
      </c>
      <c r="C701" s="138">
        <v>22</v>
      </c>
      <c r="D701" s="126">
        <f t="shared" si="10"/>
        <v>38586</v>
      </c>
      <c r="E701" s="129">
        <v>16.78782</v>
      </c>
      <c r="F701" s="130">
        <v>17.4613</v>
      </c>
    </row>
    <row r="702" spans="1:6" ht="12.75">
      <c r="A702" s="137">
        <v>2005</v>
      </c>
      <c r="B702" s="138">
        <v>8</v>
      </c>
      <c r="C702" s="138">
        <v>23</v>
      </c>
      <c r="D702" s="126">
        <f t="shared" si="10"/>
        <v>38587</v>
      </c>
      <c r="E702" s="129">
        <v>25.32315</v>
      </c>
      <c r="F702" s="130">
        <v>17.39385</v>
      </c>
    </row>
    <row r="703" spans="1:6" ht="12.75">
      <c r="A703" s="137">
        <v>2005</v>
      </c>
      <c r="B703" s="138">
        <v>8</v>
      </c>
      <c r="C703" s="138">
        <v>24</v>
      </c>
      <c r="D703" s="126">
        <f t="shared" si="10"/>
        <v>38588</v>
      </c>
      <c r="E703" s="129">
        <v>24.19133</v>
      </c>
      <c r="F703" s="130">
        <v>17.37089</v>
      </c>
    </row>
    <row r="704" spans="1:6" ht="12.75">
      <c r="A704" s="137">
        <v>2005</v>
      </c>
      <c r="B704" s="138">
        <v>8</v>
      </c>
      <c r="C704" s="138">
        <v>25</v>
      </c>
      <c r="D704" s="126">
        <f t="shared" si="10"/>
        <v>38589</v>
      </c>
      <c r="E704" s="129">
        <v>13.43577</v>
      </c>
      <c r="F704" s="130">
        <v>17.48141</v>
      </c>
    </row>
    <row r="705" spans="1:6" ht="12.75">
      <c r="A705" s="137">
        <v>2005</v>
      </c>
      <c r="B705" s="138">
        <v>8</v>
      </c>
      <c r="C705" s="138">
        <v>26</v>
      </c>
      <c r="D705" s="126">
        <f t="shared" si="10"/>
        <v>38590</v>
      </c>
      <c r="E705" s="129">
        <v>40.68931</v>
      </c>
      <c r="F705" s="130">
        <v>17.33245</v>
      </c>
    </row>
    <row r="706" spans="1:6" ht="12.75">
      <c r="A706" s="137">
        <v>2005</v>
      </c>
      <c r="B706" s="138">
        <v>8</v>
      </c>
      <c r="C706" s="138">
        <v>27</v>
      </c>
      <c r="D706" s="126">
        <f t="shared" si="10"/>
        <v>38591</v>
      </c>
      <c r="E706" s="129">
        <v>45.84111</v>
      </c>
      <c r="F706" s="130">
        <v>17.41724</v>
      </c>
    </row>
    <row r="707" spans="1:6" ht="12.75">
      <c r="A707" s="137">
        <v>2005</v>
      </c>
      <c r="B707" s="138">
        <v>8</v>
      </c>
      <c r="C707" s="138">
        <v>28</v>
      </c>
      <c r="D707" s="126">
        <f t="shared" si="10"/>
        <v>38592</v>
      </c>
      <c r="E707" s="129">
        <v>28.99004</v>
      </c>
      <c r="F707" s="130">
        <v>17.43573</v>
      </c>
    </row>
    <row r="708" spans="1:6" ht="12.75">
      <c r="A708" s="137">
        <v>2005</v>
      </c>
      <c r="B708" s="138">
        <v>8</v>
      </c>
      <c r="C708" s="138">
        <v>29</v>
      </c>
      <c r="D708" s="126">
        <f t="shared" si="10"/>
        <v>38593</v>
      </c>
      <c r="E708" s="129">
        <v>40.76247</v>
      </c>
      <c r="F708" s="130">
        <v>17.41063</v>
      </c>
    </row>
    <row r="709" spans="1:6" ht="12.75">
      <c r="A709" s="137">
        <v>2005</v>
      </c>
      <c r="B709" s="138">
        <v>8</v>
      </c>
      <c r="C709" s="138">
        <v>30</v>
      </c>
      <c r="D709" s="126">
        <f t="shared" si="10"/>
        <v>38594</v>
      </c>
      <c r="E709" s="129">
        <v>17.69303</v>
      </c>
      <c r="F709" s="130">
        <v>17.39</v>
      </c>
    </row>
    <row r="710" spans="1:6" ht="12.75">
      <c r="A710" s="137">
        <v>2005</v>
      </c>
      <c r="B710" s="138">
        <v>8</v>
      </c>
      <c r="C710" s="138">
        <v>31</v>
      </c>
      <c r="D710" s="126">
        <f t="shared" si="10"/>
        <v>38595</v>
      </c>
      <c r="E710" s="129">
        <v>19.02058</v>
      </c>
      <c r="F710" s="130">
        <v>17.41552</v>
      </c>
    </row>
    <row r="711" spans="1:6" ht="12.75">
      <c r="A711" s="137">
        <v>2005</v>
      </c>
      <c r="B711" s="138">
        <v>9</v>
      </c>
      <c r="C711" s="138">
        <v>1</v>
      </c>
      <c r="D711" s="126">
        <f t="shared" si="10"/>
        <v>38596</v>
      </c>
      <c r="E711" s="129">
        <v>19.48797</v>
      </c>
      <c r="F711" s="130">
        <v>17.46349</v>
      </c>
    </row>
    <row r="712" spans="1:6" ht="12.75">
      <c r="A712" s="137">
        <v>2005</v>
      </c>
      <c r="B712" s="138">
        <v>9</v>
      </c>
      <c r="C712" s="138">
        <v>2</v>
      </c>
      <c r="D712" s="126">
        <f t="shared" si="10"/>
        <v>38597</v>
      </c>
      <c r="E712" s="129">
        <v>43.58054</v>
      </c>
      <c r="F712" s="130">
        <v>17.40208</v>
      </c>
    </row>
    <row r="713" spans="1:6" ht="12.75">
      <c r="A713" s="137">
        <v>2005</v>
      </c>
      <c r="B713" s="138">
        <v>9</v>
      </c>
      <c r="C713" s="138">
        <v>3</v>
      </c>
      <c r="D713" s="126">
        <f t="shared" si="10"/>
        <v>38598</v>
      </c>
      <c r="E713" s="129">
        <v>40.50775</v>
      </c>
      <c r="F713" s="130">
        <v>17.41979</v>
      </c>
    </row>
    <row r="714" spans="1:6" ht="12.75">
      <c r="A714" s="137">
        <v>2005</v>
      </c>
      <c r="B714" s="138">
        <v>9</v>
      </c>
      <c r="C714" s="138">
        <v>4</v>
      </c>
      <c r="D714" s="126">
        <f t="shared" si="10"/>
        <v>38599</v>
      </c>
      <c r="E714" s="129">
        <v>30.3963</v>
      </c>
      <c r="F714" s="130">
        <v>17.4751</v>
      </c>
    </row>
    <row r="715" spans="1:6" ht="12.75">
      <c r="A715" s="137">
        <v>2005</v>
      </c>
      <c r="B715" s="138">
        <v>9</v>
      </c>
      <c r="C715" s="138">
        <v>5</v>
      </c>
      <c r="D715" s="126">
        <f aca="true" t="shared" si="11" ref="D715:D740">DATE(A715,B715,C715)</f>
        <v>38600</v>
      </c>
      <c r="E715" s="129">
        <v>65.61608</v>
      </c>
      <c r="F715" s="130">
        <v>17.3738</v>
      </c>
    </row>
    <row r="716" spans="1:6" ht="12.75">
      <c r="A716" s="137">
        <v>2005</v>
      </c>
      <c r="B716" s="138">
        <v>9</v>
      </c>
      <c r="C716" s="138">
        <v>6</v>
      </c>
      <c r="D716" s="126">
        <f t="shared" si="11"/>
        <v>38601</v>
      </c>
      <c r="E716" s="129">
        <v>98.44601</v>
      </c>
      <c r="F716" s="130">
        <v>17.42516</v>
      </c>
    </row>
    <row r="717" spans="1:6" ht="12.75">
      <c r="A717" s="137">
        <v>2005</v>
      </c>
      <c r="B717" s="138">
        <v>9</v>
      </c>
      <c r="C717" s="138">
        <v>7</v>
      </c>
      <c r="D717" s="126">
        <f t="shared" si="11"/>
        <v>38602</v>
      </c>
      <c r="E717" s="129">
        <v>67.34714</v>
      </c>
      <c r="F717" s="130">
        <v>17.45219</v>
      </c>
    </row>
    <row r="718" spans="1:6" ht="12.75">
      <c r="A718" s="137">
        <v>2005</v>
      </c>
      <c r="B718" s="138">
        <v>9</v>
      </c>
      <c r="C718" s="138">
        <v>8</v>
      </c>
      <c r="D718" s="126">
        <f t="shared" si="11"/>
        <v>38603</v>
      </c>
      <c r="E718" s="129">
        <v>67.73296</v>
      </c>
      <c r="F718" s="130">
        <v>17.41458</v>
      </c>
    </row>
    <row r="719" spans="1:6" ht="12.75">
      <c r="A719" s="137">
        <v>2005</v>
      </c>
      <c r="B719" s="138">
        <v>9</v>
      </c>
      <c r="C719" s="138">
        <v>9</v>
      </c>
      <c r="D719" s="126">
        <f t="shared" si="11"/>
        <v>38604</v>
      </c>
      <c r="E719" s="129">
        <v>49.4643</v>
      </c>
      <c r="F719" s="130">
        <v>17.39354</v>
      </c>
    </row>
    <row r="720" spans="1:6" ht="12.75">
      <c r="A720" s="137">
        <v>2005</v>
      </c>
      <c r="B720" s="138">
        <v>9</v>
      </c>
      <c r="C720" s="138">
        <v>10</v>
      </c>
      <c r="D720" s="126">
        <f t="shared" si="11"/>
        <v>38605</v>
      </c>
      <c r="E720" s="129">
        <v>59.37339</v>
      </c>
      <c r="F720" s="130">
        <v>17.46776</v>
      </c>
    </row>
    <row r="721" spans="1:6" ht="12.75">
      <c r="A721" s="137">
        <v>2005</v>
      </c>
      <c r="B721" s="138">
        <v>9</v>
      </c>
      <c r="C721" s="138">
        <v>11</v>
      </c>
      <c r="D721" s="126">
        <f t="shared" si="11"/>
        <v>38606</v>
      </c>
      <c r="E721" s="129">
        <v>42.30346</v>
      </c>
      <c r="F721" s="130">
        <v>17.35771</v>
      </c>
    </row>
    <row r="722" spans="1:6" ht="12.75">
      <c r="A722" s="137">
        <v>2005</v>
      </c>
      <c r="B722" s="138">
        <v>9</v>
      </c>
      <c r="C722" s="138">
        <v>12</v>
      </c>
      <c r="D722" s="126">
        <f t="shared" si="11"/>
        <v>38607</v>
      </c>
      <c r="E722" s="129">
        <v>30.58371</v>
      </c>
      <c r="F722" s="130">
        <v>17.41167</v>
      </c>
    </row>
    <row r="723" spans="1:6" ht="12.75">
      <c r="A723" s="137">
        <v>2005</v>
      </c>
      <c r="B723" s="138">
        <v>9</v>
      </c>
      <c r="C723" s="138">
        <v>13</v>
      </c>
      <c r="D723" s="126">
        <f t="shared" si="11"/>
        <v>38608</v>
      </c>
      <c r="E723" s="129">
        <v>2.789368</v>
      </c>
      <c r="F723" s="130">
        <v>17.39911</v>
      </c>
    </row>
    <row r="724" spans="1:6" ht="12.75">
      <c r="A724" s="137">
        <v>2005</v>
      </c>
      <c r="B724" s="138">
        <v>9</v>
      </c>
      <c r="C724" s="138">
        <v>14</v>
      </c>
      <c r="D724" s="126">
        <f t="shared" si="11"/>
        <v>38609</v>
      </c>
      <c r="E724" s="129">
        <v>10.05511</v>
      </c>
      <c r="F724" s="130">
        <v>17.58005</v>
      </c>
    </row>
    <row r="725" spans="1:6" ht="12.75">
      <c r="A725" s="137">
        <v>2005</v>
      </c>
      <c r="B725" s="138">
        <v>9</v>
      </c>
      <c r="C725" s="138">
        <v>15</v>
      </c>
      <c r="D725" s="126">
        <f t="shared" si="11"/>
        <v>38610</v>
      </c>
      <c r="E725" s="129">
        <v>13.64827</v>
      </c>
      <c r="F725" s="130">
        <v>17.20797</v>
      </c>
    </row>
    <row r="726" spans="1:6" ht="12.75">
      <c r="A726" s="137">
        <v>2005</v>
      </c>
      <c r="B726" s="138">
        <v>9</v>
      </c>
      <c r="C726" s="138">
        <v>16</v>
      </c>
      <c r="D726" s="126">
        <f t="shared" si="11"/>
        <v>38611</v>
      </c>
      <c r="E726" s="129">
        <v>-1.959532</v>
      </c>
      <c r="F726" s="130">
        <v>17.38802</v>
      </c>
    </row>
    <row r="727" spans="1:6" ht="12.75">
      <c r="A727" s="137">
        <v>2005</v>
      </c>
      <c r="B727" s="138">
        <v>9</v>
      </c>
      <c r="C727" s="138">
        <v>17</v>
      </c>
      <c r="D727" s="126">
        <f t="shared" si="11"/>
        <v>38612</v>
      </c>
      <c r="E727" s="129">
        <v>-6.755298</v>
      </c>
      <c r="F727" s="130">
        <v>17.5501</v>
      </c>
    </row>
    <row r="728" spans="1:6" ht="12.75">
      <c r="A728" s="137">
        <v>2005</v>
      </c>
      <c r="B728" s="138">
        <v>9</v>
      </c>
      <c r="C728" s="138">
        <v>18</v>
      </c>
      <c r="D728" s="126">
        <f t="shared" si="11"/>
        <v>38613</v>
      </c>
      <c r="E728" s="129">
        <v>7.586721</v>
      </c>
      <c r="F728" s="130">
        <v>17.67818</v>
      </c>
    </row>
    <row r="729" spans="1:6" ht="12.75">
      <c r="A729" s="137">
        <v>2005</v>
      </c>
      <c r="B729" s="138">
        <v>9</v>
      </c>
      <c r="C729" s="138">
        <v>19</v>
      </c>
      <c r="D729" s="126">
        <f t="shared" si="11"/>
        <v>38614</v>
      </c>
      <c r="E729" s="129">
        <v>-3.602613</v>
      </c>
      <c r="F729" s="130">
        <v>17.80646</v>
      </c>
    </row>
    <row r="730" spans="1:6" ht="12.75">
      <c r="A730" s="137">
        <v>2005</v>
      </c>
      <c r="B730" s="138">
        <v>9</v>
      </c>
      <c r="C730" s="138">
        <v>20</v>
      </c>
      <c r="D730" s="126">
        <f t="shared" si="11"/>
        <v>38615</v>
      </c>
      <c r="E730" s="129">
        <v>22.83822</v>
      </c>
      <c r="F730" s="130">
        <v>17.29625</v>
      </c>
    </row>
    <row r="731" spans="1:6" ht="12.75">
      <c r="A731" s="137">
        <v>2005</v>
      </c>
      <c r="B731" s="138">
        <v>9</v>
      </c>
      <c r="C731" s="138">
        <v>21</v>
      </c>
      <c r="D731" s="126">
        <f t="shared" si="11"/>
        <v>38616</v>
      </c>
      <c r="E731" s="129">
        <v>19.04324</v>
      </c>
      <c r="F731" s="130">
        <v>17.56609</v>
      </c>
    </row>
    <row r="732" spans="1:6" ht="12.75">
      <c r="A732" s="137">
        <v>2005</v>
      </c>
      <c r="B732" s="138">
        <v>9</v>
      </c>
      <c r="C732" s="138">
        <v>22</v>
      </c>
      <c r="D732" s="126">
        <f t="shared" si="11"/>
        <v>38617</v>
      </c>
      <c r="E732" s="129">
        <v>26.47214</v>
      </c>
      <c r="F732" s="130">
        <v>17.52729</v>
      </c>
    </row>
    <row r="733" spans="1:6" ht="12.75">
      <c r="A733" s="137">
        <v>2005</v>
      </c>
      <c r="B733" s="138">
        <v>9</v>
      </c>
      <c r="C733" s="138">
        <v>23</v>
      </c>
      <c r="D733" s="126">
        <f t="shared" si="11"/>
        <v>38618</v>
      </c>
      <c r="E733" s="129">
        <v>27.39728</v>
      </c>
      <c r="F733" s="130">
        <v>17.43818</v>
      </c>
    </row>
    <row r="734" spans="1:6" ht="12.75">
      <c r="A734" s="137">
        <v>2005</v>
      </c>
      <c r="B734" s="138">
        <v>9</v>
      </c>
      <c r="C734" s="138">
        <v>24</v>
      </c>
      <c r="D734" s="126">
        <f t="shared" si="11"/>
        <v>38619</v>
      </c>
      <c r="E734" s="129">
        <v>32.14444</v>
      </c>
      <c r="F734" s="130">
        <v>17.46719</v>
      </c>
    </row>
    <row r="735" spans="1:6" ht="12.75">
      <c r="A735" s="137">
        <v>2005</v>
      </c>
      <c r="B735" s="138">
        <v>9</v>
      </c>
      <c r="C735" s="138">
        <v>25</v>
      </c>
      <c r="D735" s="126">
        <f t="shared" si="11"/>
        <v>38620</v>
      </c>
      <c r="E735" s="129">
        <v>27.12492</v>
      </c>
      <c r="F735" s="130">
        <v>17.29271</v>
      </c>
    </row>
    <row r="736" spans="1:6" ht="12.75">
      <c r="A736" s="137">
        <v>2005</v>
      </c>
      <c r="B736" s="138">
        <v>9</v>
      </c>
      <c r="C736" s="138">
        <v>26</v>
      </c>
      <c r="D736" s="126">
        <f t="shared" si="11"/>
        <v>38621</v>
      </c>
      <c r="E736" s="129">
        <v>20.22059</v>
      </c>
      <c r="F736" s="130">
        <v>17.51198</v>
      </c>
    </row>
    <row r="737" spans="1:6" ht="12.75">
      <c r="A737" s="137">
        <v>2005</v>
      </c>
      <c r="B737" s="138">
        <v>9</v>
      </c>
      <c r="C737" s="138">
        <v>27</v>
      </c>
      <c r="D737" s="126">
        <f t="shared" si="11"/>
        <v>38622</v>
      </c>
      <c r="E737" s="129">
        <v>17.03862</v>
      </c>
      <c r="F737" s="130">
        <v>17.57302</v>
      </c>
    </row>
    <row r="738" spans="1:6" ht="12.75">
      <c r="A738" s="137">
        <v>2005</v>
      </c>
      <c r="B738" s="138">
        <v>9</v>
      </c>
      <c r="C738" s="138">
        <v>28</v>
      </c>
      <c r="D738" s="126">
        <f t="shared" si="11"/>
        <v>38623</v>
      </c>
      <c r="E738" s="129">
        <v>2.260095</v>
      </c>
      <c r="F738" s="130">
        <v>17.17427</v>
      </c>
    </row>
    <row r="739" spans="1:6" ht="12.75">
      <c r="A739" s="137">
        <v>2005</v>
      </c>
      <c r="B739" s="138">
        <v>9</v>
      </c>
      <c r="C739" s="138">
        <v>29</v>
      </c>
      <c r="D739" s="126">
        <f t="shared" si="11"/>
        <v>38624</v>
      </c>
      <c r="E739" s="129">
        <v>-8.680506</v>
      </c>
      <c r="F739" s="130">
        <v>17.47422</v>
      </c>
    </row>
    <row r="740" spans="1:6" ht="12.75">
      <c r="A740" s="201">
        <v>2005</v>
      </c>
      <c r="B740" s="202">
        <v>9</v>
      </c>
      <c r="C740" s="202">
        <v>30</v>
      </c>
      <c r="D740" s="203">
        <f t="shared" si="11"/>
        <v>38625</v>
      </c>
      <c r="E740" s="204">
        <v>29.14573</v>
      </c>
      <c r="F740" s="205">
        <v>17.32823</v>
      </c>
    </row>
    <row r="741" spans="1:6" ht="12.75">
      <c r="A741" s="137">
        <v>2005</v>
      </c>
      <c r="B741" s="138">
        <v>10</v>
      </c>
      <c r="C741" s="138">
        <v>1</v>
      </c>
      <c r="D741" s="206">
        <v>38626</v>
      </c>
      <c r="E741" s="129">
        <v>16.35311</v>
      </c>
      <c r="F741" s="130">
        <v>17.44375</v>
      </c>
    </row>
    <row r="742" spans="1:6" ht="12.75">
      <c r="A742" s="137">
        <v>2005</v>
      </c>
      <c r="B742" s="138">
        <v>10</v>
      </c>
      <c r="C742" s="138">
        <v>2</v>
      </c>
      <c r="D742" s="206">
        <v>38627</v>
      </c>
      <c r="E742" s="129">
        <v>21.30282</v>
      </c>
      <c r="F742" s="130">
        <v>17.57438</v>
      </c>
    </row>
    <row r="743" spans="1:6" ht="12.75">
      <c r="A743" s="137">
        <v>2005</v>
      </c>
      <c r="B743" s="138">
        <v>10</v>
      </c>
      <c r="C743" s="138">
        <v>3</v>
      </c>
      <c r="D743" s="206">
        <v>38628</v>
      </c>
      <c r="E743" s="129">
        <v>18.62825</v>
      </c>
      <c r="F743" s="130">
        <v>17.22859</v>
      </c>
    </row>
    <row r="744" spans="1:6" ht="12.75">
      <c r="A744" s="137">
        <v>2005</v>
      </c>
      <c r="B744" s="138">
        <v>10</v>
      </c>
      <c r="C744" s="138">
        <v>4</v>
      </c>
      <c r="D744" s="206">
        <v>38629</v>
      </c>
      <c r="E744" s="129">
        <v>15.06458</v>
      </c>
      <c r="F744" s="130">
        <v>17.46161</v>
      </c>
    </row>
    <row r="745" spans="1:6" ht="12.75">
      <c r="A745" s="137">
        <v>2005</v>
      </c>
      <c r="B745" s="138">
        <v>10</v>
      </c>
      <c r="C745" s="138">
        <v>5</v>
      </c>
      <c r="D745" s="206">
        <v>38630</v>
      </c>
      <c r="E745" s="129">
        <v>7.067138</v>
      </c>
      <c r="F745" s="130">
        <v>17.39005</v>
      </c>
    </row>
    <row r="746" spans="1:6" ht="12.75">
      <c r="A746" s="137">
        <v>2005</v>
      </c>
      <c r="B746" s="138">
        <v>10</v>
      </c>
      <c r="C746" s="138">
        <v>6</v>
      </c>
      <c r="D746" s="206">
        <v>38631</v>
      </c>
      <c r="E746" s="129">
        <v>40.71126</v>
      </c>
      <c r="F746" s="130">
        <v>17.44458</v>
      </c>
    </row>
    <row r="747" spans="1:6" ht="12.75">
      <c r="A747" s="137">
        <v>2005</v>
      </c>
      <c r="B747" s="138">
        <v>10</v>
      </c>
      <c r="C747" s="138">
        <v>7</v>
      </c>
      <c r="D747" s="206">
        <v>38632</v>
      </c>
      <c r="E747" s="129">
        <v>41.533</v>
      </c>
      <c r="F747" s="130">
        <v>17.41063</v>
      </c>
    </row>
    <row r="748" spans="1:6" ht="12.75">
      <c r="A748" s="137">
        <v>2005</v>
      </c>
      <c r="B748" s="138">
        <v>10</v>
      </c>
      <c r="C748" s="138">
        <v>8</v>
      </c>
      <c r="D748" s="206">
        <v>38633</v>
      </c>
      <c r="E748" s="129">
        <v>60.58394</v>
      </c>
      <c r="F748" s="130">
        <v>17.41313</v>
      </c>
    </row>
    <row r="749" spans="1:6" ht="12.75">
      <c r="A749" s="137">
        <v>2005</v>
      </c>
      <c r="B749" s="138">
        <v>10</v>
      </c>
      <c r="C749" s="138">
        <v>9</v>
      </c>
      <c r="D749" s="206">
        <v>38634</v>
      </c>
      <c r="E749" s="129">
        <v>68.83585</v>
      </c>
      <c r="F749" s="130">
        <v>17.42073</v>
      </c>
    </row>
    <row r="750" spans="1:6" ht="12.75">
      <c r="A750" s="137">
        <v>2005</v>
      </c>
      <c r="B750" s="138">
        <v>10</v>
      </c>
      <c r="C750" s="138">
        <v>10</v>
      </c>
      <c r="D750" s="206">
        <v>38635</v>
      </c>
      <c r="E750" s="129">
        <v>59.69643</v>
      </c>
      <c r="F750" s="130">
        <v>17.47615</v>
      </c>
    </row>
    <row r="751" spans="1:6" ht="12.75">
      <c r="A751" s="137">
        <v>2005</v>
      </c>
      <c r="B751" s="138">
        <v>10</v>
      </c>
      <c r="C751" s="138">
        <v>11</v>
      </c>
      <c r="D751" s="206">
        <v>38636</v>
      </c>
      <c r="E751" s="129">
        <v>73.97836</v>
      </c>
      <c r="F751" s="130">
        <v>17.37151</v>
      </c>
    </row>
    <row r="752" spans="1:6" ht="12.75">
      <c r="A752" s="137">
        <v>2005</v>
      </c>
      <c r="B752" s="138">
        <v>10</v>
      </c>
      <c r="C752" s="138">
        <v>12</v>
      </c>
      <c r="D752" s="206">
        <v>38637</v>
      </c>
      <c r="E752" s="129">
        <v>48.59909</v>
      </c>
      <c r="F752" s="130">
        <v>17.47547</v>
      </c>
    </row>
    <row r="753" spans="1:6" ht="12.75">
      <c r="A753" s="137">
        <v>2005</v>
      </c>
      <c r="B753" s="138">
        <v>10</v>
      </c>
      <c r="C753" s="138">
        <v>13</v>
      </c>
      <c r="D753" s="206">
        <v>38638</v>
      </c>
      <c r="E753" s="129">
        <v>49.66612</v>
      </c>
      <c r="F753" s="130">
        <v>17.39885</v>
      </c>
    </row>
    <row r="754" spans="1:6" ht="12.75">
      <c r="A754" s="137">
        <v>2005</v>
      </c>
      <c r="B754" s="138">
        <v>10</v>
      </c>
      <c r="C754" s="138">
        <v>14</v>
      </c>
      <c r="D754" s="206">
        <v>38639</v>
      </c>
      <c r="E754" s="129">
        <v>43.19199</v>
      </c>
      <c r="F754" s="130">
        <v>17.49401</v>
      </c>
    </row>
    <row r="755" spans="1:6" ht="12.75">
      <c r="A755" s="137">
        <v>2005</v>
      </c>
      <c r="B755" s="138">
        <v>10</v>
      </c>
      <c r="C755" s="138">
        <v>15</v>
      </c>
      <c r="D755" s="206">
        <v>38640</v>
      </c>
      <c r="E755" s="129">
        <v>18.14791</v>
      </c>
      <c r="F755" s="130">
        <v>17.41</v>
      </c>
    </row>
    <row r="756" spans="1:6" ht="12.75">
      <c r="A756" s="137">
        <v>2005</v>
      </c>
      <c r="B756" s="138">
        <v>10</v>
      </c>
      <c r="C756" s="138">
        <v>16</v>
      </c>
      <c r="D756" s="206">
        <v>38641</v>
      </c>
      <c r="E756" s="129">
        <v>25.66499</v>
      </c>
      <c r="F756" s="130">
        <v>17.36651</v>
      </c>
    </row>
    <row r="757" spans="1:6" ht="12.75">
      <c r="A757" s="137">
        <v>2005</v>
      </c>
      <c r="B757" s="138">
        <v>10</v>
      </c>
      <c r="C757" s="138">
        <v>17</v>
      </c>
      <c r="D757" s="206">
        <v>38642</v>
      </c>
      <c r="E757" s="129">
        <v>11.24629</v>
      </c>
      <c r="F757" s="130">
        <v>17.3675</v>
      </c>
    </row>
    <row r="758" spans="1:6" ht="12.75">
      <c r="A758" s="137">
        <v>2005</v>
      </c>
      <c r="B758" s="138">
        <v>10</v>
      </c>
      <c r="C758" s="138">
        <v>18</v>
      </c>
      <c r="D758" s="206">
        <v>38643</v>
      </c>
      <c r="E758" s="129">
        <v>9.487814</v>
      </c>
      <c r="F758" s="130">
        <v>17.49318</v>
      </c>
    </row>
    <row r="759" spans="1:6" ht="12.75">
      <c r="A759" s="137">
        <v>2005</v>
      </c>
      <c r="B759" s="138">
        <v>10</v>
      </c>
      <c r="C759" s="138">
        <v>19</v>
      </c>
      <c r="D759" s="206">
        <v>38644</v>
      </c>
      <c r="E759" s="129">
        <v>26.07522</v>
      </c>
      <c r="F759" s="130">
        <v>17.4051</v>
      </c>
    </row>
    <row r="760" spans="1:6" ht="12.75">
      <c r="A760" s="137">
        <v>2005</v>
      </c>
      <c r="B760" s="138">
        <v>10</v>
      </c>
      <c r="C760" s="138">
        <v>20</v>
      </c>
      <c r="D760" s="206">
        <v>38645</v>
      </c>
      <c r="E760" s="129">
        <v>30.61113</v>
      </c>
      <c r="F760" s="130">
        <v>17.4387</v>
      </c>
    </row>
    <row r="761" spans="1:6" ht="12.75">
      <c r="A761" s="137">
        <v>2005</v>
      </c>
      <c r="B761" s="138">
        <v>10</v>
      </c>
      <c r="C761" s="138">
        <v>21</v>
      </c>
      <c r="D761" s="206">
        <v>38646</v>
      </c>
      <c r="E761" s="129">
        <v>26.40924</v>
      </c>
      <c r="F761" s="130">
        <v>17.39</v>
      </c>
    </row>
    <row r="762" spans="1:6" ht="12.75">
      <c r="A762" s="137">
        <v>2005</v>
      </c>
      <c r="B762" s="138">
        <v>10</v>
      </c>
      <c r="C762" s="138">
        <v>22</v>
      </c>
      <c r="D762" s="206">
        <v>38647</v>
      </c>
      <c r="E762" s="129">
        <v>23.58473</v>
      </c>
      <c r="F762" s="130">
        <v>17.44094</v>
      </c>
    </row>
    <row r="763" spans="1:6" ht="12.75">
      <c r="A763" s="137">
        <v>2005</v>
      </c>
      <c r="B763" s="138">
        <v>10</v>
      </c>
      <c r="C763" s="138">
        <v>23</v>
      </c>
      <c r="D763" s="206">
        <v>38648</v>
      </c>
      <c r="E763" s="129">
        <v>24.69134</v>
      </c>
      <c r="F763" s="130">
        <v>17.43438</v>
      </c>
    </row>
    <row r="764" spans="1:6" ht="12.75">
      <c r="A764" s="137">
        <v>2005</v>
      </c>
      <c r="B764" s="138">
        <v>10</v>
      </c>
      <c r="C764" s="138">
        <v>24</v>
      </c>
      <c r="D764" s="206">
        <v>38649</v>
      </c>
      <c r="E764" s="129">
        <v>439.9985</v>
      </c>
      <c r="F764" s="130">
        <v>17.74714</v>
      </c>
    </row>
    <row r="765" spans="1:6" ht="12.75">
      <c r="A765" s="137">
        <v>2005</v>
      </c>
      <c r="B765" s="138">
        <v>10</v>
      </c>
      <c r="C765" s="138">
        <v>25</v>
      </c>
      <c r="D765" s="206">
        <v>38650</v>
      </c>
      <c r="E765" s="129">
        <v>739.2548</v>
      </c>
      <c r="F765" s="130">
        <v>17.75172</v>
      </c>
    </row>
    <row r="766" spans="1:6" ht="12.75">
      <c r="A766" s="137">
        <v>2005</v>
      </c>
      <c r="B766" s="138">
        <v>10</v>
      </c>
      <c r="C766" s="138">
        <v>26</v>
      </c>
      <c r="D766" s="206">
        <v>38651</v>
      </c>
      <c r="E766" s="129">
        <v>720</v>
      </c>
      <c r="F766" s="130">
        <v>17.75</v>
      </c>
    </row>
    <row r="767" spans="1:6" ht="12.75">
      <c r="A767" s="137">
        <v>2005</v>
      </c>
      <c r="B767" s="138">
        <v>10</v>
      </c>
      <c r="C767" s="138">
        <v>27</v>
      </c>
      <c r="D767" s="206">
        <v>38652</v>
      </c>
      <c r="E767" s="129">
        <v>599.1887</v>
      </c>
      <c r="F767" s="130">
        <v>17.60156</v>
      </c>
    </row>
    <row r="768" spans="1:6" ht="12.75">
      <c r="A768" s="137">
        <v>2005</v>
      </c>
      <c r="B768" s="138">
        <v>10</v>
      </c>
      <c r="C768" s="138">
        <v>28</v>
      </c>
      <c r="D768" s="206">
        <v>38653</v>
      </c>
      <c r="E768" s="129">
        <v>473.4965</v>
      </c>
      <c r="F768" s="130">
        <v>17.64688</v>
      </c>
    </row>
    <row r="769" spans="1:6" ht="12.75">
      <c r="A769" s="137">
        <v>2005</v>
      </c>
      <c r="B769" s="138">
        <v>10</v>
      </c>
      <c r="C769" s="138">
        <v>29</v>
      </c>
      <c r="D769" s="206">
        <v>38654</v>
      </c>
      <c r="E769" s="129">
        <v>382.268</v>
      </c>
      <c r="F769" s="130">
        <v>17.45</v>
      </c>
    </row>
    <row r="770" spans="1:6" ht="12.75">
      <c r="A770" s="137">
        <v>2005</v>
      </c>
      <c r="B770" s="138">
        <v>10</v>
      </c>
      <c r="C770" s="138">
        <v>30</v>
      </c>
      <c r="D770" s="206">
        <v>38655</v>
      </c>
      <c r="E770" s="129">
        <v>286.164</v>
      </c>
      <c r="F770" s="130">
        <v>17.49</v>
      </c>
    </row>
    <row r="771" spans="1:6" ht="12.75">
      <c r="A771" s="137">
        <v>2005</v>
      </c>
      <c r="B771" s="138">
        <v>10</v>
      </c>
      <c r="C771" s="138">
        <v>31</v>
      </c>
      <c r="D771" s="206">
        <v>38656</v>
      </c>
      <c r="E771" s="129">
        <v>214.5578</v>
      </c>
      <c r="F771" s="130">
        <v>17.41</v>
      </c>
    </row>
    <row r="772" spans="1:6" ht="12.75">
      <c r="A772" s="137">
        <v>2005</v>
      </c>
      <c r="B772" s="138">
        <v>11</v>
      </c>
      <c r="C772" s="138">
        <v>1</v>
      </c>
      <c r="D772" s="206">
        <v>38657</v>
      </c>
      <c r="E772" s="129">
        <v>178.48</v>
      </c>
      <c r="F772" s="130">
        <v>17.51</v>
      </c>
    </row>
    <row r="773" spans="1:6" ht="12.75">
      <c r="A773" s="137">
        <v>2005</v>
      </c>
      <c r="B773" s="138">
        <v>11</v>
      </c>
      <c r="C773" s="138">
        <v>2</v>
      </c>
      <c r="D773" s="206">
        <v>38658</v>
      </c>
      <c r="E773" s="129">
        <v>361.1427</v>
      </c>
      <c r="F773" s="130">
        <v>17.46292</v>
      </c>
    </row>
    <row r="774" spans="1:6" ht="12.75">
      <c r="A774" s="137">
        <v>2005</v>
      </c>
      <c r="B774" s="138">
        <v>11</v>
      </c>
      <c r="C774" s="138">
        <v>3</v>
      </c>
      <c r="D774" s="206">
        <v>38659</v>
      </c>
      <c r="E774" s="129">
        <v>305.2596</v>
      </c>
      <c r="F774" s="130">
        <v>17.46</v>
      </c>
    </row>
    <row r="775" spans="1:6" ht="12.75">
      <c r="A775" s="137">
        <v>2005</v>
      </c>
      <c r="B775" s="138">
        <v>11</v>
      </c>
      <c r="C775" s="138">
        <v>4</v>
      </c>
      <c r="D775" s="206">
        <v>38660</v>
      </c>
      <c r="E775" s="129">
        <v>268</v>
      </c>
      <c r="F775" s="130">
        <v>17.48</v>
      </c>
    </row>
    <row r="776" spans="1:6" ht="12.75">
      <c r="A776" s="137">
        <v>2005</v>
      </c>
      <c r="B776" s="138">
        <v>11</v>
      </c>
      <c r="C776" s="138">
        <v>5</v>
      </c>
      <c r="D776" s="206">
        <v>38661</v>
      </c>
      <c r="E776" s="129">
        <v>213</v>
      </c>
      <c r="F776" s="130">
        <v>17.45</v>
      </c>
    </row>
    <row r="777" spans="1:6" ht="12.75">
      <c r="A777" s="137">
        <v>2005</v>
      </c>
      <c r="B777" s="138">
        <v>11</v>
      </c>
      <c r="C777" s="138">
        <v>6</v>
      </c>
      <c r="D777" s="206">
        <v>38662</v>
      </c>
      <c r="E777" s="129">
        <v>184.1672</v>
      </c>
      <c r="F777" s="130">
        <v>17.42</v>
      </c>
    </row>
    <row r="778" spans="1:6" ht="12.75">
      <c r="A778" s="137">
        <v>2005</v>
      </c>
      <c r="B778" s="138">
        <v>11</v>
      </c>
      <c r="C778" s="138">
        <v>7</v>
      </c>
      <c r="D778" s="206">
        <v>38663</v>
      </c>
      <c r="E778" s="129">
        <v>163.4274</v>
      </c>
      <c r="F778" s="130">
        <v>17.42979</v>
      </c>
    </row>
    <row r="779" spans="1:6" ht="12.75">
      <c r="A779" s="137">
        <v>2005</v>
      </c>
      <c r="B779" s="138">
        <v>11</v>
      </c>
      <c r="C779" s="138">
        <v>8</v>
      </c>
      <c r="D779" s="206">
        <v>38664</v>
      </c>
      <c r="E779" s="129">
        <v>122.9766</v>
      </c>
      <c r="F779" s="130">
        <v>17.40005</v>
      </c>
    </row>
    <row r="780" spans="1:6" ht="12.75">
      <c r="A780" s="137">
        <v>2005</v>
      </c>
      <c r="B780" s="138">
        <v>11</v>
      </c>
      <c r="C780" s="138">
        <v>9</v>
      </c>
      <c r="D780" s="206">
        <v>38665</v>
      </c>
      <c r="E780" s="129">
        <v>107.1214</v>
      </c>
      <c r="F780" s="130">
        <v>17.43453</v>
      </c>
    </row>
    <row r="781" spans="1:6" ht="12.75">
      <c r="A781" s="137">
        <v>2005</v>
      </c>
      <c r="B781" s="138">
        <v>11</v>
      </c>
      <c r="C781" s="138">
        <v>10</v>
      </c>
      <c r="D781" s="206">
        <v>38666</v>
      </c>
      <c r="E781" s="129">
        <v>100.4571</v>
      </c>
      <c r="F781" s="130">
        <v>17.36568</v>
      </c>
    </row>
    <row r="782" spans="1:6" ht="12.75">
      <c r="A782" s="137">
        <v>2005</v>
      </c>
      <c r="B782" s="138">
        <v>11</v>
      </c>
      <c r="C782" s="138">
        <v>11</v>
      </c>
      <c r="D782" s="206">
        <v>38667</v>
      </c>
      <c r="E782" s="129">
        <v>79.95074</v>
      </c>
      <c r="F782" s="130">
        <v>17.4138</v>
      </c>
    </row>
    <row r="783" spans="1:6" ht="12.75">
      <c r="A783" s="137">
        <v>2005</v>
      </c>
      <c r="B783" s="138">
        <v>11</v>
      </c>
      <c r="C783" s="138">
        <v>12</v>
      </c>
      <c r="D783" s="206">
        <v>38668</v>
      </c>
      <c r="E783" s="129">
        <v>60.00437</v>
      </c>
      <c r="F783" s="130">
        <v>17.37083</v>
      </c>
    </row>
    <row r="784" spans="1:6" ht="12.75">
      <c r="A784" s="137">
        <v>2005</v>
      </c>
      <c r="B784" s="138">
        <v>11</v>
      </c>
      <c r="C784" s="138">
        <v>13</v>
      </c>
      <c r="D784" s="206">
        <v>38669</v>
      </c>
      <c r="E784" s="129">
        <v>49.32356</v>
      </c>
      <c r="F784" s="130">
        <v>17.40219</v>
      </c>
    </row>
    <row r="785" spans="1:6" ht="12.75">
      <c r="A785" s="137">
        <v>2005</v>
      </c>
      <c r="B785" s="138">
        <v>11</v>
      </c>
      <c r="C785" s="138">
        <v>14</v>
      </c>
      <c r="D785" s="206">
        <v>38670</v>
      </c>
      <c r="E785" s="129">
        <v>34.97323</v>
      </c>
      <c r="F785" s="130">
        <v>17.39333</v>
      </c>
    </row>
    <row r="786" spans="1:6" ht="12.75">
      <c r="A786" s="137">
        <v>2005</v>
      </c>
      <c r="B786" s="138">
        <v>11</v>
      </c>
      <c r="C786" s="138">
        <v>15</v>
      </c>
      <c r="D786" s="206">
        <v>38671</v>
      </c>
      <c r="E786" s="129">
        <v>34.32037</v>
      </c>
      <c r="F786" s="130">
        <v>17.40745</v>
      </c>
    </row>
    <row r="787" spans="1:6" ht="12.75">
      <c r="A787" s="137">
        <v>2005</v>
      </c>
      <c r="B787" s="138">
        <v>11</v>
      </c>
      <c r="C787" s="138">
        <v>16</v>
      </c>
      <c r="D787" s="206">
        <v>38672</v>
      </c>
      <c r="E787" s="129">
        <v>33.57782</v>
      </c>
      <c r="F787" s="130">
        <v>17.40745</v>
      </c>
    </row>
    <row r="788" spans="1:6" ht="12.75">
      <c r="A788" s="137">
        <v>2005</v>
      </c>
      <c r="B788" s="138">
        <v>11</v>
      </c>
      <c r="C788" s="138">
        <v>17</v>
      </c>
      <c r="D788" s="206">
        <v>38673</v>
      </c>
      <c r="E788" s="129">
        <v>32.32598</v>
      </c>
      <c r="F788" s="130">
        <v>17.50734</v>
      </c>
    </row>
    <row r="789" spans="1:6" ht="12.75">
      <c r="A789" s="137">
        <v>2005</v>
      </c>
      <c r="B789" s="138">
        <v>11</v>
      </c>
      <c r="C789" s="138">
        <v>18</v>
      </c>
      <c r="D789" s="206">
        <v>38674</v>
      </c>
      <c r="E789" s="129">
        <v>29.31303</v>
      </c>
      <c r="F789" s="130">
        <v>17.28859</v>
      </c>
    </row>
    <row r="790" spans="1:6" ht="12.75">
      <c r="A790" s="137">
        <v>2005</v>
      </c>
      <c r="B790" s="138">
        <v>11</v>
      </c>
      <c r="C790" s="138">
        <v>19</v>
      </c>
      <c r="D790" s="206">
        <v>38675</v>
      </c>
      <c r="E790" s="129">
        <v>37.05237</v>
      </c>
      <c r="F790" s="130">
        <v>17.4776</v>
      </c>
    </row>
    <row r="791" spans="1:6" ht="12.75">
      <c r="A791" s="137">
        <v>2005</v>
      </c>
      <c r="B791" s="138">
        <v>11</v>
      </c>
      <c r="C791" s="138">
        <v>20</v>
      </c>
      <c r="D791" s="206">
        <v>38676</v>
      </c>
      <c r="E791" s="129">
        <v>180.8522</v>
      </c>
      <c r="F791" s="130">
        <v>17.43104</v>
      </c>
    </row>
    <row r="792" spans="1:6" ht="12.75">
      <c r="A792" s="137">
        <v>2005</v>
      </c>
      <c r="B792" s="138">
        <v>11</v>
      </c>
      <c r="C792" s="138">
        <v>21</v>
      </c>
      <c r="D792" s="206">
        <v>38677</v>
      </c>
      <c r="E792" s="129">
        <v>202.2887</v>
      </c>
      <c r="F792" s="130">
        <v>17.46083</v>
      </c>
    </row>
    <row r="793" spans="1:6" ht="12.75">
      <c r="A793" s="137">
        <v>2005</v>
      </c>
      <c r="B793" s="138">
        <v>11</v>
      </c>
      <c r="C793" s="138">
        <v>22</v>
      </c>
      <c r="D793" s="206">
        <v>38678</v>
      </c>
      <c r="E793" s="129">
        <v>204.3916</v>
      </c>
      <c r="F793" s="130">
        <v>17.60536</v>
      </c>
    </row>
    <row r="794" spans="1:6" ht="12.75">
      <c r="A794" s="137">
        <v>2005</v>
      </c>
      <c r="B794" s="138">
        <v>11</v>
      </c>
      <c r="C794" s="138">
        <v>23</v>
      </c>
      <c r="D794" s="206">
        <v>38679</v>
      </c>
      <c r="E794" s="129">
        <v>195.3692</v>
      </c>
      <c r="F794" s="130">
        <v>17.40005</v>
      </c>
    </row>
    <row r="795" spans="1:6" ht="12.75">
      <c r="A795" s="137">
        <v>2005</v>
      </c>
      <c r="B795" s="138">
        <v>11</v>
      </c>
      <c r="C795" s="138">
        <v>24</v>
      </c>
      <c r="D795" s="206">
        <v>38680</v>
      </c>
      <c r="E795" s="129">
        <v>173.4123</v>
      </c>
      <c r="F795" s="130">
        <v>17.43297</v>
      </c>
    </row>
    <row r="796" spans="1:6" ht="12.75">
      <c r="A796" s="137">
        <v>2005</v>
      </c>
      <c r="B796" s="138">
        <v>11</v>
      </c>
      <c r="C796" s="138">
        <v>25</v>
      </c>
      <c r="D796" s="206">
        <v>38681</v>
      </c>
      <c r="E796" s="129">
        <v>132.9879</v>
      </c>
      <c r="F796" s="130">
        <v>17.4088</v>
      </c>
    </row>
    <row r="797" spans="1:6" ht="12.75">
      <c r="A797" s="137">
        <v>2005</v>
      </c>
      <c r="B797" s="138">
        <v>11</v>
      </c>
      <c r="C797" s="138">
        <v>26</v>
      </c>
      <c r="D797" s="206">
        <v>38682</v>
      </c>
      <c r="E797" s="129">
        <v>95.07441</v>
      </c>
      <c r="F797" s="130">
        <v>17.34318</v>
      </c>
    </row>
    <row r="798" spans="1:6" ht="12.75">
      <c r="A798" s="137">
        <v>2005</v>
      </c>
      <c r="B798" s="138">
        <v>11</v>
      </c>
      <c r="C798" s="138">
        <v>27</v>
      </c>
      <c r="D798" s="206">
        <v>38683</v>
      </c>
      <c r="E798" s="129">
        <v>81.70826</v>
      </c>
      <c r="F798" s="130">
        <v>17.42823</v>
      </c>
    </row>
    <row r="799" spans="1:6" ht="12.75">
      <c r="A799" s="137">
        <v>2005</v>
      </c>
      <c r="B799" s="138">
        <v>11</v>
      </c>
      <c r="C799" s="138">
        <v>28</v>
      </c>
      <c r="D799" s="206">
        <v>38684</v>
      </c>
      <c r="E799" s="129">
        <v>78.93311</v>
      </c>
      <c r="F799" s="130">
        <v>17.37911</v>
      </c>
    </row>
    <row r="800" spans="1:6" ht="12.75">
      <c r="A800" s="137">
        <v>2005</v>
      </c>
      <c r="B800" s="138">
        <v>11</v>
      </c>
      <c r="C800" s="138">
        <v>29</v>
      </c>
      <c r="D800" s="206">
        <v>38685</v>
      </c>
      <c r="E800" s="129">
        <v>55.57001</v>
      </c>
      <c r="F800" s="130">
        <v>17.34687</v>
      </c>
    </row>
    <row r="801" spans="1:6" ht="12.75">
      <c r="A801" s="137">
        <v>2005</v>
      </c>
      <c r="B801" s="138">
        <v>11</v>
      </c>
      <c r="C801" s="138">
        <v>30</v>
      </c>
      <c r="D801" s="206">
        <v>38686</v>
      </c>
      <c r="E801" s="129">
        <v>80.26876</v>
      </c>
      <c r="F801" s="130">
        <v>17.41537</v>
      </c>
    </row>
    <row r="802" spans="1:6" ht="12.75">
      <c r="A802" s="137">
        <v>2005</v>
      </c>
      <c r="B802" s="138">
        <v>12</v>
      </c>
      <c r="C802" s="138">
        <v>1</v>
      </c>
      <c r="D802" s="206">
        <v>38687</v>
      </c>
      <c r="E802" s="129">
        <v>63.41794</v>
      </c>
      <c r="F802" s="130">
        <v>17.44385</v>
      </c>
    </row>
    <row r="803" spans="1:6" ht="12.75">
      <c r="A803" s="137">
        <v>2005</v>
      </c>
      <c r="B803" s="138">
        <v>12</v>
      </c>
      <c r="C803" s="138">
        <v>2</v>
      </c>
      <c r="D803" s="206">
        <v>38688</v>
      </c>
      <c r="E803" s="129">
        <v>47.5607</v>
      </c>
      <c r="F803" s="130">
        <v>17.35193</v>
      </c>
    </row>
    <row r="804" spans="1:6" ht="12.75">
      <c r="A804" s="137">
        <v>2005</v>
      </c>
      <c r="B804" s="138">
        <v>12</v>
      </c>
      <c r="C804" s="138">
        <v>3</v>
      </c>
      <c r="D804" s="206">
        <v>38689</v>
      </c>
      <c r="E804" s="129">
        <v>37.73852</v>
      </c>
      <c r="F804" s="130">
        <v>17.40859</v>
      </c>
    </row>
    <row r="805" spans="1:6" ht="12.75">
      <c r="A805" s="137">
        <v>2005</v>
      </c>
      <c r="B805" s="138">
        <v>12</v>
      </c>
      <c r="C805" s="138">
        <v>4</v>
      </c>
      <c r="D805" s="206">
        <v>38690</v>
      </c>
      <c r="E805" s="129">
        <v>30.41934</v>
      </c>
      <c r="F805" s="130">
        <v>17.38875</v>
      </c>
    </row>
    <row r="806" spans="1:6" ht="12.75">
      <c r="A806" s="137">
        <v>2005</v>
      </c>
      <c r="B806" s="138">
        <v>12</v>
      </c>
      <c r="C806" s="138">
        <v>5</v>
      </c>
      <c r="D806" s="206">
        <v>38691</v>
      </c>
      <c r="E806" s="129">
        <v>46.89418</v>
      </c>
      <c r="F806" s="130">
        <v>17.36859</v>
      </c>
    </row>
    <row r="807" spans="1:6" ht="12.75">
      <c r="A807" s="137">
        <v>2005</v>
      </c>
      <c r="B807" s="138">
        <v>12</v>
      </c>
      <c r="C807" s="138">
        <v>6</v>
      </c>
      <c r="D807" s="206">
        <v>38692</v>
      </c>
      <c r="E807" s="129">
        <v>41.07253</v>
      </c>
      <c r="F807" s="130">
        <v>17.39729</v>
      </c>
    </row>
    <row r="808" spans="1:6" ht="12.75">
      <c r="A808" s="137">
        <v>2005</v>
      </c>
      <c r="B808" s="138">
        <v>12</v>
      </c>
      <c r="C808" s="138">
        <v>7</v>
      </c>
      <c r="D808" s="206">
        <v>38693</v>
      </c>
      <c r="E808" s="129">
        <v>37.35151</v>
      </c>
      <c r="F808" s="130">
        <v>17.45385</v>
      </c>
    </row>
    <row r="809" spans="1:6" ht="12.75">
      <c r="A809" s="137">
        <v>2005</v>
      </c>
      <c r="B809" s="138">
        <v>12</v>
      </c>
      <c r="C809" s="138">
        <v>8</v>
      </c>
      <c r="D809" s="206">
        <v>38694</v>
      </c>
      <c r="E809" s="129">
        <v>27.64239</v>
      </c>
      <c r="F809" s="130">
        <v>17.42739</v>
      </c>
    </row>
    <row r="810" spans="1:6" ht="12.75">
      <c r="A810" s="137">
        <v>2005</v>
      </c>
      <c r="B810" s="138">
        <v>12</v>
      </c>
      <c r="C810" s="138">
        <v>9</v>
      </c>
      <c r="D810" s="206">
        <v>38695</v>
      </c>
      <c r="E810" s="129">
        <v>29.7221</v>
      </c>
      <c r="F810" s="130">
        <v>17.37417</v>
      </c>
    </row>
    <row r="811" spans="1:6" ht="12.75">
      <c r="A811" s="137">
        <v>2005</v>
      </c>
      <c r="B811" s="138">
        <v>12</v>
      </c>
      <c r="C811" s="138">
        <v>10</v>
      </c>
      <c r="D811" s="206">
        <v>38696</v>
      </c>
      <c r="E811" s="129">
        <v>46.08918</v>
      </c>
      <c r="F811" s="130">
        <v>17.33891</v>
      </c>
    </row>
    <row r="812" spans="1:6" ht="12.75">
      <c r="A812" s="137">
        <v>2005</v>
      </c>
      <c r="B812" s="138">
        <v>12</v>
      </c>
      <c r="C812" s="138">
        <v>11</v>
      </c>
      <c r="D812" s="206">
        <v>38697</v>
      </c>
      <c r="E812" s="129">
        <v>28.68518</v>
      </c>
      <c r="F812" s="130">
        <v>17.3788</v>
      </c>
    </row>
    <row r="813" spans="1:6" ht="12.75">
      <c r="A813" s="137">
        <v>2005</v>
      </c>
      <c r="B813" s="138">
        <v>12</v>
      </c>
      <c r="C813" s="138">
        <v>12</v>
      </c>
      <c r="D813" s="206">
        <v>38698</v>
      </c>
      <c r="E813" s="129">
        <v>27.43739</v>
      </c>
      <c r="F813" s="130">
        <v>17.54682</v>
      </c>
    </row>
    <row r="814" spans="1:6" ht="12.75">
      <c r="A814" s="137">
        <v>2005</v>
      </c>
      <c r="B814" s="138">
        <v>12</v>
      </c>
      <c r="C814" s="138">
        <v>13</v>
      </c>
      <c r="D814" s="206">
        <v>38699</v>
      </c>
      <c r="E814" s="129">
        <v>12.41607</v>
      </c>
      <c r="F814" s="130">
        <v>17.25823</v>
      </c>
    </row>
    <row r="815" spans="1:6" ht="12.75">
      <c r="A815" s="137">
        <v>2005</v>
      </c>
      <c r="B815" s="138">
        <v>12</v>
      </c>
      <c r="C815" s="138">
        <v>14</v>
      </c>
      <c r="D815" s="206">
        <v>38700</v>
      </c>
      <c r="E815" s="129">
        <v>28.18986</v>
      </c>
      <c r="F815" s="130">
        <v>17.52349</v>
      </c>
    </row>
    <row r="816" spans="1:6" ht="12.75">
      <c r="A816" s="137">
        <v>2005</v>
      </c>
      <c r="B816" s="138">
        <v>12</v>
      </c>
      <c r="C816" s="138">
        <v>15</v>
      </c>
      <c r="D816" s="206">
        <v>38701</v>
      </c>
      <c r="E816" s="129">
        <v>18.68279</v>
      </c>
      <c r="F816" s="130">
        <v>17.25333</v>
      </c>
    </row>
    <row r="817" spans="1:6" ht="12.75">
      <c r="A817" s="137">
        <v>2005</v>
      </c>
      <c r="B817" s="138">
        <v>12</v>
      </c>
      <c r="C817" s="138">
        <v>16</v>
      </c>
      <c r="D817" s="206">
        <v>38702</v>
      </c>
      <c r="E817" s="129">
        <v>31.22676</v>
      </c>
      <c r="F817" s="130">
        <v>17.51776</v>
      </c>
    </row>
    <row r="818" spans="1:6" ht="12.75">
      <c r="A818" s="137">
        <v>2005</v>
      </c>
      <c r="B818" s="138">
        <v>12</v>
      </c>
      <c r="C818" s="138">
        <v>17</v>
      </c>
      <c r="D818" s="206">
        <v>38703</v>
      </c>
      <c r="E818" s="129">
        <v>19.54509</v>
      </c>
      <c r="F818" s="130">
        <v>17.25703</v>
      </c>
    </row>
    <row r="819" spans="1:6" ht="12.75">
      <c r="A819" s="137">
        <v>2005</v>
      </c>
      <c r="B819" s="138">
        <v>12</v>
      </c>
      <c r="C819" s="138">
        <v>18</v>
      </c>
      <c r="D819" s="206">
        <v>38704</v>
      </c>
      <c r="E819" s="129">
        <v>26.11556</v>
      </c>
      <c r="F819" s="130">
        <v>17.57479</v>
      </c>
    </row>
    <row r="820" spans="1:6" ht="12.75">
      <c r="A820" s="137">
        <v>2005</v>
      </c>
      <c r="B820" s="138">
        <v>12</v>
      </c>
      <c r="C820" s="138">
        <v>19</v>
      </c>
      <c r="D820" s="206">
        <v>38705</v>
      </c>
      <c r="E820" s="129">
        <v>25.87123</v>
      </c>
      <c r="F820" s="130">
        <v>17.22224</v>
      </c>
    </row>
    <row r="821" spans="1:6" ht="12.75">
      <c r="A821" s="137">
        <v>2005</v>
      </c>
      <c r="B821" s="138">
        <v>12</v>
      </c>
      <c r="C821" s="138">
        <v>20</v>
      </c>
      <c r="D821" s="206">
        <v>38706</v>
      </c>
      <c r="E821" s="129">
        <v>11.20838</v>
      </c>
      <c r="F821" s="130">
        <v>17.46099</v>
      </c>
    </row>
    <row r="822" spans="1:6" ht="12.75">
      <c r="A822" s="137">
        <v>2005</v>
      </c>
      <c r="B822" s="138">
        <v>12</v>
      </c>
      <c r="C822" s="138">
        <v>21</v>
      </c>
      <c r="D822" s="206">
        <v>38707</v>
      </c>
      <c r="E822" s="129">
        <v>22.00115</v>
      </c>
      <c r="F822" s="130">
        <v>17.34776</v>
      </c>
    </row>
    <row r="823" spans="1:6" ht="12.75">
      <c r="A823" s="137">
        <v>2005</v>
      </c>
      <c r="B823" s="138">
        <v>12</v>
      </c>
      <c r="C823" s="138">
        <v>22</v>
      </c>
      <c r="D823" s="206">
        <v>38708</v>
      </c>
      <c r="E823" s="129">
        <v>12.65848</v>
      </c>
      <c r="F823" s="130">
        <v>17.33406</v>
      </c>
    </row>
    <row r="824" spans="1:6" ht="12.75">
      <c r="A824" s="137">
        <v>2005</v>
      </c>
      <c r="B824" s="138">
        <v>12</v>
      </c>
      <c r="C824" s="138">
        <v>23</v>
      </c>
      <c r="D824" s="206">
        <v>38709</v>
      </c>
      <c r="E824" s="129">
        <v>21.89368</v>
      </c>
      <c r="F824" s="130">
        <v>17.59937</v>
      </c>
    </row>
    <row r="825" spans="1:6" ht="12.75">
      <c r="A825" s="137">
        <v>2005</v>
      </c>
      <c r="B825" s="138">
        <v>12</v>
      </c>
      <c r="C825" s="138">
        <v>24</v>
      </c>
      <c r="D825" s="206">
        <v>38710</v>
      </c>
      <c r="E825" s="129">
        <v>27.89495</v>
      </c>
      <c r="F825" s="130">
        <v>17.19224</v>
      </c>
    </row>
    <row r="826" spans="1:6" ht="12.75">
      <c r="A826" s="137">
        <v>2005</v>
      </c>
      <c r="B826" s="138">
        <v>12</v>
      </c>
      <c r="C826" s="138">
        <v>25</v>
      </c>
      <c r="D826" s="206">
        <v>38711</v>
      </c>
      <c r="E826" s="129">
        <v>3.495863</v>
      </c>
      <c r="F826" s="130">
        <v>17.42141</v>
      </c>
    </row>
    <row r="827" spans="1:6" ht="12.75">
      <c r="A827" s="137">
        <v>2005</v>
      </c>
      <c r="B827" s="138">
        <v>12</v>
      </c>
      <c r="C827" s="138">
        <v>26</v>
      </c>
      <c r="D827" s="206">
        <v>38712</v>
      </c>
      <c r="E827" s="129">
        <v>17.54122</v>
      </c>
      <c r="F827" s="130">
        <v>17.63583</v>
      </c>
    </row>
    <row r="828" spans="1:6" ht="12.75">
      <c r="A828" s="137">
        <v>2005</v>
      </c>
      <c r="B828" s="138">
        <v>12</v>
      </c>
      <c r="C828" s="138">
        <v>27</v>
      </c>
      <c r="D828" s="206">
        <v>38713</v>
      </c>
      <c r="E828" s="129">
        <v>15.02789</v>
      </c>
      <c r="F828" s="130">
        <v>17.11167</v>
      </c>
    </row>
    <row r="829" spans="1:6" ht="12.75">
      <c r="A829" s="137">
        <v>2005</v>
      </c>
      <c r="B829" s="138">
        <v>12</v>
      </c>
      <c r="C829" s="138">
        <v>28</v>
      </c>
      <c r="D829" s="206">
        <v>38714</v>
      </c>
      <c r="E829" s="129">
        <v>2.622329</v>
      </c>
      <c r="F829" s="130">
        <v>17.32026</v>
      </c>
    </row>
    <row r="830" spans="1:6" ht="12.75">
      <c r="A830" s="137">
        <v>2005</v>
      </c>
      <c r="B830" s="138">
        <v>12</v>
      </c>
      <c r="C830" s="138">
        <v>29</v>
      </c>
      <c r="D830" s="206">
        <v>38715</v>
      </c>
      <c r="E830" s="129">
        <v>10.19669</v>
      </c>
      <c r="F830" s="130">
        <v>17.5275</v>
      </c>
    </row>
    <row r="831" spans="1:6" ht="12.75">
      <c r="A831" s="137">
        <v>2005</v>
      </c>
      <c r="B831" s="138">
        <v>12</v>
      </c>
      <c r="C831" s="138">
        <v>30</v>
      </c>
      <c r="D831" s="206">
        <v>38716</v>
      </c>
      <c r="E831" s="129">
        <v>20.22711</v>
      </c>
      <c r="F831" s="130">
        <v>17.36005</v>
      </c>
    </row>
    <row r="832" spans="1:6" ht="12.75">
      <c r="A832" s="137">
        <v>2005</v>
      </c>
      <c r="B832" s="138">
        <v>12</v>
      </c>
      <c r="C832" s="138">
        <v>31</v>
      </c>
      <c r="D832" s="206">
        <v>38717</v>
      </c>
      <c r="E832" s="129">
        <v>-4.268543</v>
      </c>
      <c r="F832" s="130">
        <v>17.23</v>
      </c>
    </row>
    <row r="833" spans="1:6" ht="12.75">
      <c r="A833" s="137">
        <v>2006</v>
      </c>
      <c r="B833" s="138">
        <v>1</v>
      </c>
      <c r="C833" s="138">
        <v>1</v>
      </c>
      <c r="D833" s="206">
        <v>38718</v>
      </c>
      <c r="E833" s="129">
        <v>-10.32603</v>
      </c>
      <c r="F833" s="130">
        <v>17.41</v>
      </c>
    </row>
    <row r="834" spans="1:6" ht="12.75">
      <c r="A834" s="137">
        <v>2006</v>
      </c>
      <c r="B834" s="138">
        <v>1</v>
      </c>
      <c r="C834" s="138">
        <v>2</v>
      </c>
      <c r="D834" s="206">
        <v>38719</v>
      </c>
      <c r="E834" s="129">
        <v>28.78634</v>
      </c>
      <c r="F834" s="130">
        <v>17.55938</v>
      </c>
    </row>
    <row r="835" spans="1:6" ht="12.75">
      <c r="A835" s="137">
        <v>2006</v>
      </c>
      <c r="B835" s="138">
        <v>1</v>
      </c>
      <c r="C835" s="138">
        <v>3</v>
      </c>
      <c r="D835" s="206">
        <v>38720</v>
      </c>
      <c r="E835" s="129">
        <v>19.91732</v>
      </c>
      <c r="F835" s="130">
        <v>17.4638</v>
      </c>
    </row>
    <row r="836" spans="1:6" ht="12.75">
      <c r="A836" s="137">
        <v>2006</v>
      </c>
      <c r="B836" s="138">
        <v>1</v>
      </c>
      <c r="C836" s="138">
        <v>4</v>
      </c>
      <c r="D836" s="206">
        <v>38721</v>
      </c>
      <c r="E836" s="129">
        <v>8.393084</v>
      </c>
      <c r="F836" s="130">
        <v>17.15573</v>
      </c>
    </row>
    <row r="837" spans="1:6" ht="12.75">
      <c r="A837" s="137">
        <v>2006</v>
      </c>
      <c r="B837" s="138">
        <v>1</v>
      </c>
      <c r="C837" s="138">
        <v>5</v>
      </c>
      <c r="D837" s="206">
        <v>38722</v>
      </c>
      <c r="E837" s="129">
        <v>2.143662</v>
      </c>
      <c r="F837" s="130">
        <v>17.31927</v>
      </c>
    </row>
    <row r="838" spans="1:6" ht="12.75">
      <c r="A838" s="137">
        <v>2006</v>
      </c>
      <c r="B838" s="138">
        <v>1</v>
      </c>
      <c r="C838" s="138">
        <v>6</v>
      </c>
      <c r="D838" s="206">
        <v>38723</v>
      </c>
      <c r="E838" s="129">
        <v>0.4310548</v>
      </c>
      <c r="F838" s="130">
        <v>17.50771</v>
      </c>
    </row>
    <row r="839" spans="1:6" ht="12.75">
      <c r="A839" s="137">
        <v>2006</v>
      </c>
      <c r="B839" s="138">
        <v>1</v>
      </c>
      <c r="C839" s="138">
        <v>7</v>
      </c>
      <c r="D839" s="206">
        <v>38724</v>
      </c>
      <c r="E839" s="129">
        <v>3.564538</v>
      </c>
      <c r="F839" s="130">
        <v>17.5925</v>
      </c>
    </row>
    <row r="840" spans="1:6" ht="12.75">
      <c r="A840" s="137">
        <v>2006</v>
      </c>
      <c r="B840" s="138">
        <v>1</v>
      </c>
      <c r="C840" s="138">
        <v>8</v>
      </c>
      <c r="D840" s="206">
        <v>38725</v>
      </c>
      <c r="E840" s="129">
        <v>7.484383</v>
      </c>
      <c r="F840" s="130">
        <v>17.67589</v>
      </c>
    </row>
    <row r="841" spans="1:6" ht="12.75">
      <c r="A841" s="137">
        <v>2006</v>
      </c>
      <c r="B841" s="138">
        <v>1</v>
      </c>
      <c r="C841" s="138">
        <v>9</v>
      </c>
      <c r="D841" s="206">
        <v>38726</v>
      </c>
      <c r="E841" s="129">
        <v>10.41166</v>
      </c>
      <c r="F841" s="130">
        <v>17.14458</v>
      </c>
    </row>
    <row r="842" spans="1:6" ht="12.75">
      <c r="A842" s="137">
        <v>2006</v>
      </c>
      <c r="B842" s="138">
        <v>1</v>
      </c>
      <c r="C842" s="138">
        <v>10</v>
      </c>
      <c r="D842" s="206">
        <v>38727</v>
      </c>
      <c r="E842" s="129">
        <v>10.45691</v>
      </c>
      <c r="F842" s="130">
        <v>17.20474</v>
      </c>
    </row>
    <row r="843" spans="1:6" ht="12.75">
      <c r="A843" s="137">
        <v>2006</v>
      </c>
      <c r="B843" s="138">
        <v>1</v>
      </c>
      <c r="C843" s="138">
        <v>11</v>
      </c>
      <c r="D843" s="206">
        <v>38728</v>
      </c>
      <c r="E843" s="129">
        <v>-9.006629</v>
      </c>
      <c r="F843" s="130">
        <v>17.35432</v>
      </c>
    </row>
    <row r="844" spans="1:6" ht="12.75">
      <c r="A844" s="137">
        <v>2006</v>
      </c>
      <c r="B844" s="138">
        <v>1</v>
      </c>
      <c r="C844" s="138">
        <v>12</v>
      </c>
      <c r="D844" s="206">
        <v>38729</v>
      </c>
      <c r="E844" s="129">
        <v>-4.402169</v>
      </c>
      <c r="F844" s="130">
        <v>17.50547</v>
      </c>
    </row>
    <row r="845" spans="1:6" ht="12.75">
      <c r="A845" s="137">
        <v>2006</v>
      </c>
      <c r="B845" s="138">
        <v>1</v>
      </c>
      <c r="C845" s="138">
        <v>13</v>
      </c>
      <c r="D845" s="206">
        <v>38730</v>
      </c>
      <c r="E845" s="129">
        <v>2.554906</v>
      </c>
      <c r="F845" s="130">
        <v>17.60255</v>
      </c>
    </row>
    <row r="846" spans="1:6" ht="12.75">
      <c r="A846" s="137">
        <v>2006</v>
      </c>
      <c r="B846" s="138">
        <v>1</v>
      </c>
      <c r="C846" s="138">
        <v>14</v>
      </c>
      <c r="D846" s="206">
        <v>38731</v>
      </c>
      <c r="E846" s="129">
        <v>10.50182</v>
      </c>
      <c r="F846" s="130">
        <v>17.22255</v>
      </c>
    </row>
    <row r="847" spans="1:6" ht="12.75">
      <c r="A847" s="137">
        <v>2006</v>
      </c>
      <c r="B847" s="138">
        <v>1</v>
      </c>
      <c r="C847" s="138">
        <v>15</v>
      </c>
      <c r="D847" s="206">
        <v>38732</v>
      </c>
      <c r="E847" s="129">
        <v>5.162875</v>
      </c>
      <c r="F847" s="130">
        <v>17.16526</v>
      </c>
    </row>
    <row r="848" spans="1:6" ht="12.75">
      <c r="A848" s="137">
        <v>2006</v>
      </c>
      <c r="B848" s="138">
        <v>1</v>
      </c>
      <c r="C848" s="138">
        <v>16</v>
      </c>
      <c r="D848" s="206">
        <v>38733</v>
      </c>
      <c r="E848" s="129">
        <v>-4.070542</v>
      </c>
      <c r="F848" s="130">
        <v>17.235</v>
      </c>
    </row>
    <row r="849" spans="1:6" ht="12.75">
      <c r="A849" s="137">
        <v>2006</v>
      </c>
      <c r="B849" s="138">
        <v>1</v>
      </c>
      <c r="C849" s="138">
        <v>17</v>
      </c>
      <c r="D849" s="206">
        <v>38734</v>
      </c>
      <c r="E849" s="129">
        <v>32.87974</v>
      </c>
      <c r="F849" s="130">
        <v>17.31474</v>
      </c>
    </row>
    <row r="850" spans="1:6" ht="12.75">
      <c r="A850" s="137">
        <v>2006</v>
      </c>
      <c r="B850" s="138">
        <v>1</v>
      </c>
      <c r="C850" s="138">
        <v>18</v>
      </c>
      <c r="D850" s="206">
        <v>38735</v>
      </c>
      <c r="E850" s="129">
        <v>4.83355</v>
      </c>
      <c r="F850" s="130">
        <v>17.47</v>
      </c>
    </row>
    <row r="851" spans="1:6" ht="12.75">
      <c r="A851" s="137">
        <v>2006</v>
      </c>
      <c r="B851" s="138">
        <v>1</v>
      </c>
      <c r="C851" s="138">
        <v>19</v>
      </c>
      <c r="D851" s="206">
        <v>38736</v>
      </c>
      <c r="E851" s="129">
        <v>10.45478</v>
      </c>
      <c r="F851" s="130">
        <v>17.57818</v>
      </c>
    </row>
    <row r="852" spans="1:6" ht="12.75">
      <c r="A852" s="137">
        <v>2006</v>
      </c>
      <c r="B852" s="138">
        <v>1</v>
      </c>
      <c r="C852" s="138">
        <v>20</v>
      </c>
      <c r="D852" s="206">
        <v>38737</v>
      </c>
      <c r="E852" s="129">
        <v>10.5064</v>
      </c>
      <c r="F852" s="130">
        <v>17.6638</v>
      </c>
    </row>
    <row r="853" spans="1:6" ht="12.75">
      <c r="A853" s="137">
        <v>2006</v>
      </c>
      <c r="B853" s="138">
        <v>1</v>
      </c>
      <c r="C853" s="138">
        <v>21</v>
      </c>
      <c r="D853" s="206">
        <v>38738</v>
      </c>
      <c r="E853" s="129">
        <v>29.61614</v>
      </c>
      <c r="F853" s="130">
        <v>17.23156</v>
      </c>
    </row>
    <row r="854" spans="1:6" ht="12.75">
      <c r="A854" s="137">
        <v>2006</v>
      </c>
      <c r="B854" s="138">
        <v>1</v>
      </c>
      <c r="C854" s="138">
        <v>22</v>
      </c>
      <c r="D854" s="206">
        <v>38739</v>
      </c>
      <c r="E854" s="129">
        <v>10.6578</v>
      </c>
      <c r="F854" s="130">
        <v>17.18365</v>
      </c>
    </row>
    <row r="855" spans="1:6" ht="12.75">
      <c r="A855" s="137">
        <v>2006</v>
      </c>
      <c r="B855" s="138">
        <v>1</v>
      </c>
      <c r="C855" s="138">
        <v>23</v>
      </c>
      <c r="D855" s="206">
        <v>38740</v>
      </c>
      <c r="E855" s="129">
        <v>21.1922</v>
      </c>
      <c r="F855" s="130">
        <v>17.33286</v>
      </c>
    </row>
    <row r="856" spans="1:6" ht="12.75">
      <c r="A856" s="137">
        <v>2006</v>
      </c>
      <c r="B856" s="138">
        <v>1</v>
      </c>
      <c r="C856" s="138">
        <v>24</v>
      </c>
      <c r="D856" s="206">
        <v>38741</v>
      </c>
      <c r="E856" s="129">
        <v>-0.3161931</v>
      </c>
      <c r="F856" s="130">
        <v>17.39521</v>
      </c>
    </row>
    <row r="857" spans="1:6" ht="12.75">
      <c r="A857" s="137">
        <v>2006</v>
      </c>
      <c r="B857" s="138">
        <v>1</v>
      </c>
      <c r="C857" s="138">
        <v>25</v>
      </c>
      <c r="D857" s="206">
        <v>38742</v>
      </c>
      <c r="E857" s="129">
        <v>-4.011661</v>
      </c>
      <c r="F857" s="130">
        <v>17.39141</v>
      </c>
    </row>
    <row r="858" spans="1:6" ht="12.75">
      <c r="A858" s="137">
        <v>2006</v>
      </c>
      <c r="B858" s="138">
        <v>1</v>
      </c>
      <c r="C858" s="138">
        <v>26</v>
      </c>
      <c r="D858" s="206">
        <v>38743</v>
      </c>
      <c r="E858" s="129">
        <v>-7.967566</v>
      </c>
      <c r="F858" s="130">
        <v>17.36917</v>
      </c>
    </row>
    <row r="859" spans="1:6" ht="12.75">
      <c r="A859" s="137">
        <v>2006</v>
      </c>
      <c r="B859" s="138">
        <v>1</v>
      </c>
      <c r="C859" s="138">
        <v>27</v>
      </c>
      <c r="D859" s="206">
        <v>38744</v>
      </c>
      <c r="E859" s="129">
        <v>6.798944</v>
      </c>
      <c r="F859" s="130">
        <v>17.33703</v>
      </c>
    </row>
    <row r="860" spans="1:6" ht="12.75">
      <c r="A860" s="137">
        <v>2006</v>
      </c>
      <c r="B860" s="138">
        <v>1</v>
      </c>
      <c r="C860" s="138">
        <v>28</v>
      </c>
      <c r="D860" s="206">
        <v>38745</v>
      </c>
      <c r="E860" s="129">
        <v>8.045346</v>
      </c>
      <c r="F860" s="130">
        <v>17.32698</v>
      </c>
    </row>
    <row r="861" spans="1:6" ht="12.75">
      <c r="A861" s="137">
        <v>2006</v>
      </c>
      <c r="B861" s="138">
        <v>1</v>
      </c>
      <c r="C861" s="138">
        <v>29</v>
      </c>
      <c r="D861" s="206">
        <v>38746</v>
      </c>
      <c r="E861" s="129">
        <v>23.87201</v>
      </c>
      <c r="F861" s="130">
        <v>17.34615</v>
      </c>
    </row>
    <row r="862" spans="1:6" ht="12.75">
      <c r="A862" s="137">
        <v>2006</v>
      </c>
      <c r="B862" s="138">
        <v>1</v>
      </c>
      <c r="C862" s="138">
        <v>30</v>
      </c>
      <c r="D862" s="206">
        <v>38747</v>
      </c>
      <c r="E862" s="129">
        <v>-2.06146</v>
      </c>
      <c r="F862" s="130">
        <v>17.35339</v>
      </c>
    </row>
    <row r="863" spans="1:6" ht="12.75">
      <c r="A863" s="137">
        <v>2006</v>
      </c>
      <c r="B863" s="138">
        <v>1</v>
      </c>
      <c r="C863" s="138">
        <v>31</v>
      </c>
      <c r="D863" s="206">
        <v>38748</v>
      </c>
      <c r="E863" s="129">
        <v>4.260304</v>
      </c>
      <c r="F863" s="130">
        <v>17.39005</v>
      </c>
    </row>
    <row r="864" spans="1:6" ht="12.75">
      <c r="A864" s="137">
        <v>2006</v>
      </c>
      <c r="B864" s="138">
        <v>2</v>
      </c>
      <c r="C864" s="138">
        <v>1</v>
      </c>
      <c r="D864" s="206">
        <v>38749</v>
      </c>
      <c r="E864" s="129">
        <v>14.1249</v>
      </c>
      <c r="F864" s="130">
        <v>17.37745</v>
      </c>
    </row>
    <row r="865" spans="1:6" ht="12.75">
      <c r="A865" s="137">
        <v>2006</v>
      </c>
      <c r="B865" s="138">
        <v>2</v>
      </c>
      <c r="C865" s="138">
        <v>2</v>
      </c>
      <c r="D865" s="206">
        <v>38750</v>
      </c>
      <c r="E865" s="129">
        <v>34.97805</v>
      </c>
      <c r="F865" s="130">
        <v>17.35885</v>
      </c>
    </row>
    <row r="866" spans="1:6" ht="12.75">
      <c r="A866" s="137">
        <v>2006</v>
      </c>
      <c r="B866" s="138">
        <v>2</v>
      </c>
      <c r="C866" s="138">
        <v>3</v>
      </c>
      <c r="D866" s="206">
        <v>38751</v>
      </c>
      <c r="E866" s="129">
        <v>19.58136</v>
      </c>
      <c r="F866" s="130">
        <v>17.43328</v>
      </c>
    </row>
    <row r="867" spans="1:6" ht="12.75">
      <c r="A867" s="137">
        <v>2006</v>
      </c>
      <c r="B867" s="138">
        <v>2</v>
      </c>
      <c r="C867" s="138">
        <v>4</v>
      </c>
      <c r="D867" s="206">
        <v>38752</v>
      </c>
      <c r="E867" s="129">
        <v>53.95195</v>
      </c>
      <c r="F867" s="130">
        <v>17.41833</v>
      </c>
    </row>
    <row r="868" spans="1:6" ht="12.75">
      <c r="A868" s="137">
        <v>2006</v>
      </c>
      <c r="B868" s="138">
        <v>2</v>
      </c>
      <c r="C868" s="138">
        <v>5</v>
      </c>
      <c r="D868" s="206">
        <v>38753</v>
      </c>
      <c r="E868" s="129">
        <v>95.06529</v>
      </c>
      <c r="F868" s="130">
        <v>17.39787</v>
      </c>
    </row>
    <row r="869" spans="1:6" ht="12.75">
      <c r="A869" s="137">
        <v>2006</v>
      </c>
      <c r="B869" s="138">
        <v>2</v>
      </c>
      <c r="C869" s="138">
        <v>6</v>
      </c>
      <c r="D869" s="206">
        <v>38754</v>
      </c>
      <c r="E869" s="129">
        <v>76.28273</v>
      </c>
      <c r="F869" s="130">
        <v>17.44901</v>
      </c>
    </row>
    <row r="870" spans="1:6" ht="12.75">
      <c r="A870" s="137">
        <v>2006</v>
      </c>
      <c r="B870" s="138">
        <v>2</v>
      </c>
      <c r="C870" s="138">
        <v>7</v>
      </c>
      <c r="D870" s="206">
        <v>38755</v>
      </c>
      <c r="E870" s="129">
        <v>53.07903</v>
      </c>
      <c r="F870" s="130">
        <v>17.37083</v>
      </c>
    </row>
    <row r="871" spans="1:6" ht="12.75">
      <c r="A871" s="137">
        <v>2006</v>
      </c>
      <c r="B871" s="138">
        <v>2</v>
      </c>
      <c r="C871" s="138">
        <v>8</v>
      </c>
      <c r="D871" s="206">
        <v>38756</v>
      </c>
      <c r="E871" s="129">
        <v>47.68089</v>
      </c>
      <c r="F871" s="130">
        <v>17.40521</v>
      </c>
    </row>
    <row r="872" spans="1:6" ht="12.75">
      <c r="A872" s="137">
        <v>2006</v>
      </c>
      <c r="B872" s="138">
        <v>2</v>
      </c>
      <c r="C872" s="138">
        <v>9</v>
      </c>
      <c r="D872" s="206">
        <v>38757</v>
      </c>
      <c r="E872" s="129">
        <v>36.8586</v>
      </c>
      <c r="F872" s="130">
        <v>17.09011</v>
      </c>
    </row>
    <row r="873" spans="1:6" ht="12.75">
      <c r="A873" s="137">
        <v>2006</v>
      </c>
      <c r="B873" s="138">
        <v>2</v>
      </c>
      <c r="C873" s="138">
        <v>10</v>
      </c>
      <c r="D873" s="206">
        <v>38758</v>
      </c>
      <c r="E873" s="129">
        <v>22.76236</v>
      </c>
      <c r="F873" s="130">
        <v>16.75719</v>
      </c>
    </row>
    <row r="874" spans="1:6" ht="12.75">
      <c r="A874" s="137">
        <v>2006</v>
      </c>
      <c r="B874" s="138">
        <v>2</v>
      </c>
      <c r="C874" s="138">
        <v>11</v>
      </c>
      <c r="D874" s="206">
        <v>38759</v>
      </c>
      <c r="E874" s="129">
        <v>11.92302</v>
      </c>
      <c r="F874" s="130">
        <v>17.0312</v>
      </c>
    </row>
    <row r="875" spans="1:6" ht="12.75">
      <c r="A875" s="137">
        <v>2006</v>
      </c>
      <c r="B875" s="138">
        <v>2</v>
      </c>
      <c r="C875" s="138">
        <v>12</v>
      </c>
      <c r="D875" s="206">
        <v>38760</v>
      </c>
      <c r="E875" s="129">
        <v>18.88739</v>
      </c>
      <c r="F875" s="130">
        <v>17.41229</v>
      </c>
    </row>
    <row r="876" spans="1:6" ht="12.75">
      <c r="A876" s="137">
        <v>2006</v>
      </c>
      <c r="B876" s="138">
        <v>2</v>
      </c>
      <c r="C876" s="138">
        <v>13</v>
      </c>
      <c r="D876" s="206">
        <v>38761</v>
      </c>
      <c r="E876" s="129">
        <v>10.6243</v>
      </c>
      <c r="F876" s="130">
        <v>16.84318</v>
      </c>
    </row>
    <row r="877" spans="1:6" ht="12.75">
      <c r="A877" s="137">
        <v>2006</v>
      </c>
      <c r="B877" s="138">
        <v>2</v>
      </c>
      <c r="C877" s="138">
        <v>14</v>
      </c>
      <c r="D877" s="206">
        <v>38762</v>
      </c>
      <c r="E877" s="129">
        <v>13.07439</v>
      </c>
      <c r="F877" s="130">
        <v>17.1849</v>
      </c>
    </row>
    <row r="878" spans="1:6" ht="12.75">
      <c r="A878" s="137">
        <v>2006</v>
      </c>
      <c r="B878" s="138">
        <v>2</v>
      </c>
      <c r="C878" s="138">
        <v>15</v>
      </c>
      <c r="D878" s="206">
        <v>38763</v>
      </c>
      <c r="E878" s="129">
        <v>15.41939</v>
      </c>
      <c r="F878" s="130">
        <v>17.54406</v>
      </c>
    </row>
    <row r="879" spans="1:6" ht="12.75">
      <c r="A879" s="137">
        <v>2006</v>
      </c>
      <c r="B879" s="138">
        <v>2</v>
      </c>
      <c r="C879" s="138">
        <v>16</v>
      </c>
      <c r="D879" s="206">
        <v>38764</v>
      </c>
      <c r="E879" s="129">
        <v>30.96621</v>
      </c>
      <c r="F879" s="130">
        <v>17.20625</v>
      </c>
    </row>
    <row r="880" spans="1:6" ht="12.75">
      <c r="A880" s="137">
        <v>2006</v>
      </c>
      <c r="B880" s="138">
        <v>2</v>
      </c>
      <c r="C880" s="138">
        <v>17</v>
      </c>
      <c r="D880" s="206">
        <v>38765</v>
      </c>
      <c r="E880" s="129">
        <v>3.499116</v>
      </c>
      <c r="F880" s="130">
        <v>17.43141</v>
      </c>
    </row>
    <row r="881" spans="1:6" ht="12.75">
      <c r="A881" s="137">
        <v>2006</v>
      </c>
      <c r="B881" s="138">
        <v>2</v>
      </c>
      <c r="C881" s="138">
        <v>18</v>
      </c>
      <c r="D881" s="206">
        <v>38766</v>
      </c>
      <c r="E881" s="129">
        <v>23.90327</v>
      </c>
      <c r="F881" s="130">
        <v>17.53943</v>
      </c>
    </row>
    <row r="882" spans="1:6" ht="12.75">
      <c r="A882" s="137">
        <v>2006</v>
      </c>
      <c r="B882" s="138">
        <v>2</v>
      </c>
      <c r="C882" s="138">
        <v>19</v>
      </c>
      <c r="D882" s="206">
        <v>38767</v>
      </c>
      <c r="E882" s="129">
        <v>17.04683</v>
      </c>
      <c r="F882" s="130">
        <v>17.20469</v>
      </c>
    </row>
    <row r="883" spans="1:6" ht="12.75">
      <c r="A883" s="137">
        <v>2006</v>
      </c>
      <c r="B883" s="138">
        <v>2</v>
      </c>
      <c r="C883" s="138">
        <v>20</v>
      </c>
      <c r="D883" s="206">
        <v>38768</v>
      </c>
      <c r="E883" s="129">
        <v>7.316665</v>
      </c>
      <c r="F883" s="130">
        <v>17.42797</v>
      </c>
    </row>
    <row r="884" spans="1:6" ht="12.75">
      <c r="A884" s="137">
        <v>2006</v>
      </c>
      <c r="B884" s="138">
        <v>2</v>
      </c>
      <c r="C884" s="138">
        <v>21</v>
      </c>
      <c r="D884" s="206">
        <v>38769</v>
      </c>
      <c r="E884" s="129">
        <v>18.02103</v>
      </c>
      <c r="F884" s="130">
        <v>17.57328</v>
      </c>
    </row>
    <row r="885" spans="1:6" ht="12.75">
      <c r="A885" s="137">
        <v>2006</v>
      </c>
      <c r="B885" s="138">
        <v>2</v>
      </c>
      <c r="C885" s="138">
        <v>22</v>
      </c>
      <c r="D885" s="206">
        <v>38770</v>
      </c>
      <c r="E885" s="129">
        <v>-5.63834</v>
      </c>
      <c r="F885" s="130">
        <v>17.1626</v>
      </c>
    </row>
    <row r="886" spans="1:6" ht="12.75">
      <c r="A886" s="137">
        <v>2006</v>
      </c>
      <c r="B886" s="138">
        <v>2</v>
      </c>
      <c r="C886" s="138">
        <v>23</v>
      </c>
      <c r="D886" s="206">
        <v>38771</v>
      </c>
      <c r="E886" s="129">
        <v>-3.221676</v>
      </c>
      <c r="F886" s="130">
        <v>17.33703</v>
      </c>
    </row>
    <row r="887" spans="1:6" ht="12.75">
      <c r="A887" s="137">
        <v>2006</v>
      </c>
      <c r="B887" s="138">
        <v>2</v>
      </c>
      <c r="C887" s="138">
        <v>24</v>
      </c>
      <c r="D887" s="206">
        <v>38772</v>
      </c>
      <c r="E887" s="129">
        <v>10.899</v>
      </c>
      <c r="F887" s="130">
        <v>17.4788</v>
      </c>
    </row>
    <row r="888" spans="1:6" ht="12.75">
      <c r="A888" s="137">
        <v>2006</v>
      </c>
      <c r="B888" s="138">
        <v>2</v>
      </c>
      <c r="C888" s="138">
        <v>25</v>
      </c>
      <c r="D888" s="206">
        <v>38773</v>
      </c>
      <c r="E888" s="129">
        <v>27.75119</v>
      </c>
      <c r="F888" s="130">
        <v>17.59385</v>
      </c>
    </row>
    <row r="889" spans="1:6" ht="12.75">
      <c r="A889" s="137">
        <v>2006</v>
      </c>
      <c r="B889" s="138">
        <v>2</v>
      </c>
      <c r="C889" s="138">
        <v>26</v>
      </c>
      <c r="D889" s="206">
        <v>38774</v>
      </c>
      <c r="E889" s="129">
        <v>6.93711</v>
      </c>
      <c r="F889" s="130">
        <v>17.79458</v>
      </c>
    </row>
    <row r="890" spans="1:6" ht="12.75">
      <c r="A890" s="137">
        <v>2006</v>
      </c>
      <c r="B890" s="138">
        <v>2</v>
      </c>
      <c r="C890" s="138">
        <v>27</v>
      </c>
      <c r="D890" s="206">
        <v>38775</v>
      </c>
      <c r="E890" s="129">
        <v>27.37055</v>
      </c>
      <c r="F890" s="130">
        <v>17.42844</v>
      </c>
    </row>
    <row r="891" spans="1:6" ht="12.75">
      <c r="A891" s="137">
        <v>2006</v>
      </c>
      <c r="B891" s="138">
        <v>2</v>
      </c>
      <c r="C891" s="138">
        <v>28</v>
      </c>
      <c r="D891" s="206">
        <v>38776</v>
      </c>
      <c r="E891" s="129">
        <v>8.164251</v>
      </c>
      <c r="F891" s="130">
        <v>17.18995</v>
      </c>
    </row>
    <row r="892" spans="1:6" ht="12.75">
      <c r="A892" s="137">
        <v>2006</v>
      </c>
      <c r="B892" s="138">
        <v>3</v>
      </c>
      <c r="C892" s="138">
        <v>1</v>
      </c>
      <c r="D892" s="206">
        <v>38777</v>
      </c>
      <c r="E892" s="129">
        <v>-4.118059</v>
      </c>
      <c r="F892" s="130">
        <v>17.35156</v>
      </c>
    </row>
    <row r="893" spans="1:6" ht="12.75">
      <c r="A893" s="137">
        <v>2006</v>
      </c>
      <c r="B893" s="138">
        <v>3</v>
      </c>
      <c r="C893" s="138">
        <v>2</v>
      </c>
      <c r="D893" s="206">
        <v>38778</v>
      </c>
      <c r="E893" s="129">
        <v>-2.72018</v>
      </c>
      <c r="F893" s="130">
        <v>17.50396</v>
      </c>
    </row>
    <row r="894" spans="1:6" ht="12.75">
      <c r="A894" s="137">
        <v>2006</v>
      </c>
      <c r="B894" s="138">
        <v>3</v>
      </c>
      <c r="C894" s="138">
        <v>3</v>
      </c>
      <c r="D894" s="206">
        <v>38779</v>
      </c>
      <c r="E894" s="129">
        <v>-12.72399</v>
      </c>
      <c r="F894" s="130">
        <v>17.63859</v>
      </c>
    </row>
    <row r="895" spans="1:6" ht="12.75">
      <c r="A895" s="137">
        <v>2006</v>
      </c>
      <c r="B895" s="138">
        <v>3</v>
      </c>
      <c r="C895" s="138">
        <v>4</v>
      </c>
      <c r="D895" s="206">
        <v>38780</v>
      </c>
      <c r="E895" s="129">
        <v>19.86012</v>
      </c>
      <c r="F895" s="130">
        <v>17.42766</v>
      </c>
    </row>
    <row r="896" spans="1:6" ht="12.75">
      <c r="A896" s="137">
        <v>2006</v>
      </c>
      <c r="B896" s="138">
        <v>3</v>
      </c>
      <c r="C896" s="138">
        <v>5</v>
      </c>
      <c r="D896" s="206">
        <v>38781</v>
      </c>
      <c r="E896" s="129">
        <v>3.102471</v>
      </c>
      <c r="F896" s="130">
        <v>17.14578</v>
      </c>
    </row>
    <row r="897" spans="1:6" ht="12.75">
      <c r="A897" s="137">
        <v>2006</v>
      </c>
      <c r="B897" s="138">
        <v>3</v>
      </c>
      <c r="C897" s="138">
        <v>6</v>
      </c>
      <c r="D897" s="206">
        <v>38782</v>
      </c>
      <c r="E897" s="129">
        <v>-12.26778</v>
      </c>
      <c r="F897" s="130">
        <v>17.24531</v>
      </c>
    </row>
    <row r="898" spans="1:6" ht="12.75">
      <c r="A898" s="137">
        <v>2006</v>
      </c>
      <c r="B898" s="138">
        <v>3</v>
      </c>
      <c r="C898" s="138">
        <v>7</v>
      </c>
      <c r="D898" s="206">
        <v>38783</v>
      </c>
      <c r="E898" s="129">
        <v>-1.043338</v>
      </c>
      <c r="F898" s="130">
        <v>17.33974</v>
      </c>
    </row>
    <row r="899" spans="1:6" ht="12.75">
      <c r="A899" s="137">
        <v>2006</v>
      </c>
      <c r="B899" s="138">
        <v>3</v>
      </c>
      <c r="C899" s="138">
        <v>8</v>
      </c>
      <c r="D899" s="206">
        <v>38784</v>
      </c>
      <c r="E899" s="129">
        <v>13.9285</v>
      </c>
      <c r="F899" s="130">
        <v>17.38401</v>
      </c>
    </row>
    <row r="900" spans="1:6" ht="12.75">
      <c r="A900" s="137">
        <v>2006</v>
      </c>
      <c r="B900" s="138">
        <v>3</v>
      </c>
      <c r="C900" s="138">
        <v>9</v>
      </c>
      <c r="D900" s="206">
        <v>38785</v>
      </c>
      <c r="E900" s="129">
        <v>20.08097</v>
      </c>
      <c r="F900" s="130">
        <v>17.42979</v>
      </c>
    </row>
    <row r="901" spans="1:6" ht="12.75">
      <c r="A901" s="137">
        <v>2006</v>
      </c>
      <c r="B901" s="138">
        <v>3</v>
      </c>
      <c r="C901" s="138">
        <v>10</v>
      </c>
      <c r="D901" s="206">
        <v>38786</v>
      </c>
      <c r="E901" s="129">
        <v>20.38192</v>
      </c>
      <c r="F901" s="130">
        <v>17.53729</v>
      </c>
    </row>
    <row r="902" spans="1:6" ht="12.75">
      <c r="A902" s="137">
        <v>2006</v>
      </c>
      <c r="B902" s="138">
        <v>3</v>
      </c>
      <c r="C902" s="138">
        <v>11</v>
      </c>
      <c r="D902" s="206">
        <v>38787</v>
      </c>
      <c r="E902" s="129">
        <v>8.939816</v>
      </c>
      <c r="F902" s="130">
        <v>17.60745</v>
      </c>
    </row>
    <row r="903" spans="1:6" ht="12.75">
      <c r="A903" s="137">
        <v>2006</v>
      </c>
      <c r="B903" s="138">
        <v>3</v>
      </c>
      <c r="C903" s="138">
        <v>12</v>
      </c>
      <c r="D903" s="206">
        <v>38788</v>
      </c>
      <c r="E903" s="129">
        <v>8.93586</v>
      </c>
      <c r="F903" s="130">
        <v>17.69089</v>
      </c>
    </row>
    <row r="904" spans="1:6" ht="12.75">
      <c r="A904" s="137">
        <v>2006</v>
      </c>
      <c r="B904" s="138">
        <v>3</v>
      </c>
      <c r="C904" s="138">
        <v>13</v>
      </c>
      <c r="D904" s="206">
        <v>38789</v>
      </c>
      <c r="E904" s="129">
        <v>28.14152</v>
      </c>
      <c r="F904" s="130">
        <v>17.17432</v>
      </c>
    </row>
    <row r="905" spans="1:6" ht="12.75">
      <c r="A905" s="137">
        <v>2006</v>
      </c>
      <c r="B905" s="138">
        <v>3</v>
      </c>
      <c r="C905" s="138">
        <v>14</v>
      </c>
      <c r="D905" s="206">
        <v>38790</v>
      </c>
      <c r="E905" s="129">
        <v>-2.161087</v>
      </c>
      <c r="F905" s="130">
        <v>17.19266</v>
      </c>
    </row>
    <row r="906" spans="1:6" ht="12.75">
      <c r="A906" s="137">
        <v>2006</v>
      </c>
      <c r="B906" s="138">
        <v>3</v>
      </c>
      <c r="C906" s="138">
        <v>15</v>
      </c>
      <c r="D906" s="206">
        <v>38791</v>
      </c>
      <c r="E906" s="129">
        <v>0.9761211</v>
      </c>
      <c r="F906" s="130">
        <v>17.28229</v>
      </c>
    </row>
    <row r="907" spans="1:6" ht="12.75">
      <c r="A907" s="137">
        <v>2006</v>
      </c>
      <c r="B907" s="138">
        <v>3</v>
      </c>
      <c r="C907" s="138">
        <v>16</v>
      </c>
      <c r="D907" s="206">
        <v>38792</v>
      </c>
      <c r="E907" s="129">
        <v>16.12631</v>
      </c>
      <c r="F907" s="130">
        <v>17.33714</v>
      </c>
    </row>
    <row r="908" spans="1:6" ht="12.75">
      <c r="A908" s="137">
        <v>2006</v>
      </c>
      <c r="B908" s="138">
        <v>3</v>
      </c>
      <c r="C908" s="138">
        <v>17</v>
      </c>
      <c r="D908" s="206">
        <v>38793</v>
      </c>
      <c r="E908" s="129">
        <v>-5.167707</v>
      </c>
      <c r="F908" s="130">
        <v>17.39141</v>
      </c>
    </row>
    <row r="909" spans="1:6" ht="12.75">
      <c r="A909" s="137">
        <v>2006</v>
      </c>
      <c r="B909" s="138">
        <v>3</v>
      </c>
      <c r="C909" s="138">
        <v>18</v>
      </c>
      <c r="D909" s="206">
        <v>38794</v>
      </c>
      <c r="E909" s="129">
        <v>-9.738478</v>
      </c>
      <c r="F909" s="130">
        <v>17.43979</v>
      </c>
    </row>
    <row r="910" spans="1:6" ht="12.75">
      <c r="A910" s="137">
        <v>2006</v>
      </c>
      <c r="B910" s="138">
        <v>3</v>
      </c>
      <c r="C910" s="138">
        <v>19</v>
      </c>
      <c r="D910" s="206">
        <v>38795</v>
      </c>
      <c r="E910" s="129">
        <v>2.075725</v>
      </c>
      <c r="F910" s="130">
        <v>17.49594</v>
      </c>
    </row>
    <row r="911" spans="1:6" ht="12.75">
      <c r="A911" s="137">
        <v>2006</v>
      </c>
      <c r="B911" s="138">
        <v>3</v>
      </c>
      <c r="C911" s="138">
        <v>20</v>
      </c>
      <c r="D911" s="206">
        <v>38796</v>
      </c>
      <c r="E911" s="129">
        <v>14.5347</v>
      </c>
      <c r="F911" s="130">
        <v>17.53484</v>
      </c>
    </row>
    <row r="912" spans="1:6" ht="12.75">
      <c r="A912" s="137">
        <v>2006</v>
      </c>
      <c r="B912" s="138">
        <v>3</v>
      </c>
      <c r="C912" s="138">
        <v>21</v>
      </c>
      <c r="D912" s="206">
        <v>38797</v>
      </c>
      <c r="E912" s="129">
        <v>7.713901</v>
      </c>
      <c r="F912" s="130">
        <v>17.54885</v>
      </c>
    </row>
    <row r="913" spans="1:6" ht="12.75">
      <c r="A913" s="137">
        <v>2006</v>
      </c>
      <c r="B913" s="138">
        <v>3</v>
      </c>
      <c r="C913" s="138">
        <v>22</v>
      </c>
      <c r="D913" s="206">
        <v>38798</v>
      </c>
      <c r="E913" s="129">
        <v>-12.48206</v>
      </c>
      <c r="F913" s="130">
        <v>17.55693</v>
      </c>
    </row>
    <row r="914" spans="1:6" ht="12.75">
      <c r="A914" s="137">
        <v>2006</v>
      </c>
      <c r="B914" s="138">
        <v>3</v>
      </c>
      <c r="C914" s="138">
        <v>23</v>
      </c>
      <c r="D914" s="206">
        <v>38799</v>
      </c>
      <c r="E914" s="129">
        <v>3.618423</v>
      </c>
      <c r="F914" s="130">
        <v>17.48349</v>
      </c>
    </row>
    <row r="915" spans="1:6" ht="12.75">
      <c r="A915" s="137">
        <v>2006</v>
      </c>
      <c r="B915" s="138">
        <v>3</v>
      </c>
      <c r="C915" s="138">
        <v>24</v>
      </c>
      <c r="D915" s="206">
        <v>38800</v>
      </c>
      <c r="E915" s="129">
        <v>1.840447</v>
      </c>
      <c r="F915" s="130">
        <v>17.57214</v>
      </c>
    </row>
    <row r="916" spans="1:6" ht="12.75">
      <c r="A916" s="137">
        <v>2006</v>
      </c>
      <c r="B916" s="138">
        <v>3</v>
      </c>
      <c r="C916" s="138">
        <v>25</v>
      </c>
      <c r="D916" s="206">
        <v>38801</v>
      </c>
      <c r="E916" s="129">
        <v>4.053891</v>
      </c>
      <c r="F916" s="130">
        <v>17.61135</v>
      </c>
    </row>
    <row r="917" spans="1:6" ht="12.75">
      <c r="A917" s="137">
        <v>2006</v>
      </c>
      <c r="B917" s="138">
        <v>3</v>
      </c>
      <c r="C917" s="138">
        <v>26</v>
      </c>
      <c r="D917" s="206">
        <v>38802</v>
      </c>
      <c r="E917" s="129">
        <v>0.6687787</v>
      </c>
      <c r="F917" s="130">
        <v>17.62115</v>
      </c>
    </row>
    <row r="918" spans="1:6" ht="12.75">
      <c r="A918" s="137">
        <v>2006</v>
      </c>
      <c r="B918" s="138">
        <v>3</v>
      </c>
      <c r="C918" s="138">
        <v>27</v>
      </c>
      <c r="D918" s="206">
        <v>38803</v>
      </c>
      <c r="E918" s="129">
        <v>-5.553812</v>
      </c>
      <c r="F918" s="130">
        <v>17.60672</v>
      </c>
    </row>
    <row r="919" spans="1:6" ht="12.75">
      <c r="A919" s="137">
        <v>2006</v>
      </c>
      <c r="B919" s="138">
        <v>3</v>
      </c>
      <c r="C919" s="138">
        <v>28</v>
      </c>
      <c r="D919" s="206">
        <v>38804</v>
      </c>
      <c r="E919" s="129">
        <v>14.17756</v>
      </c>
      <c r="F919" s="130">
        <v>17.59214</v>
      </c>
    </row>
    <row r="920" spans="1:6" ht="12.75">
      <c r="A920" s="137">
        <v>2006</v>
      </c>
      <c r="B920" s="138">
        <v>3</v>
      </c>
      <c r="C920" s="138">
        <v>29</v>
      </c>
      <c r="D920" s="206">
        <v>38805</v>
      </c>
      <c r="E920" s="129">
        <v>-3.216588</v>
      </c>
      <c r="F920" s="130">
        <v>17.58484</v>
      </c>
    </row>
    <row r="921" spans="1:6" ht="12.75">
      <c r="A921" s="137">
        <v>2006</v>
      </c>
      <c r="B921" s="138">
        <v>3</v>
      </c>
      <c r="C921" s="138">
        <v>30</v>
      </c>
      <c r="D921" s="206">
        <v>38806</v>
      </c>
      <c r="E921" s="129">
        <v>4.710095</v>
      </c>
      <c r="F921" s="130">
        <v>17.56745</v>
      </c>
    </row>
    <row r="922" spans="1:6" ht="12.75">
      <c r="A922" s="137">
        <v>2006</v>
      </c>
      <c r="B922" s="138">
        <v>3</v>
      </c>
      <c r="C922" s="138">
        <v>31</v>
      </c>
      <c r="D922" s="206">
        <v>38807</v>
      </c>
      <c r="E922" s="129">
        <v>18.34907</v>
      </c>
      <c r="F922" s="130">
        <v>17.5525</v>
      </c>
    </row>
    <row r="923" spans="1:6" ht="12.75">
      <c r="A923" s="137">
        <v>2006</v>
      </c>
      <c r="B923" s="138">
        <v>4</v>
      </c>
      <c r="C923" s="138">
        <v>1</v>
      </c>
      <c r="D923" s="206">
        <v>38808</v>
      </c>
      <c r="E923" s="129">
        <v>4.244184</v>
      </c>
      <c r="F923" s="130">
        <v>17.5437</v>
      </c>
    </row>
    <row r="924" spans="1:6" ht="12.75">
      <c r="A924" s="137">
        <v>2006</v>
      </c>
      <c r="B924" s="138">
        <v>4</v>
      </c>
      <c r="C924" s="138">
        <v>2</v>
      </c>
      <c r="D924" s="206">
        <v>38809</v>
      </c>
      <c r="E924" s="129">
        <v>-2.058146</v>
      </c>
      <c r="F924" s="130">
        <v>17.53182</v>
      </c>
    </row>
    <row r="925" spans="1:6" ht="12.75">
      <c r="A925" s="137">
        <v>2006</v>
      </c>
      <c r="B925" s="138">
        <v>4</v>
      </c>
      <c r="C925" s="138">
        <v>3</v>
      </c>
      <c r="D925" s="206">
        <v>38810</v>
      </c>
      <c r="E925" s="129">
        <v>-5.04373</v>
      </c>
      <c r="F925" s="130">
        <v>17.51724</v>
      </c>
    </row>
    <row r="926" spans="1:6" ht="12.75">
      <c r="A926" s="137">
        <v>2006</v>
      </c>
      <c r="B926" s="138">
        <v>4</v>
      </c>
      <c r="C926" s="138">
        <v>4</v>
      </c>
      <c r="D926" s="206">
        <v>38811</v>
      </c>
      <c r="E926" s="129">
        <v>-9.682713</v>
      </c>
      <c r="F926" s="130">
        <v>17.49427</v>
      </c>
    </row>
    <row r="927" spans="1:6" ht="12.75">
      <c r="A927" s="137">
        <v>2006</v>
      </c>
      <c r="B927" s="138">
        <v>4</v>
      </c>
      <c r="C927" s="138">
        <v>5</v>
      </c>
      <c r="D927" s="206">
        <v>38812</v>
      </c>
      <c r="E927" s="129">
        <v>-3.600553</v>
      </c>
      <c r="F927" s="130">
        <v>17.4749</v>
      </c>
    </row>
    <row r="928" spans="1:6" ht="12.75">
      <c r="A928" s="137">
        <v>2006</v>
      </c>
      <c r="B928" s="138">
        <v>4</v>
      </c>
      <c r="C928" s="138">
        <v>6</v>
      </c>
      <c r="D928" s="206">
        <v>38813</v>
      </c>
      <c r="E928" s="129">
        <v>20.68069</v>
      </c>
      <c r="F928" s="130">
        <v>17.44542</v>
      </c>
    </row>
    <row r="929" spans="1:6" ht="12.75">
      <c r="A929" s="137">
        <v>2006</v>
      </c>
      <c r="B929" s="138">
        <v>4</v>
      </c>
      <c r="C929" s="138">
        <v>7</v>
      </c>
      <c r="D929" s="206">
        <v>38814</v>
      </c>
      <c r="E929" s="129">
        <v>8.021983</v>
      </c>
      <c r="F929" s="130">
        <v>17.41636</v>
      </c>
    </row>
    <row r="930" spans="1:6" ht="12.75">
      <c r="A930" s="137">
        <v>2006</v>
      </c>
      <c r="B930" s="138">
        <v>4</v>
      </c>
      <c r="C930" s="138">
        <v>8</v>
      </c>
      <c r="D930" s="206">
        <v>38815</v>
      </c>
      <c r="E930" s="129">
        <v>12.75595</v>
      </c>
      <c r="F930" s="130">
        <v>17.39068</v>
      </c>
    </row>
    <row r="931" spans="1:6" ht="12.75">
      <c r="A931" s="137">
        <v>2006</v>
      </c>
      <c r="B931" s="138">
        <v>4</v>
      </c>
      <c r="C931" s="138">
        <v>9</v>
      </c>
      <c r="D931" s="206">
        <v>38816</v>
      </c>
      <c r="E931" s="129">
        <v>0.8550191</v>
      </c>
      <c r="F931" s="130">
        <v>17.38578</v>
      </c>
    </row>
    <row r="932" spans="1:6" ht="12.75">
      <c r="A932" s="137">
        <v>2006</v>
      </c>
      <c r="B932" s="138">
        <v>4</v>
      </c>
      <c r="C932" s="138">
        <v>10</v>
      </c>
      <c r="D932" s="206">
        <v>38817</v>
      </c>
      <c r="E932" s="129">
        <v>16.33612</v>
      </c>
      <c r="F932" s="130">
        <v>17.36318</v>
      </c>
    </row>
    <row r="933" spans="1:6" ht="12.75">
      <c r="A933" s="137">
        <v>2006</v>
      </c>
      <c r="B933" s="138">
        <v>4</v>
      </c>
      <c r="C933" s="138">
        <v>11</v>
      </c>
      <c r="D933" s="206">
        <v>38818</v>
      </c>
      <c r="E933" s="129">
        <v>12.81934</v>
      </c>
      <c r="F933" s="130">
        <v>17.32146</v>
      </c>
    </row>
    <row r="934" spans="1:6" ht="12.75">
      <c r="A934" s="137">
        <v>2006</v>
      </c>
      <c r="B934" s="138">
        <v>4</v>
      </c>
      <c r="C934" s="138">
        <v>12</v>
      </c>
      <c r="D934" s="206">
        <v>38819</v>
      </c>
      <c r="E934" s="129">
        <v>8.951353</v>
      </c>
      <c r="F934" s="130">
        <v>17.28521</v>
      </c>
    </row>
    <row r="935" spans="1:6" ht="12.75">
      <c r="A935" s="137">
        <v>2006</v>
      </c>
      <c r="B935" s="138">
        <v>4</v>
      </c>
      <c r="C935" s="138">
        <v>13</v>
      </c>
      <c r="D935" s="206">
        <v>38820</v>
      </c>
      <c r="E935" s="129">
        <v>14.92551</v>
      </c>
      <c r="F935" s="130">
        <v>17.25875</v>
      </c>
    </row>
    <row r="936" spans="1:6" ht="12.75">
      <c r="A936" s="137">
        <v>2006</v>
      </c>
      <c r="B936" s="138">
        <v>4</v>
      </c>
      <c r="C936" s="138">
        <v>14</v>
      </c>
      <c r="D936" s="206">
        <v>38821</v>
      </c>
      <c r="E936" s="129">
        <v>9.825366</v>
      </c>
      <c r="F936" s="130">
        <v>17.22917</v>
      </c>
    </row>
    <row r="937" spans="1:6" ht="12.75">
      <c r="A937" s="137">
        <v>2006</v>
      </c>
      <c r="B937" s="138">
        <v>4</v>
      </c>
      <c r="C937" s="138">
        <v>15</v>
      </c>
      <c r="D937" s="206">
        <v>38822</v>
      </c>
      <c r="E937" s="129">
        <v>0.7869459</v>
      </c>
      <c r="F937" s="130">
        <v>17.19062</v>
      </c>
    </row>
    <row r="938" spans="1:6" ht="12.75">
      <c r="A938" s="137">
        <v>2006</v>
      </c>
      <c r="B938" s="138">
        <v>4</v>
      </c>
      <c r="C938" s="138">
        <v>16</v>
      </c>
      <c r="D938" s="206">
        <v>38823</v>
      </c>
      <c r="E938" s="129">
        <v>-10.07741</v>
      </c>
      <c r="F938" s="130">
        <v>17.15776</v>
      </c>
    </row>
    <row r="939" spans="1:6" ht="12.75">
      <c r="A939" s="137">
        <v>2006</v>
      </c>
      <c r="B939" s="138">
        <v>4</v>
      </c>
      <c r="C939" s="138">
        <v>17</v>
      </c>
      <c r="D939" s="206">
        <v>38824</v>
      </c>
      <c r="E939" s="129">
        <v>-25.4073</v>
      </c>
      <c r="F939" s="130">
        <v>17.13141</v>
      </c>
    </row>
    <row r="940" spans="1:6" ht="12.75">
      <c r="A940" s="137">
        <v>2006</v>
      </c>
      <c r="B940" s="138">
        <v>4</v>
      </c>
      <c r="C940" s="138">
        <v>18</v>
      </c>
      <c r="D940" s="206">
        <v>38825</v>
      </c>
      <c r="E940" s="129">
        <v>-10.15752</v>
      </c>
      <c r="F940" s="130">
        <v>17.09682</v>
      </c>
    </row>
    <row r="941" spans="1:6" ht="12.75">
      <c r="A941" s="137">
        <v>2006</v>
      </c>
      <c r="B941" s="138">
        <v>4</v>
      </c>
      <c r="C941" s="138">
        <v>19</v>
      </c>
      <c r="D941" s="206">
        <v>38826</v>
      </c>
      <c r="E941" s="129">
        <v>13.50271</v>
      </c>
      <c r="F941" s="130">
        <v>17.05875</v>
      </c>
    </row>
    <row r="942" spans="1:6" ht="12.75">
      <c r="A942" s="137">
        <v>2006</v>
      </c>
      <c r="B942" s="138">
        <v>4</v>
      </c>
      <c r="C942" s="138">
        <v>20</v>
      </c>
      <c r="D942" s="206">
        <v>38827</v>
      </c>
      <c r="E942" s="129">
        <v>16.83938</v>
      </c>
      <c r="F942" s="130">
        <v>17.03651</v>
      </c>
    </row>
    <row r="943" spans="1:6" ht="12.75">
      <c r="A943" s="137">
        <v>2006</v>
      </c>
      <c r="B943" s="138">
        <v>4</v>
      </c>
      <c r="C943" s="138">
        <v>21</v>
      </c>
      <c r="D943" s="206">
        <v>38828</v>
      </c>
      <c r="E943" s="129">
        <v>23</v>
      </c>
      <c r="F943" s="130">
        <v>16.99</v>
      </c>
    </row>
    <row r="944" spans="1:6" ht="12.75">
      <c r="A944" s="137">
        <v>2006</v>
      </c>
      <c r="B944" s="138">
        <v>4</v>
      </c>
      <c r="C944" s="138">
        <v>22</v>
      </c>
      <c r="D944" s="206">
        <v>38829</v>
      </c>
      <c r="E944" s="129">
        <v>21.33993</v>
      </c>
      <c r="F944" s="130">
        <v>16.95828</v>
      </c>
    </row>
    <row r="945" spans="1:6" ht="12.75">
      <c r="A945" s="137">
        <v>2006</v>
      </c>
      <c r="B945" s="138">
        <v>4</v>
      </c>
      <c r="C945" s="138">
        <v>23</v>
      </c>
      <c r="D945" s="206">
        <v>38830</v>
      </c>
      <c r="E945" s="129">
        <v>-9.816303</v>
      </c>
      <c r="F945" s="130">
        <v>17.07521</v>
      </c>
    </row>
    <row r="946" spans="1:6" ht="12.75">
      <c r="A946" s="137">
        <v>2006</v>
      </c>
      <c r="B946" s="138">
        <v>4</v>
      </c>
      <c r="C946" s="138">
        <v>24</v>
      </c>
      <c r="D946" s="206">
        <v>38831</v>
      </c>
      <c r="E946" s="129">
        <v>-17.7342</v>
      </c>
      <c r="F946" s="130">
        <v>17.10474</v>
      </c>
    </row>
    <row r="947" spans="1:6" ht="12.75">
      <c r="A947" s="137">
        <v>2006</v>
      </c>
      <c r="B947" s="138">
        <v>4</v>
      </c>
      <c r="C947" s="138">
        <v>25</v>
      </c>
      <c r="D947" s="206">
        <v>38832</v>
      </c>
      <c r="E947" s="129">
        <v>0.8472773</v>
      </c>
      <c r="F947" s="130">
        <v>17.07833</v>
      </c>
    </row>
    <row r="948" spans="1:6" ht="12.75">
      <c r="A948" s="137">
        <v>2006</v>
      </c>
      <c r="B948" s="138">
        <v>4</v>
      </c>
      <c r="C948" s="138">
        <v>26</v>
      </c>
      <c r="D948" s="206">
        <v>38833</v>
      </c>
      <c r="E948" s="129">
        <v>-12.40644</v>
      </c>
      <c r="F948" s="130">
        <v>17.06</v>
      </c>
    </row>
    <row r="949" spans="1:6" ht="12.75">
      <c r="A949" s="137">
        <v>2006</v>
      </c>
      <c r="B949" s="138">
        <v>4</v>
      </c>
      <c r="C949" s="138">
        <v>27</v>
      </c>
      <c r="D949" s="206">
        <v>38834</v>
      </c>
      <c r="E949" s="129">
        <v>-27.07764</v>
      </c>
      <c r="F949" s="130">
        <v>17.05682</v>
      </c>
    </row>
    <row r="950" spans="1:6" ht="12.75">
      <c r="A950" s="137">
        <v>2006</v>
      </c>
      <c r="B950" s="138">
        <v>4</v>
      </c>
      <c r="C950" s="138">
        <v>28</v>
      </c>
      <c r="D950" s="206">
        <v>38835</v>
      </c>
      <c r="E950" s="129">
        <v>-2.615852</v>
      </c>
      <c r="F950" s="130">
        <v>16.99411</v>
      </c>
    </row>
    <row r="951" spans="1:6" ht="12.75">
      <c r="A951" s="137">
        <v>2006</v>
      </c>
      <c r="B951" s="138">
        <v>4</v>
      </c>
      <c r="C951" s="138">
        <v>29</v>
      </c>
      <c r="D951" s="206">
        <v>38836</v>
      </c>
      <c r="E951" s="129">
        <v>5.381257</v>
      </c>
      <c r="F951" s="130">
        <v>16.93016</v>
      </c>
    </row>
    <row r="952" spans="1:6" ht="12.75">
      <c r="A952" s="137">
        <v>2006</v>
      </c>
      <c r="B952" s="138">
        <v>4</v>
      </c>
      <c r="C952" s="138">
        <v>30</v>
      </c>
      <c r="D952" s="206">
        <v>38837</v>
      </c>
      <c r="E952" s="129">
        <v>17.29552</v>
      </c>
      <c r="F952" s="130">
        <v>16.8912</v>
      </c>
    </row>
    <row r="953" spans="1:6" ht="12.75">
      <c r="A953" s="137">
        <v>2006</v>
      </c>
      <c r="B953" s="138">
        <v>5</v>
      </c>
      <c r="C953" s="138">
        <v>1</v>
      </c>
      <c r="D953" s="206">
        <v>38838</v>
      </c>
      <c r="E953" s="129">
        <v>0.3649314</v>
      </c>
      <c r="F953" s="130">
        <v>16.85547</v>
      </c>
    </row>
    <row r="954" spans="1:6" ht="12.75">
      <c r="A954" s="137">
        <v>2006</v>
      </c>
      <c r="B954" s="138">
        <v>5</v>
      </c>
      <c r="C954" s="138">
        <v>2</v>
      </c>
      <c r="D954" s="206">
        <v>38839</v>
      </c>
      <c r="E954" s="129">
        <v>-3.358669</v>
      </c>
      <c r="F954" s="130">
        <v>16.80354</v>
      </c>
    </row>
    <row r="955" spans="1:6" ht="12.75">
      <c r="A955" s="137">
        <v>2006</v>
      </c>
      <c r="B955" s="138">
        <v>5</v>
      </c>
      <c r="C955" s="138">
        <v>3</v>
      </c>
      <c r="D955" s="206">
        <v>38840</v>
      </c>
      <c r="E955" s="129">
        <v>14.31543</v>
      </c>
      <c r="F955" s="130">
        <v>16.7612</v>
      </c>
    </row>
    <row r="956" spans="1:6" ht="12.75">
      <c r="A956" s="137">
        <v>2006</v>
      </c>
      <c r="B956" s="138">
        <v>5</v>
      </c>
      <c r="C956" s="138">
        <v>4</v>
      </c>
      <c r="D956" s="206">
        <v>38841</v>
      </c>
      <c r="E956" s="129">
        <v>-3.120986</v>
      </c>
      <c r="F956" s="130">
        <v>16.7625</v>
      </c>
    </row>
    <row r="957" spans="1:6" ht="12.75">
      <c r="A957" s="137">
        <v>2006</v>
      </c>
      <c r="B957" s="138">
        <v>5</v>
      </c>
      <c r="C957" s="138">
        <v>5</v>
      </c>
      <c r="D957" s="206">
        <v>38842</v>
      </c>
      <c r="E957" s="129">
        <v>-4.875527</v>
      </c>
      <c r="F957" s="130">
        <v>16.71635</v>
      </c>
    </row>
    <row r="958" spans="1:6" ht="12.75">
      <c r="A958" s="137">
        <v>2006</v>
      </c>
      <c r="B958" s="138">
        <v>5</v>
      </c>
      <c r="C958" s="138">
        <v>6</v>
      </c>
      <c r="D958" s="206">
        <v>38843</v>
      </c>
      <c r="E958" s="129">
        <v>6.823942</v>
      </c>
      <c r="F958" s="130">
        <v>16.67198</v>
      </c>
    </row>
    <row r="959" spans="1:6" ht="12.75">
      <c r="A959" s="137">
        <v>2006</v>
      </c>
      <c r="B959" s="138">
        <v>5</v>
      </c>
      <c r="C959" s="138">
        <v>7</v>
      </c>
      <c r="D959" s="206">
        <v>38844</v>
      </c>
      <c r="E959" s="129">
        <v>7.693328</v>
      </c>
      <c r="F959" s="130">
        <v>16.62411</v>
      </c>
    </row>
    <row r="960" spans="1:6" ht="12.75">
      <c r="A960" s="137">
        <v>2006</v>
      </c>
      <c r="B960" s="138">
        <v>5</v>
      </c>
      <c r="C960" s="138">
        <v>8</v>
      </c>
      <c r="D960" s="206">
        <v>38845</v>
      </c>
      <c r="E960" s="129">
        <v>25.24506</v>
      </c>
      <c r="F960" s="130">
        <v>16.56911</v>
      </c>
    </row>
    <row r="961" spans="1:6" ht="12.75">
      <c r="A961" s="137">
        <v>2006</v>
      </c>
      <c r="B961" s="138">
        <v>5</v>
      </c>
      <c r="C961" s="138">
        <v>9</v>
      </c>
      <c r="D961" s="206">
        <v>38846</v>
      </c>
      <c r="E961" s="129">
        <v>4.003396</v>
      </c>
      <c r="F961" s="130">
        <v>16.54375</v>
      </c>
    </row>
    <row r="962" spans="1:6" ht="12.75">
      <c r="A962" s="137">
        <v>2006</v>
      </c>
      <c r="B962" s="138">
        <v>5</v>
      </c>
      <c r="C962" s="138">
        <v>10</v>
      </c>
      <c r="D962" s="206">
        <v>38847</v>
      </c>
      <c r="E962" s="129">
        <v>13.92483</v>
      </c>
      <c r="F962" s="130">
        <v>16.50057</v>
      </c>
    </row>
    <row r="963" spans="1:6" ht="12.75">
      <c r="A963" s="137">
        <v>2006</v>
      </c>
      <c r="B963" s="138">
        <v>5</v>
      </c>
      <c r="C963" s="138">
        <v>11</v>
      </c>
      <c r="D963" s="206">
        <v>38848</v>
      </c>
      <c r="E963" s="129">
        <v>-16.00478</v>
      </c>
      <c r="F963" s="130">
        <v>16.46458</v>
      </c>
    </row>
    <row r="964" spans="1:6" ht="12.75">
      <c r="A964" s="137">
        <v>2006</v>
      </c>
      <c r="B964" s="138">
        <v>5</v>
      </c>
      <c r="C964" s="138">
        <v>12</v>
      </c>
      <c r="D964" s="206">
        <v>38849</v>
      </c>
      <c r="E964" s="129">
        <v>-14.10405</v>
      </c>
      <c r="F964" s="130">
        <v>16.44901</v>
      </c>
    </row>
    <row r="965" spans="1:6" ht="12.75">
      <c r="A965" s="137">
        <v>2006</v>
      </c>
      <c r="B965" s="138">
        <v>5</v>
      </c>
      <c r="C965" s="138">
        <v>13</v>
      </c>
      <c r="D965" s="206">
        <v>38850</v>
      </c>
      <c r="E965" s="129">
        <v>-7.924509</v>
      </c>
      <c r="F965" s="130">
        <v>16.38875</v>
      </c>
    </row>
    <row r="966" spans="1:6" ht="12.75">
      <c r="A966" s="137">
        <v>2006</v>
      </c>
      <c r="B966" s="138">
        <v>5</v>
      </c>
      <c r="C966" s="138">
        <v>14</v>
      </c>
      <c r="D966" s="206">
        <v>38851</v>
      </c>
      <c r="E966" s="129">
        <v>21.40748</v>
      </c>
      <c r="F966" s="130">
        <v>16.31453</v>
      </c>
    </row>
    <row r="967" spans="1:6" ht="12.75">
      <c r="A967" s="137">
        <v>2006</v>
      </c>
      <c r="B967" s="138">
        <v>5</v>
      </c>
      <c r="C967" s="138">
        <v>15</v>
      </c>
      <c r="D967" s="206">
        <v>38852</v>
      </c>
      <c r="E967" s="129">
        <v>15.14795</v>
      </c>
      <c r="F967" s="130">
        <v>16.27339</v>
      </c>
    </row>
    <row r="968" spans="1:6" ht="12.75">
      <c r="A968" s="137">
        <v>2006</v>
      </c>
      <c r="B968" s="138">
        <v>5</v>
      </c>
      <c r="C968" s="138">
        <v>16</v>
      </c>
      <c r="D968" s="206">
        <v>38853</v>
      </c>
      <c r="E968" s="129">
        <v>0.6138694</v>
      </c>
      <c r="F968" s="130">
        <v>16.26828</v>
      </c>
    </row>
    <row r="969" spans="1:6" ht="12.75">
      <c r="A969" s="137">
        <v>2006</v>
      </c>
      <c r="B969" s="138">
        <v>5</v>
      </c>
      <c r="C969" s="138">
        <v>17</v>
      </c>
      <c r="D969" s="206">
        <v>38854</v>
      </c>
      <c r="E969" s="129">
        <v>-9.046672</v>
      </c>
      <c r="F969" s="130">
        <v>16.30854</v>
      </c>
    </row>
    <row r="970" spans="1:6" ht="12.75">
      <c r="A970" s="137">
        <v>2006</v>
      </c>
      <c r="B970" s="138">
        <v>5</v>
      </c>
      <c r="C970" s="138">
        <v>18</v>
      </c>
      <c r="D970" s="206">
        <v>38855</v>
      </c>
      <c r="E970" s="129">
        <v>-1.892721</v>
      </c>
      <c r="F970" s="130">
        <v>16.30328</v>
      </c>
    </row>
    <row r="971" spans="1:6" ht="12.75">
      <c r="A971" s="137">
        <v>2006</v>
      </c>
      <c r="B971" s="138">
        <v>5</v>
      </c>
      <c r="C971" s="138">
        <v>19</v>
      </c>
      <c r="D971" s="206">
        <v>38856</v>
      </c>
      <c r="E971" s="129">
        <v>13.81522</v>
      </c>
      <c r="F971" s="130">
        <v>16.29828</v>
      </c>
    </row>
    <row r="972" spans="1:6" ht="12.75">
      <c r="A972" s="137">
        <v>2006</v>
      </c>
      <c r="B972" s="138">
        <v>5</v>
      </c>
      <c r="C972" s="138">
        <v>20</v>
      </c>
      <c r="D972" s="206">
        <v>38857</v>
      </c>
      <c r="E972" s="129">
        <v>7.416687</v>
      </c>
      <c r="F972" s="130">
        <v>16.28146</v>
      </c>
    </row>
    <row r="973" spans="1:6" ht="12.75">
      <c r="A973" s="137">
        <v>2006</v>
      </c>
      <c r="B973" s="138">
        <v>5</v>
      </c>
      <c r="C973" s="138">
        <v>21</v>
      </c>
      <c r="D973" s="206">
        <v>38858</v>
      </c>
      <c r="E973" s="129">
        <v>19.45331</v>
      </c>
      <c r="F973" s="130">
        <v>16.25271</v>
      </c>
    </row>
    <row r="974" spans="1:6" ht="12.75">
      <c r="A974" s="137">
        <v>2006</v>
      </c>
      <c r="B974" s="138">
        <v>5</v>
      </c>
      <c r="C974" s="138">
        <v>22</v>
      </c>
      <c r="D974" s="206">
        <v>38859</v>
      </c>
      <c r="E974" s="129">
        <v>5.102824</v>
      </c>
      <c r="F974" s="130">
        <v>16.25484</v>
      </c>
    </row>
    <row r="975" spans="1:6" ht="12.75">
      <c r="A975" s="137">
        <v>2006</v>
      </c>
      <c r="B975" s="138">
        <v>5</v>
      </c>
      <c r="C975" s="138">
        <v>23</v>
      </c>
      <c r="D975" s="206">
        <v>38860</v>
      </c>
      <c r="E975" s="129">
        <v>6.096956</v>
      </c>
      <c r="F975" s="130">
        <v>16.22766</v>
      </c>
    </row>
    <row r="976" spans="1:6" ht="12.75">
      <c r="A976" s="137">
        <v>2006</v>
      </c>
      <c r="B976" s="138">
        <v>5</v>
      </c>
      <c r="C976" s="138">
        <v>24</v>
      </c>
      <c r="D976" s="206">
        <v>38861</v>
      </c>
      <c r="E976" s="129">
        <v>4.76905</v>
      </c>
      <c r="F976" s="130">
        <v>16.18161</v>
      </c>
    </row>
    <row r="977" spans="1:6" ht="12.75">
      <c r="A977" s="137">
        <v>2006</v>
      </c>
      <c r="B977" s="138">
        <v>5</v>
      </c>
      <c r="C977" s="138">
        <v>25</v>
      </c>
      <c r="D977" s="206">
        <v>38862</v>
      </c>
      <c r="E977" s="129">
        <v>11.69635</v>
      </c>
      <c r="F977" s="130">
        <v>16.14036</v>
      </c>
    </row>
    <row r="978" spans="1:6" ht="12.75">
      <c r="A978" s="137">
        <v>2006</v>
      </c>
      <c r="B978" s="138">
        <v>5</v>
      </c>
      <c r="C978" s="138">
        <v>26</v>
      </c>
      <c r="D978" s="206">
        <v>38863</v>
      </c>
      <c r="E978" s="129">
        <v>19.32528</v>
      </c>
      <c r="F978" s="130">
        <v>16.14182</v>
      </c>
    </row>
    <row r="979" spans="1:6" ht="12.75">
      <c r="A979" s="137">
        <v>2006</v>
      </c>
      <c r="B979" s="138">
        <v>5</v>
      </c>
      <c r="C979" s="138">
        <v>27</v>
      </c>
      <c r="D979" s="206">
        <v>38864</v>
      </c>
      <c r="E979" s="129">
        <v>-3.931402</v>
      </c>
      <c r="F979" s="130">
        <v>16.14521</v>
      </c>
    </row>
    <row r="980" spans="1:6" ht="12.75">
      <c r="A980" s="137">
        <v>2006</v>
      </c>
      <c r="B980" s="138">
        <v>5</v>
      </c>
      <c r="C980" s="138">
        <v>28</v>
      </c>
      <c r="D980" s="206">
        <v>38865</v>
      </c>
      <c r="E980" s="129">
        <v>13.02339</v>
      </c>
      <c r="F980" s="130">
        <v>16.20328</v>
      </c>
    </row>
    <row r="981" spans="1:6" ht="12.75">
      <c r="A981" s="137">
        <v>2006</v>
      </c>
      <c r="B981" s="138">
        <v>5</v>
      </c>
      <c r="C981" s="138">
        <v>29</v>
      </c>
      <c r="D981" s="206">
        <v>38866</v>
      </c>
      <c r="E981" s="129">
        <v>7.162266</v>
      </c>
      <c r="F981" s="130">
        <v>16.20458</v>
      </c>
    </row>
    <row r="982" spans="1:6" ht="12.75">
      <c r="A982" s="137">
        <v>2006</v>
      </c>
      <c r="B982" s="138">
        <v>5</v>
      </c>
      <c r="C982" s="138">
        <v>30</v>
      </c>
      <c r="D982" s="206">
        <v>38867</v>
      </c>
      <c r="E982" s="129">
        <v>8.842066</v>
      </c>
      <c r="F982" s="130">
        <v>16.16359</v>
      </c>
    </row>
    <row r="983" spans="1:6" ht="12.75">
      <c r="A983" s="137">
        <v>2006</v>
      </c>
      <c r="B983" s="138">
        <v>5</v>
      </c>
      <c r="C983" s="138">
        <v>31</v>
      </c>
      <c r="D983" s="206">
        <v>38868</v>
      </c>
      <c r="E983" s="129">
        <v>11.5513</v>
      </c>
      <c r="F983" s="130">
        <v>16.13333</v>
      </c>
    </row>
    <row r="984" spans="1:6" ht="12.75">
      <c r="A984" s="137">
        <v>2006</v>
      </c>
      <c r="B984" s="138">
        <v>6</v>
      </c>
      <c r="C984" s="138">
        <v>1</v>
      </c>
      <c r="D984" s="206">
        <v>38869</v>
      </c>
      <c r="E984" s="129">
        <v>15.42403</v>
      </c>
      <c r="F984" s="130">
        <v>16.14146</v>
      </c>
    </row>
    <row r="985" spans="1:6" ht="12.75">
      <c r="A985" s="137">
        <v>2006</v>
      </c>
      <c r="B985" s="138">
        <v>6</v>
      </c>
      <c r="C985" s="138">
        <v>2</v>
      </c>
      <c r="D985" s="206">
        <v>38870</v>
      </c>
      <c r="E985" s="129">
        <v>13.05119</v>
      </c>
      <c r="F985" s="130">
        <v>16.15083</v>
      </c>
    </row>
    <row r="986" spans="1:6" ht="12.75">
      <c r="A986" s="137">
        <v>2006</v>
      </c>
      <c r="B986" s="138">
        <v>6</v>
      </c>
      <c r="C986" s="138">
        <v>3</v>
      </c>
      <c r="D986" s="206">
        <v>38871</v>
      </c>
      <c r="E986" s="129">
        <v>-2.759134</v>
      </c>
      <c r="F986" s="130">
        <v>16.18682</v>
      </c>
    </row>
    <row r="987" spans="1:6" ht="12.75">
      <c r="A987" s="137">
        <v>2006</v>
      </c>
      <c r="B987" s="138">
        <v>6</v>
      </c>
      <c r="C987" s="138">
        <v>4</v>
      </c>
      <c r="D987" s="206">
        <v>38872</v>
      </c>
      <c r="E987" s="129">
        <v>-5.402704</v>
      </c>
      <c r="F987" s="130">
        <v>16.16115</v>
      </c>
    </row>
    <row r="988" spans="1:6" ht="12.75">
      <c r="A988" s="137">
        <v>2006</v>
      </c>
      <c r="B988" s="138">
        <v>6</v>
      </c>
      <c r="C988" s="138">
        <v>5</v>
      </c>
      <c r="D988" s="206">
        <v>38873</v>
      </c>
      <c r="E988" s="129">
        <v>4.285541</v>
      </c>
      <c r="F988" s="130">
        <v>16.17083</v>
      </c>
    </row>
    <row r="989" spans="1:6" ht="12.75">
      <c r="A989" s="137">
        <v>2006</v>
      </c>
      <c r="B989" s="138">
        <v>6</v>
      </c>
      <c r="C989" s="138">
        <v>6</v>
      </c>
      <c r="D989" s="206">
        <v>38874</v>
      </c>
      <c r="E989" s="129">
        <v>5.117104</v>
      </c>
      <c r="F989" s="130">
        <v>16.1763</v>
      </c>
    </row>
    <row r="990" spans="1:6" ht="12.75">
      <c r="A990" s="137">
        <v>2006</v>
      </c>
      <c r="B990" s="138">
        <v>6</v>
      </c>
      <c r="C990" s="138">
        <v>7</v>
      </c>
      <c r="D990" s="206">
        <v>38875</v>
      </c>
      <c r="E990" s="129">
        <v>21.92377</v>
      </c>
      <c r="F990" s="130">
        <v>16.11797</v>
      </c>
    </row>
    <row r="991" spans="1:6" ht="12.75">
      <c r="A991" s="137">
        <v>2006</v>
      </c>
      <c r="B991" s="138">
        <v>6</v>
      </c>
      <c r="C991" s="138">
        <v>8</v>
      </c>
      <c r="D991" s="206">
        <v>38876</v>
      </c>
      <c r="E991" s="129">
        <v>21.27637</v>
      </c>
      <c r="F991" s="130">
        <v>16.06797</v>
      </c>
    </row>
    <row r="992" spans="1:6" ht="12.75">
      <c r="A992" s="137">
        <v>2006</v>
      </c>
      <c r="B992" s="138">
        <v>6</v>
      </c>
      <c r="C992" s="138">
        <v>9</v>
      </c>
      <c r="D992" s="206">
        <v>38877</v>
      </c>
      <c r="E992" s="129">
        <v>15.29222</v>
      </c>
      <c r="F992" s="130">
        <v>16.05062</v>
      </c>
    </row>
    <row r="993" spans="1:6" ht="12.75">
      <c r="A993" s="137">
        <v>2006</v>
      </c>
      <c r="B993" s="138">
        <v>6</v>
      </c>
      <c r="C993" s="138">
        <v>10</v>
      </c>
      <c r="D993" s="206">
        <v>38878</v>
      </c>
      <c r="E993" s="129">
        <v>16.06203</v>
      </c>
      <c r="F993" s="130">
        <v>16.04651</v>
      </c>
    </row>
    <row r="994" spans="1:6" ht="12.75">
      <c r="A994" s="137">
        <v>2006</v>
      </c>
      <c r="B994" s="138">
        <v>6</v>
      </c>
      <c r="C994" s="138">
        <v>11</v>
      </c>
      <c r="D994" s="206">
        <v>38879</v>
      </c>
      <c r="E994" s="129">
        <v>9.948342</v>
      </c>
      <c r="F994" s="130">
        <v>16.04453</v>
      </c>
    </row>
    <row r="995" spans="1:6" ht="12.75">
      <c r="A995" s="137">
        <v>2006</v>
      </c>
      <c r="B995" s="138">
        <v>6</v>
      </c>
      <c r="C995" s="138">
        <v>12</v>
      </c>
      <c r="D995" s="206">
        <v>38880</v>
      </c>
      <c r="E995" s="129">
        <v>14.22002</v>
      </c>
      <c r="F995" s="130">
        <v>16.03484</v>
      </c>
    </row>
    <row r="996" spans="1:6" ht="12.75">
      <c r="A996" s="137">
        <v>2006</v>
      </c>
      <c r="B996" s="138">
        <v>6</v>
      </c>
      <c r="C996" s="138">
        <v>13</v>
      </c>
      <c r="D996" s="206">
        <v>38881</v>
      </c>
      <c r="E996" s="129">
        <v>6.243847</v>
      </c>
      <c r="F996" s="130">
        <v>15.99089</v>
      </c>
    </row>
    <row r="997" spans="1:6" ht="12.75">
      <c r="A997" s="137">
        <v>2006</v>
      </c>
      <c r="B997" s="138">
        <v>6</v>
      </c>
      <c r="C997" s="138">
        <v>14</v>
      </c>
      <c r="D997" s="206">
        <v>38882</v>
      </c>
      <c r="E997" s="129">
        <v>3.790984</v>
      </c>
      <c r="F997" s="130">
        <v>15.98948</v>
      </c>
    </row>
    <row r="998" spans="1:6" ht="12.75">
      <c r="A998" s="137">
        <v>2006</v>
      </c>
      <c r="B998" s="138">
        <v>6</v>
      </c>
      <c r="C998" s="138">
        <v>15</v>
      </c>
      <c r="D998" s="206">
        <v>38883</v>
      </c>
      <c r="E998" s="129">
        <v>-2.089741</v>
      </c>
      <c r="F998" s="130">
        <v>15.98646</v>
      </c>
    </row>
    <row r="999" spans="1:6" ht="12.75">
      <c r="A999" s="137">
        <v>2006</v>
      </c>
      <c r="B999" s="138">
        <v>6</v>
      </c>
      <c r="C999" s="138">
        <v>16</v>
      </c>
      <c r="D999" s="206">
        <v>38884</v>
      </c>
      <c r="E999" s="129">
        <v>2.915445</v>
      </c>
      <c r="F999" s="130">
        <v>15.97208</v>
      </c>
    </row>
    <row r="1000" spans="1:6" ht="12.75">
      <c r="A1000" s="137">
        <v>2006</v>
      </c>
      <c r="B1000" s="138">
        <v>6</v>
      </c>
      <c r="C1000" s="138">
        <v>17</v>
      </c>
      <c r="D1000" s="206">
        <v>38885</v>
      </c>
      <c r="E1000" s="129">
        <v>8.451021</v>
      </c>
      <c r="F1000" s="130">
        <v>15.95438</v>
      </c>
    </row>
    <row r="1001" spans="1:6" ht="12.75">
      <c r="A1001" s="137">
        <v>2006</v>
      </c>
      <c r="B1001" s="138">
        <v>6</v>
      </c>
      <c r="C1001" s="138">
        <v>18</v>
      </c>
      <c r="D1001" s="206">
        <v>38886</v>
      </c>
      <c r="E1001" s="129">
        <v>6.224504</v>
      </c>
      <c r="F1001" s="130">
        <v>15.91974</v>
      </c>
    </row>
    <row r="1002" spans="1:6" ht="12.75">
      <c r="A1002" s="137">
        <v>2006</v>
      </c>
      <c r="B1002" s="138">
        <v>6</v>
      </c>
      <c r="C1002" s="138">
        <v>19</v>
      </c>
      <c r="D1002" s="206">
        <v>38887</v>
      </c>
      <c r="E1002" s="129">
        <v>15.11561</v>
      </c>
      <c r="F1002" s="130">
        <v>15.90557</v>
      </c>
    </row>
    <row r="1003" spans="1:6" ht="12.75">
      <c r="A1003" s="137">
        <v>2006</v>
      </c>
      <c r="B1003" s="138">
        <v>6</v>
      </c>
      <c r="C1003" s="138">
        <v>20</v>
      </c>
      <c r="D1003" s="206">
        <v>38888</v>
      </c>
      <c r="E1003" s="129">
        <v>14.69214</v>
      </c>
      <c r="F1003" s="130">
        <v>15.89625</v>
      </c>
    </row>
    <row r="1004" spans="1:6" ht="12.75">
      <c r="A1004" s="137">
        <v>2006</v>
      </c>
      <c r="B1004" s="138">
        <v>6</v>
      </c>
      <c r="C1004" s="138">
        <v>21</v>
      </c>
      <c r="D1004" s="206">
        <v>38889</v>
      </c>
      <c r="E1004" s="129">
        <v>26.17275</v>
      </c>
      <c r="F1004" s="130">
        <v>15.89005</v>
      </c>
    </row>
    <row r="1005" spans="1:6" ht="12.75">
      <c r="A1005" s="137">
        <v>2006</v>
      </c>
      <c r="B1005" s="138">
        <v>6</v>
      </c>
      <c r="C1005" s="138">
        <v>22</v>
      </c>
      <c r="D1005" s="206">
        <v>38890</v>
      </c>
      <c r="E1005" s="129">
        <v>17.40858</v>
      </c>
      <c r="F1005" s="130">
        <v>15.88</v>
      </c>
    </row>
    <row r="1006" spans="1:6" ht="12.75">
      <c r="A1006" s="137">
        <v>2006</v>
      </c>
      <c r="B1006" s="138">
        <v>6</v>
      </c>
      <c r="C1006" s="138">
        <v>23</v>
      </c>
      <c r="D1006" s="206">
        <v>38891</v>
      </c>
      <c r="E1006" s="129">
        <v>-12.58999</v>
      </c>
      <c r="F1006" s="130">
        <v>15.84052</v>
      </c>
    </row>
    <row r="1007" spans="1:6" ht="12.75">
      <c r="A1007" s="137">
        <v>2006</v>
      </c>
      <c r="B1007" s="138">
        <v>6</v>
      </c>
      <c r="C1007" s="138">
        <v>24</v>
      </c>
      <c r="D1007" s="206">
        <v>38892</v>
      </c>
      <c r="E1007" s="129">
        <v>-7.7</v>
      </c>
      <c r="F1007" s="130">
        <v>15.79</v>
      </c>
    </row>
    <row r="1008" spans="1:6" ht="12.75">
      <c r="A1008" s="137">
        <v>2006</v>
      </c>
      <c r="B1008" s="138">
        <v>6</v>
      </c>
      <c r="C1008" s="138">
        <v>25</v>
      </c>
      <c r="D1008" s="206">
        <v>38893</v>
      </c>
      <c r="E1008" s="129">
        <v>3</v>
      </c>
      <c r="F1008" s="207"/>
    </row>
    <row r="1009" spans="1:6" ht="12.75">
      <c r="A1009" s="137">
        <v>2006</v>
      </c>
      <c r="B1009" s="138">
        <v>6</v>
      </c>
      <c r="C1009" s="138">
        <v>26</v>
      </c>
      <c r="D1009" s="206">
        <v>38894</v>
      </c>
      <c r="E1009" s="129">
        <v>10</v>
      </c>
      <c r="F1009" s="207"/>
    </row>
    <row r="1010" spans="1:6" ht="12.75">
      <c r="A1010" s="137">
        <v>2006</v>
      </c>
      <c r="B1010" s="138">
        <v>6</v>
      </c>
      <c r="C1010" s="138">
        <v>27</v>
      </c>
      <c r="D1010" s="206">
        <v>38895</v>
      </c>
      <c r="E1010" s="129">
        <v>20</v>
      </c>
      <c r="F1010" s="207"/>
    </row>
    <row r="1011" spans="1:6" ht="12.75">
      <c r="A1011" s="137">
        <v>2006</v>
      </c>
      <c r="B1011" s="138">
        <v>6</v>
      </c>
      <c r="C1011" s="138">
        <v>28</v>
      </c>
      <c r="D1011" s="206">
        <v>38896</v>
      </c>
      <c r="E1011" s="129">
        <v>14</v>
      </c>
      <c r="F1011" s="207"/>
    </row>
    <row r="1012" spans="1:6" ht="12.75">
      <c r="A1012" s="137">
        <v>2006</v>
      </c>
      <c r="B1012" s="138">
        <v>6</v>
      </c>
      <c r="C1012" s="138">
        <v>29</v>
      </c>
      <c r="D1012" s="206">
        <v>38897</v>
      </c>
      <c r="E1012" s="129">
        <v>9.8</v>
      </c>
      <c r="F1012" s="130">
        <v>16.34</v>
      </c>
    </row>
    <row r="1013" spans="1:6" ht="12.75">
      <c r="A1013" s="137">
        <v>2006</v>
      </c>
      <c r="B1013" s="138">
        <v>6</v>
      </c>
      <c r="C1013" s="138">
        <v>30</v>
      </c>
      <c r="D1013" s="206">
        <v>38898</v>
      </c>
      <c r="E1013" s="129">
        <v>3</v>
      </c>
      <c r="F1013" s="130">
        <v>16.4</v>
      </c>
    </row>
    <row r="1014" spans="1:6" ht="12.75">
      <c r="A1014" s="137">
        <v>2006</v>
      </c>
      <c r="B1014" s="138">
        <v>7</v>
      </c>
      <c r="C1014" s="138">
        <v>1</v>
      </c>
      <c r="D1014" s="206">
        <v>38899</v>
      </c>
      <c r="E1014" s="129">
        <v>-2</v>
      </c>
      <c r="F1014" s="207"/>
    </row>
    <row r="1015" spans="1:6" ht="12.75">
      <c r="A1015" s="137">
        <v>2006</v>
      </c>
      <c r="B1015" s="138">
        <v>7</v>
      </c>
      <c r="C1015" s="138">
        <v>2</v>
      </c>
      <c r="D1015" s="206">
        <v>38900</v>
      </c>
      <c r="E1015" s="129">
        <v>-7</v>
      </c>
      <c r="F1015" s="207"/>
    </row>
    <row r="1016" spans="1:6" ht="12.75">
      <c r="A1016" s="137">
        <v>2006</v>
      </c>
      <c r="B1016" s="138">
        <v>7</v>
      </c>
      <c r="C1016" s="138">
        <v>3</v>
      </c>
      <c r="D1016" s="206">
        <v>38901</v>
      </c>
      <c r="E1016" s="129">
        <v>5</v>
      </c>
      <c r="F1016" s="207"/>
    </row>
    <row r="1017" spans="1:6" ht="12.75">
      <c r="A1017" s="137">
        <v>2006</v>
      </c>
      <c r="B1017" s="138">
        <v>7</v>
      </c>
      <c r="C1017" s="138">
        <v>4</v>
      </c>
      <c r="D1017" s="206">
        <v>38902</v>
      </c>
      <c r="E1017" s="129">
        <v>17</v>
      </c>
      <c r="F1017" s="207"/>
    </row>
    <row r="1018" spans="1:6" ht="12.75">
      <c r="A1018" s="137">
        <v>2006</v>
      </c>
      <c r="B1018" s="138">
        <v>7</v>
      </c>
      <c r="C1018" s="138">
        <v>5</v>
      </c>
      <c r="D1018" s="206">
        <v>38903</v>
      </c>
      <c r="E1018" s="129">
        <v>9</v>
      </c>
      <c r="F1018" s="207"/>
    </row>
    <row r="1019" spans="1:6" ht="12.75">
      <c r="A1019" s="137">
        <v>2006</v>
      </c>
      <c r="B1019" s="138">
        <v>7</v>
      </c>
      <c r="C1019" s="138">
        <v>6</v>
      </c>
      <c r="D1019" s="206">
        <v>38904</v>
      </c>
      <c r="E1019" s="129">
        <v>14</v>
      </c>
      <c r="F1019" s="207"/>
    </row>
    <row r="1020" spans="1:6" ht="12.75">
      <c r="A1020" s="137">
        <v>2006</v>
      </c>
      <c r="B1020" s="138">
        <v>7</v>
      </c>
      <c r="C1020" s="138">
        <v>7</v>
      </c>
      <c r="D1020" s="206">
        <v>38905</v>
      </c>
      <c r="E1020" s="129">
        <v>0.26353</v>
      </c>
      <c r="F1020" s="130">
        <v>16.88224</v>
      </c>
    </row>
    <row r="1021" spans="1:6" ht="12.75">
      <c r="A1021" s="137">
        <v>2006</v>
      </c>
      <c r="B1021" s="138">
        <v>7</v>
      </c>
      <c r="C1021" s="138">
        <v>8</v>
      </c>
      <c r="D1021" s="206">
        <v>38906</v>
      </c>
      <c r="E1021" s="129">
        <v>2.235173</v>
      </c>
      <c r="F1021" s="130">
        <v>16.96083</v>
      </c>
    </row>
    <row r="1022" spans="1:6" ht="12.75">
      <c r="A1022" s="137">
        <v>2006</v>
      </c>
      <c r="B1022" s="138">
        <v>7</v>
      </c>
      <c r="C1022" s="138">
        <v>9</v>
      </c>
      <c r="D1022" s="206">
        <v>38907</v>
      </c>
      <c r="E1022" s="129">
        <v>8.86048</v>
      </c>
      <c r="F1022" s="130">
        <v>17.03026</v>
      </c>
    </row>
    <row r="1023" spans="1:6" ht="12.75">
      <c r="A1023" s="137">
        <v>2006</v>
      </c>
      <c r="B1023" s="138">
        <v>7</v>
      </c>
      <c r="C1023" s="138">
        <v>10</v>
      </c>
      <c r="D1023" s="206">
        <v>38908</v>
      </c>
      <c r="E1023" s="129">
        <v>13.02872</v>
      </c>
      <c r="F1023" s="130">
        <v>17.12385</v>
      </c>
    </row>
    <row r="1024" spans="1:6" ht="12.75">
      <c r="A1024" s="137">
        <v>2006</v>
      </c>
      <c r="B1024" s="138">
        <v>7</v>
      </c>
      <c r="C1024" s="138">
        <v>11</v>
      </c>
      <c r="D1024" s="206">
        <v>38909</v>
      </c>
      <c r="E1024" s="129">
        <v>10.43152</v>
      </c>
      <c r="F1024" s="130">
        <v>17.28036</v>
      </c>
    </row>
    <row r="1025" spans="1:6" ht="12.75">
      <c r="A1025" s="137">
        <v>2006</v>
      </c>
      <c r="B1025" s="138">
        <v>7</v>
      </c>
      <c r="C1025" s="138">
        <v>12</v>
      </c>
      <c r="D1025" s="206">
        <v>38910</v>
      </c>
      <c r="E1025" s="129">
        <v>13.64795</v>
      </c>
      <c r="F1025" s="130">
        <v>17.55344</v>
      </c>
    </row>
    <row r="1026" spans="1:6" ht="12.75">
      <c r="A1026" s="137">
        <v>2006</v>
      </c>
      <c r="B1026" s="138">
        <v>7</v>
      </c>
      <c r="C1026" s="138">
        <v>13</v>
      </c>
      <c r="D1026" s="206">
        <v>38911</v>
      </c>
      <c r="E1026" s="129">
        <v>26.02777</v>
      </c>
      <c r="F1026" s="130">
        <v>17.33391</v>
      </c>
    </row>
    <row r="1027" spans="1:6" ht="12.75">
      <c r="A1027" s="137">
        <v>2006</v>
      </c>
      <c r="B1027" s="138">
        <v>7</v>
      </c>
      <c r="C1027" s="138">
        <v>14</v>
      </c>
      <c r="D1027" s="206">
        <v>38912</v>
      </c>
      <c r="E1027" s="129">
        <v>38.26556</v>
      </c>
      <c r="F1027" s="130">
        <v>17.53141</v>
      </c>
    </row>
    <row r="1028" spans="1:6" ht="12.75">
      <c r="A1028" s="137">
        <v>2006</v>
      </c>
      <c r="B1028" s="138">
        <v>7</v>
      </c>
      <c r="C1028" s="138">
        <v>15</v>
      </c>
      <c r="D1028" s="206">
        <v>38913</v>
      </c>
      <c r="E1028" s="129">
        <v>17.08455</v>
      </c>
      <c r="F1028" s="130">
        <v>17.45125</v>
      </c>
    </row>
    <row r="1029" spans="1:6" ht="12.75">
      <c r="A1029" s="137">
        <v>2006</v>
      </c>
      <c r="B1029" s="138">
        <v>7</v>
      </c>
      <c r="C1029" s="138">
        <v>16</v>
      </c>
      <c r="D1029" s="206">
        <v>38914</v>
      </c>
      <c r="E1029" s="129">
        <v>5.910457</v>
      </c>
      <c r="F1029" s="130">
        <v>17.70094</v>
      </c>
    </row>
    <row r="1030" spans="1:6" ht="12.75">
      <c r="A1030" s="137">
        <v>2006</v>
      </c>
      <c r="B1030" s="138">
        <v>7</v>
      </c>
      <c r="C1030" s="138">
        <v>17</v>
      </c>
      <c r="D1030" s="206">
        <v>38915</v>
      </c>
      <c r="E1030" s="129">
        <v>41</v>
      </c>
      <c r="F1030" s="130">
        <v>17.7</v>
      </c>
    </row>
    <row r="1031" spans="1:6" ht="12.75">
      <c r="A1031" s="137">
        <v>2006</v>
      </c>
      <c r="B1031" s="138">
        <v>7</v>
      </c>
      <c r="C1031" s="138">
        <v>18</v>
      </c>
      <c r="D1031" s="206">
        <v>38916</v>
      </c>
      <c r="E1031" s="129">
        <v>20.84173</v>
      </c>
      <c r="F1031" s="130">
        <v>17.28</v>
      </c>
    </row>
    <row r="1032" spans="1:6" ht="12.75">
      <c r="A1032" s="137">
        <v>2006</v>
      </c>
      <c r="B1032" s="138">
        <v>7</v>
      </c>
      <c r="C1032" s="138">
        <v>19</v>
      </c>
      <c r="D1032" s="206">
        <v>38917</v>
      </c>
      <c r="E1032" s="129">
        <v>9.800716</v>
      </c>
      <c r="F1032" s="130">
        <v>17.37781</v>
      </c>
    </row>
    <row r="1033" spans="1:6" ht="12.75">
      <c r="A1033" s="137">
        <v>2006</v>
      </c>
      <c r="B1033" s="138">
        <v>7</v>
      </c>
      <c r="C1033" s="138">
        <v>20</v>
      </c>
      <c r="D1033" s="206">
        <v>38918</v>
      </c>
      <c r="E1033" s="129">
        <v>12.3791</v>
      </c>
      <c r="F1033" s="130">
        <v>17.46526</v>
      </c>
    </row>
    <row r="1034" spans="1:6" ht="12.75">
      <c r="A1034" s="137">
        <v>2006</v>
      </c>
      <c r="B1034" s="138">
        <v>7</v>
      </c>
      <c r="C1034" s="138">
        <v>21</v>
      </c>
      <c r="D1034" s="206">
        <v>38919</v>
      </c>
      <c r="E1034" s="129">
        <v>15.19527</v>
      </c>
      <c r="F1034" s="130">
        <v>17.61927</v>
      </c>
    </row>
    <row r="1035" spans="1:6" ht="12.75">
      <c r="A1035" s="137">
        <v>2006</v>
      </c>
      <c r="B1035" s="138">
        <v>7</v>
      </c>
      <c r="C1035" s="138">
        <v>22</v>
      </c>
      <c r="D1035" s="206">
        <v>38920</v>
      </c>
      <c r="E1035" s="129">
        <v>23.13621</v>
      </c>
      <c r="F1035" s="130">
        <v>17.47</v>
      </c>
    </row>
    <row r="1036" spans="1:6" ht="12.75">
      <c r="A1036" s="137">
        <v>2006</v>
      </c>
      <c r="B1036" s="138">
        <v>7</v>
      </c>
      <c r="C1036" s="138">
        <v>23</v>
      </c>
      <c r="D1036" s="206">
        <v>38921</v>
      </c>
      <c r="E1036" s="129">
        <v>5.773914</v>
      </c>
      <c r="F1036" s="130">
        <v>17.63328</v>
      </c>
    </row>
    <row r="1037" spans="1:6" ht="12.75">
      <c r="A1037" s="137">
        <v>2006</v>
      </c>
      <c r="B1037" s="138">
        <v>7</v>
      </c>
      <c r="C1037" s="138">
        <v>24</v>
      </c>
      <c r="D1037" s="206">
        <v>38922</v>
      </c>
      <c r="E1037" s="129">
        <v>0.5052242</v>
      </c>
      <c r="F1037" s="130">
        <v>17.3662</v>
      </c>
    </row>
    <row r="1038" spans="1:6" ht="12.75">
      <c r="A1038" s="137">
        <v>2006</v>
      </c>
      <c r="B1038" s="138">
        <v>7</v>
      </c>
      <c r="C1038" s="138">
        <v>25</v>
      </c>
      <c r="D1038" s="206">
        <v>38923</v>
      </c>
      <c r="E1038" s="129">
        <v>2.886919</v>
      </c>
      <c r="F1038" s="130">
        <v>17.53745</v>
      </c>
    </row>
    <row r="1039" spans="1:6" ht="12.75">
      <c r="A1039" s="137">
        <v>2006</v>
      </c>
      <c r="B1039" s="138">
        <v>7</v>
      </c>
      <c r="C1039" s="138">
        <v>26</v>
      </c>
      <c r="D1039" s="206">
        <v>38924</v>
      </c>
      <c r="E1039" s="129">
        <v>-0.7349737</v>
      </c>
      <c r="F1039" s="130">
        <v>17.73453</v>
      </c>
    </row>
    <row r="1040" spans="1:6" ht="12.75">
      <c r="A1040" s="137">
        <v>2006</v>
      </c>
      <c r="B1040" s="138">
        <v>7</v>
      </c>
      <c r="C1040" s="138">
        <v>27</v>
      </c>
      <c r="D1040" s="206">
        <v>38925</v>
      </c>
      <c r="E1040" s="129">
        <v>15.78156</v>
      </c>
      <c r="F1040" s="130">
        <v>17.42776</v>
      </c>
    </row>
    <row r="1041" spans="1:6" ht="12.75">
      <c r="A1041" s="137">
        <v>2006</v>
      </c>
      <c r="B1041" s="138">
        <v>7</v>
      </c>
      <c r="C1041" s="138">
        <v>28</v>
      </c>
      <c r="D1041" s="206">
        <v>38926</v>
      </c>
      <c r="E1041" s="129">
        <v>15.16929</v>
      </c>
      <c r="F1041" s="130">
        <v>17.47505</v>
      </c>
    </row>
    <row r="1042" spans="1:6" ht="12.75">
      <c r="A1042" s="137">
        <v>2006</v>
      </c>
      <c r="B1042" s="138">
        <v>7</v>
      </c>
      <c r="C1042" s="138">
        <v>29</v>
      </c>
      <c r="D1042" s="206">
        <v>38927</v>
      </c>
      <c r="E1042" s="129">
        <v>35.27686</v>
      </c>
      <c r="F1042" s="130">
        <v>17.49521</v>
      </c>
    </row>
    <row r="1043" spans="1:6" ht="12.75">
      <c r="A1043" s="137">
        <v>2006</v>
      </c>
      <c r="B1043" s="138">
        <v>7</v>
      </c>
      <c r="C1043" s="138">
        <v>30</v>
      </c>
      <c r="D1043" s="206">
        <v>38928</v>
      </c>
      <c r="E1043" s="129">
        <v>41.21115</v>
      </c>
      <c r="F1043" s="130">
        <v>17.58</v>
      </c>
    </row>
    <row r="1044" spans="1:6" ht="12.75">
      <c r="A1044" s="137">
        <v>2006</v>
      </c>
      <c r="B1044" s="138">
        <v>7</v>
      </c>
      <c r="C1044" s="138">
        <v>31</v>
      </c>
      <c r="D1044" s="206">
        <v>38929</v>
      </c>
      <c r="E1044" s="129">
        <v>58.93261</v>
      </c>
      <c r="F1044" s="130">
        <v>17.51234</v>
      </c>
    </row>
    <row r="1045" spans="1:6" ht="12.75">
      <c r="A1045" s="137">
        <v>2006</v>
      </c>
      <c r="B1045" s="138">
        <v>8</v>
      </c>
      <c r="C1045" s="138">
        <v>1</v>
      </c>
      <c r="D1045" s="206">
        <v>38930</v>
      </c>
      <c r="E1045" s="129">
        <v>41.70212</v>
      </c>
      <c r="F1045" s="130">
        <v>17.63724</v>
      </c>
    </row>
    <row r="1046" spans="1:6" ht="12.75">
      <c r="A1046" s="137">
        <v>2006</v>
      </c>
      <c r="B1046" s="138">
        <v>8</v>
      </c>
      <c r="C1046" s="138">
        <v>2</v>
      </c>
      <c r="D1046" s="206">
        <v>38931</v>
      </c>
      <c r="E1046" s="129">
        <v>39.791</v>
      </c>
      <c r="F1046" s="130">
        <v>17.34125</v>
      </c>
    </row>
    <row r="1047" spans="1:6" ht="12.75">
      <c r="A1047" s="137">
        <v>2006</v>
      </c>
      <c r="B1047" s="138">
        <v>8</v>
      </c>
      <c r="C1047" s="138">
        <v>3</v>
      </c>
      <c r="D1047" s="206">
        <v>38932</v>
      </c>
      <c r="E1047" s="129">
        <v>36.05516</v>
      </c>
      <c r="F1047" s="130">
        <v>17.55974</v>
      </c>
    </row>
    <row r="1048" spans="1:6" ht="12.75">
      <c r="A1048" s="137">
        <v>2006</v>
      </c>
      <c r="B1048" s="138">
        <v>8</v>
      </c>
      <c r="C1048" s="138">
        <v>4</v>
      </c>
      <c r="D1048" s="206">
        <v>38933</v>
      </c>
      <c r="E1048" s="129">
        <v>6.928492</v>
      </c>
      <c r="F1048" s="130">
        <v>17.73458</v>
      </c>
    </row>
    <row r="1049" spans="1:6" ht="12.75">
      <c r="A1049" s="137">
        <v>2006</v>
      </c>
      <c r="B1049" s="138">
        <v>8</v>
      </c>
      <c r="C1049" s="138">
        <v>5</v>
      </c>
      <c r="D1049" s="206">
        <v>38934</v>
      </c>
      <c r="E1049" s="129">
        <v>38.74265</v>
      </c>
      <c r="F1049" s="130">
        <v>17.35719</v>
      </c>
    </row>
    <row r="1050" spans="1:6" ht="12.75">
      <c r="A1050" s="137">
        <v>2006</v>
      </c>
      <c r="B1050" s="138">
        <v>8</v>
      </c>
      <c r="C1050" s="138">
        <v>6</v>
      </c>
      <c r="D1050" s="206">
        <v>38935</v>
      </c>
      <c r="E1050" s="129">
        <v>23.58746</v>
      </c>
      <c r="F1050" s="130">
        <v>17.29276</v>
      </c>
    </row>
    <row r="1051" spans="1:6" ht="12.75">
      <c r="A1051" s="137">
        <v>2006</v>
      </c>
      <c r="B1051" s="138">
        <v>8</v>
      </c>
      <c r="C1051" s="138">
        <v>7</v>
      </c>
      <c r="D1051" s="206">
        <v>38936</v>
      </c>
      <c r="E1051" s="129">
        <v>23.51147</v>
      </c>
      <c r="F1051" s="130">
        <v>17.38255</v>
      </c>
    </row>
    <row r="1052" spans="1:6" ht="12.75">
      <c r="A1052" s="137">
        <v>2006</v>
      </c>
      <c r="B1052" s="138">
        <v>8</v>
      </c>
      <c r="C1052" s="138">
        <v>8</v>
      </c>
      <c r="D1052" s="206">
        <v>38937</v>
      </c>
      <c r="E1052" s="129">
        <v>24.01497</v>
      </c>
      <c r="F1052" s="130">
        <v>17.44677</v>
      </c>
    </row>
    <row r="1053" spans="1:6" ht="12.75">
      <c r="A1053" s="137">
        <v>2006</v>
      </c>
      <c r="B1053" s="138">
        <v>8</v>
      </c>
      <c r="C1053" s="138">
        <v>9</v>
      </c>
      <c r="D1053" s="206">
        <v>38938</v>
      </c>
      <c r="E1053" s="129">
        <v>19.8378</v>
      </c>
      <c r="F1053" s="130">
        <v>17.47391</v>
      </c>
    </row>
    <row r="1054" spans="1:6" ht="12.75">
      <c r="A1054" s="137">
        <v>2006</v>
      </c>
      <c r="B1054" s="138">
        <v>8</v>
      </c>
      <c r="C1054" s="138">
        <v>10</v>
      </c>
      <c r="D1054" s="206">
        <v>38939</v>
      </c>
      <c r="E1054" s="129">
        <v>3.473099</v>
      </c>
      <c r="F1054" s="130">
        <v>17.47771</v>
      </c>
    </row>
    <row r="1055" spans="1:6" ht="12.75">
      <c r="A1055" s="137">
        <v>2006</v>
      </c>
      <c r="B1055" s="138">
        <v>8</v>
      </c>
      <c r="C1055" s="138">
        <v>11</v>
      </c>
      <c r="D1055" s="206">
        <v>38940</v>
      </c>
      <c r="E1055" s="129">
        <v>-1.320572</v>
      </c>
      <c r="F1055" s="130">
        <v>17.49104</v>
      </c>
    </row>
    <row r="1056" spans="1:6" ht="12.75">
      <c r="A1056" s="137">
        <v>2006</v>
      </c>
      <c r="B1056" s="138">
        <v>8</v>
      </c>
      <c r="C1056" s="138">
        <v>12</v>
      </c>
      <c r="D1056" s="206">
        <v>38941</v>
      </c>
      <c r="E1056" s="129">
        <v>-9.541996</v>
      </c>
      <c r="F1056" s="130">
        <v>17.50214</v>
      </c>
    </row>
    <row r="1057" spans="1:6" ht="12.75">
      <c r="A1057" s="137">
        <v>2006</v>
      </c>
      <c r="B1057" s="138">
        <v>8</v>
      </c>
      <c r="C1057" s="138">
        <v>13</v>
      </c>
      <c r="D1057" s="206">
        <v>38942</v>
      </c>
      <c r="E1057" s="129">
        <v>-1.904452</v>
      </c>
      <c r="F1057" s="130">
        <v>17.52</v>
      </c>
    </row>
    <row r="1058" spans="1:6" ht="12.75">
      <c r="A1058" s="137">
        <v>2006</v>
      </c>
      <c r="B1058" s="138">
        <v>8</v>
      </c>
      <c r="C1058" s="138">
        <v>14</v>
      </c>
      <c r="D1058" s="206">
        <v>38943</v>
      </c>
      <c r="E1058" s="129">
        <v>0.5049824</v>
      </c>
      <c r="F1058" s="130">
        <v>17.54</v>
      </c>
    </row>
    <row r="1059" spans="1:6" ht="12.75">
      <c r="A1059" s="137">
        <v>2006</v>
      </c>
      <c r="B1059" s="138">
        <v>8</v>
      </c>
      <c r="C1059" s="138">
        <v>15</v>
      </c>
      <c r="D1059" s="206">
        <v>38944</v>
      </c>
      <c r="E1059" s="129">
        <v>19.57503</v>
      </c>
      <c r="F1059" s="130">
        <v>17.52833</v>
      </c>
    </row>
    <row r="1060" spans="1:6" ht="12.75">
      <c r="A1060" s="137">
        <v>2006</v>
      </c>
      <c r="B1060" s="138">
        <v>8</v>
      </c>
      <c r="C1060" s="138">
        <v>16</v>
      </c>
      <c r="D1060" s="206">
        <v>38945</v>
      </c>
      <c r="E1060" s="129">
        <v>11.99843</v>
      </c>
      <c r="F1060" s="130">
        <v>17.53255</v>
      </c>
    </row>
    <row r="1061" spans="1:6" ht="12.75">
      <c r="A1061" s="137">
        <v>2006</v>
      </c>
      <c r="B1061" s="138">
        <v>8</v>
      </c>
      <c r="C1061" s="138">
        <v>17</v>
      </c>
      <c r="D1061" s="206">
        <v>38946</v>
      </c>
      <c r="E1061" s="129">
        <v>0.3781475</v>
      </c>
      <c r="F1061" s="130">
        <v>17.58797</v>
      </c>
    </row>
    <row r="1062" spans="1:6" ht="12.75">
      <c r="A1062" s="137">
        <v>2006</v>
      </c>
      <c r="B1062" s="138">
        <v>8</v>
      </c>
      <c r="C1062" s="138">
        <v>18</v>
      </c>
      <c r="D1062" s="206">
        <v>38947</v>
      </c>
      <c r="E1062" s="129">
        <v>2</v>
      </c>
      <c r="F1062" s="130">
        <v>17.62</v>
      </c>
    </row>
    <row r="1063" spans="1:6" ht="12.75">
      <c r="A1063" s="137">
        <v>2006</v>
      </c>
      <c r="B1063" s="138">
        <v>8</v>
      </c>
      <c r="C1063" s="138">
        <v>19</v>
      </c>
      <c r="D1063" s="206">
        <v>38948</v>
      </c>
      <c r="E1063" s="129">
        <v>7.1</v>
      </c>
      <c r="F1063" s="130">
        <v>17.62</v>
      </c>
    </row>
    <row r="1064" spans="1:6" ht="12.75">
      <c r="A1064" s="137">
        <v>2006</v>
      </c>
      <c r="B1064" s="138">
        <v>8</v>
      </c>
      <c r="C1064" s="138">
        <v>20</v>
      </c>
      <c r="D1064" s="206">
        <v>38949</v>
      </c>
      <c r="E1064" s="129">
        <v>13.35557</v>
      </c>
      <c r="F1064" s="130">
        <v>17.64833</v>
      </c>
    </row>
    <row r="1065" spans="1:6" ht="12.75">
      <c r="A1065" s="137">
        <v>2006</v>
      </c>
      <c r="B1065" s="138">
        <v>8</v>
      </c>
      <c r="C1065" s="138">
        <v>21</v>
      </c>
      <c r="D1065" s="206">
        <v>38950</v>
      </c>
      <c r="E1065" s="129">
        <v>16.30944</v>
      </c>
      <c r="F1065" s="130">
        <v>17.66552</v>
      </c>
    </row>
    <row r="1066" spans="1:6" ht="12.75">
      <c r="A1066" s="137">
        <v>2006</v>
      </c>
      <c r="B1066" s="138">
        <v>8</v>
      </c>
      <c r="C1066" s="138">
        <v>22</v>
      </c>
      <c r="D1066" s="206">
        <v>38951</v>
      </c>
      <c r="E1066" s="129">
        <v>-1.535171</v>
      </c>
      <c r="F1066" s="130">
        <v>17.69974</v>
      </c>
    </row>
    <row r="1067" spans="1:6" ht="12.75">
      <c r="A1067" s="137">
        <v>2006</v>
      </c>
      <c r="B1067" s="138">
        <v>8</v>
      </c>
      <c r="C1067" s="138">
        <v>23</v>
      </c>
      <c r="D1067" s="206">
        <v>38952</v>
      </c>
      <c r="E1067" s="129">
        <v>6.258571</v>
      </c>
      <c r="F1067" s="130">
        <v>17.75495</v>
      </c>
    </row>
    <row r="1068" spans="1:6" ht="12.75">
      <c r="A1068" s="137">
        <v>2006</v>
      </c>
      <c r="B1068" s="138">
        <v>8</v>
      </c>
      <c r="C1068" s="138">
        <v>24</v>
      </c>
      <c r="D1068" s="206">
        <v>38953</v>
      </c>
      <c r="E1068" s="129">
        <v>-0.8332262</v>
      </c>
      <c r="F1068" s="130">
        <v>17.31526</v>
      </c>
    </row>
    <row r="1069" spans="1:6" ht="12.75">
      <c r="A1069" s="137">
        <v>2006</v>
      </c>
      <c r="B1069" s="138">
        <v>8</v>
      </c>
      <c r="C1069" s="138">
        <v>25</v>
      </c>
      <c r="D1069" s="206">
        <v>38954</v>
      </c>
      <c r="E1069" s="129">
        <v>1.451227</v>
      </c>
      <c r="F1069" s="130">
        <v>17.5649</v>
      </c>
    </row>
    <row r="1070" spans="1:6" ht="12.75">
      <c r="A1070" s="137">
        <v>2006</v>
      </c>
      <c r="B1070" s="138">
        <v>8</v>
      </c>
      <c r="C1070" s="138">
        <v>26</v>
      </c>
      <c r="D1070" s="206">
        <v>38955</v>
      </c>
      <c r="E1070" s="129">
        <v>8.159256</v>
      </c>
      <c r="F1070" s="130">
        <v>17.59828</v>
      </c>
    </row>
    <row r="1071" spans="1:6" ht="12.75">
      <c r="A1071" s="137">
        <v>2006</v>
      </c>
      <c r="B1071" s="138">
        <v>8</v>
      </c>
      <c r="C1071" s="138">
        <v>27</v>
      </c>
      <c r="D1071" s="206">
        <v>38956</v>
      </c>
      <c r="E1071" s="129">
        <v>-17</v>
      </c>
      <c r="F1071" s="130">
        <v>17.51</v>
      </c>
    </row>
    <row r="1072" spans="1:6" ht="12.75">
      <c r="A1072" s="137">
        <v>2006</v>
      </c>
      <c r="B1072" s="138">
        <v>8</v>
      </c>
      <c r="C1072" s="138">
        <v>28</v>
      </c>
      <c r="D1072" s="206">
        <v>38957</v>
      </c>
      <c r="E1072" s="129">
        <v>15</v>
      </c>
      <c r="F1072" s="130">
        <v>17.51</v>
      </c>
    </row>
    <row r="1073" spans="1:6" ht="12.75">
      <c r="A1073" s="137">
        <v>2006</v>
      </c>
      <c r="B1073" s="138">
        <v>8</v>
      </c>
      <c r="C1073" s="138">
        <v>29</v>
      </c>
      <c r="D1073" s="206">
        <v>38958</v>
      </c>
      <c r="E1073" s="129">
        <v>17.91113</v>
      </c>
      <c r="F1073" s="130">
        <v>17.53198</v>
      </c>
    </row>
    <row r="1074" spans="1:6" ht="12.75">
      <c r="A1074" s="137">
        <v>2006</v>
      </c>
      <c r="B1074" s="138">
        <v>8</v>
      </c>
      <c r="C1074" s="138">
        <v>30</v>
      </c>
      <c r="D1074" s="206">
        <v>38959</v>
      </c>
      <c r="E1074" s="129">
        <v>15.47724</v>
      </c>
      <c r="F1074" s="130">
        <v>17.51625</v>
      </c>
    </row>
    <row r="1075" spans="1:6" ht="12.75">
      <c r="A1075" s="137">
        <v>2006</v>
      </c>
      <c r="B1075" s="138">
        <v>8</v>
      </c>
      <c r="C1075" s="138">
        <v>31</v>
      </c>
      <c r="D1075" s="206">
        <v>38960</v>
      </c>
      <c r="E1075" s="129">
        <v>26.33981</v>
      </c>
      <c r="F1075" s="130">
        <v>17.53411</v>
      </c>
    </row>
    <row r="1076" spans="1:6" ht="12.75">
      <c r="A1076" s="137">
        <v>2006</v>
      </c>
      <c r="B1076" s="138">
        <v>9</v>
      </c>
      <c r="C1076" s="138">
        <v>1</v>
      </c>
      <c r="D1076" s="206">
        <v>38961</v>
      </c>
      <c r="E1076" s="129">
        <v>17.54182</v>
      </c>
      <c r="F1076" s="130">
        <v>17.52641</v>
      </c>
    </row>
    <row r="1077" spans="1:6" ht="12.75">
      <c r="A1077" s="137">
        <v>2006</v>
      </c>
      <c r="B1077" s="138">
        <v>9</v>
      </c>
      <c r="C1077" s="138">
        <v>2</v>
      </c>
      <c r="D1077" s="206">
        <v>38962</v>
      </c>
      <c r="E1077" s="129">
        <v>40.74021</v>
      </c>
      <c r="F1077" s="130">
        <v>17.48708</v>
      </c>
    </row>
    <row r="1078" spans="1:6" ht="12.75">
      <c r="A1078" s="137">
        <v>2006</v>
      </c>
      <c r="B1078" s="138">
        <v>9</v>
      </c>
      <c r="C1078" s="138">
        <v>3</v>
      </c>
      <c r="D1078" s="206">
        <v>38963</v>
      </c>
      <c r="E1078" s="129">
        <v>90.43107</v>
      </c>
      <c r="F1078" s="130">
        <v>17.48682</v>
      </c>
    </row>
    <row r="1079" spans="1:6" ht="12.75">
      <c r="A1079" s="137">
        <v>2006</v>
      </c>
      <c r="B1079" s="138">
        <v>9</v>
      </c>
      <c r="C1079" s="138">
        <v>4</v>
      </c>
      <c r="D1079" s="206">
        <v>38964</v>
      </c>
      <c r="E1079" s="129">
        <v>94.69105</v>
      </c>
      <c r="F1079" s="130">
        <v>17.52094</v>
      </c>
    </row>
    <row r="1080" spans="1:6" ht="12.75">
      <c r="A1080" s="137">
        <v>2006</v>
      </c>
      <c r="B1080" s="138">
        <v>9</v>
      </c>
      <c r="C1080" s="138">
        <v>5</v>
      </c>
      <c r="D1080" s="206">
        <v>38965</v>
      </c>
      <c r="E1080" s="129">
        <v>157.1846</v>
      </c>
      <c r="F1080" s="130">
        <v>17.51979</v>
      </c>
    </row>
    <row r="1081" spans="1:6" ht="12.75">
      <c r="A1081" s="137">
        <v>2006</v>
      </c>
      <c r="B1081" s="138">
        <v>9</v>
      </c>
      <c r="C1081" s="138">
        <v>6</v>
      </c>
      <c r="D1081" s="206">
        <v>38966</v>
      </c>
      <c r="E1081" s="129">
        <v>124.0236</v>
      </c>
      <c r="F1081" s="130">
        <v>17.52859</v>
      </c>
    </row>
    <row r="1082" spans="1:6" ht="12.75">
      <c r="A1082" s="137">
        <v>2006</v>
      </c>
      <c r="B1082" s="138">
        <v>9</v>
      </c>
      <c r="C1082" s="138">
        <v>7</v>
      </c>
      <c r="D1082" s="206">
        <v>38967</v>
      </c>
      <c r="E1082" s="129">
        <v>122.1178</v>
      </c>
      <c r="F1082" s="130">
        <v>17.51823</v>
      </c>
    </row>
    <row r="1083" spans="1:6" ht="12.75">
      <c r="A1083" s="137">
        <v>2006</v>
      </c>
      <c r="B1083" s="138">
        <v>9</v>
      </c>
      <c r="C1083" s="138">
        <v>8</v>
      </c>
      <c r="D1083" s="206">
        <v>38968</v>
      </c>
      <c r="E1083" s="129">
        <v>105.1508</v>
      </c>
      <c r="F1083" s="130">
        <v>17.46646</v>
      </c>
    </row>
    <row r="1084" spans="1:6" ht="12.75">
      <c r="A1084" s="137">
        <v>2006</v>
      </c>
      <c r="B1084" s="138">
        <v>9</v>
      </c>
      <c r="C1084" s="138">
        <v>9</v>
      </c>
      <c r="D1084" s="206">
        <v>38969</v>
      </c>
      <c r="E1084" s="129">
        <v>92.16885</v>
      </c>
      <c r="F1084" s="130">
        <v>17.49276</v>
      </c>
    </row>
    <row r="1085" spans="1:6" ht="12.75">
      <c r="A1085" s="137">
        <v>2006</v>
      </c>
      <c r="B1085" s="138">
        <v>9</v>
      </c>
      <c r="C1085" s="138">
        <v>10</v>
      </c>
      <c r="D1085" s="206">
        <v>38970</v>
      </c>
      <c r="E1085" s="129">
        <v>66.74928</v>
      </c>
      <c r="F1085" s="130">
        <v>17.53297</v>
      </c>
    </row>
    <row r="1086" spans="1:6" ht="12.75">
      <c r="A1086" s="137">
        <v>2006</v>
      </c>
      <c r="B1086" s="138">
        <v>9</v>
      </c>
      <c r="C1086" s="138">
        <v>11</v>
      </c>
      <c r="D1086" s="206">
        <v>38971</v>
      </c>
      <c r="E1086" s="129">
        <v>55.74122</v>
      </c>
      <c r="F1086" s="130">
        <v>17.42964</v>
      </c>
    </row>
    <row r="1087" spans="1:6" ht="12.75">
      <c r="A1087" s="137">
        <v>2006</v>
      </c>
      <c r="B1087" s="138">
        <v>9</v>
      </c>
      <c r="C1087" s="138">
        <v>12</v>
      </c>
      <c r="D1087" s="206">
        <v>38972</v>
      </c>
      <c r="E1087" s="129">
        <v>57.26778</v>
      </c>
      <c r="F1087" s="130">
        <v>17.50151</v>
      </c>
    </row>
    <row r="1088" spans="1:6" ht="12.75">
      <c r="A1088" s="137">
        <v>2006</v>
      </c>
      <c r="B1088" s="138">
        <v>9</v>
      </c>
      <c r="C1088" s="138">
        <v>13</v>
      </c>
      <c r="D1088" s="206">
        <v>38973</v>
      </c>
      <c r="E1088" s="129">
        <v>64.25167</v>
      </c>
      <c r="F1088" s="130">
        <v>17.48443</v>
      </c>
    </row>
    <row r="1089" spans="1:6" ht="12.75">
      <c r="A1089" s="137">
        <v>2006</v>
      </c>
      <c r="B1089" s="138">
        <v>9</v>
      </c>
      <c r="C1089" s="138">
        <v>14</v>
      </c>
      <c r="D1089" s="206">
        <v>38974</v>
      </c>
      <c r="E1089" s="129">
        <v>39.81026</v>
      </c>
      <c r="F1089" s="130">
        <v>17.50401</v>
      </c>
    </row>
    <row r="1090" spans="1:6" ht="12.75">
      <c r="A1090" s="137">
        <v>2006</v>
      </c>
      <c r="B1090" s="138">
        <v>9</v>
      </c>
      <c r="C1090" s="138">
        <v>15</v>
      </c>
      <c r="D1090" s="206">
        <v>38975</v>
      </c>
      <c r="E1090" s="129">
        <v>33.13131</v>
      </c>
      <c r="F1090" s="130">
        <v>17.4999</v>
      </c>
    </row>
    <row r="1091" spans="1:6" ht="12.75">
      <c r="A1091" s="137">
        <v>2006</v>
      </c>
      <c r="B1091" s="138">
        <v>9</v>
      </c>
      <c r="C1091" s="138">
        <v>16</v>
      </c>
      <c r="D1091" s="206">
        <v>38976</v>
      </c>
      <c r="E1091" s="129">
        <v>39.01294</v>
      </c>
      <c r="F1091" s="130">
        <v>17.52958</v>
      </c>
    </row>
    <row r="1092" spans="1:6" ht="12.75">
      <c r="A1092" s="137">
        <v>2006</v>
      </c>
      <c r="B1092" s="138">
        <v>9</v>
      </c>
      <c r="C1092" s="138">
        <v>17</v>
      </c>
      <c r="D1092" s="206">
        <v>38977</v>
      </c>
      <c r="E1092" s="129">
        <v>38.40977</v>
      </c>
      <c r="F1092" s="130">
        <v>17.49693</v>
      </c>
    </row>
    <row r="1093" spans="1:6" ht="12.75">
      <c r="A1093" s="137">
        <v>2006</v>
      </c>
      <c r="B1093" s="138">
        <v>9</v>
      </c>
      <c r="C1093" s="138">
        <v>18</v>
      </c>
      <c r="D1093" s="206">
        <v>38978</v>
      </c>
      <c r="E1093" s="129">
        <v>21.52509</v>
      </c>
      <c r="F1093" s="130">
        <v>17.44208</v>
      </c>
    </row>
    <row r="1094" spans="1:6" ht="12.75">
      <c r="A1094" s="137">
        <v>2006</v>
      </c>
      <c r="B1094" s="138">
        <v>9</v>
      </c>
      <c r="C1094" s="138">
        <v>19</v>
      </c>
      <c r="D1094" s="206">
        <v>38979</v>
      </c>
      <c r="E1094" s="129">
        <v>9.931817</v>
      </c>
      <c r="F1094" s="130">
        <v>17.46969</v>
      </c>
    </row>
    <row r="1095" spans="1:6" ht="12.75">
      <c r="A1095" s="137">
        <v>2006</v>
      </c>
      <c r="B1095" s="138">
        <v>9</v>
      </c>
      <c r="C1095" s="138">
        <v>20</v>
      </c>
      <c r="D1095" s="206">
        <v>38980</v>
      </c>
      <c r="E1095" s="129">
        <v>6.160327</v>
      </c>
      <c r="F1095" s="130">
        <v>17.49833</v>
      </c>
    </row>
    <row r="1096" spans="1:6" ht="12.75">
      <c r="A1096" s="137">
        <v>2006</v>
      </c>
      <c r="B1096" s="138">
        <v>9</v>
      </c>
      <c r="C1096" s="138">
        <v>21</v>
      </c>
      <c r="D1096" s="206">
        <v>38981</v>
      </c>
      <c r="E1096" s="129">
        <v>22.96165</v>
      </c>
      <c r="F1096" s="130">
        <v>17.51469</v>
      </c>
    </row>
    <row r="1097" spans="1:6" ht="12.75">
      <c r="A1097" s="137">
        <v>2006</v>
      </c>
      <c r="B1097" s="138">
        <v>9</v>
      </c>
      <c r="C1097" s="138">
        <v>22</v>
      </c>
      <c r="D1097" s="206">
        <v>38982</v>
      </c>
      <c r="E1097" s="129">
        <v>32.73877</v>
      </c>
      <c r="F1097" s="130">
        <v>17.53042</v>
      </c>
    </row>
    <row r="1098" spans="1:6" ht="12.75">
      <c r="A1098" s="137">
        <v>2006</v>
      </c>
      <c r="B1098" s="138">
        <v>9</v>
      </c>
      <c r="C1098" s="138">
        <v>23</v>
      </c>
      <c r="D1098" s="206">
        <v>38983</v>
      </c>
      <c r="E1098" s="129">
        <v>-5.536447</v>
      </c>
      <c r="F1098" s="130">
        <v>17.59396</v>
      </c>
    </row>
    <row r="1099" spans="1:6" ht="12.75">
      <c r="A1099" s="137">
        <v>2006</v>
      </c>
      <c r="B1099" s="138">
        <v>9</v>
      </c>
      <c r="C1099" s="138">
        <v>24</v>
      </c>
      <c r="D1099" s="206">
        <v>38984</v>
      </c>
      <c r="E1099" s="129">
        <v>24.78684</v>
      </c>
      <c r="F1099" s="130">
        <v>17.3775</v>
      </c>
    </row>
    <row r="1100" spans="1:6" ht="12.75">
      <c r="A1100" s="137">
        <v>2006</v>
      </c>
      <c r="B1100" s="138">
        <v>9</v>
      </c>
      <c r="C1100" s="138">
        <v>25</v>
      </c>
      <c r="D1100" s="206">
        <v>38985</v>
      </c>
      <c r="E1100" s="129">
        <v>-10.66793</v>
      </c>
      <c r="F1100" s="130">
        <v>17.68792</v>
      </c>
    </row>
    <row r="1101" spans="1:6" ht="12.75">
      <c r="A1101" s="137">
        <v>2006</v>
      </c>
      <c r="B1101" s="138">
        <v>9</v>
      </c>
      <c r="C1101" s="138">
        <v>26</v>
      </c>
      <c r="D1101" s="206">
        <v>38986</v>
      </c>
      <c r="E1101" s="129">
        <v>4.491745</v>
      </c>
      <c r="F1101" s="130">
        <v>17.31708</v>
      </c>
    </row>
    <row r="1102" spans="1:6" ht="12.75">
      <c r="A1102" s="137">
        <v>2006</v>
      </c>
      <c r="B1102" s="138">
        <v>9</v>
      </c>
      <c r="C1102" s="138">
        <v>27</v>
      </c>
      <c r="D1102" s="206">
        <v>38987</v>
      </c>
      <c r="E1102" s="129">
        <v>12.9212</v>
      </c>
      <c r="F1102" s="130">
        <v>17.43937</v>
      </c>
    </row>
    <row r="1103" spans="1:6" ht="12.75">
      <c r="A1103" s="137">
        <v>2006</v>
      </c>
      <c r="B1103" s="138">
        <v>9</v>
      </c>
      <c r="C1103" s="138">
        <v>28</v>
      </c>
      <c r="D1103" s="206">
        <v>38988</v>
      </c>
      <c r="E1103" s="129">
        <v>34.96027</v>
      </c>
      <c r="F1103" s="130">
        <v>17.49271</v>
      </c>
    </row>
    <row r="1104" spans="1:6" ht="12.75">
      <c r="A1104" s="137">
        <v>2006</v>
      </c>
      <c r="B1104" s="138">
        <v>9</v>
      </c>
      <c r="C1104" s="138">
        <v>29</v>
      </c>
      <c r="D1104" s="206">
        <v>38989</v>
      </c>
      <c r="E1104" s="129">
        <v>35.18097</v>
      </c>
      <c r="F1104" s="130">
        <v>17.50339</v>
      </c>
    </row>
    <row r="1105" spans="1:6" ht="13.5" thickBot="1">
      <c r="A1105" s="139">
        <v>2006</v>
      </c>
      <c r="B1105" s="140">
        <v>9</v>
      </c>
      <c r="C1105" s="140">
        <v>30</v>
      </c>
      <c r="D1105" s="133">
        <v>38990</v>
      </c>
      <c r="E1105" s="131">
        <v>24.20439</v>
      </c>
      <c r="F1105" s="132">
        <v>17.48917</v>
      </c>
    </row>
    <row r="1106" spans="1:6" ht="12.75">
      <c r="A1106">
        <v>2006</v>
      </c>
      <c r="B1106">
        <v>10</v>
      </c>
      <c r="C1106">
        <v>1</v>
      </c>
      <c r="D1106">
        <v>38991</v>
      </c>
      <c r="E1106" s="243">
        <v>22.3955</v>
      </c>
      <c r="F1106" s="245">
        <v>17.50057</v>
      </c>
    </row>
    <row r="1107" spans="1:6" ht="12.75">
      <c r="A1107">
        <v>2006</v>
      </c>
      <c r="B1107">
        <v>10</v>
      </c>
      <c r="C1107">
        <v>2</v>
      </c>
      <c r="D1107">
        <v>38992</v>
      </c>
      <c r="E1107" s="243">
        <v>-10.2618</v>
      </c>
      <c r="F1107" s="245">
        <v>17.47318</v>
      </c>
    </row>
    <row r="1108" spans="1:6" ht="12.75">
      <c r="A1108">
        <v>2006</v>
      </c>
      <c r="B1108">
        <v>10</v>
      </c>
      <c r="C1108">
        <v>3</v>
      </c>
      <c r="D1108">
        <v>38993</v>
      </c>
      <c r="E1108" s="243">
        <v>22.79711</v>
      </c>
      <c r="F1108" s="245">
        <v>17.62583</v>
      </c>
    </row>
    <row r="1109" spans="1:6" ht="12.75">
      <c r="A1109">
        <v>2006</v>
      </c>
      <c r="B1109">
        <v>10</v>
      </c>
      <c r="C1109">
        <v>4</v>
      </c>
      <c r="D1109">
        <v>38994</v>
      </c>
      <c r="E1109" s="243">
        <v>15.08795</v>
      </c>
      <c r="F1109" s="245">
        <v>17.32073</v>
      </c>
    </row>
    <row r="1110" spans="1:6" ht="12.75">
      <c r="A1110">
        <v>2006</v>
      </c>
      <c r="B1110">
        <v>10</v>
      </c>
      <c r="C1110">
        <v>5</v>
      </c>
      <c r="D1110">
        <v>38995</v>
      </c>
      <c r="E1110" s="243">
        <v>10.61733</v>
      </c>
      <c r="F1110" s="245">
        <v>17.52115</v>
      </c>
    </row>
    <row r="1111" spans="1:6" ht="12.75">
      <c r="A1111">
        <v>2006</v>
      </c>
      <c r="B1111">
        <v>10</v>
      </c>
      <c r="C1111">
        <v>6</v>
      </c>
      <c r="D1111">
        <v>38996</v>
      </c>
      <c r="E1111" s="243">
        <v>14.86115</v>
      </c>
      <c r="F1111" s="245">
        <v>17.66469</v>
      </c>
    </row>
    <row r="1112" spans="1:6" ht="12.75">
      <c r="A1112">
        <v>2006</v>
      </c>
      <c r="B1112">
        <v>10</v>
      </c>
      <c r="C1112">
        <v>7</v>
      </c>
      <c r="D1112">
        <v>38997</v>
      </c>
      <c r="E1112" s="243">
        <v>7.889714</v>
      </c>
      <c r="F1112" s="245">
        <v>17.77813</v>
      </c>
    </row>
    <row r="1113" spans="1:6" ht="12.75">
      <c r="A1113">
        <v>2006</v>
      </c>
      <c r="B1113">
        <v>10</v>
      </c>
      <c r="C1113">
        <v>8</v>
      </c>
      <c r="D1113">
        <v>38998</v>
      </c>
      <c r="E1113" s="243">
        <v>6.12887</v>
      </c>
      <c r="F1113" s="245">
        <v>17.22125</v>
      </c>
    </row>
    <row r="1114" spans="1:6" ht="12.75">
      <c r="A1114">
        <v>2006</v>
      </c>
      <c r="B1114">
        <v>10</v>
      </c>
      <c r="C1114">
        <v>9</v>
      </c>
      <c r="D1114">
        <v>38999</v>
      </c>
      <c r="E1114" s="243">
        <v>1.818981</v>
      </c>
      <c r="F1114" s="245">
        <v>17.31417</v>
      </c>
    </row>
    <row r="1115" spans="1:6" ht="12.75">
      <c r="A1115">
        <v>2006</v>
      </c>
      <c r="B1115">
        <v>10</v>
      </c>
      <c r="C1115">
        <v>10</v>
      </c>
      <c r="D1115">
        <v>39000</v>
      </c>
      <c r="E1115" s="243">
        <v>9.961388</v>
      </c>
      <c r="F1115" s="245">
        <v>17.36964</v>
      </c>
    </row>
    <row r="1116" spans="1:6" ht="12.75">
      <c r="A1116">
        <v>2006</v>
      </c>
      <c r="B1116">
        <v>10</v>
      </c>
      <c r="C1116">
        <v>11</v>
      </c>
      <c r="D1116">
        <v>39001</v>
      </c>
      <c r="E1116" s="243">
        <v>0.2074505</v>
      </c>
      <c r="F1116" s="245">
        <v>17.41604</v>
      </c>
    </row>
    <row r="1117" spans="1:6" ht="12.75">
      <c r="A1117">
        <v>2006</v>
      </c>
      <c r="B1117">
        <v>10</v>
      </c>
      <c r="C1117">
        <v>12</v>
      </c>
      <c r="D1117">
        <v>39002</v>
      </c>
      <c r="E1117" s="243">
        <v>-12.28053</v>
      </c>
      <c r="F1117" s="245">
        <v>17.44911</v>
      </c>
    </row>
    <row r="1118" spans="1:6" ht="12.75">
      <c r="A1118">
        <v>2006</v>
      </c>
      <c r="B1118">
        <v>10</v>
      </c>
      <c r="C1118">
        <v>13</v>
      </c>
      <c r="D1118">
        <v>39003</v>
      </c>
      <c r="E1118" s="243">
        <v>-7.903035</v>
      </c>
      <c r="F1118" s="245">
        <v>17.49172</v>
      </c>
    </row>
    <row r="1119" spans="1:6" ht="12.75">
      <c r="A1119">
        <v>2006</v>
      </c>
      <c r="B1119">
        <v>10</v>
      </c>
      <c r="C1119">
        <v>14</v>
      </c>
      <c r="D1119">
        <v>39004</v>
      </c>
      <c r="E1119" s="243">
        <v>-1.385307</v>
      </c>
      <c r="F1119" s="245">
        <v>17.53719</v>
      </c>
    </row>
    <row r="1120" spans="1:6" ht="12.75">
      <c r="A1120">
        <v>2006</v>
      </c>
      <c r="B1120">
        <v>10</v>
      </c>
      <c r="C1120">
        <v>15</v>
      </c>
      <c r="D1120">
        <v>39005</v>
      </c>
      <c r="E1120" s="243">
        <v>7.350311</v>
      </c>
      <c r="F1120" s="245">
        <v>17.56755</v>
      </c>
    </row>
    <row r="1121" spans="1:6" ht="12.75">
      <c r="A1121">
        <v>2006</v>
      </c>
      <c r="B1121">
        <v>10</v>
      </c>
      <c r="C1121">
        <v>16</v>
      </c>
      <c r="D1121">
        <v>39006</v>
      </c>
      <c r="E1121" s="243">
        <v>2.880652</v>
      </c>
      <c r="F1121" s="245">
        <v>17.59042</v>
      </c>
    </row>
    <row r="1122" spans="1:6" ht="12.75">
      <c r="A1122">
        <v>2006</v>
      </c>
      <c r="B1122">
        <v>10</v>
      </c>
      <c r="C1122">
        <v>17</v>
      </c>
      <c r="D1122">
        <v>39007</v>
      </c>
      <c r="E1122" s="243">
        <v>7.804833</v>
      </c>
      <c r="F1122" s="245">
        <v>17.60505</v>
      </c>
    </row>
    <row r="1123" spans="1:6" ht="12.75">
      <c r="A1123">
        <v>2006</v>
      </c>
      <c r="B1123">
        <v>10</v>
      </c>
      <c r="C1123">
        <v>18</v>
      </c>
      <c r="D1123">
        <v>39008</v>
      </c>
      <c r="E1123" s="243">
        <v>-4.787732</v>
      </c>
      <c r="F1123" s="245">
        <v>17.60016</v>
      </c>
    </row>
    <row r="1124" spans="1:6" ht="12.75">
      <c r="A1124">
        <v>2006</v>
      </c>
      <c r="B1124">
        <v>10</v>
      </c>
      <c r="C1124">
        <v>19</v>
      </c>
      <c r="D1124">
        <v>39009</v>
      </c>
      <c r="E1124" s="243">
        <v>-16.6329</v>
      </c>
      <c r="F1124" s="245">
        <v>17.5925</v>
      </c>
    </row>
    <row r="1125" spans="1:6" ht="12.75">
      <c r="A1125">
        <v>2006</v>
      </c>
      <c r="B1125">
        <v>10</v>
      </c>
      <c r="C1125">
        <v>20</v>
      </c>
      <c r="D1125">
        <v>39010</v>
      </c>
      <c r="E1125" s="243">
        <v>-6.373477</v>
      </c>
      <c r="F1125" s="245">
        <v>17.58537</v>
      </c>
    </row>
    <row r="1126" spans="1:6" ht="12.75">
      <c r="A1126">
        <v>2006</v>
      </c>
      <c r="B1126">
        <v>10</v>
      </c>
      <c r="C1126">
        <v>21</v>
      </c>
      <c r="D1126">
        <v>39011</v>
      </c>
      <c r="E1126" s="243">
        <v>-13.55301</v>
      </c>
      <c r="F1126" s="245">
        <v>17.58943</v>
      </c>
    </row>
    <row r="1127" spans="1:6" ht="12.75">
      <c r="A1127">
        <v>2006</v>
      </c>
      <c r="B1127">
        <v>10</v>
      </c>
      <c r="C1127">
        <v>22</v>
      </c>
      <c r="D1127">
        <v>39012</v>
      </c>
      <c r="E1127" s="243">
        <v>-21.85131</v>
      </c>
      <c r="F1127" s="245">
        <v>17.6049</v>
      </c>
    </row>
    <row r="1128" spans="1:6" ht="12.75">
      <c r="A1128">
        <v>2006</v>
      </c>
      <c r="B1128">
        <v>10</v>
      </c>
      <c r="C1128">
        <v>23</v>
      </c>
      <c r="D1128">
        <v>39013</v>
      </c>
      <c r="E1128" s="243">
        <v>-0.7901902</v>
      </c>
      <c r="F1128" s="245">
        <v>17.6062</v>
      </c>
    </row>
    <row r="1129" spans="1:6" ht="12.75">
      <c r="A1129">
        <v>2006</v>
      </c>
      <c r="B1129">
        <v>10</v>
      </c>
      <c r="C1129">
        <v>24</v>
      </c>
      <c r="D1129">
        <v>39014</v>
      </c>
      <c r="E1129" s="243">
        <v>3.088274</v>
      </c>
      <c r="F1129" s="245">
        <v>17.5688</v>
      </c>
    </row>
    <row r="1130" spans="1:6" ht="12.75">
      <c r="A1130">
        <v>2006</v>
      </c>
      <c r="B1130">
        <v>10</v>
      </c>
      <c r="C1130">
        <v>25</v>
      </c>
      <c r="D1130">
        <v>39015</v>
      </c>
      <c r="E1130" s="243">
        <v>1.025159</v>
      </c>
      <c r="F1130" s="245">
        <v>17.51854</v>
      </c>
    </row>
    <row r="1131" spans="1:6" ht="12.75">
      <c r="A1131">
        <v>2006</v>
      </c>
      <c r="B1131">
        <v>10</v>
      </c>
      <c r="C1131">
        <v>26</v>
      </c>
      <c r="D1131">
        <v>39016</v>
      </c>
      <c r="E1131" s="243">
        <v>6.159934</v>
      </c>
      <c r="F1131" s="245">
        <v>17.47682</v>
      </c>
    </row>
    <row r="1132" spans="1:6" ht="12.75">
      <c r="A1132">
        <v>2006</v>
      </c>
      <c r="B1132">
        <v>10</v>
      </c>
      <c r="C1132">
        <v>27</v>
      </c>
      <c r="D1132">
        <v>39017</v>
      </c>
      <c r="E1132" s="243">
        <v>10.92903</v>
      </c>
      <c r="F1132" s="245">
        <v>17.4024</v>
      </c>
    </row>
    <row r="1133" spans="1:6" ht="12.75">
      <c r="A1133">
        <v>2006</v>
      </c>
      <c r="B1133">
        <v>10</v>
      </c>
      <c r="C1133">
        <v>28</v>
      </c>
      <c r="D1133">
        <v>39018</v>
      </c>
      <c r="E1133" s="243">
        <v>-6.780876</v>
      </c>
      <c r="F1133" s="245">
        <v>17.42375</v>
      </c>
    </row>
    <row r="1134" spans="1:6" ht="12.75">
      <c r="A1134">
        <v>2006</v>
      </c>
      <c r="B1134">
        <v>10</v>
      </c>
      <c r="C1134">
        <v>29</v>
      </c>
      <c r="D1134">
        <v>39019</v>
      </c>
      <c r="E1134" s="243">
        <v>0.06773106</v>
      </c>
      <c r="F1134" s="245">
        <v>17.46911</v>
      </c>
    </row>
    <row r="1135" spans="1:6" ht="12.75">
      <c r="A1135">
        <v>2006</v>
      </c>
      <c r="B1135">
        <v>10</v>
      </c>
      <c r="C1135">
        <v>30</v>
      </c>
      <c r="D1135">
        <v>39020</v>
      </c>
      <c r="E1135" s="243">
        <v>7.963367</v>
      </c>
      <c r="F1135" s="245">
        <v>17.46948</v>
      </c>
    </row>
    <row r="1136" spans="1:6" ht="12.75">
      <c r="A1136">
        <v>2006</v>
      </c>
      <c r="B1136">
        <v>10</v>
      </c>
      <c r="C1136">
        <v>31</v>
      </c>
      <c r="D1136">
        <v>39021</v>
      </c>
      <c r="E1136" s="243">
        <v>-17.25496</v>
      </c>
      <c r="F1136" s="245">
        <v>17.48807</v>
      </c>
    </row>
    <row r="1137" spans="1:6" ht="12.75">
      <c r="A1137">
        <v>2006</v>
      </c>
      <c r="B1137">
        <v>11</v>
      </c>
      <c r="C1137">
        <v>1</v>
      </c>
      <c r="D1137">
        <v>39022</v>
      </c>
      <c r="E1137" s="243">
        <v>15.84808</v>
      </c>
      <c r="F1137" s="245">
        <v>17.60693</v>
      </c>
    </row>
    <row r="1138" spans="1:6" ht="12.75">
      <c r="A1138">
        <v>2006</v>
      </c>
      <c r="B1138">
        <v>11</v>
      </c>
      <c r="C1138">
        <v>2</v>
      </c>
      <c r="D1138">
        <v>39023</v>
      </c>
      <c r="E1138" s="243">
        <v>15.70336</v>
      </c>
      <c r="F1138" s="245">
        <v>17.695</v>
      </c>
    </row>
    <row r="1139" spans="1:6" ht="12.75">
      <c r="A1139">
        <v>2006</v>
      </c>
      <c r="B1139">
        <v>11</v>
      </c>
      <c r="C1139">
        <v>3</v>
      </c>
      <c r="D1139">
        <v>39024</v>
      </c>
      <c r="E1139" s="243">
        <v>5.248743</v>
      </c>
      <c r="F1139" s="245">
        <v>17.74979</v>
      </c>
    </row>
    <row r="1140" spans="1:6" ht="12.75">
      <c r="A1140">
        <v>2006</v>
      </c>
      <c r="B1140">
        <v>11</v>
      </c>
      <c r="C1140">
        <v>4</v>
      </c>
      <c r="D1140">
        <v>39025</v>
      </c>
      <c r="E1140" s="243">
        <v>6.774225</v>
      </c>
      <c r="F1140" s="245">
        <v>17.78073</v>
      </c>
    </row>
    <row r="1141" spans="1:6" ht="12.75">
      <c r="A1141">
        <v>2006</v>
      </c>
      <c r="B1141">
        <v>11</v>
      </c>
      <c r="C1141">
        <v>5</v>
      </c>
      <c r="D1141">
        <v>39026</v>
      </c>
      <c r="E1141" s="243">
        <v>14.68342</v>
      </c>
      <c r="F1141" s="245">
        <v>17.76312</v>
      </c>
    </row>
    <row r="1142" spans="1:6" ht="12.75">
      <c r="A1142">
        <v>2006</v>
      </c>
      <c r="B1142">
        <v>11</v>
      </c>
      <c r="C1142">
        <v>6</v>
      </c>
      <c r="D1142">
        <v>39027</v>
      </c>
      <c r="E1142" s="243">
        <v>7.115377</v>
      </c>
      <c r="F1142" s="245">
        <v>17.16813</v>
      </c>
    </row>
    <row r="1143" spans="1:6" ht="12.75">
      <c r="A1143">
        <v>2006</v>
      </c>
      <c r="B1143">
        <v>11</v>
      </c>
      <c r="C1143">
        <v>7</v>
      </c>
      <c r="D1143">
        <v>39028</v>
      </c>
      <c r="E1143" s="243">
        <v>14.26904</v>
      </c>
      <c r="F1143" s="245">
        <v>17.21703</v>
      </c>
    </row>
    <row r="1144" spans="1:6" ht="12.75">
      <c r="A1144">
        <v>2006</v>
      </c>
      <c r="B1144">
        <v>11</v>
      </c>
      <c r="C1144">
        <v>8</v>
      </c>
      <c r="D1144">
        <v>39029</v>
      </c>
      <c r="E1144" s="243">
        <v>-0.1612894</v>
      </c>
      <c r="F1144" s="245">
        <v>17.29375</v>
      </c>
    </row>
    <row r="1145" spans="1:6" ht="12.75">
      <c r="A1145">
        <v>2006</v>
      </c>
      <c r="B1145">
        <v>11</v>
      </c>
      <c r="C1145">
        <v>9</v>
      </c>
      <c r="D1145">
        <v>39030</v>
      </c>
      <c r="E1145" s="243">
        <v>-2.286428</v>
      </c>
      <c r="F1145" s="245">
        <v>17.34094</v>
      </c>
    </row>
    <row r="1146" spans="1:6" ht="12.75">
      <c r="A1146">
        <v>2006</v>
      </c>
      <c r="B1146">
        <v>11</v>
      </c>
      <c r="C1146">
        <v>10</v>
      </c>
      <c r="D1146">
        <v>39031</v>
      </c>
      <c r="E1146" s="243">
        <v>-1.10313</v>
      </c>
      <c r="F1146" s="245">
        <v>17.36776</v>
      </c>
    </row>
    <row r="1147" spans="1:6" ht="12.75">
      <c r="A1147">
        <v>2006</v>
      </c>
      <c r="B1147">
        <v>11</v>
      </c>
      <c r="C1147">
        <v>11</v>
      </c>
      <c r="D1147">
        <v>39032</v>
      </c>
      <c r="E1147" s="243">
        <v>-4.542823</v>
      </c>
      <c r="F1147" s="245">
        <v>17.39193</v>
      </c>
    </row>
    <row r="1148" spans="1:6" ht="12.75">
      <c r="A1148">
        <v>2006</v>
      </c>
      <c r="B1148">
        <v>11</v>
      </c>
      <c r="C1148">
        <v>12</v>
      </c>
      <c r="D1148">
        <v>39033</v>
      </c>
      <c r="E1148" s="243">
        <v>12.26443</v>
      </c>
      <c r="F1148" s="245">
        <v>17.43016</v>
      </c>
    </row>
    <row r="1149" spans="1:6" ht="12.75">
      <c r="A1149">
        <v>2006</v>
      </c>
      <c r="B1149">
        <v>11</v>
      </c>
      <c r="C1149">
        <v>13</v>
      </c>
      <c r="D1149">
        <v>39034</v>
      </c>
      <c r="E1149" s="243">
        <v>8.183075</v>
      </c>
      <c r="F1149" s="245">
        <v>17.45146</v>
      </c>
    </row>
    <row r="1150" spans="1:6" ht="12.75">
      <c r="A1150">
        <v>2006</v>
      </c>
      <c r="B1150">
        <v>11</v>
      </c>
      <c r="C1150">
        <v>14</v>
      </c>
      <c r="D1150">
        <v>39035</v>
      </c>
      <c r="E1150" s="243">
        <v>10.95022</v>
      </c>
      <c r="F1150" s="245">
        <v>17.42422</v>
      </c>
    </row>
    <row r="1151" spans="1:6" ht="12.75">
      <c r="A1151">
        <v>2006</v>
      </c>
      <c r="B1151">
        <v>11</v>
      </c>
      <c r="C1151">
        <v>15</v>
      </c>
      <c r="D1151">
        <v>39036</v>
      </c>
      <c r="E1151" s="243">
        <v>21.99467</v>
      </c>
      <c r="F1151" s="245">
        <v>17.38531</v>
      </c>
    </row>
    <row r="1152" spans="1:6" ht="12.75">
      <c r="A1152">
        <v>2006</v>
      </c>
      <c r="B1152">
        <v>11</v>
      </c>
      <c r="C1152">
        <v>16</v>
      </c>
      <c r="D1152">
        <v>39037</v>
      </c>
      <c r="E1152" s="243">
        <v>4.182126</v>
      </c>
      <c r="F1152" s="245">
        <v>17.42521</v>
      </c>
    </row>
    <row r="1153" spans="1:6" ht="12.75">
      <c r="A1153">
        <v>2006</v>
      </c>
      <c r="B1153">
        <v>11</v>
      </c>
      <c r="C1153">
        <v>17</v>
      </c>
      <c r="D1153">
        <v>39038</v>
      </c>
      <c r="E1153" s="243">
        <v>6.350473</v>
      </c>
      <c r="F1153" s="245">
        <v>17.45287</v>
      </c>
    </row>
    <row r="1154" spans="1:6" ht="12.75">
      <c r="A1154">
        <v>2006</v>
      </c>
      <c r="B1154">
        <v>11</v>
      </c>
      <c r="C1154">
        <v>18</v>
      </c>
      <c r="D1154">
        <v>39039</v>
      </c>
      <c r="E1154" s="243">
        <v>2.242559</v>
      </c>
      <c r="F1154" s="245">
        <v>17.42698</v>
      </c>
    </row>
    <row r="1155" spans="1:6" ht="12.75">
      <c r="A1155">
        <v>2006</v>
      </c>
      <c r="B1155">
        <v>11</v>
      </c>
      <c r="C1155">
        <v>19</v>
      </c>
      <c r="D1155">
        <v>39040</v>
      </c>
      <c r="E1155" s="243">
        <v>2.136881</v>
      </c>
      <c r="F1155" s="245">
        <v>17.38651</v>
      </c>
    </row>
    <row r="1156" spans="1:6" ht="12.75">
      <c r="A1156">
        <v>2006</v>
      </c>
      <c r="B1156">
        <v>11</v>
      </c>
      <c r="C1156">
        <v>20</v>
      </c>
      <c r="D1156">
        <v>39041</v>
      </c>
      <c r="E1156" s="243">
        <v>2.423229</v>
      </c>
      <c r="F1156" s="245">
        <v>17.35401</v>
      </c>
    </row>
    <row r="1157" spans="1:6" ht="12.75">
      <c r="A1157">
        <v>2006</v>
      </c>
      <c r="B1157">
        <v>11</v>
      </c>
      <c r="C1157">
        <v>21</v>
      </c>
      <c r="D1157">
        <v>39042</v>
      </c>
      <c r="E1157" s="243">
        <v>3.485151</v>
      </c>
      <c r="F1157" s="245">
        <v>17.31172</v>
      </c>
    </row>
    <row r="1158" spans="1:6" ht="12.75">
      <c r="A1158">
        <v>2006</v>
      </c>
      <c r="B1158">
        <v>11</v>
      </c>
      <c r="C1158">
        <v>22</v>
      </c>
      <c r="D1158">
        <v>39043</v>
      </c>
      <c r="E1158" s="243">
        <v>-1.205555</v>
      </c>
      <c r="F1158" s="245">
        <v>17.28083</v>
      </c>
    </row>
    <row r="1159" spans="1:6" ht="12.75">
      <c r="A1159">
        <v>2006</v>
      </c>
      <c r="B1159">
        <v>11</v>
      </c>
      <c r="C1159">
        <v>23</v>
      </c>
      <c r="D1159">
        <v>39044</v>
      </c>
      <c r="E1159" s="243">
        <v>6.073292</v>
      </c>
      <c r="F1159" s="245">
        <v>17.28588</v>
      </c>
    </row>
    <row r="1160" spans="1:6" ht="12.75">
      <c r="A1160">
        <v>2006</v>
      </c>
      <c r="B1160">
        <v>11</v>
      </c>
      <c r="C1160">
        <v>24</v>
      </c>
      <c r="D1160">
        <v>39045</v>
      </c>
      <c r="E1160" s="243">
        <v>17.62002</v>
      </c>
      <c r="F1160" s="245">
        <v>17.2537</v>
      </c>
    </row>
    <row r="1161" spans="1:6" ht="12.75">
      <c r="A1161">
        <v>2006</v>
      </c>
      <c r="B1161">
        <v>11</v>
      </c>
      <c r="C1161">
        <v>25</v>
      </c>
      <c r="D1161">
        <v>39046</v>
      </c>
      <c r="E1161" s="243">
        <v>15.79237</v>
      </c>
      <c r="F1161" s="245">
        <v>17.22625</v>
      </c>
    </row>
    <row r="1162" spans="1:6" ht="12.75">
      <c r="A1162">
        <v>2006</v>
      </c>
      <c r="B1162">
        <v>11</v>
      </c>
      <c r="C1162">
        <v>26</v>
      </c>
      <c r="D1162">
        <v>39047</v>
      </c>
      <c r="E1162" s="243">
        <v>-5.171827</v>
      </c>
      <c r="F1162" s="245">
        <v>17.2112</v>
      </c>
    </row>
    <row r="1163" spans="1:6" ht="12.75">
      <c r="A1163">
        <v>2006</v>
      </c>
      <c r="B1163">
        <v>11</v>
      </c>
      <c r="C1163">
        <v>27</v>
      </c>
      <c r="D1163">
        <v>39048</v>
      </c>
      <c r="E1163" s="243">
        <v>10.21587</v>
      </c>
      <c r="F1163" s="245">
        <v>17.23286</v>
      </c>
    </row>
    <row r="1164" spans="1:6" ht="12.75">
      <c r="A1164">
        <v>2006</v>
      </c>
      <c r="B1164">
        <v>11</v>
      </c>
      <c r="C1164">
        <v>28</v>
      </c>
      <c r="D1164">
        <v>39049</v>
      </c>
      <c r="E1164" s="243">
        <v>20.72765</v>
      </c>
      <c r="F1164" s="245">
        <v>17.25162</v>
      </c>
    </row>
    <row r="1165" spans="1:6" ht="12.75">
      <c r="A1165">
        <v>2006</v>
      </c>
      <c r="B1165">
        <v>11</v>
      </c>
      <c r="C1165">
        <v>29</v>
      </c>
      <c r="D1165">
        <v>39050</v>
      </c>
      <c r="E1165" s="243">
        <v>17.07234</v>
      </c>
      <c r="F1165" s="245">
        <v>17.24625</v>
      </c>
    </row>
    <row r="1166" spans="1:6" ht="12.75">
      <c r="A1166">
        <v>2006</v>
      </c>
      <c r="B1166">
        <v>11</v>
      </c>
      <c r="C1166">
        <v>30</v>
      </c>
      <c r="D1166">
        <v>39051</v>
      </c>
      <c r="E1166" s="243">
        <v>22.12682</v>
      </c>
      <c r="F1166" s="245">
        <v>17.24094</v>
      </c>
    </row>
    <row r="1167" spans="1:6" ht="12.75">
      <c r="A1167">
        <v>2006</v>
      </c>
      <c r="B1167">
        <v>12</v>
      </c>
      <c r="C1167">
        <v>1</v>
      </c>
      <c r="D1167">
        <v>39052</v>
      </c>
      <c r="E1167" s="243">
        <v>29.46064</v>
      </c>
      <c r="F1167" s="245">
        <v>17.23307</v>
      </c>
    </row>
    <row r="1168" spans="1:6" ht="12.75">
      <c r="A1168">
        <v>2006</v>
      </c>
      <c r="B1168">
        <v>12</v>
      </c>
      <c r="C1168">
        <v>2</v>
      </c>
      <c r="D1168">
        <v>39053</v>
      </c>
      <c r="E1168" s="243">
        <v>19.09779</v>
      </c>
      <c r="F1168" s="245">
        <v>17.23771</v>
      </c>
    </row>
    <row r="1169" spans="1:6" ht="12.75">
      <c r="A1169">
        <v>2006</v>
      </c>
      <c r="B1169">
        <v>12</v>
      </c>
      <c r="C1169">
        <v>3</v>
      </c>
      <c r="D1169">
        <v>39054</v>
      </c>
      <c r="E1169" s="243">
        <v>12.14619</v>
      </c>
      <c r="F1169" s="245">
        <v>17.26021</v>
      </c>
    </row>
    <row r="1170" spans="1:6" ht="12.75">
      <c r="A1170">
        <v>2006</v>
      </c>
      <c r="B1170">
        <v>12</v>
      </c>
      <c r="C1170">
        <v>4</v>
      </c>
      <c r="D1170">
        <v>39055</v>
      </c>
      <c r="E1170" s="243">
        <v>6.273185</v>
      </c>
      <c r="F1170" s="245">
        <v>17.2633</v>
      </c>
    </row>
    <row r="1171" spans="1:6" ht="12.75">
      <c r="A1171">
        <v>2006</v>
      </c>
      <c r="B1171">
        <v>12</v>
      </c>
      <c r="C1171">
        <v>5</v>
      </c>
      <c r="D1171">
        <v>39056</v>
      </c>
      <c r="E1171" s="243">
        <v>9.97651</v>
      </c>
      <c r="F1171" s="245">
        <v>17.23141</v>
      </c>
    </row>
    <row r="1172" spans="1:6" ht="12.75">
      <c r="A1172">
        <v>2006</v>
      </c>
      <c r="B1172">
        <v>12</v>
      </c>
      <c r="C1172">
        <v>6</v>
      </c>
      <c r="D1172">
        <v>39057</v>
      </c>
      <c r="E1172" s="243">
        <v>17.63496</v>
      </c>
      <c r="F1172" s="245">
        <v>17.19427</v>
      </c>
    </row>
    <row r="1173" spans="1:6" ht="12.75">
      <c r="A1173">
        <v>2006</v>
      </c>
      <c r="B1173">
        <v>12</v>
      </c>
      <c r="C1173">
        <v>7</v>
      </c>
      <c r="D1173">
        <v>39058</v>
      </c>
      <c r="E1173" s="243">
        <v>6.708021</v>
      </c>
      <c r="F1173" s="245">
        <v>17.18182</v>
      </c>
    </row>
    <row r="1174" spans="1:6" ht="12.75">
      <c r="A1174">
        <v>2006</v>
      </c>
      <c r="B1174">
        <v>12</v>
      </c>
      <c r="C1174">
        <v>8</v>
      </c>
      <c r="D1174">
        <v>39059</v>
      </c>
      <c r="E1174" s="243">
        <v>10.77776</v>
      </c>
      <c r="F1174" s="245">
        <v>17.16224</v>
      </c>
    </row>
    <row r="1175" spans="1:6" ht="12.75">
      <c r="A1175">
        <v>2006</v>
      </c>
      <c r="B1175">
        <v>12</v>
      </c>
      <c r="C1175">
        <v>9</v>
      </c>
      <c r="D1175">
        <v>39060</v>
      </c>
      <c r="E1175" s="243">
        <v>12.39093</v>
      </c>
      <c r="F1175" s="245">
        <v>17.09115</v>
      </c>
    </row>
    <row r="1176" spans="1:6" ht="12.75">
      <c r="A1176">
        <v>2006</v>
      </c>
      <c r="B1176">
        <v>12</v>
      </c>
      <c r="C1176">
        <v>10</v>
      </c>
      <c r="D1176">
        <v>39061</v>
      </c>
      <c r="E1176" s="243">
        <v>8.938004</v>
      </c>
      <c r="F1176" s="245">
        <v>17.0576</v>
      </c>
    </row>
    <row r="1177" spans="1:6" ht="12.75">
      <c r="A1177">
        <v>2006</v>
      </c>
      <c r="B1177">
        <v>12</v>
      </c>
      <c r="C1177">
        <v>11</v>
      </c>
      <c r="D1177">
        <v>39062</v>
      </c>
      <c r="E1177" s="243">
        <v>6.941565</v>
      </c>
      <c r="F1177" s="245">
        <v>17.0513</v>
      </c>
    </row>
    <row r="1178" spans="1:6" ht="12.75">
      <c r="A1178">
        <v>2006</v>
      </c>
      <c r="B1178">
        <v>12</v>
      </c>
      <c r="C1178">
        <v>12</v>
      </c>
      <c r="D1178">
        <v>39063</v>
      </c>
      <c r="E1178" s="243">
        <v>13.0807</v>
      </c>
      <c r="F1178" s="245">
        <v>17.07068</v>
      </c>
    </row>
    <row r="1179" spans="1:6" ht="12.75">
      <c r="A1179">
        <v>2006</v>
      </c>
      <c r="B1179">
        <v>12</v>
      </c>
      <c r="C1179">
        <v>13</v>
      </c>
      <c r="D1179">
        <v>39064</v>
      </c>
      <c r="E1179" s="243">
        <v>20.6603</v>
      </c>
      <c r="F1179" s="245">
        <v>17.05932</v>
      </c>
    </row>
    <row r="1180" spans="1:6" ht="12.75">
      <c r="A1180">
        <v>2006</v>
      </c>
      <c r="B1180">
        <v>12</v>
      </c>
      <c r="C1180">
        <v>14</v>
      </c>
      <c r="D1180">
        <v>39065</v>
      </c>
      <c r="E1180" s="243">
        <v>16.54018</v>
      </c>
      <c r="F1180" s="245">
        <v>17.06063</v>
      </c>
    </row>
    <row r="1181" spans="1:6" ht="12.75">
      <c r="A1181">
        <v>2006</v>
      </c>
      <c r="B1181">
        <v>12</v>
      </c>
      <c r="C1181">
        <v>15</v>
      </c>
      <c r="D1181">
        <v>39066</v>
      </c>
      <c r="E1181" s="243">
        <v>7.393409</v>
      </c>
      <c r="F1181" s="245">
        <v>17.09552</v>
      </c>
    </row>
    <row r="1182" spans="1:6" ht="12.75">
      <c r="A1182">
        <v>2006</v>
      </c>
      <c r="B1182">
        <v>12</v>
      </c>
      <c r="C1182">
        <v>16</v>
      </c>
      <c r="D1182">
        <v>39067</v>
      </c>
      <c r="E1182" s="243">
        <v>-0.4631651</v>
      </c>
      <c r="F1182" s="245">
        <v>17.13792</v>
      </c>
    </row>
    <row r="1183" spans="1:6" ht="12.75">
      <c r="A1183">
        <v>2006</v>
      </c>
      <c r="B1183">
        <v>12</v>
      </c>
      <c r="C1183">
        <v>17</v>
      </c>
      <c r="D1183">
        <v>39068</v>
      </c>
      <c r="E1183" s="243">
        <v>10.05098</v>
      </c>
      <c r="F1183" s="245">
        <v>17.26011</v>
      </c>
    </row>
    <row r="1184" spans="1:6" ht="12.75">
      <c r="A1184">
        <v>2006</v>
      </c>
      <c r="B1184">
        <v>12</v>
      </c>
      <c r="C1184">
        <v>18</v>
      </c>
      <c r="D1184">
        <v>39069</v>
      </c>
      <c r="E1184" s="243">
        <v>17.79015</v>
      </c>
      <c r="F1184" s="245">
        <v>17.3374</v>
      </c>
    </row>
    <row r="1185" spans="1:6" ht="12.75">
      <c r="A1185">
        <v>2006</v>
      </c>
      <c r="B1185">
        <v>12</v>
      </c>
      <c r="C1185">
        <v>19</v>
      </c>
      <c r="D1185">
        <v>39070</v>
      </c>
      <c r="E1185" s="243">
        <v>-7.68955</v>
      </c>
      <c r="F1185" s="245">
        <v>17.38802</v>
      </c>
    </row>
    <row r="1186" spans="1:6" ht="12.75">
      <c r="A1186">
        <v>2006</v>
      </c>
      <c r="B1186">
        <v>12</v>
      </c>
      <c r="C1186">
        <v>20</v>
      </c>
      <c r="D1186">
        <v>39071</v>
      </c>
      <c r="E1186" s="243">
        <v>3.867169</v>
      </c>
      <c r="F1186" s="245">
        <v>17.41255</v>
      </c>
    </row>
    <row r="1187" spans="1:6" ht="12.75">
      <c r="A1187">
        <v>2006</v>
      </c>
      <c r="B1187">
        <v>12</v>
      </c>
      <c r="C1187">
        <v>21</v>
      </c>
      <c r="D1187">
        <v>39072</v>
      </c>
      <c r="E1187" s="243">
        <v>6.032401</v>
      </c>
      <c r="F1187" s="245">
        <v>17.45333</v>
      </c>
    </row>
    <row r="1188" spans="1:6" ht="12.75">
      <c r="A1188">
        <v>2006</v>
      </c>
      <c r="B1188">
        <v>12</v>
      </c>
      <c r="C1188">
        <v>22</v>
      </c>
      <c r="D1188">
        <v>39073</v>
      </c>
      <c r="E1188" s="243">
        <v>15.26816</v>
      </c>
      <c r="F1188" s="245">
        <v>17.44786</v>
      </c>
    </row>
    <row r="1189" spans="1:6" ht="12.75">
      <c r="A1189">
        <v>2006</v>
      </c>
      <c r="B1189">
        <v>12</v>
      </c>
      <c r="C1189">
        <v>23</v>
      </c>
      <c r="D1189">
        <v>39074</v>
      </c>
      <c r="E1189" s="243">
        <v>-3.376786</v>
      </c>
      <c r="F1189" s="245">
        <v>17.48849</v>
      </c>
    </row>
    <row r="1190" spans="1:6" ht="12.75">
      <c r="A1190">
        <v>2006</v>
      </c>
      <c r="B1190">
        <v>12</v>
      </c>
      <c r="C1190">
        <v>24</v>
      </c>
      <c r="D1190">
        <v>39075</v>
      </c>
      <c r="E1190" s="243">
        <v>3.801463</v>
      </c>
      <c r="F1190" s="245">
        <v>17.53146</v>
      </c>
    </row>
    <row r="1191" spans="1:6" ht="12.75">
      <c r="A1191">
        <v>2006</v>
      </c>
      <c r="B1191">
        <v>12</v>
      </c>
      <c r="C1191">
        <v>25</v>
      </c>
      <c r="D1191">
        <v>39076</v>
      </c>
      <c r="E1191" s="243">
        <v>23.87003</v>
      </c>
      <c r="F1191" s="245">
        <v>17.59188</v>
      </c>
    </row>
    <row r="1192" spans="1:6" ht="12.75">
      <c r="A1192">
        <v>2006</v>
      </c>
      <c r="B1192">
        <v>12</v>
      </c>
      <c r="C1192">
        <v>26</v>
      </c>
      <c r="D1192">
        <v>39077</v>
      </c>
      <c r="E1192" s="243">
        <v>0.2716709</v>
      </c>
      <c r="F1192" s="245">
        <v>17.7426</v>
      </c>
    </row>
    <row r="1193" spans="1:6" ht="12.75">
      <c r="A1193">
        <v>2006</v>
      </c>
      <c r="B1193">
        <v>12</v>
      </c>
      <c r="C1193">
        <v>27</v>
      </c>
      <c r="D1193">
        <v>39078</v>
      </c>
      <c r="E1193" s="243">
        <v>15.31778</v>
      </c>
      <c r="F1193" s="245">
        <v>17.37276</v>
      </c>
    </row>
    <row r="1194" spans="1:6" ht="12.75">
      <c r="A1194">
        <v>2006</v>
      </c>
      <c r="B1194">
        <v>12</v>
      </c>
      <c r="C1194">
        <v>28</v>
      </c>
      <c r="D1194">
        <v>39079</v>
      </c>
      <c r="E1194" s="243">
        <v>12.62861</v>
      </c>
      <c r="F1194" s="245">
        <v>17.21865</v>
      </c>
    </row>
    <row r="1195" spans="1:6" ht="12.75">
      <c r="A1195">
        <v>2006</v>
      </c>
      <c r="B1195">
        <v>12</v>
      </c>
      <c r="C1195">
        <v>29</v>
      </c>
      <c r="D1195">
        <v>39080</v>
      </c>
      <c r="E1195" s="243">
        <v>16.7238</v>
      </c>
      <c r="F1195" s="245">
        <v>17.31724</v>
      </c>
    </row>
    <row r="1196" spans="1:6" ht="12.75">
      <c r="A1196">
        <v>2006</v>
      </c>
      <c r="B1196">
        <v>12</v>
      </c>
      <c r="C1196">
        <v>30</v>
      </c>
      <c r="D1196">
        <v>39081</v>
      </c>
      <c r="E1196" s="243">
        <v>8.187564</v>
      </c>
      <c r="F1196" s="245">
        <v>17.40865</v>
      </c>
    </row>
    <row r="1197" spans="1:6" ht="12.75">
      <c r="A1197">
        <v>2006</v>
      </c>
      <c r="B1197">
        <v>12</v>
      </c>
      <c r="C1197">
        <v>31</v>
      </c>
      <c r="D1197">
        <v>39082</v>
      </c>
      <c r="E1197" s="243">
        <v>12.52404</v>
      </c>
      <c r="F1197" s="245">
        <v>17.45536</v>
      </c>
    </row>
    <row r="1198" spans="1:6" ht="12.75">
      <c r="A1198">
        <v>2007</v>
      </c>
      <c r="B1198">
        <v>1</v>
      </c>
      <c r="C1198">
        <v>1</v>
      </c>
      <c r="D1198">
        <v>39083</v>
      </c>
      <c r="E1198" s="243">
        <v>11.45874</v>
      </c>
      <c r="F1198" s="245">
        <v>17.48646</v>
      </c>
    </row>
    <row r="1199" spans="1:6" ht="12.75">
      <c r="A1199">
        <v>2007</v>
      </c>
      <c r="B1199">
        <v>1</v>
      </c>
      <c r="C1199">
        <v>2</v>
      </c>
      <c r="D1199">
        <v>39084</v>
      </c>
      <c r="E1199" s="243">
        <v>2.592364</v>
      </c>
      <c r="F1199" s="245">
        <v>17.52161</v>
      </c>
    </row>
    <row r="1200" spans="1:6" ht="12.75">
      <c r="A1200">
        <v>2007</v>
      </c>
      <c r="B1200">
        <v>1</v>
      </c>
      <c r="C1200">
        <v>3</v>
      </c>
      <c r="D1200">
        <v>39085</v>
      </c>
      <c r="E1200" s="243">
        <v>11.0928</v>
      </c>
      <c r="F1200" s="245">
        <v>17.56812</v>
      </c>
    </row>
    <row r="1201" spans="1:6" ht="12.75">
      <c r="A1201">
        <v>2007</v>
      </c>
      <c r="B1201">
        <v>1</v>
      </c>
      <c r="C1201">
        <v>4</v>
      </c>
      <c r="D1201">
        <v>39086</v>
      </c>
      <c r="E1201" s="243">
        <v>20.36393</v>
      </c>
      <c r="F1201" s="245">
        <v>17.61234</v>
      </c>
    </row>
    <row r="1202" spans="1:6" ht="12.75">
      <c r="A1202">
        <v>2007</v>
      </c>
      <c r="B1202">
        <v>1</v>
      </c>
      <c r="C1202">
        <v>5</v>
      </c>
      <c r="D1202">
        <v>39087</v>
      </c>
      <c r="E1202" s="243">
        <v>17.61316</v>
      </c>
      <c r="F1202" s="245">
        <v>17.63651</v>
      </c>
    </row>
    <row r="1203" spans="1:6" ht="12.75">
      <c r="A1203">
        <v>2007</v>
      </c>
      <c r="B1203">
        <v>1</v>
      </c>
      <c r="C1203">
        <v>6</v>
      </c>
      <c r="D1203">
        <v>39088</v>
      </c>
      <c r="E1203" s="243">
        <v>4.047702</v>
      </c>
      <c r="F1203" s="245">
        <v>17.65844</v>
      </c>
    </row>
    <row r="1204" spans="1:6" ht="12.75">
      <c r="A1204">
        <v>2007</v>
      </c>
      <c r="B1204">
        <v>1</v>
      </c>
      <c r="C1204">
        <v>7</v>
      </c>
      <c r="D1204">
        <v>39089</v>
      </c>
      <c r="E1204" s="243">
        <v>28.62728</v>
      </c>
      <c r="F1204" s="245">
        <v>17.6563</v>
      </c>
    </row>
    <row r="1205" spans="1:6" ht="12.75">
      <c r="A1205">
        <v>2007</v>
      </c>
      <c r="B1205">
        <v>1</v>
      </c>
      <c r="C1205">
        <v>8</v>
      </c>
      <c r="D1205">
        <v>39090</v>
      </c>
      <c r="E1205" s="243">
        <v>-4.309443</v>
      </c>
      <c r="F1205" s="245">
        <v>17.66755</v>
      </c>
    </row>
    <row r="1206" spans="1:6" ht="12.75">
      <c r="A1206">
        <v>2007</v>
      </c>
      <c r="B1206">
        <v>1</v>
      </c>
      <c r="C1206">
        <v>9</v>
      </c>
      <c r="D1206">
        <v>39091</v>
      </c>
      <c r="E1206" s="243">
        <v>5.147168</v>
      </c>
      <c r="F1206" s="245">
        <v>17.69333</v>
      </c>
    </row>
    <row r="1207" spans="1:6" ht="12.75">
      <c r="A1207">
        <v>2007</v>
      </c>
      <c r="B1207">
        <v>1</v>
      </c>
      <c r="C1207">
        <v>10</v>
      </c>
      <c r="D1207">
        <v>39092</v>
      </c>
      <c r="E1207" s="243">
        <v>0.7917353</v>
      </c>
      <c r="F1207" s="245">
        <v>17.65719</v>
      </c>
    </row>
    <row r="1208" spans="1:6" ht="12.75">
      <c r="A1208">
        <v>2007</v>
      </c>
      <c r="B1208">
        <v>1</v>
      </c>
      <c r="C1208">
        <v>11</v>
      </c>
      <c r="D1208">
        <v>39093</v>
      </c>
      <c r="E1208" s="243">
        <v>1.780896</v>
      </c>
      <c r="F1208" s="245">
        <v>17.59964</v>
      </c>
    </row>
    <row r="1209" spans="1:6" ht="12.75">
      <c r="A1209">
        <v>2007</v>
      </c>
      <c r="B1209">
        <v>1</v>
      </c>
      <c r="C1209">
        <v>12</v>
      </c>
      <c r="D1209">
        <v>39094</v>
      </c>
      <c r="E1209" s="243">
        <v>2.613719</v>
      </c>
      <c r="F1209" s="245">
        <v>17.56776</v>
      </c>
    </row>
    <row r="1210" spans="1:6" ht="12.75">
      <c r="A1210">
        <v>2007</v>
      </c>
      <c r="B1210">
        <v>1</v>
      </c>
      <c r="C1210">
        <v>13</v>
      </c>
      <c r="D1210">
        <v>39095</v>
      </c>
      <c r="E1210" s="243">
        <v>4.528713</v>
      </c>
      <c r="F1210" s="245">
        <v>17.54234</v>
      </c>
    </row>
    <row r="1211" spans="1:6" ht="12.75">
      <c r="A1211">
        <v>2007</v>
      </c>
      <c r="B1211">
        <v>1</v>
      </c>
      <c r="C1211">
        <v>14</v>
      </c>
      <c r="D1211">
        <v>39096</v>
      </c>
      <c r="E1211" s="243">
        <v>4.072259</v>
      </c>
      <c r="F1211" s="245">
        <v>17.52297</v>
      </c>
    </row>
    <row r="1212" spans="1:6" ht="12.75">
      <c r="A1212">
        <v>2007</v>
      </c>
      <c r="B1212">
        <v>1</v>
      </c>
      <c r="C1212">
        <v>15</v>
      </c>
      <c r="D1212">
        <v>39097</v>
      </c>
      <c r="E1212" s="243">
        <v>-5.741873</v>
      </c>
      <c r="F1212" s="245">
        <v>17.53693</v>
      </c>
    </row>
    <row r="1213" spans="1:6" ht="12.75">
      <c r="A1213">
        <v>2007</v>
      </c>
      <c r="B1213">
        <v>1</v>
      </c>
      <c r="C1213">
        <v>16</v>
      </c>
      <c r="D1213">
        <v>39098</v>
      </c>
      <c r="E1213" s="243">
        <v>-11.40579</v>
      </c>
      <c r="F1213" s="245">
        <v>17.52354</v>
      </c>
    </row>
    <row r="1214" spans="1:6" ht="12.75">
      <c r="A1214">
        <v>2007</v>
      </c>
      <c r="B1214">
        <v>1</v>
      </c>
      <c r="C1214">
        <v>17</v>
      </c>
      <c r="D1214">
        <v>39099</v>
      </c>
      <c r="E1214" s="243">
        <v>4.629833</v>
      </c>
      <c r="F1214" s="245">
        <v>17.50391</v>
      </c>
    </row>
    <row r="1215" spans="1:6" ht="12.75">
      <c r="A1215">
        <v>2007</v>
      </c>
      <c r="B1215">
        <v>1</v>
      </c>
      <c r="C1215">
        <v>18</v>
      </c>
      <c r="D1215">
        <v>39100</v>
      </c>
      <c r="E1215" s="243">
        <v>-1.76136</v>
      </c>
      <c r="F1215" s="245">
        <v>17.47651</v>
      </c>
    </row>
    <row r="1216" spans="1:6" ht="12.75">
      <c r="A1216">
        <v>2007</v>
      </c>
      <c r="B1216">
        <v>1</v>
      </c>
      <c r="C1216">
        <v>19</v>
      </c>
      <c r="D1216">
        <v>39101</v>
      </c>
      <c r="E1216" s="243">
        <v>-1.508787</v>
      </c>
      <c r="F1216" s="245">
        <v>17.45188</v>
      </c>
    </row>
    <row r="1217" spans="1:6" ht="12.75">
      <c r="A1217">
        <v>2007</v>
      </c>
      <c r="B1217">
        <v>1</v>
      </c>
      <c r="C1217">
        <v>20</v>
      </c>
      <c r="D1217">
        <v>39102</v>
      </c>
      <c r="E1217" s="243">
        <v>-3.2328</v>
      </c>
      <c r="F1217" s="245">
        <v>17.41641</v>
      </c>
    </row>
    <row r="1218" spans="1:6" ht="12.75">
      <c r="A1218">
        <v>2007</v>
      </c>
      <c r="B1218">
        <v>1</v>
      </c>
      <c r="C1218">
        <v>21</v>
      </c>
      <c r="D1218">
        <v>39103</v>
      </c>
      <c r="E1218" s="243">
        <v>11.54597</v>
      </c>
      <c r="F1218" s="245">
        <v>17.36734</v>
      </c>
    </row>
    <row r="1219" spans="1:6" ht="12.75">
      <c r="A1219">
        <v>2007</v>
      </c>
      <c r="B1219">
        <v>1</v>
      </c>
      <c r="C1219">
        <v>22</v>
      </c>
      <c r="D1219">
        <v>39104</v>
      </c>
      <c r="E1219" s="243">
        <v>4.963294</v>
      </c>
      <c r="F1219" s="245">
        <v>17.37271</v>
      </c>
    </row>
    <row r="1220" spans="1:6" ht="12.75">
      <c r="A1220">
        <v>2007</v>
      </c>
      <c r="B1220">
        <v>1</v>
      </c>
      <c r="C1220">
        <v>23</v>
      </c>
      <c r="D1220">
        <v>39105</v>
      </c>
      <c r="E1220" s="243">
        <v>-8.297559</v>
      </c>
      <c r="F1220" s="245">
        <v>17.36667</v>
      </c>
    </row>
    <row r="1221" spans="1:6" ht="12.75">
      <c r="A1221">
        <v>2007</v>
      </c>
      <c r="B1221">
        <v>1</v>
      </c>
      <c r="C1221">
        <v>24</v>
      </c>
      <c r="D1221">
        <v>39106</v>
      </c>
      <c r="E1221" s="243">
        <v>1.591676</v>
      </c>
      <c r="F1221" s="245">
        <v>17.32625</v>
      </c>
    </row>
    <row r="1222" spans="1:6" ht="12.75">
      <c r="A1222">
        <v>2007</v>
      </c>
      <c r="B1222">
        <v>1</v>
      </c>
      <c r="C1222">
        <v>25</v>
      </c>
      <c r="D1222">
        <v>39107</v>
      </c>
      <c r="E1222" s="243">
        <v>-0.1082273</v>
      </c>
      <c r="F1222" s="245">
        <v>17.30719</v>
      </c>
    </row>
    <row r="1223" spans="1:6" ht="12.75">
      <c r="A1223">
        <v>2007</v>
      </c>
      <c r="B1223">
        <v>1</v>
      </c>
      <c r="C1223">
        <v>26</v>
      </c>
      <c r="D1223">
        <v>39108</v>
      </c>
      <c r="E1223" s="243">
        <v>-5.105203</v>
      </c>
      <c r="F1223" s="245">
        <v>17.30781</v>
      </c>
    </row>
    <row r="1224" spans="1:6" ht="12.75">
      <c r="A1224">
        <v>2007</v>
      </c>
      <c r="B1224">
        <v>1</v>
      </c>
      <c r="C1224">
        <v>27</v>
      </c>
      <c r="D1224">
        <v>39109</v>
      </c>
      <c r="E1224" s="243">
        <v>8.937234</v>
      </c>
      <c r="F1224" s="245">
        <v>17.29208</v>
      </c>
    </row>
    <row r="1225" spans="1:6" ht="12.75">
      <c r="A1225">
        <v>2007</v>
      </c>
      <c r="B1225">
        <v>1</v>
      </c>
      <c r="C1225">
        <v>28</v>
      </c>
      <c r="D1225">
        <v>39110</v>
      </c>
      <c r="E1225" s="243">
        <v>-2.538152</v>
      </c>
      <c r="F1225" s="245">
        <v>17.29698</v>
      </c>
    </row>
    <row r="1226" spans="1:6" ht="12.75">
      <c r="A1226">
        <v>2007</v>
      </c>
      <c r="B1226">
        <v>1</v>
      </c>
      <c r="C1226">
        <v>29</v>
      </c>
      <c r="D1226">
        <v>39111</v>
      </c>
      <c r="E1226" s="243">
        <v>0.4301537</v>
      </c>
      <c r="F1226" s="245">
        <v>17.25089</v>
      </c>
    </row>
    <row r="1227" spans="1:6" ht="12.75">
      <c r="A1227">
        <v>2007</v>
      </c>
      <c r="B1227">
        <v>1</v>
      </c>
      <c r="C1227">
        <v>30</v>
      </c>
      <c r="D1227">
        <v>39112</v>
      </c>
      <c r="E1227" s="243">
        <v>-5.861747</v>
      </c>
      <c r="F1227" s="245">
        <v>17.20536</v>
      </c>
    </row>
    <row r="1228" spans="1:6" ht="12.75">
      <c r="A1228">
        <v>2007</v>
      </c>
      <c r="B1228">
        <v>1</v>
      </c>
      <c r="C1228">
        <v>31</v>
      </c>
      <c r="D1228">
        <v>39113</v>
      </c>
      <c r="E1228" s="243">
        <v>-2.151919</v>
      </c>
      <c r="F1228" s="245">
        <v>17.16661</v>
      </c>
    </row>
    <row r="1229" spans="1:6" ht="12.75">
      <c r="A1229">
        <v>2007</v>
      </c>
      <c r="B1229">
        <v>2</v>
      </c>
      <c r="C1229">
        <v>1</v>
      </c>
      <c r="D1229">
        <v>39114</v>
      </c>
      <c r="E1229" s="243">
        <v>21.55481</v>
      </c>
      <c r="F1229" s="245">
        <v>17.13641</v>
      </c>
    </row>
    <row r="1230" spans="1:6" ht="12.75">
      <c r="A1230">
        <v>2007</v>
      </c>
      <c r="B1230">
        <v>2</v>
      </c>
      <c r="C1230">
        <v>2</v>
      </c>
      <c r="D1230">
        <v>39115</v>
      </c>
      <c r="E1230" s="243">
        <v>0.8384709</v>
      </c>
      <c r="F1230" s="245">
        <v>17.16693</v>
      </c>
    </row>
    <row r="1231" spans="1:6" ht="12.75">
      <c r="A1231">
        <v>2007</v>
      </c>
      <c r="B1231">
        <v>2</v>
      </c>
      <c r="C1231">
        <v>3</v>
      </c>
      <c r="D1231">
        <v>39116</v>
      </c>
      <c r="E1231" s="243">
        <v>-0.2504188</v>
      </c>
      <c r="F1231" s="245">
        <v>17.14599</v>
      </c>
    </row>
    <row r="1232" spans="1:6" ht="12.75">
      <c r="A1232">
        <v>2007</v>
      </c>
      <c r="B1232">
        <v>2</v>
      </c>
      <c r="C1232">
        <v>4</v>
      </c>
      <c r="D1232">
        <v>39117</v>
      </c>
      <c r="E1232" s="243">
        <v>3.480387</v>
      </c>
      <c r="F1232" s="245">
        <v>17.10016</v>
      </c>
    </row>
    <row r="1233" spans="1:6" ht="12.75">
      <c r="A1233">
        <v>2007</v>
      </c>
      <c r="B1233">
        <v>2</v>
      </c>
      <c r="C1233">
        <v>5</v>
      </c>
      <c r="D1233">
        <v>39118</v>
      </c>
      <c r="E1233" s="243">
        <v>-0.6509775</v>
      </c>
      <c r="F1233" s="245">
        <v>17.0538</v>
      </c>
    </row>
    <row r="1234" spans="1:6" ht="12.75">
      <c r="A1234">
        <v>2007</v>
      </c>
      <c r="B1234">
        <v>2</v>
      </c>
      <c r="C1234">
        <v>6</v>
      </c>
      <c r="D1234">
        <v>39119</v>
      </c>
      <c r="E1234" s="243">
        <v>-6.453013</v>
      </c>
      <c r="F1234" s="245">
        <v>17.0124</v>
      </c>
    </row>
    <row r="1235" spans="1:6" ht="12.75">
      <c r="A1235">
        <v>2007</v>
      </c>
      <c r="B1235">
        <v>2</v>
      </c>
      <c r="C1235">
        <v>7</v>
      </c>
      <c r="D1235">
        <v>39120</v>
      </c>
      <c r="E1235" s="243">
        <v>-11.42867</v>
      </c>
      <c r="F1235" s="245">
        <v>16.94854</v>
      </c>
    </row>
    <row r="1236" spans="1:6" ht="12.75">
      <c r="A1236">
        <v>2007</v>
      </c>
      <c r="B1236">
        <v>2</v>
      </c>
      <c r="C1236">
        <v>8</v>
      </c>
      <c r="D1236">
        <v>39121</v>
      </c>
      <c r="E1236" s="243">
        <v>-1.954092</v>
      </c>
      <c r="F1236" s="245">
        <v>16.91057</v>
      </c>
    </row>
    <row r="1237" spans="1:6" ht="12.75">
      <c r="A1237">
        <v>2007</v>
      </c>
      <c r="B1237">
        <v>2</v>
      </c>
      <c r="C1237">
        <v>9</v>
      </c>
      <c r="D1237">
        <v>39122</v>
      </c>
      <c r="E1237" s="243">
        <v>-8.995718</v>
      </c>
      <c r="F1237" s="245">
        <v>16.8901</v>
      </c>
    </row>
    <row r="1238" spans="1:6" ht="12.75">
      <c r="A1238">
        <v>2007</v>
      </c>
      <c r="B1238">
        <v>2</v>
      </c>
      <c r="C1238">
        <v>10</v>
      </c>
      <c r="D1238">
        <v>39123</v>
      </c>
      <c r="E1238" s="243">
        <v>-12.0434</v>
      </c>
      <c r="F1238" s="245">
        <v>16.895</v>
      </c>
    </row>
    <row r="1239" spans="1:6" ht="12.75">
      <c r="A1239">
        <v>2007</v>
      </c>
      <c r="B1239">
        <v>2</v>
      </c>
      <c r="C1239">
        <v>11</v>
      </c>
      <c r="D1239">
        <v>39124</v>
      </c>
      <c r="E1239" s="243">
        <v>-7.165571</v>
      </c>
      <c r="F1239" s="245">
        <v>16.85943</v>
      </c>
    </row>
    <row r="1240" spans="1:6" ht="12.75">
      <c r="A1240">
        <v>2007</v>
      </c>
      <c r="B1240">
        <v>2</v>
      </c>
      <c r="C1240">
        <v>12</v>
      </c>
      <c r="D1240">
        <v>39125</v>
      </c>
      <c r="E1240" s="243">
        <v>9.412118</v>
      </c>
      <c r="F1240" s="245">
        <v>16.83755</v>
      </c>
    </row>
    <row r="1241" spans="1:6" ht="12.75">
      <c r="A1241">
        <v>2007</v>
      </c>
      <c r="B1241">
        <v>2</v>
      </c>
      <c r="C1241">
        <v>13</v>
      </c>
      <c r="D1241">
        <v>39126</v>
      </c>
      <c r="E1241" s="243">
        <v>14.29371</v>
      </c>
      <c r="F1241" s="245">
        <v>16.81073</v>
      </c>
    </row>
    <row r="1242" spans="1:6" ht="12.75">
      <c r="A1242">
        <v>2007</v>
      </c>
      <c r="B1242">
        <v>2</v>
      </c>
      <c r="C1242">
        <v>14</v>
      </c>
      <c r="D1242">
        <v>39127</v>
      </c>
      <c r="E1242" s="243">
        <v>-32.06063</v>
      </c>
      <c r="F1242" s="245">
        <v>16.79281</v>
      </c>
    </row>
    <row r="1243" spans="1:6" ht="12.75">
      <c r="A1243">
        <v>2007</v>
      </c>
      <c r="B1243">
        <v>2</v>
      </c>
      <c r="C1243">
        <v>15</v>
      </c>
      <c r="D1243">
        <v>39128</v>
      </c>
      <c r="E1243" s="243">
        <v>-6.087535</v>
      </c>
      <c r="F1243" s="245">
        <v>16.74255</v>
      </c>
    </row>
    <row r="1244" spans="1:6" ht="12.75">
      <c r="A1244">
        <v>2007</v>
      </c>
      <c r="B1244">
        <v>2</v>
      </c>
      <c r="C1244">
        <v>16</v>
      </c>
      <c r="D1244">
        <v>39129</v>
      </c>
      <c r="E1244" s="243">
        <v>-5.226477</v>
      </c>
      <c r="F1244" s="245">
        <v>16.73057</v>
      </c>
    </row>
    <row r="1245" spans="1:6" ht="12.75">
      <c r="A1245">
        <v>2007</v>
      </c>
      <c r="B1245">
        <v>2</v>
      </c>
      <c r="C1245">
        <v>17</v>
      </c>
      <c r="D1245">
        <v>39130</v>
      </c>
      <c r="E1245" s="243">
        <v>-11.99821</v>
      </c>
      <c r="F1245" s="245">
        <v>16.70599</v>
      </c>
    </row>
    <row r="1246" spans="1:6" ht="12.75">
      <c r="A1246">
        <v>2007</v>
      </c>
      <c r="B1246">
        <v>2</v>
      </c>
      <c r="C1246">
        <v>18</v>
      </c>
      <c r="D1246">
        <v>39131</v>
      </c>
      <c r="E1246" s="243">
        <v>-4.036055</v>
      </c>
      <c r="F1246" s="245">
        <v>16.70172</v>
      </c>
    </row>
    <row r="1247" spans="1:6" ht="12.75">
      <c r="A1247">
        <v>2007</v>
      </c>
      <c r="B1247">
        <v>2</v>
      </c>
      <c r="C1247">
        <v>19</v>
      </c>
      <c r="D1247">
        <v>39132</v>
      </c>
      <c r="E1247" s="243">
        <v>-7.026702</v>
      </c>
      <c r="F1247" s="245">
        <v>16.6288</v>
      </c>
    </row>
    <row r="1248" spans="1:6" ht="12.75">
      <c r="A1248">
        <v>2007</v>
      </c>
      <c r="B1248">
        <v>2</v>
      </c>
      <c r="C1248">
        <v>20</v>
      </c>
      <c r="D1248">
        <v>39133</v>
      </c>
      <c r="E1248" s="243">
        <v>-2.05191</v>
      </c>
      <c r="F1248" s="245">
        <v>16.56562</v>
      </c>
    </row>
    <row r="1249" spans="1:6" ht="12.75">
      <c r="A1249">
        <v>2007</v>
      </c>
      <c r="B1249">
        <v>2</v>
      </c>
      <c r="C1249">
        <v>21</v>
      </c>
      <c r="D1249">
        <v>39134</v>
      </c>
      <c r="E1249" s="243">
        <v>14.21913</v>
      </c>
      <c r="F1249" s="245">
        <v>16.52375</v>
      </c>
    </row>
    <row r="1250" spans="1:6" ht="12.75">
      <c r="A1250">
        <v>2007</v>
      </c>
      <c r="B1250">
        <v>2</v>
      </c>
      <c r="C1250">
        <v>22</v>
      </c>
      <c r="D1250">
        <v>39135</v>
      </c>
      <c r="E1250" s="243">
        <v>-24.48447</v>
      </c>
      <c r="F1250" s="245">
        <v>16.53885</v>
      </c>
    </row>
    <row r="1251" spans="1:6" ht="12.75">
      <c r="A1251">
        <v>2007</v>
      </c>
      <c r="B1251">
        <v>2</v>
      </c>
      <c r="C1251">
        <v>23</v>
      </c>
      <c r="D1251">
        <v>39136</v>
      </c>
      <c r="E1251" s="243">
        <v>-12.87302</v>
      </c>
      <c r="F1251" s="245">
        <v>16.5188</v>
      </c>
    </row>
    <row r="1252" spans="1:6" ht="12.75">
      <c r="A1252">
        <v>2007</v>
      </c>
      <c r="B1252">
        <v>2</v>
      </c>
      <c r="C1252">
        <v>24</v>
      </c>
      <c r="D1252">
        <v>39137</v>
      </c>
      <c r="E1252" s="243">
        <v>-1.731215</v>
      </c>
      <c r="F1252" s="245">
        <v>16.45505</v>
      </c>
    </row>
    <row r="1253" spans="1:6" ht="12.75">
      <c r="A1253">
        <v>2007</v>
      </c>
      <c r="B1253">
        <v>2</v>
      </c>
      <c r="C1253">
        <v>25</v>
      </c>
      <c r="D1253">
        <v>39138</v>
      </c>
      <c r="E1253" s="243">
        <v>19.88195</v>
      </c>
      <c r="F1253" s="245">
        <v>16.40495</v>
      </c>
    </row>
    <row r="1254" spans="1:6" ht="12.75">
      <c r="A1254">
        <v>2007</v>
      </c>
      <c r="B1254">
        <v>2</v>
      </c>
      <c r="C1254">
        <v>26</v>
      </c>
      <c r="D1254">
        <v>39139</v>
      </c>
      <c r="E1254" s="243">
        <v>13.98784</v>
      </c>
      <c r="F1254" s="245">
        <v>16.37151</v>
      </c>
    </row>
    <row r="1255" spans="1:6" ht="12.75">
      <c r="A1255">
        <v>2007</v>
      </c>
      <c r="B1255">
        <v>2</v>
      </c>
      <c r="C1255">
        <v>27</v>
      </c>
      <c r="D1255">
        <v>39140</v>
      </c>
      <c r="E1255" s="243">
        <v>-10.49548</v>
      </c>
      <c r="F1255" s="245">
        <v>16.37661</v>
      </c>
    </row>
    <row r="1256" spans="1:6" ht="12.75">
      <c r="A1256">
        <v>2007</v>
      </c>
      <c r="B1256">
        <v>2</v>
      </c>
      <c r="C1256">
        <v>28</v>
      </c>
      <c r="D1256">
        <v>39141</v>
      </c>
      <c r="E1256" s="243">
        <v>8.723092</v>
      </c>
      <c r="F1256" s="245">
        <v>16.36167</v>
      </c>
    </row>
    <row r="1257" spans="1:6" ht="12.75">
      <c r="A1257">
        <v>2007</v>
      </c>
      <c r="B1257">
        <v>3</v>
      </c>
      <c r="C1257">
        <v>1</v>
      </c>
      <c r="D1257">
        <v>39142</v>
      </c>
      <c r="E1257" s="243">
        <v>25.54144</v>
      </c>
      <c r="F1257" s="245">
        <v>16.34531</v>
      </c>
    </row>
    <row r="1258" spans="1:6" ht="12.75">
      <c r="A1258">
        <v>2007</v>
      </c>
      <c r="B1258">
        <v>3</v>
      </c>
      <c r="C1258">
        <v>2</v>
      </c>
      <c r="D1258">
        <v>39143</v>
      </c>
      <c r="E1258" s="243">
        <v>18.72605</v>
      </c>
      <c r="F1258" s="245">
        <v>16.32906</v>
      </c>
    </row>
    <row r="1259" spans="1:6" ht="12.75">
      <c r="A1259">
        <v>2007</v>
      </c>
      <c r="B1259">
        <v>3</v>
      </c>
      <c r="C1259">
        <v>3</v>
      </c>
      <c r="D1259">
        <v>39144</v>
      </c>
      <c r="E1259" s="243">
        <v>-5.311033</v>
      </c>
      <c r="F1259" s="245">
        <v>16.3174</v>
      </c>
    </row>
    <row r="1260" spans="1:6" ht="12.75">
      <c r="A1260">
        <v>2007</v>
      </c>
      <c r="B1260">
        <v>3</v>
      </c>
      <c r="C1260">
        <v>4</v>
      </c>
      <c r="D1260">
        <v>39145</v>
      </c>
      <c r="E1260" s="243">
        <v>-8.615575</v>
      </c>
      <c r="F1260" s="245">
        <v>16.28292</v>
      </c>
    </row>
    <row r="1261" spans="1:6" ht="12.75">
      <c r="A1261">
        <v>2007</v>
      </c>
      <c r="B1261">
        <v>3</v>
      </c>
      <c r="C1261">
        <v>5</v>
      </c>
      <c r="D1261">
        <v>39146</v>
      </c>
      <c r="E1261" s="243">
        <v>-8.645531</v>
      </c>
      <c r="F1261" s="245">
        <v>16.27542</v>
      </c>
    </row>
    <row r="1262" spans="1:6" ht="12.75">
      <c r="A1262">
        <v>2007</v>
      </c>
      <c r="B1262">
        <v>3</v>
      </c>
      <c r="C1262">
        <v>6</v>
      </c>
      <c r="D1262">
        <v>39147</v>
      </c>
      <c r="E1262" s="243">
        <v>-2.517041</v>
      </c>
      <c r="F1262" s="245">
        <v>16.25438</v>
      </c>
    </row>
    <row r="1263" spans="1:6" ht="12.75">
      <c r="A1263">
        <v>2007</v>
      </c>
      <c r="B1263">
        <v>3</v>
      </c>
      <c r="C1263">
        <v>7</v>
      </c>
      <c r="D1263">
        <v>39148</v>
      </c>
      <c r="E1263" s="243">
        <v>15.84175</v>
      </c>
      <c r="F1263" s="245">
        <v>16.24141</v>
      </c>
    </row>
    <row r="1264" spans="1:6" ht="12.75">
      <c r="A1264">
        <v>2007</v>
      </c>
      <c r="B1264">
        <v>3</v>
      </c>
      <c r="C1264">
        <v>8</v>
      </c>
      <c r="D1264">
        <v>39149</v>
      </c>
      <c r="E1264" s="243">
        <v>5.273934</v>
      </c>
      <c r="F1264" s="245">
        <v>16.20807</v>
      </c>
    </row>
    <row r="1265" spans="1:6" ht="12.75">
      <c r="A1265">
        <v>2007</v>
      </c>
      <c r="B1265">
        <v>3</v>
      </c>
      <c r="C1265">
        <v>9</v>
      </c>
      <c r="D1265">
        <v>39150</v>
      </c>
      <c r="E1265" s="243">
        <v>7.340863</v>
      </c>
      <c r="F1265" s="245">
        <v>16.15484</v>
      </c>
    </row>
    <row r="1266" spans="1:6" ht="12.75">
      <c r="A1266">
        <v>2007</v>
      </c>
      <c r="B1266">
        <v>3</v>
      </c>
      <c r="C1266">
        <v>10</v>
      </c>
      <c r="D1266">
        <v>39151</v>
      </c>
      <c r="E1266" s="243">
        <v>-14.8394</v>
      </c>
      <c r="F1266" s="245">
        <v>16.13026</v>
      </c>
    </row>
    <row r="1267" spans="1:6" ht="12.75">
      <c r="A1267">
        <v>2007</v>
      </c>
      <c r="B1267">
        <v>3</v>
      </c>
      <c r="C1267">
        <v>11</v>
      </c>
      <c r="D1267">
        <v>39152</v>
      </c>
      <c r="E1267" s="243">
        <v>-5.721778</v>
      </c>
      <c r="F1267" s="245">
        <v>16.12849</v>
      </c>
    </row>
    <row r="1268" spans="1:6" ht="12.75">
      <c r="A1268">
        <v>2007</v>
      </c>
      <c r="B1268">
        <v>3</v>
      </c>
      <c r="C1268">
        <v>12</v>
      </c>
      <c r="D1268">
        <v>39153</v>
      </c>
      <c r="E1268" s="243">
        <v>2.925941</v>
      </c>
      <c r="F1268" s="245">
        <v>16.11818</v>
      </c>
    </row>
    <row r="1269" spans="1:6" ht="12.75">
      <c r="A1269">
        <v>2007</v>
      </c>
      <c r="B1269">
        <v>3</v>
      </c>
      <c r="C1269">
        <v>13</v>
      </c>
      <c r="D1269">
        <v>39154</v>
      </c>
      <c r="E1269" s="243">
        <v>3.993825</v>
      </c>
      <c r="F1269" s="245">
        <v>16.07042</v>
      </c>
    </row>
    <row r="1270" spans="1:6" ht="12.75">
      <c r="A1270">
        <v>2007</v>
      </c>
      <c r="B1270">
        <v>3</v>
      </c>
      <c r="C1270">
        <v>14</v>
      </c>
      <c r="D1270">
        <v>39155</v>
      </c>
      <c r="E1270" s="243">
        <v>3.606531</v>
      </c>
      <c r="F1270" s="245">
        <v>16.03318</v>
      </c>
    </row>
    <row r="1271" spans="1:6" ht="12.75">
      <c r="A1271">
        <v>2007</v>
      </c>
      <c r="B1271">
        <v>3</v>
      </c>
      <c r="C1271">
        <v>15</v>
      </c>
      <c r="D1271">
        <v>39156</v>
      </c>
      <c r="E1271" s="243">
        <v>15.73104</v>
      </c>
      <c r="F1271" s="245">
        <v>16.02755</v>
      </c>
    </row>
    <row r="1272" spans="1:6" ht="12.75">
      <c r="A1272">
        <v>2007</v>
      </c>
      <c r="B1272">
        <v>3</v>
      </c>
      <c r="C1272">
        <v>16</v>
      </c>
      <c r="D1272">
        <v>39157</v>
      </c>
      <c r="E1272" s="243">
        <v>0.3379362</v>
      </c>
      <c r="F1272" s="245">
        <v>16.05078</v>
      </c>
    </row>
    <row r="1273" spans="1:6" ht="12.75">
      <c r="A1273">
        <v>2007</v>
      </c>
      <c r="B1273">
        <v>3</v>
      </c>
      <c r="C1273">
        <v>17</v>
      </c>
      <c r="D1273">
        <v>39158</v>
      </c>
      <c r="E1273" s="243">
        <v>-9.553743</v>
      </c>
      <c r="F1273" s="245">
        <v>16.06938</v>
      </c>
    </row>
    <row r="1274" spans="1:6" ht="12.75">
      <c r="A1274">
        <v>2007</v>
      </c>
      <c r="B1274">
        <v>3</v>
      </c>
      <c r="C1274">
        <v>18</v>
      </c>
      <c r="D1274">
        <v>39159</v>
      </c>
      <c r="E1274" s="243">
        <v>-13.46086</v>
      </c>
      <c r="F1274" s="245">
        <v>16.02104</v>
      </c>
    </row>
    <row r="1275" spans="1:6" ht="12.75">
      <c r="A1275">
        <v>2007</v>
      </c>
      <c r="B1275">
        <v>3</v>
      </c>
      <c r="C1275">
        <v>19</v>
      </c>
      <c r="D1275">
        <v>39160</v>
      </c>
      <c r="E1275" s="243">
        <v>-2.620741</v>
      </c>
      <c r="F1275" s="245">
        <v>15.99401</v>
      </c>
    </row>
    <row r="1276" spans="1:6" ht="12.75">
      <c r="A1276">
        <v>2007</v>
      </c>
      <c r="B1276">
        <v>3</v>
      </c>
      <c r="C1276">
        <v>20</v>
      </c>
      <c r="D1276">
        <v>39161</v>
      </c>
      <c r="E1276" s="243">
        <v>-1.255896</v>
      </c>
      <c r="F1276" s="245">
        <v>15.99714</v>
      </c>
    </row>
    <row r="1277" spans="1:6" ht="12.75">
      <c r="A1277">
        <v>2007</v>
      </c>
      <c r="B1277">
        <v>3</v>
      </c>
      <c r="C1277">
        <v>21</v>
      </c>
      <c r="D1277">
        <v>39162</v>
      </c>
      <c r="E1277" s="243">
        <v>-8.005142</v>
      </c>
      <c r="F1277" s="245">
        <v>15.98979</v>
      </c>
    </row>
    <row r="1278" spans="1:6" ht="12.75">
      <c r="A1278">
        <v>2007</v>
      </c>
      <c r="B1278">
        <v>3</v>
      </c>
      <c r="C1278">
        <v>22</v>
      </c>
      <c r="D1278">
        <v>39163</v>
      </c>
      <c r="E1278" s="243">
        <v>2.448919</v>
      </c>
      <c r="F1278" s="245">
        <v>15.99135</v>
      </c>
    </row>
    <row r="1279" spans="1:6" ht="12.75">
      <c r="A1279">
        <v>2007</v>
      </c>
      <c r="B1279">
        <v>3</v>
      </c>
      <c r="C1279">
        <v>23</v>
      </c>
      <c r="D1279">
        <v>39164</v>
      </c>
      <c r="E1279" s="243">
        <v>0.02356131</v>
      </c>
      <c r="F1279" s="245">
        <v>15.98911</v>
      </c>
    </row>
    <row r="1280" spans="1:6" ht="12.75">
      <c r="A1280">
        <v>2007</v>
      </c>
      <c r="B1280">
        <v>3</v>
      </c>
      <c r="C1280">
        <v>24</v>
      </c>
      <c r="D1280">
        <v>39165</v>
      </c>
      <c r="E1280" s="243">
        <v>6.487751</v>
      </c>
      <c r="F1280" s="245">
        <v>15.96573</v>
      </c>
    </row>
    <row r="1281" spans="1:6" ht="12.75">
      <c r="A1281">
        <v>2007</v>
      </c>
      <c r="B1281">
        <v>3</v>
      </c>
      <c r="C1281">
        <v>25</v>
      </c>
      <c r="D1281">
        <v>39166</v>
      </c>
      <c r="E1281" s="243">
        <v>5.551314</v>
      </c>
      <c r="F1281" s="245">
        <v>15.94286</v>
      </c>
    </row>
    <row r="1282" spans="1:6" ht="12.75">
      <c r="A1282">
        <v>2007</v>
      </c>
      <c r="B1282">
        <v>3</v>
      </c>
      <c r="C1282">
        <v>26</v>
      </c>
      <c r="D1282">
        <v>39167</v>
      </c>
      <c r="E1282" s="243">
        <v>-3.773123</v>
      </c>
      <c r="F1282" s="245">
        <v>15.92174</v>
      </c>
    </row>
    <row r="1283" spans="1:6" ht="12.75">
      <c r="A1283">
        <v>2007</v>
      </c>
      <c r="B1283">
        <v>3</v>
      </c>
      <c r="C1283">
        <v>27</v>
      </c>
      <c r="D1283">
        <v>39168</v>
      </c>
      <c r="E1283" s="243">
        <v>5.675904</v>
      </c>
      <c r="F1283" s="245">
        <v>15.91573</v>
      </c>
    </row>
    <row r="1284" spans="1:6" ht="12.75">
      <c r="A1284">
        <v>2007</v>
      </c>
      <c r="B1284">
        <v>3</v>
      </c>
      <c r="C1284">
        <v>28</v>
      </c>
      <c r="D1284">
        <v>39169</v>
      </c>
      <c r="E1284" s="243">
        <v>11.44106</v>
      </c>
      <c r="F1284" s="245">
        <v>15.89073</v>
      </c>
    </row>
    <row r="1285" spans="1:6" ht="12.75">
      <c r="A1285">
        <v>2007</v>
      </c>
      <c r="B1285">
        <v>3</v>
      </c>
      <c r="C1285">
        <v>29</v>
      </c>
      <c r="D1285">
        <v>39170</v>
      </c>
      <c r="E1285" s="243">
        <v>13.69759</v>
      </c>
      <c r="F1285" s="245">
        <v>15.84521</v>
      </c>
    </row>
    <row r="1286" spans="1:6" ht="12.75">
      <c r="A1286">
        <v>2007</v>
      </c>
      <c r="B1286">
        <v>3</v>
      </c>
      <c r="C1286">
        <v>30</v>
      </c>
      <c r="D1286">
        <v>39171</v>
      </c>
      <c r="E1286" s="243">
        <v>6.635668</v>
      </c>
      <c r="F1286" s="245">
        <v>15.80135</v>
      </c>
    </row>
    <row r="1287" spans="1:6" ht="12.75">
      <c r="A1287">
        <v>2007</v>
      </c>
      <c r="B1287">
        <v>3</v>
      </c>
      <c r="C1287">
        <v>31</v>
      </c>
      <c r="D1287">
        <v>39172</v>
      </c>
      <c r="E1287" s="243">
        <v>6.895666</v>
      </c>
      <c r="F1287" s="245">
        <v>15.78724</v>
      </c>
    </row>
    <row r="1288" spans="1:6" ht="12.75">
      <c r="A1288">
        <v>2007</v>
      </c>
      <c r="B1288">
        <v>4</v>
      </c>
      <c r="C1288">
        <v>1</v>
      </c>
      <c r="D1288">
        <v>39173</v>
      </c>
      <c r="E1288" s="243">
        <v>16.07025</v>
      </c>
      <c r="F1288" s="245">
        <v>15.76703</v>
      </c>
    </row>
    <row r="1289" spans="1:6" ht="12.75">
      <c r="A1289">
        <v>2007</v>
      </c>
      <c r="B1289">
        <v>4</v>
      </c>
      <c r="C1289">
        <v>2</v>
      </c>
      <c r="D1289">
        <v>39174</v>
      </c>
      <c r="E1289" s="243">
        <v>10.02652</v>
      </c>
      <c r="F1289" s="245">
        <v>15.71276</v>
      </c>
    </row>
    <row r="1290" spans="1:6" ht="12.75">
      <c r="A1290">
        <v>2007</v>
      </c>
      <c r="B1290">
        <v>4</v>
      </c>
      <c r="C1290">
        <v>3</v>
      </c>
      <c r="D1290">
        <v>39175</v>
      </c>
      <c r="E1290" s="243">
        <v>-1.099787</v>
      </c>
      <c r="F1290" s="245">
        <v>15.68776</v>
      </c>
    </row>
    <row r="1291" spans="1:6" ht="12.75">
      <c r="A1291">
        <v>2007</v>
      </c>
      <c r="B1291">
        <v>4</v>
      </c>
      <c r="C1291">
        <v>4</v>
      </c>
      <c r="D1291">
        <v>39176</v>
      </c>
      <c r="E1291" s="243">
        <v>12.84239</v>
      </c>
      <c r="F1291" s="245">
        <v>15.67057</v>
      </c>
    </row>
    <row r="1292" spans="1:6" ht="12.75">
      <c r="A1292">
        <v>2007</v>
      </c>
      <c r="B1292">
        <v>4</v>
      </c>
      <c r="C1292">
        <v>5</v>
      </c>
      <c r="D1292">
        <v>39177</v>
      </c>
      <c r="E1292" s="243">
        <v>1.082255</v>
      </c>
      <c r="F1292" s="245">
        <v>15.68719</v>
      </c>
    </row>
    <row r="1293" spans="1:6" ht="12.75">
      <c r="A1293">
        <v>2007</v>
      </c>
      <c r="B1293">
        <v>4</v>
      </c>
      <c r="C1293">
        <v>6</v>
      </c>
      <c r="D1293">
        <v>39178</v>
      </c>
      <c r="E1293" s="243">
        <v>-20.51023</v>
      </c>
      <c r="F1293" s="245">
        <v>15.76208</v>
      </c>
    </row>
    <row r="1294" spans="1:6" ht="12.75">
      <c r="A1294">
        <v>2007</v>
      </c>
      <c r="B1294">
        <v>4</v>
      </c>
      <c r="C1294">
        <v>7</v>
      </c>
      <c r="D1294">
        <v>39179</v>
      </c>
      <c r="E1294" s="243">
        <v>-15.5782</v>
      </c>
      <c r="F1294" s="245">
        <v>15.70594</v>
      </c>
    </row>
    <row r="1295" spans="1:6" ht="12.75">
      <c r="A1295">
        <v>2007</v>
      </c>
      <c r="B1295">
        <v>4</v>
      </c>
      <c r="C1295">
        <v>8</v>
      </c>
      <c r="D1295">
        <v>39180</v>
      </c>
      <c r="E1295" s="243">
        <v>-19.73891</v>
      </c>
      <c r="F1295" s="245">
        <v>15.66875</v>
      </c>
    </row>
    <row r="1296" spans="1:6" ht="12.75">
      <c r="A1296">
        <v>2007</v>
      </c>
      <c r="B1296">
        <v>4</v>
      </c>
      <c r="C1296">
        <v>9</v>
      </c>
      <c r="D1296">
        <v>39181</v>
      </c>
      <c r="E1296" s="243">
        <v>4.315781</v>
      </c>
      <c r="F1296" s="245">
        <v>15.65766</v>
      </c>
    </row>
    <row r="1297" spans="1:6" ht="12.75">
      <c r="A1297">
        <v>2007</v>
      </c>
      <c r="B1297">
        <v>4</v>
      </c>
      <c r="C1297">
        <v>10</v>
      </c>
      <c r="D1297">
        <v>39182</v>
      </c>
      <c r="E1297" s="243">
        <v>-0.1954897</v>
      </c>
      <c r="F1297" s="245">
        <v>15.66266</v>
      </c>
    </row>
    <row r="1298" spans="1:6" ht="12.75">
      <c r="A1298">
        <v>2007</v>
      </c>
      <c r="B1298">
        <v>4</v>
      </c>
      <c r="C1298">
        <v>11</v>
      </c>
      <c r="D1298">
        <v>39183</v>
      </c>
      <c r="E1298" s="243">
        <v>15.03675</v>
      </c>
      <c r="F1298" s="245">
        <v>15.68146</v>
      </c>
    </row>
    <row r="1299" spans="1:6" ht="12.75">
      <c r="A1299">
        <v>2007</v>
      </c>
      <c r="B1299">
        <v>4</v>
      </c>
      <c r="C1299">
        <v>12</v>
      </c>
      <c r="D1299">
        <v>39184</v>
      </c>
      <c r="E1299" s="243">
        <v>11.03988</v>
      </c>
      <c r="F1299" s="245">
        <v>15.7112</v>
      </c>
    </row>
    <row r="1300" spans="1:6" ht="12.75">
      <c r="A1300">
        <v>2007</v>
      </c>
      <c r="B1300">
        <v>4</v>
      </c>
      <c r="C1300">
        <v>13</v>
      </c>
      <c r="D1300">
        <v>39185</v>
      </c>
      <c r="E1300" s="243">
        <v>5.811909</v>
      </c>
      <c r="F1300" s="245">
        <v>15.72865</v>
      </c>
    </row>
    <row r="1301" spans="1:6" ht="12.75">
      <c r="A1301">
        <v>2007</v>
      </c>
      <c r="B1301">
        <v>4</v>
      </c>
      <c r="C1301">
        <v>14</v>
      </c>
      <c r="D1301">
        <v>39186</v>
      </c>
      <c r="E1301" s="243">
        <v>24.40307</v>
      </c>
      <c r="F1301" s="245">
        <v>15.69896</v>
      </c>
    </row>
    <row r="1302" spans="1:6" ht="12.75">
      <c r="A1302">
        <v>2007</v>
      </c>
      <c r="B1302">
        <v>4</v>
      </c>
      <c r="C1302">
        <v>15</v>
      </c>
      <c r="D1302">
        <v>39187</v>
      </c>
      <c r="E1302" s="243">
        <v>-3.703064</v>
      </c>
      <c r="F1302" s="245">
        <v>15.74474</v>
      </c>
    </row>
    <row r="1303" spans="1:6" ht="12.75">
      <c r="A1303">
        <v>2007</v>
      </c>
      <c r="B1303">
        <v>4</v>
      </c>
      <c r="C1303">
        <v>16</v>
      </c>
      <c r="D1303">
        <v>39188</v>
      </c>
      <c r="E1303" s="243">
        <v>-9.845375</v>
      </c>
      <c r="F1303" s="245">
        <v>15.78844</v>
      </c>
    </row>
    <row r="1304" spans="1:6" ht="12.75">
      <c r="A1304">
        <v>2007</v>
      </c>
      <c r="B1304">
        <v>4</v>
      </c>
      <c r="C1304">
        <v>17</v>
      </c>
      <c r="D1304">
        <v>39189</v>
      </c>
      <c r="E1304" s="243">
        <v>-23.13577</v>
      </c>
      <c r="F1304" s="245">
        <v>15.73208</v>
      </c>
    </row>
    <row r="1305" spans="1:6" ht="12.75">
      <c r="A1305">
        <v>2007</v>
      </c>
      <c r="B1305">
        <v>4</v>
      </c>
      <c r="C1305">
        <v>18</v>
      </c>
      <c r="D1305">
        <v>39190</v>
      </c>
      <c r="E1305" s="243">
        <v>-7.271981</v>
      </c>
      <c r="F1305" s="245">
        <v>15.69953</v>
      </c>
    </row>
    <row r="1306" spans="1:6" ht="12.75">
      <c r="A1306">
        <v>2007</v>
      </c>
      <c r="B1306">
        <v>4</v>
      </c>
      <c r="C1306">
        <v>19</v>
      </c>
      <c r="D1306">
        <v>39191</v>
      </c>
      <c r="E1306" s="243">
        <v>-25.05232</v>
      </c>
      <c r="F1306" s="245">
        <v>15.69974</v>
      </c>
    </row>
    <row r="1307" spans="1:6" ht="12.75">
      <c r="A1307">
        <v>2007</v>
      </c>
      <c r="B1307">
        <v>4</v>
      </c>
      <c r="C1307">
        <v>20</v>
      </c>
      <c r="D1307">
        <v>39192</v>
      </c>
      <c r="E1307" s="243">
        <v>-19.53633</v>
      </c>
      <c r="F1307" s="245">
        <v>15.67755</v>
      </c>
    </row>
    <row r="1308" spans="1:6" ht="12.75">
      <c r="A1308">
        <v>2007</v>
      </c>
      <c r="B1308">
        <v>4</v>
      </c>
      <c r="C1308">
        <v>21</v>
      </c>
      <c r="D1308">
        <v>39193</v>
      </c>
      <c r="E1308" s="243">
        <v>-6.883021</v>
      </c>
      <c r="F1308" s="245">
        <v>15.65906</v>
      </c>
    </row>
    <row r="1309" spans="1:6" ht="12.75">
      <c r="A1309">
        <v>2007</v>
      </c>
      <c r="B1309">
        <v>4</v>
      </c>
      <c r="C1309">
        <v>22</v>
      </c>
      <c r="D1309">
        <v>39194</v>
      </c>
      <c r="E1309" s="243">
        <v>6.079902</v>
      </c>
      <c r="F1309" s="245">
        <v>15.64224</v>
      </c>
    </row>
    <row r="1310" spans="1:6" ht="12.75">
      <c r="A1310">
        <v>2007</v>
      </c>
      <c r="B1310">
        <v>4</v>
      </c>
      <c r="C1310">
        <v>23</v>
      </c>
      <c r="D1310">
        <v>39195</v>
      </c>
      <c r="E1310" s="243">
        <v>9.334002</v>
      </c>
      <c r="F1310" s="245">
        <v>15.61474</v>
      </c>
    </row>
    <row r="1311" spans="1:6" ht="12.75">
      <c r="A1311">
        <v>2007</v>
      </c>
      <c r="B1311">
        <v>4</v>
      </c>
      <c r="C1311">
        <v>24</v>
      </c>
      <c r="D1311">
        <v>39196</v>
      </c>
      <c r="E1311" s="243">
        <v>11.27238</v>
      </c>
      <c r="F1311" s="245">
        <v>15.58099</v>
      </c>
    </row>
    <row r="1312" spans="1:6" ht="12.75">
      <c r="A1312">
        <v>2007</v>
      </c>
      <c r="B1312">
        <v>4</v>
      </c>
      <c r="C1312">
        <v>25</v>
      </c>
      <c r="D1312">
        <v>39197</v>
      </c>
      <c r="E1312" s="243">
        <v>16.95775</v>
      </c>
      <c r="F1312" s="245">
        <v>15.56203</v>
      </c>
    </row>
    <row r="1313" spans="1:6" ht="12.75">
      <c r="A1313">
        <v>2007</v>
      </c>
      <c r="B1313">
        <v>4</v>
      </c>
      <c r="C1313">
        <v>26</v>
      </c>
      <c r="D1313">
        <v>39198</v>
      </c>
      <c r="E1313" s="243">
        <v>24.83823</v>
      </c>
      <c r="F1313" s="245">
        <v>15.50411</v>
      </c>
    </row>
    <row r="1314" spans="1:6" ht="12.75">
      <c r="A1314">
        <v>2007</v>
      </c>
      <c r="B1314">
        <v>4</v>
      </c>
      <c r="C1314">
        <v>27</v>
      </c>
      <c r="D1314">
        <v>39199</v>
      </c>
      <c r="E1314" s="243">
        <v>21.82111</v>
      </c>
      <c r="F1314" s="245">
        <v>15.46849</v>
      </c>
    </row>
    <row r="1315" spans="1:6" ht="12.75">
      <c r="A1315">
        <v>2007</v>
      </c>
      <c r="B1315">
        <v>4</v>
      </c>
      <c r="C1315">
        <v>28</v>
      </c>
      <c r="D1315">
        <v>39200</v>
      </c>
      <c r="E1315" s="243">
        <v>-28.50291</v>
      </c>
      <c r="F1315" s="245">
        <v>15.47661</v>
      </c>
    </row>
    <row r="1316" spans="1:6" ht="12.75">
      <c r="A1316">
        <v>2007</v>
      </c>
      <c r="B1316">
        <v>4</v>
      </c>
      <c r="C1316">
        <v>29</v>
      </c>
      <c r="D1316">
        <v>39201</v>
      </c>
      <c r="E1316" s="243">
        <v>-17.3043</v>
      </c>
      <c r="F1316" s="245">
        <v>15.45297</v>
      </c>
    </row>
    <row r="1317" spans="1:6" ht="12.75">
      <c r="A1317">
        <v>2007</v>
      </c>
      <c r="B1317">
        <v>4</v>
      </c>
      <c r="C1317">
        <v>30</v>
      </c>
      <c r="D1317">
        <v>39202</v>
      </c>
      <c r="E1317" s="243">
        <v>15.27297</v>
      </c>
      <c r="F1317" s="245">
        <v>15.37786</v>
      </c>
    </row>
    <row r="1318" spans="1:6" ht="12.75">
      <c r="A1318">
        <v>2007</v>
      </c>
      <c r="B1318">
        <v>5</v>
      </c>
      <c r="C1318">
        <v>1</v>
      </c>
      <c r="D1318">
        <v>39203</v>
      </c>
      <c r="E1318" s="243">
        <v>8.394881</v>
      </c>
      <c r="F1318" s="245">
        <v>15.33776</v>
      </c>
    </row>
    <row r="1319" spans="1:6" ht="12.75">
      <c r="A1319">
        <v>2007</v>
      </c>
      <c r="B1319">
        <v>5</v>
      </c>
      <c r="C1319">
        <v>2</v>
      </c>
      <c r="D1319">
        <v>39204</v>
      </c>
      <c r="E1319" s="243">
        <v>2.578991</v>
      </c>
      <c r="F1319" s="245">
        <v>15.32302</v>
      </c>
    </row>
    <row r="1320" spans="1:6" ht="12.75">
      <c r="A1320">
        <v>2007</v>
      </c>
      <c r="B1320">
        <v>5</v>
      </c>
      <c r="C1320">
        <v>3</v>
      </c>
      <c r="D1320">
        <v>39205</v>
      </c>
      <c r="E1320" s="243">
        <v>13.27141</v>
      </c>
      <c r="F1320" s="245">
        <v>15.3076</v>
      </c>
    </row>
    <row r="1321" spans="1:6" ht="12.75">
      <c r="A1321">
        <v>2007</v>
      </c>
      <c r="B1321">
        <v>5</v>
      </c>
      <c r="C1321">
        <v>4</v>
      </c>
      <c r="D1321">
        <v>39206</v>
      </c>
      <c r="E1321" s="243">
        <v>-5.841576</v>
      </c>
      <c r="F1321" s="245">
        <v>15.29875</v>
      </c>
    </row>
    <row r="1322" spans="1:6" ht="12.75">
      <c r="A1322">
        <v>2007</v>
      </c>
      <c r="B1322">
        <v>5</v>
      </c>
      <c r="C1322">
        <v>5</v>
      </c>
      <c r="D1322">
        <v>39207</v>
      </c>
      <c r="E1322" s="243">
        <v>7.700533</v>
      </c>
      <c r="F1322" s="245">
        <v>15.27964</v>
      </c>
    </row>
    <row r="1323" spans="1:6" ht="12.75">
      <c r="A1323">
        <v>2007</v>
      </c>
      <c r="B1323">
        <v>5</v>
      </c>
      <c r="C1323">
        <v>6</v>
      </c>
      <c r="D1323">
        <v>39208</v>
      </c>
      <c r="E1323" s="243">
        <v>-7.533596</v>
      </c>
      <c r="F1323" s="245">
        <v>15.24328</v>
      </c>
    </row>
    <row r="1324" spans="1:6" ht="12.75">
      <c r="A1324">
        <v>2007</v>
      </c>
      <c r="B1324">
        <v>5</v>
      </c>
      <c r="C1324">
        <v>7</v>
      </c>
      <c r="D1324">
        <v>39209</v>
      </c>
      <c r="E1324" s="243">
        <v>-18.68864</v>
      </c>
      <c r="F1324" s="245">
        <v>15.26219</v>
      </c>
    </row>
    <row r="1325" spans="1:6" ht="12.75">
      <c r="A1325">
        <v>2007</v>
      </c>
      <c r="B1325">
        <v>5</v>
      </c>
      <c r="C1325">
        <v>8</v>
      </c>
      <c r="D1325">
        <v>39210</v>
      </c>
      <c r="E1325" s="243">
        <v>-21.46604</v>
      </c>
      <c r="F1325" s="245">
        <v>15.23344</v>
      </c>
    </row>
    <row r="1326" spans="1:6" ht="12.75">
      <c r="A1326">
        <v>2007</v>
      </c>
      <c r="B1326">
        <v>5</v>
      </c>
      <c r="C1326">
        <v>9</v>
      </c>
      <c r="D1326">
        <v>39211</v>
      </c>
      <c r="E1326" s="243">
        <v>-26.08596</v>
      </c>
      <c r="F1326" s="245">
        <v>15.19677</v>
      </c>
    </row>
    <row r="1327" spans="1:6" ht="12.75">
      <c r="A1327">
        <v>2007</v>
      </c>
      <c r="B1327">
        <v>5</v>
      </c>
      <c r="C1327">
        <v>10</v>
      </c>
      <c r="D1327">
        <v>39212</v>
      </c>
      <c r="E1327" s="243">
        <v>-5.518147</v>
      </c>
      <c r="F1327" s="245">
        <v>15.13797</v>
      </c>
    </row>
    <row r="1328" spans="1:6" ht="12.75">
      <c r="A1328">
        <v>2007</v>
      </c>
      <c r="B1328">
        <v>5</v>
      </c>
      <c r="C1328">
        <v>11</v>
      </c>
      <c r="D1328">
        <v>39213</v>
      </c>
      <c r="E1328" s="243">
        <v>-27.26028</v>
      </c>
      <c r="F1328" s="245">
        <v>15.08302</v>
      </c>
    </row>
    <row r="1329" spans="1:6" ht="12.75">
      <c r="A1329">
        <v>2007</v>
      </c>
      <c r="B1329">
        <v>5</v>
      </c>
      <c r="C1329">
        <v>12</v>
      </c>
      <c r="D1329">
        <v>39214</v>
      </c>
      <c r="E1329" s="243">
        <v>7.418498</v>
      </c>
      <c r="F1329" s="245">
        <v>15.05969</v>
      </c>
    </row>
    <row r="1330" spans="1:6" ht="12.75">
      <c r="A1330">
        <v>2007</v>
      </c>
      <c r="B1330">
        <v>5</v>
      </c>
      <c r="C1330">
        <v>13</v>
      </c>
      <c r="D1330">
        <v>39215</v>
      </c>
      <c r="E1330" s="243">
        <v>-0.5093054</v>
      </c>
      <c r="F1330" s="245">
        <v>15.09266</v>
      </c>
    </row>
    <row r="1331" spans="1:6" ht="12.75">
      <c r="A1331">
        <v>2007</v>
      </c>
      <c r="B1331">
        <v>5</v>
      </c>
      <c r="C1331">
        <v>14</v>
      </c>
      <c r="D1331">
        <v>39216</v>
      </c>
      <c r="E1331" s="243">
        <v>9.552902</v>
      </c>
      <c r="F1331" s="245">
        <v>15.22583</v>
      </c>
    </row>
    <row r="1332" spans="1:6" ht="12.75">
      <c r="A1332">
        <v>2007</v>
      </c>
      <c r="B1332">
        <v>5</v>
      </c>
      <c r="C1332">
        <v>15</v>
      </c>
      <c r="D1332">
        <v>39217</v>
      </c>
      <c r="E1332" s="243">
        <v>2.962941</v>
      </c>
      <c r="F1332" s="245">
        <v>15.31641</v>
      </c>
    </row>
    <row r="1333" spans="1:6" ht="12.75">
      <c r="A1333">
        <v>2007</v>
      </c>
      <c r="B1333">
        <v>5</v>
      </c>
      <c r="C1333">
        <v>16</v>
      </c>
      <c r="D1333">
        <v>39218</v>
      </c>
      <c r="E1333" s="243">
        <v>6.078373</v>
      </c>
      <c r="F1333" s="245">
        <v>15.35214</v>
      </c>
    </row>
    <row r="1334" spans="1:6" ht="12.75">
      <c r="A1334">
        <v>2007</v>
      </c>
      <c r="B1334">
        <v>5</v>
      </c>
      <c r="C1334">
        <v>17</v>
      </c>
      <c r="D1334">
        <v>39219</v>
      </c>
      <c r="E1334" s="243">
        <v>-22.48788</v>
      </c>
      <c r="F1334" s="245">
        <v>15.38828</v>
      </c>
    </row>
    <row r="1335" spans="1:6" ht="12.75">
      <c r="A1335">
        <v>2007</v>
      </c>
      <c r="B1335">
        <v>5</v>
      </c>
      <c r="C1335">
        <v>18</v>
      </c>
      <c r="D1335">
        <v>39220</v>
      </c>
      <c r="E1335" s="243">
        <v>-8.802876</v>
      </c>
      <c r="F1335" s="245">
        <v>15.45115</v>
      </c>
    </row>
    <row r="1336" spans="1:6" ht="12.75">
      <c r="A1336">
        <v>2007</v>
      </c>
      <c r="B1336">
        <v>5</v>
      </c>
      <c r="C1336">
        <v>19</v>
      </c>
      <c r="D1336">
        <v>39221</v>
      </c>
      <c r="E1336" s="243">
        <v>8.97454</v>
      </c>
      <c r="F1336" s="245">
        <v>15.78391</v>
      </c>
    </row>
    <row r="1337" spans="1:6" ht="12.75">
      <c r="A1337">
        <v>2007</v>
      </c>
      <c r="B1337">
        <v>5</v>
      </c>
      <c r="C1337">
        <v>20</v>
      </c>
      <c r="D1337">
        <v>39222</v>
      </c>
      <c r="E1337" s="243">
        <v>6.469057</v>
      </c>
      <c r="F1337" s="245">
        <v>15.93099</v>
      </c>
    </row>
    <row r="1338" spans="1:6" ht="12.75">
      <c r="A1338">
        <v>2007</v>
      </c>
      <c r="B1338">
        <v>5</v>
      </c>
      <c r="C1338">
        <v>21</v>
      </c>
      <c r="D1338">
        <v>39223</v>
      </c>
      <c r="E1338" s="243">
        <v>10.77493</v>
      </c>
      <c r="F1338" s="245">
        <v>15.9551</v>
      </c>
    </row>
    <row r="1339" spans="1:6" ht="12.75">
      <c r="A1339">
        <v>2007</v>
      </c>
      <c r="B1339">
        <v>5</v>
      </c>
      <c r="C1339">
        <v>22</v>
      </c>
      <c r="D1339">
        <v>39224</v>
      </c>
      <c r="E1339" s="243">
        <v>-2.265116</v>
      </c>
      <c r="F1339" s="245">
        <v>15.96375</v>
      </c>
    </row>
    <row r="1340" spans="1:6" ht="12.75">
      <c r="A1340">
        <v>2007</v>
      </c>
      <c r="B1340">
        <v>5</v>
      </c>
      <c r="C1340">
        <v>23</v>
      </c>
      <c r="D1340">
        <v>39225</v>
      </c>
      <c r="E1340" s="243">
        <v>-5.408882</v>
      </c>
      <c r="F1340" s="245">
        <v>15.97</v>
      </c>
    </row>
    <row r="1341" spans="1:6" ht="12.75">
      <c r="A1341">
        <v>2007</v>
      </c>
      <c r="B1341">
        <v>5</v>
      </c>
      <c r="C1341">
        <v>24</v>
      </c>
      <c r="D1341">
        <v>39226</v>
      </c>
      <c r="E1341" s="243">
        <v>-2.242546</v>
      </c>
      <c r="F1341" s="245">
        <v>15.97776</v>
      </c>
    </row>
    <row r="1342" spans="1:6" ht="12.75">
      <c r="A1342">
        <v>2007</v>
      </c>
      <c r="B1342">
        <v>5</v>
      </c>
      <c r="C1342">
        <v>25</v>
      </c>
      <c r="D1342">
        <v>39227</v>
      </c>
      <c r="E1342" s="243">
        <v>-4.957008</v>
      </c>
      <c r="F1342" s="245">
        <v>15.94312</v>
      </c>
    </row>
    <row r="1343" spans="1:6" ht="12.75">
      <c r="A1343">
        <v>2007</v>
      </c>
      <c r="B1343">
        <v>5</v>
      </c>
      <c r="C1343">
        <v>26</v>
      </c>
      <c r="D1343">
        <v>39228</v>
      </c>
      <c r="E1343" s="243">
        <v>3.857675</v>
      </c>
      <c r="F1343" s="245">
        <v>15.92099</v>
      </c>
    </row>
    <row r="1344" spans="1:6" ht="12.75">
      <c r="A1344">
        <v>2007</v>
      </c>
      <c r="B1344">
        <v>5</v>
      </c>
      <c r="C1344">
        <v>27</v>
      </c>
      <c r="D1344">
        <v>39229</v>
      </c>
      <c r="E1344" s="243">
        <v>5.372257</v>
      </c>
      <c r="F1344" s="245">
        <v>15.90766</v>
      </c>
    </row>
    <row r="1345" spans="1:6" ht="12.75">
      <c r="A1345">
        <v>2007</v>
      </c>
      <c r="B1345">
        <v>5</v>
      </c>
      <c r="C1345">
        <v>28</v>
      </c>
      <c r="D1345">
        <v>39230</v>
      </c>
      <c r="E1345" s="243">
        <v>5.313667</v>
      </c>
      <c r="F1345" s="245">
        <v>15.8624</v>
      </c>
    </row>
    <row r="1346" spans="1:6" ht="12.75">
      <c r="A1346">
        <v>2007</v>
      </c>
      <c r="B1346">
        <v>5</v>
      </c>
      <c r="C1346">
        <v>29</v>
      </c>
      <c r="D1346">
        <v>39231</v>
      </c>
      <c r="E1346" s="243">
        <v>3.070224</v>
      </c>
      <c r="F1346" s="245">
        <v>15.83734</v>
      </c>
    </row>
    <row r="1347" spans="1:6" ht="12.75">
      <c r="A1347">
        <v>2007</v>
      </c>
      <c r="B1347">
        <v>5</v>
      </c>
      <c r="C1347">
        <v>30</v>
      </c>
      <c r="D1347">
        <v>39232</v>
      </c>
      <c r="E1347" s="243">
        <v>-1.598281</v>
      </c>
      <c r="F1347" s="245">
        <v>15.81234</v>
      </c>
    </row>
    <row r="1348" spans="1:6" ht="12.75">
      <c r="A1348">
        <v>2007</v>
      </c>
      <c r="B1348">
        <v>5</v>
      </c>
      <c r="C1348">
        <v>31</v>
      </c>
      <c r="D1348">
        <v>39233</v>
      </c>
      <c r="E1348" s="243">
        <v>-0.9278151</v>
      </c>
      <c r="F1348" s="245">
        <v>15.78844</v>
      </c>
    </row>
    <row r="1349" spans="1:6" ht="12.75">
      <c r="A1349">
        <v>2007</v>
      </c>
      <c r="B1349">
        <v>6</v>
      </c>
      <c r="C1349">
        <v>1</v>
      </c>
      <c r="D1349">
        <v>39234</v>
      </c>
      <c r="E1349" s="243">
        <v>-9.547838</v>
      </c>
      <c r="F1349" s="245">
        <v>15.79974</v>
      </c>
    </row>
    <row r="1350" spans="1:6" ht="12.75">
      <c r="A1350">
        <v>2007</v>
      </c>
      <c r="B1350">
        <v>6</v>
      </c>
      <c r="C1350">
        <v>2</v>
      </c>
      <c r="D1350">
        <v>39235</v>
      </c>
      <c r="E1350" s="243">
        <v>4.638152</v>
      </c>
      <c r="F1350" s="245">
        <v>15.95641</v>
      </c>
    </row>
    <row r="1351" spans="1:6" ht="12.75">
      <c r="A1351">
        <v>2007</v>
      </c>
      <c r="B1351">
        <v>6</v>
      </c>
      <c r="C1351">
        <v>3</v>
      </c>
      <c r="D1351">
        <v>39236</v>
      </c>
      <c r="E1351" s="243">
        <v>-27.43258</v>
      </c>
      <c r="F1351" s="245">
        <v>16.09714</v>
      </c>
    </row>
    <row r="1352" spans="1:6" ht="12.75">
      <c r="A1352">
        <v>2007</v>
      </c>
      <c r="B1352">
        <v>6</v>
      </c>
      <c r="C1352">
        <v>4</v>
      </c>
      <c r="D1352">
        <v>39237</v>
      </c>
      <c r="E1352" s="243">
        <v>3.990391</v>
      </c>
      <c r="F1352" s="245">
        <v>16.10026</v>
      </c>
    </row>
    <row r="1353" spans="1:6" ht="12.75">
      <c r="A1353">
        <v>2007</v>
      </c>
      <c r="B1353">
        <v>6</v>
      </c>
      <c r="C1353">
        <v>5</v>
      </c>
      <c r="D1353">
        <v>39238</v>
      </c>
      <c r="E1353" s="243">
        <v>-38.76266</v>
      </c>
      <c r="F1353" s="245">
        <v>16.12406</v>
      </c>
    </row>
    <row r="1354" spans="1:6" ht="12.75">
      <c r="A1354">
        <v>2007</v>
      </c>
      <c r="B1354">
        <v>6</v>
      </c>
      <c r="C1354">
        <v>6</v>
      </c>
      <c r="D1354">
        <v>39239</v>
      </c>
      <c r="E1354" s="243">
        <v>1.181712</v>
      </c>
      <c r="F1354" s="245">
        <v>16.13614</v>
      </c>
    </row>
    <row r="1355" spans="1:6" ht="12.75">
      <c r="A1355">
        <v>2007</v>
      </c>
      <c r="B1355">
        <v>6</v>
      </c>
      <c r="C1355">
        <v>7</v>
      </c>
      <c r="D1355">
        <v>39240</v>
      </c>
      <c r="E1355" s="243">
        <v>9.563303</v>
      </c>
      <c r="F1355" s="245">
        <v>16.1412</v>
      </c>
    </row>
    <row r="1356" spans="1:6" ht="12.75">
      <c r="A1356">
        <v>2007</v>
      </c>
      <c r="B1356">
        <v>6</v>
      </c>
      <c r="C1356">
        <v>8</v>
      </c>
      <c r="D1356">
        <v>39241</v>
      </c>
      <c r="E1356" s="243">
        <v>-0.4995714</v>
      </c>
      <c r="F1356" s="245">
        <v>16.14271</v>
      </c>
    </row>
    <row r="1357" spans="1:6" ht="12.75">
      <c r="A1357">
        <v>2007</v>
      </c>
      <c r="B1357">
        <v>6</v>
      </c>
      <c r="C1357">
        <v>9</v>
      </c>
      <c r="D1357">
        <v>39242</v>
      </c>
      <c r="E1357" s="243">
        <v>4.402908</v>
      </c>
      <c r="F1357" s="245">
        <v>16.1313</v>
      </c>
    </row>
    <row r="1358" spans="1:6" ht="12.75">
      <c r="A1358">
        <v>2007</v>
      </c>
      <c r="B1358">
        <v>6</v>
      </c>
      <c r="C1358">
        <v>10</v>
      </c>
      <c r="D1358">
        <v>39243</v>
      </c>
      <c r="E1358" s="243">
        <v>1.747738</v>
      </c>
      <c r="F1358" s="245">
        <v>16.11344</v>
      </c>
    </row>
    <row r="1359" spans="1:6" ht="12.75">
      <c r="A1359">
        <v>2007</v>
      </c>
      <c r="B1359">
        <v>6</v>
      </c>
      <c r="C1359">
        <v>11</v>
      </c>
      <c r="D1359">
        <v>39244</v>
      </c>
      <c r="E1359" s="243">
        <v>-20.04483</v>
      </c>
      <c r="F1359" s="245">
        <v>16.11297</v>
      </c>
    </row>
    <row r="1360" spans="1:6" ht="12.75">
      <c r="A1360">
        <v>2007</v>
      </c>
      <c r="B1360">
        <v>6</v>
      </c>
      <c r="C1360">
        <v>12</v>
      </c>
      <c r="D1360">
        <v>39245</v>
      </c>
      <c r="E1360" s="243">
        <v>-18.85685</v>
      </c>
      <c r="F1360" s="245">
        <v>16.10583</v>
      </c>
    </row>
    <row r="1361" spans="1:6" ht="12.75">
      <c r="A1361">
        <v>2007</v>
      </c>
      <c r="B1361">
        <v>6</v>
      </c>
      <c r="C1361">
        <v>13</v>
      </c>
      <c r="D1361">
        <v>39246</v>
      </c>
      <c r="E1361" s="243">
        <v>-5.702659</v>
      </c>
      <c r="F1361" s="245">
        <v>16.10302</v>
      </c>
    </row>
    <row r="1362" spans="1:6" ht="12.75">
      <c r="A1362">
        <v>2007</v>
      </c>
      <c r="B1362">
        <v>6</v>
      </c>
      <c r="C1362">
        <v>14</v>
      </c>
      <c r="D1362">
        <v>39247</v>
      </c>
      <c r="E1362" s="243">
        <v>6.356752</v>
      </c>
      <c r="F1362" s="245">
        <v>16.14177</v>
      </c>
    </row>
    <row r="1363" spans="1:6" ht="12.75">
      <c r="A1363">
        <v>2007</v>
      </c>
      <c r="B1363">
        <v>6</v>
      </c>
      <c r="C1363">
        <v>15</v>
      </c>
      <c r="D1363">
        <v>39248</v>
      </c>
      <c r="E1363" s="243">
        <v>13.09745</v>
      </c>
      <c r="F1363" s="245">
        <v>16.14276</v>
      </c>
    </row>
    <row r="1364" spans="1:6" ht="12.75">
      <c r="A1364">
        <v>2007</v>
      </c>
      <c r="B1364">
        <v>6</v>
      </c>
      <c r="C1364">
        <v>16</v>
      </c>
      <c r="D1364">
        <v>39249</v>
      </c>
      <c r="E1364" s="243">
        <v>2.706208</v>
      </c>
      <c r="F1364" s="245">
        <v>16.12573</v>
      </c>
    </row>
    <row r="1365" spans="1:6" ht="12.75">
      <c r="A1365">
        <v>2007</v>
      </c>
      <c r="B1365">
        <v>6</v>
      </c>
      <c r="C1365">
        <v>17</v>
      </c>
      <c r="D1365">
        <v>39250</v>
      </c>
      <c r="E1365" s="243">
        <v>17.65005</v>
      </c>
      <c r="F1365" s="245">
        <v>16.07792</v>
      </c>
    </row>
    <row r="1366" spans="1:6" ht="12.75">
      <c r="A1366">
        <v>2007</v>
      </c>
      <c r="B1366">
        <v>6</v>
      </c>
      <c r="C1366">
        <v>18</v>
      </c>
      <c r="D1366">
        <v>39251</v>
      </c>
      <c r="E1366" s="243">
        <v>9.538346</v>
      </c>
      <c r="F1366" s="245">
        <v>16.09036</v>
      </c>
    </row>
    <row r="1367" spans="1:6" ht="12.75">
      <c r="A1367">
        <v>2007</v>
      </c>
      <c r="B1367">
        <v>6</v>
      </c>
      <c r="C1367">
        <v>19</v>
      </c>
      <c r="D1367">
        <v>39252</v>
      </c>
      <c r="E1367" s="243">
        <v>13.29187</v>
      </c>
      <c r="F1367" s="245">
        <v>16.20339</v>
      </c>
    </row>
    <row r="1368" spans="1:6" ht="12.75">
      <c r="A1368">
        <v>2007</v>
      </c>
      <c r="B1368">
        <v>6</v>
      </c>
      <c r="C1368">
        <v>20</v>
      </c>
      <c r="D1368">
        <v>39253</v>
      </c>
      <c r="E1368" s="243">
        <v>6.362062</v>
      </c>
      <c r="F1368" s="245">
        <v>16.26687</v>
      </c>
    </row>
    <row r="1369" spans="1:6" ht="12.75">
      <c r="A1369">
        <v>2007</v>
      </c>
      <c r="B1369">
        <v>6</v>
      </c>
      <c r="C1369">
        <v>21</v>
      </c>
      <c r="D1369">
        <v>39254</v>
      </c>
      <c r="E1369" s="243">
        <v>-16.0979</v>
      </c>
      <c r="F1369" s="245">
        <v>16.34698</v>
      </c>
    </row>
    <row r="1370" spans="1:6" ht="12.75">
      <c r="A1370">
        <v>2007</v>
      </c>
      <c r="B1370">
        <v>6</v>
      </c>
      <c r="C1370">
        <v>22</v>
      </c>
      <c r="D1370">
        <v>39255</v>
      </c>
      <c r="E1370" s="243">
        <v>-20.38135</v>
      </c>
      <c r="F1370" s="245">
        <v>16.46021</v>
      </c>
    </row>
    <row r="1371" spans="1:6" ht="12.75">
      <c r="A1371">
        <v>2007</v>
      </c>
      <c r="B1371">
        <v>6</v>
      </c>
      <c r="C1371">
        <v>23</v>
      </c>
      <c r="D1371">
        <v>39256</v>
      </c>
      <c r="E1371" s="243">
        <v>-9.264925</v>
      </c>
      <c r="F1371" s="245">
        <v>16.49094</v>
      </c>
    </row>
    <row r="1372" spans="1:6" ht="12.75">
      <c r="A1372">
        <v>2007</v>
      </c>
      <c r="B1372">
        <v>6</v>
      </c>
      <c r="C1372">
        <v>24</v>
      </c>
      <c r="D1372">
        <v>39257</v>
      </c>
      <c r="E1372" s="243">
        <v>-6.739032</v>
      </c>
      <c r="F1372" s="245">
        <v>16.48958</v>
      </c>
    </row>
    <row r="1373" spans="1:6" ht="12.75">
      <c r="A1373">
        <v>2007</v>
      </c>
      <c r="B1373">
        <v>6</v>
      </c>
      <c r="C1373">
        <v>25</v>
      </c>
      <c r="D1373">
        <v>39258</v>
      </c>
      <c r="E1373" s="243">
        <v>11.70895</v>
      </c>
      <c r="F1373" s="245">
        <v>16.4738</v>
      </c>
    </row>
    <row r="1374" spans="1:6" ht="12.75">
      <c r="A1374">
        <v>2007</v>
      </c>
      <c r="B1374">
        <v>6</v>
      </c>
      <c r="C1374">
        <v>26</v>
      </c>
      <c r="D1374">
        <v>39259</v>
      </c>
      <c r="E1374" s="243">
        <v>8.964456</v>
      </c>
      <c r="F1374" s="245">
        <v>16.46344</v>
      </c>
    </row>
    <row r="1375" spans="1:6" ht="12.75">
      <c r="A1375">
        <v>2007</v>
      </c>
      <c r="B1375">
        <v>6</v>
      </c>
      <c r="C1375">
        <v>27</v>
      </c>
      <c r="D1375">
        <v>39260</v>
      </c>
      <c r="E1375" s="243">
        <v>11.66284</v>
      </c>
      <c r="F1375" s="245">
        <v>16.43573</v>
      </c>
    </row>
    <row r="1376" spans="1:6" ht="12.75">
      <c r="A1376">
        <v>2007</v>
      </c>
      <c r="B1376">
        <v>6</v>
      </c>
      <c r="C1376">
        <v>28</v>
      </c>
      <c r="D1376">
        <v>39261</v>
      </c>
      <c r="E1376" s="243">
        <v>10.48714</v>
      </c>
      <c r="F1376" s="245">
        <v>16.39792</v>
      </c>
    </row>
    <row r="1377" spans="1:6" ht="12.75">
      <c r="A1377">
        <v>2007</v>
      </c>
      <c r="B1377">
        <v>6</v>
      </c>
      <c r="C1377">
        <v>29</v>
      </c>
      <c r="D1377">
        <v>39262</v>
      </c>
      <c r="E1377" s="243">
        <v>10.7565</v>
      </c>
      <c r="F1377" s="245">
        <v>16.3687</v>
      </c>
    </row>
    <row r="1378" spans="1:6" ht="12.75">
      <c r="A1378">
        <v>2007</v>
      </c>
      <c r="B1378">
        <v>6</v>
      </c>
      <c r="C1378">
        <v>30</v>
      </c>
      <c r="D1378">
        <v>39263</v>
      </c>
      <c r="E1378" s="243">
        <v>6.062355</v>
      </c>
      <c r="F1378" s="245">
        <v>16.35823</v>
      </c>
    </row>
    <row r="1379" spans="1:6" ht="12.75">
      <c r="A1379">
        <v>2007</v>
      </c>
      <c r="B1379">
        <v>7</v>
      </c>
      <c r="C1379">
        <v>1</v>
      </c>
      <c r="D1379">
        <v>39264</v>
      </c>
      <c r="E1379" s="243">
        <v>-15.5403</v>
      </c>
      <c r="F1379" s="245">
        <v>16.40911</v>
      </c>
    </row>
    <row r="1380" spans="1:6" ht="12.75">
      <c r="A1380">
        <v>2007</v>
      </c>
      <c r="B1380">
        <v>7</v>
      </c>
      <c r="C1380">
        <v>2</v>
      </c>
      <c r="D1380">
        <v>39265</v>
      </c>
      <c r="E1380" s="243">
        <v>-18.86018</v>
      </c>
      <c r="F1380" s="245">
        <v>16.91031</v>
      </c>
    </row>
    <row r="1381" spans="1:6" ht="12.75">
      <c r="A1381">
        <v>2007</v>
      </c>
      <c r="B1381">
        <v>7</v>
      </c>
      <c r="C1381">
        <v>3</v>
      </c>
      <c r="D1381">
        <v>39266</v>
      </c>
      <c r="E1381" s="243">
        <v>7.873451</v>
      </c>
      <c r="F1381" s="245">
        <v>17.34344</v>
      </c>
    </row>
    <row r="1382" spans="1:6" ht="12.75">
      <c r="A1382">
        <v>2007</v>
      </c>
      <c r="B1382">
        <v>7</v>
      </c>
      <c r="C1382">
        <v>4</v>
      </c>
      <c r="D1382">
        <v>39267</v>
      </c>
      <c r="E1382" s="243">
        <v>17.22891</v>
      </c>
      <c r="F1382" s="245">
        <v>17.48521</v>
      </c>
    </row>
    <row r="1383" spans="1:6" ht="12.75">
      <c r="A1383">
        <v>2007</v>
      </c>
      <c r="B1383">
        <v>7</v>
      </c>
      <c r="C1383">
        <v>5</v>
      </c>
      <c r="D1383">
        <v>39268</v>
      </c>
      <c r="E1383" s="243">
        <v>0.1162704</v>
      </c>
      <c r="F1383" s="245">
        <v>17.49844</v>
      </c>
    </row>
    <row r="1384" spans="1:6" ht="12.75">
      <c r="A1384">
        <v>2007</v>
      </c>
      <c r="B1384">
        <v>7</v>
      </c>
      <c r="C1384">
        <v>6</v>
      </c>
      <c r="D1384">
        <v>39269</v>
      </c>
      <c r="E1384" s="243">
        <v>-3.379928</v>
      </c>
      <c r="F1384" s="245">
        <v>17.46219</v>
      </c>
    </row>
    <row r="1385" spans="1:6" ht="12.75">
      <c r="A1385">
        <v>2007</v>
      </c>
      <c r="B1385">
        <v>7</v>
      </c>
      <c r="C1385">
        <v>7</v>
      </c>
      <c r="D1385">
        <v>39270</v>
      </c>
      <c r="E1385" s="243">
        <v>-3.267519</v>
      </c>
      <c r="F1385" s="245">
        <v>17.49276</v>
      </c>
    </row>
    <row r="1386" spans="1:6" ht="12.75">
      <c r="A1386">
        <v>2007</v>
      </c>
      <c r="B1386">
        <v>7</v>
      </c>
      <c r="C1386">
        <v>8</v>
      </c>
      <c r="D1386">
        <v>39271</v>
      </c>
      <c r="E1386" s="243">
        <v>-7.046899</v>
      </c>
      <c r="F1386" s="245">
        <v>17.54083</v>
      </c>
    </row>
    <row r="1387" spans="1:6" ht="12.75">
      <c r="A1387">
        <v>2007</v>
      </c>
      <c r="B1387">
        <v>7</v>
      </c>
      <c r="C1387">
        <v>9</v>
      </c>
      <c r="D1387">
        <v>39272</v>
      </c>
      <c r="E1387" s="243">
        <v>-0.9898193</v>
      </c>
      <c r="F1387" s="245">
        <v>17.45078</v>
      </c>
    </row>
    <row r="1388" spans="1:6" ht="12.75">
      <c r="A1388">
        <v>2007</v>
      </c>
      <c r="B1388">
        <v>7</v>
      </c>
      <c r="C1388">
        <v>10</v>
      </c>
      <c r="D1388">
        <v>39273</v>
      </c>
      <c r="E1388" s="243">
        <v>-3.687116</v>
      </c>
      <c r="F1388" s="245">
        <v>17.50219</v>
      </c>
    </row>
    <row r="1389" spans="1:6" ht="12.75">
      <c r="A1389">
        <v>2007</v>
      </c>
      <c r="B1389">
        <v>7</v>
      </c>
      <c r="C1389">
        <v>11</v>
      </c>
      <c r="D1389">
        <v>39274</v>
      </c>
      <c r="E1389" s="243">
        <v>-6.464055</v>
      </c>
      <c r="F1389" s="245">
        <v>17.46187</v>
      </c>
    </row>
    <row r="1390" spans="1:6" ht="12.75">
      <c r="A1390">
        <v>2007</v>
      </c>
      <c r="B1390">
        <v>7</v>
      </c>
      <c r="C1390">
        <v>12</v>
      </c>
      <c r="D1390">
        <v>39275</v>
      </c>
      <c r="E1390" s="243">
        <v>6.162799</v>
      </c>
      <c r="F1390" s="245">
        <v>17.56412</v>
      </c>
    </row>
    <row r="1391" spans="1:6" ht="12.75">
      <c r="A1391">
        <v>2007</v>
      </c>
      <c r="B1391">
        <v>7</v>
      </c>
      <c r="C1391">
        <v>13</v>
      </c>
      <c r="D1391">
        <v>39276</v>
      </c>
      <c r="E1391" s="243">
        <v>-22.33163</v>
      </c>
      <c r="F1391" s="245">
        <v>17.45214</v>
      </c>
    </row>
    <row r="1392" spans="1:6" ht="12.75">
      <c r="A1392">
        <v>2007</v>
      </c>
      <c r="B1392">
        <v>7</v>
      </c>
      <c r="C1392">
        <v>14</v>
      </c>
      <c r="D1392">
        <v>39277</v>
      </c>
      <c r="E1392" s="243">
        <v>-8.246917</v>
      </c>
      <c r="F1392" s="245">
        <v>17.47609</v>
      </c>
    </row>
    <row r="1393" spans="1:6" ht="12.75">
      <c r="A1393">
        <v>2007</v>
      </c>
      <c r="B1393">
        <v>7</v>
      </c>
      <c r="C1393">
        <v>15</v>
      </c>
      <c r="D1393">
        <v>39278</v>
      </c>
      <c r="E1393" s="243">
        <v>-29.79499</v>
      </c>
      <c r="F1393" s="245">
        <v>17.54828</v>
      </c>
    </row>
    <row r="1394" spans="1:6" ht="12.75">
      <c r="A1394">
        <v>2007</v>
      </c>
      <c r="B1394">
        <v>7</v>
      </c>
      <c r="C1394">
        <v>16</v>
      </c>
      <c r="D1394">
        <v>39279</v>
      </c>
      <c r="E1394" s="243">
        <v>-18.03649</v>
      </c>
      <c r="F1394" s="245">
        <v>17.54599</v>
      </c>
    </row>
    <row r="1395" spans="1:6" ht="12.75">
      <c r="A1395">
        <v>2007</v>
      </c>
      <c r="B1395">
        <v>7</v>
      </c>
      <c r="C1395">
        <v>17</v>
      </c>
      <c r="D1395">
        <v>39280</v>
      </c>
      <c r="E1395" s="243">
        <v>-7.133255</v>
      </c>
      <c r="F1395" s="245">
        <v>17.41734</v>
      </c>
    </row>
    <row r="1396" spans="1:6" ht="12.75">
      <c r="A1396">
        <v>2007</v>
      </c>
      <c r="B1396">
        <v>7</v>
      </c>
      <c r="C1396">
        <v>18</v>
      </c>
      <c r="D1396">
        <v>39281</v>
      </c>
      <c r="E1396" s="243">
        <v>-14.28588</v>
      </c>
      <c r="F1396" s="245">
        <v>17.68312</v>
      </c>
    </row>
    <row r="1397" spans="1:6" ht="12.75">
      <c r="A1397">
        <v>2007</v>
      </c>
      <c r="B1397">
        <v>7</v>
      </c>
      <c r="C1397">
        <v>19</v>
      </c>
      <c r="D1397">
        <v>39282</v>
      </c>
      <c r="E1397" s="243">
        <v>-3.749499</v>
      </c>
      <c r="F1397" s="245">
        <v>17.30412</v>
      </c>
    </row>
    <row r="1398" spans="1:6" ht="12.75">
      <c r="A1398">
        <v>2007</v>
      </c>
      <c r="B1398">
        <v>7</v>
      </c>
      <c r="C1398">
        <v>20</v>
      </c>
      <c r="D1398">
        <v>39283</v>
      </c>
      <c r="E1398" s="243">
        <v>-5.07371</v>
      </c>
      <c r="F1398" s="245">
        <v>17.51104</v>
      </c>
    </row>
    <row r="1399" spans="1:6" ht="12.75">
      <c r="A1399">
        <v>2007</v>
      </c>
      <c r="B1399">
        <v>7</v>
      </c>
      <c r="C1399">
        <v>21</v>
      </c>
      <c r="D1399">
        <v>39284</v>
      </c>
      <c r="E1399" s="243">
        <v>-27.2048</v>
      </c>
      <c r="F1399" s="245">
        <v>17.54812</v>
      </c>
    </row>
    <row r="1400" spans="1:6" ht="12.75">
      <c r="A1400">
        <v>2007</v>
      </c>
      <c r="B1400">
        <v>7</v>
      </c>
      <c r="C1400">
        <v>22</v>
      </c>
      <c r="D1400">
        <v>39285</v>
      </c>
      <c r="E1400" s="243">
        <v>7.856814</v>
      </c>
      <c r="F1400" s="245">
        <v>17.55406</v>
      </c>
    </row>
    <row r="1401" spans="1:6" ht="12.75">
      <c r="A1401">
        <v>2007</v>
      </c>
      <c r="B1401">
        <v>7</v>
      </c>
      <c r="C1401">
        <v>23</v>
      </c>
      <c r="D1401">
        <v>39286</v>
      </c>
      <c r="E1401" s="243">
        <v>-3.549235</v>
      </c>
      <c r="F1401" s="245">
        <v>17.54396</v>
      </c>
    </row>
    <row r="1402" spans="1:6" ht="12.75">
      <c r="A1402">
        <v>2007</v>
      </c>
      <c r="B1402">
        <v>7</v>
      </c>
      <c r="C1402">
        <v>24</v>
      </c>
      <c r="D1402">
        <v>39287</v>
      </c>
      <c r="E1402" s="243">
        <v>-14.82393</v>
      </c>
      <c r="F1402" s="245">
        <v>17.56016</v>
      </c>
    </row>
    <row r="1403" spans="1:6" ht="12.75">
      <c r="A1403">
        <v>2007</v>
      </c>
      <c r="B1403">
        <v>7</v>
      </c>
      <c r="C1403">
        <v>25</v>
      </c>
      <c r="D1403">
        <v>39288</v>
      </c>
      <c r="E1403" s="243">
        <v>-4.645359</v>
      </c>
      <c r="F1403" s="245">
        <v>17.56</v>
      </c>
    </row>
    <row r="1404" spans="1:6" ht="12.75">
      <c r="A1404">
        <v>2007</v>
      </c>
      <c r="B1404">
        <v>7</v>
      </c>
      <c r="C1404">
        <v>26</v>
      </c>
      <c r="D1404">
        <v>39289</v>
      </c>
      <c r="E1404" s="243">
        <v>-0.8760829</v>
      </c>
      <c r="F1404" s="245">
        <v>17.47052</v>
      </c>
    </row>
    <row r="1405" spans="1:6" ht="12.75">
      <c r="A1405">
        <v>2007</v>
      </c>
      <c r="B1405">
        <v>7</v>
      </c>
      <c r="C1405">
        <v>27</v>
      </c>
      <c r="D1405">
        <v>39290</v>
      </c>
      <c r="E1405" s="243">
        <v>-4.82749</v>
      </c>
      <c r="F1405" s="245">
        <v>17.36604</v>
      </c>
    </row>
    <row r="1406" spans="1:6" ht="12.75">
      <c r="A1406">
        <v>2007</v>
      </c>
      <c r="B1406">
        <v>7</v>
      </c>
      <c r="C1406">
        <v>28</v>
      </c>
      <c r="D1406">
        <v>39291</v>
      </c>
      <c r="E1406" s="243">
        <v>-1.767084</v>
      </c>
      <c r="F1406" s="245">
        <v>17.32901</v>
      </c>
    </row>
    <row r="1407" spans="1:6" ht="12.75">
      <c r="A1407">
        <v>2007</v>
      </c>
      <c r="B1407">
        <v>7</v>
      </c>
      <c r="C1407">
        <v>29</v>
      </c>
      <c r="D1407">
        <v>39292</v>
      </c>
      <c r="E1407" s="243">
        <v>-1.93246</v>
      </c>
      <c r="F1407" s="245">
        <v>17.39401</v>
      </c>
    </row>
    <row r="1408" spans="1:6" ht="12.75">
      <c r="A1408">
        <v>2007</v>
      </c>
      <c r="B1408">
        <v>7</v>
      </c>
      <c r="C1408">
        <v>30</v>
      </c>
      <c r="D1408">
        <v>39293</v>
      </c>
      <c r="E1408" s="243">
        <v>11.64434</v>
      </c>
      <c r="F1408" s="245">
        <v>17.43323</v>
      </c>
    </row>
    <row r="1409" spans="1:6" ht="12.75">
      <c r="A1409">
        <v>2007</v>
      </c>
      <c r="B1409">
        <v>7</v>
      </c>
      <c r="C1409">
        <v>31</v>
      </c>
      <c r="D1409">
        <v>39294</v>
      </c>
      <c r="E1409" s="243">
        <v>-2.821874</v>
      </c>
      <c r="F1409" s="245">
        <v>17.4424</v>
      </c>
    </row>
    <row r="1410" spans="1:6" ht="12.75">
      <c r="A1410">
        <v>2007</v>
      </c>
      <c r="B1410">
        <v>8</v>
      </c>
      <c r="C1410">
        <v>1</v>
      </c>
      <c r="D1410">
        <v>39295</v>
      </c>
      <c r="E1410" s="243">
        <v>7.307687</v>
      </c>
      <c r="F1410" s="245">
        <v>17.4676</v>
      </c>
    </row>
    <row r="1411" spans="1:6" ht="12.75">
      <c r="A1411">
        <v>2007</v>
      </c>
      <c r="B1411">
        <v>8</v>
      </c>
      <c r="C1411">
        <v>2</v>
      </c>
      <c r="D1411">
        <v>39296</v>
      </c>
      <c r="E1411" s="243">
        <v>-6.712166</v>
      </c>
      <c r="F1411" s="245">
        <v>17.54672</v>
      </c>
    </row>
    <row r="1412" spans="1:6" ht="12.75">
      <c r="A1412">
        <v>2007</v>
      </c>
      <c r="B1412">
        <v>8</v>
      </c>
      <c r="C1412">
        <v>3</v>
      </c>
      <c r="D1412">
        <v>39297</v>
      </c>
      <c r="E1412" s="243">
        <v>3.205954</v>
      </c>
      <c r="F1412" s="245">
        <v>17.46896</v>
      </c>
    </row>
    <row r="1413" spans="1:6" ht="12.75">
      <c r="A1413">
        <v>2007</v>
      </c>
      <c r="B1413">
        <v>8</v>
      </c>
      <c r="C1413">
        <v>4</v>
      </c>
      <c r="D1413">
        <v>39298</v>
      </c>
      <c r="E1413" s="243">
        <v>-21.22069</v>
      </c>
      <c r="F1413" s="245">
        <v>17.51448</v>
      </c>
    </row>
    <row r="1414" spans="1:6" ht="12.75">
      <c r="A1414">
        <v>2007</v>
      </c>
      <c r="B1414">
        <v>8</v>
      </c>
      <c r="C1414">
        <v>5</v>
      </c>
      <c r="D1414">
        <v>39299</v>
      </c>
      <c r="E1414" s="243">
        <v>15.53807</v>
      </c>
      <c r="F1414" s="245">
        <v>17.70203</v>
      </c>
    </row>
    <row r="1415" spans="1:6" ht="12.75">
      <c r="A1415">
        <v>2007</v>
      </c>
      <c r="B1415">
        <v>8</v>
      </c>
      <c r="C1415">
        <v>6</v>
      </c>
      <c r="D1415">
        <v>39300</v>
      </c>
      <c r="E1415" s="243">
        <v>-3.167825</v>
      </c>
      <c r="F1415" s="245">
        <v>17.75307</v>
      </c>
    </row>
    <row r="1416" spans="1:6" ht="12.75">
      <c r="A1416">
        <v>2007</v>
      </c>
      <c r="B1416">
        <v>8</v>
      </c>
      <c r="C1416">
        <v>7</v>
      </c>
      <c r="D1416">
        <v>39301</v>
      </c>
      <c r="E1416" s="243">
        <v>-14.9964</v>
      </c>
      <c r="F1416" s="245">
        <v>17.71995</v>
      </c>
    </row>
    <row r="1417" spans="1:6" ht="12.75">
      <c r="A1417">
        <v>2007</v>
      </c>
      <c r="B1417">
        <v>8</v>
      </c>
      <c r="C1417">
        <v>8</v>
      </c>
      <c r="D1417">
        <v>39302</v>
      </c>
      <c r="E1417" s="243">
        <v>-8.331567</v>
      </c>
      <c r="F1417" s="245">
        <v>17.66339</v>
      </c>
    </row>
    <row r="1418" spans="1:6" ht="12.75">
      <c r="A1418">
        <v>2007</v>
      </c>
      <c r="B1418">
        <v>8</v>
      </c>
      <c r="C1418">
        <v>9</v>
      </c>
      <c r="D1418">
        <v>39303</v>
      </c>
      <c r="E1418" s="243">
        <v>-7.362285</v>
      </c>
      <c r="F1418" s="245">
        <v>17.57057</v>
      </c>
    </row>
    <row r="1419" spans="1:6" ht="12.75">
      <c r="A1419">
        <v>2007</v>
      </c>
      <c r="B1419">
        <v>8</v>
      </c>
      <c r="C1419">
        <v>10</v>
      </c>
      <c r="D1419">
        <v>39304</v>
      </c>
      <c r="E1419" s="243">
        <v>-1.277364</v>
      </c>
      <c r="F1419" s="245">
        <v>17.43464</v>
      </c>
    </row>
    <row r="1420" spans="1:6" ht="12.75">
      <c r="A1420">
        <v>2007</v>
      </c>
      <c r="B1420">
        <v>8</v>
      </c>
      <c r="C1420">
        <v>11</v>
      </c>
      <c r="D1420">
        <v>39305</v>
      </c>
      <c r="E1420" s="243">
        <v>-2.306471</v>
      </c>
      <c r="F1420" s="245">
        <v>17.27786</v>
      </c>
    </row>
    <row r="1421" spans="1:6" ht="12.75">
      <c r="A1421">
        <v>2007</v>
      </c>
      <c r="B1421">
        <v>8</v>
      </c>
      <c r="C1421">
        <v>12</v>
      </c>
      <c r="D1421">
        <v>39306</v>
      </c>
      <c r="E1421" s="243">
        <v>0.2316721</v>
      </c>
      <c r="F1421" s="245">
        <v>17.11266</v>
      </c>
    </row>
    <row r="1422" spans="1:6" ht="12.75">
      <c r="A1422">
        <v>2007</v>
      </c>
      <c r="B1422">
        <v>8</v>
      </c>
      <c r="C1422">
        <v>13</v>
      </c>
      <c r="D1422">
        <v>39307</v>
      </c>
      <c r="E1422" s="243">
        <v>-1.354228</v>
      </c>
      <c r="F1422" s="245">
        <v>16.9501</v>
      </c>
    </row>
    <row r="1423" spans="1:5" ht="12.75">
      <c r="A1423">
        <v>2007</v>
      </c>
      <c r="B1423">
        <v>8</v>
      </c>
      <c r="C1423">
        <v>14</v>
      </c>
      <c r="D1423">
        <v>39308</v>
      </c>
      <c r="E1423" s="243">
        <v>-9.4</v>
      </c>
    </row>
    <row r="1424" spans="1:6" ht="12.75">
      <c r="A1424">
        <v>2007</v>
      </c>
      <c r="B1424">
        <v>8</v>
      </c>
      <c r="C1424">
        <v>15</v>
      </c>
      <c r="D1424">
        <v>39309</v>
      </c>
      <c r="E1424" s="243">
        <v>-28.4187</v>
      </c>
      <c r="F1424" s="245">
        <v>17.3026</v>
      </c>
    </row>
    <row r="1425" spans="1:6" ht="12.75">
      <c r="A1425">
        <v>2007</v>
      </c>
      <c r="B1425">
        <v>8</v>
      </c>
      <c r="C1425">
        <v>16</v>
      </c>
      <c r="D1425">
        <v>39310</v>
      </c>
      <c r="E1425" s="243">
        <v>13.21466</v>
      </c>
      <c r="F1425" s="245">
        <v>17.4137</v>
      </c>
    </row>
    <row r="1426" spans="1:6" ht="12.75">
      <c r="A1426">
        <v>2007</v>
      </c>
      <c r="B1426">
        <v>8</v>
      </c>
      <c r="C1426">
        <v>17</v>
      </c>
      <c r="D1426">
        <v>39311</v>
      </c>
      <c r="E1426" s="243">
        <v>18.76696</v>
      </c>
      <c r="F1426" s="245">
        <v>17.69469</v>
      </c>
    </row>
    <row r="1427" spans="1:6" ht="12.75">
      <c r="A1427">
        <v>2007</v>
      </c>
      <c r="B1427">
        <v>8</v>
      </c>
      <c r="C1427">
        <v>18</v>
      </c>
      <c r="D1427">
        <v>39312</v>
      </c>
      <c r="E1427" s="243">
        <v>18.2592</v>
      </c>
      <c r="F1427" s="245">
        <v>17.26594</v>
      </c>
    </row>
    <row r="1428" spans="1:5" ht="12.75">
      <c r="A1428">
        <v>2007</v>
      </c>
      <c r="B1428">
        <v>8</v>
      </c>
      <c r="C1428">
        <v>19</v>
      </c>
      <c r="D1428">
        <v>39313</v>
      </c>
      <c r="E1428" s="243">
        <v>24</v>
      </c>
    </row>
    <row r="1429" spans="1:5" ht="12.75">
      <c r="A1429">
        <v>2007</v>
      </c>
      <c r="B1429">
        <v>8</v>
      </c>
      <c r="C1429">
        <v>20</v>
      </c>
      <c r="D1429">
        <v>39314</v>
      </c>
      <c r="E1429" s="243">
        <v>20</v>
      </c>
    </row>
    <row r="1430" spans="1:6" ht="12.75">
      <c r="A1430">
        <v>2007</v>
      </c>
      <c r="B1430">
        <v>8</v>
      </c>
      <c r="C1430">
        <v>21</v>
      </c>
      <c r="D1430">
        <v>39315</v>
      </c>
      <c r="E1430" s="243">
        <v>16.1335</v>
      </c>
      <c r="F1430" s="245">
        <v>17.35443</v>
      </c>
    </row>
    <row r="1431" spans="1:6" ht="12.75">
      <c r="A1431">
        <v>2007</v>
      </c>
      <c r="B1431">
        <v>8</v>
      </c>
      <c r="C1431">
        <v>22</v>
      </c>
      <c r="D1431">
        <v>39316</v>
      </c>
      <c r="E1431" s="243">
        <v>3.49497</v>
      </c>
      <c r="F1431" s="245">
        <v>17.2462</v>
      </c>
    </row>
    <row r="1432" spans="1:6" ht="12.75">
      <c r="A1432">
        <v>2007</v>
      </c>
      <c r="B1432">
        <v>8</v>
      </c>
      <c r="C1432">
        <v>23</v>
      </c>
      <c r="D1432">
        <v>39317</v>
      </c>
      <c r="E1432" s="243">
        <v>5.836409</v>
      </c>
      <c r="F1432" s="245">
        <v>17.10906</v>
      </c>
    </row>
    <row r="1433" spans="1:6" ht="12.75">
      <c r="A1433">
        <v>2007</v>
      </c>
      <c r="B1433">
        <v>8</v>
      </c>
      <c r="C1433">
        <v>24</v>
      </c>
      <c r="D1433">
        <v>39318</v>
      </c>
      <c r="E1433" s="243">
        <v>-18.22035</v>
      </c>
      <c r="F1433" s="245">
        <v>16.97271</v>
      </c>
    </row>
    <row r="1434" spans="1:6" ht="12.75">
      <c r="A1434">
        <v>2007</v>
      </c>
      <c r="B1434">
        <v>8</v>
      </c>
      <c r="C1434">
        <v>25</v>
      </c>
      <c r="D1434">
        <v>39319</v>
      </c>
      <c r="E1434" s="243">
        <v>-9.10109</v>
      </c>
      <c r="F1434" s="245">
        <v>16.81505</v>
      </c>
    </row>
    <row r="1435" spans="1:6" ht="12.75">
      <c r="A1435">
        <v>2007</v>
      </c>
      <c r="B1435">
        <v>8</v>
      </c>
      <c r="C1435">
        <v>26</v>
      </c>
      <c r="D1435">
        <v>39320</v>
      </c>
      <c r="E1435" s="243">
        <v>9.597991</v>
      </c>
      <c r="F1435" s="245">
        <v>16.69484</v>
      </c>
    </row>
    <row r="1436" spans="1:6" ht="12.75">
      <c r="A1436">
        <v>2007</v>
      </c>
      <c r="B1436">
        <v>8</v>
      </c>
      <c r="C1436">
        <v>27</v>
      </c>
      <c r="D1436">
        <v>39321</v>
      </c>
      <c r="E1436" s="243">
        <v>13.11026</v>
      </c>
      <c r="F1436" s="245">
        <v>16.60141</v>
      </c>
    </row>
    <row r="1437" spans="1:6" ht="12.75">
      <c r="A1437">
        <v>2007</v>
      </c>
      <c r="B1437">
        <v>8</v>
      </c>
      <c r="C1437">
        <v>28</v>
      </c>
      <c r="D1437">
        <v>39322</v>
      </c>
      <c r="E1437" s="243">
        <v>48.24226</v>
      </c>
      <c r="F1437" s="245">
        <v>16.6874</v>
      </c>
    </row>
    <row r="1438" spans="1:6" ht="12.75">
      <c r="A1438">
        <v>2007</v>
      </c>
      <c r="B1438">
        <v>8</v>
      </c>
      <c r="C1438">
        <v>29</v>
      </c>
      <c r="D1438">
        <v>39323</v>
      </c>
      <c r="E1438" s="243">
        <v>27.10785</v>
      </c>
      <c r="F1438" s="245">
        <v>16.85568</v>
      </c>
    </row>
    <row r="1439" spans="1:6" ht="12.75">
      <c r="A1439">
        <v>2007</v>
      </c>
      <c r="B1439">
        <v>8</v>
      </c>
      <c r="C1439">
        <v>30</v>
      </c>
      <c r="D1439">
        <v>39324</v>
      </c>
      <c r="E1439" s="243">
        <v>23.13783</v>
      </c>
      <c r="F1439" s="245">
        <v>16.95458</v>
      </c>
    </row>
    <row r="1440" spans="1:6" ht="12.75">
      <c r="A1440">
        <v>2007</v>
      </c>
      <c r="B1440">
        <v>8</v>
      </c>
      <c r="C1440">
        <v>31</v>
      </c>
      <c r="D1440">
        <v>39325</v>
      </c>
      <c r="E1440" s="243">
        <v>24.10069</v>
      </c>
      <c r="F1440" s="245">
        <v>16.95115</v>
      </c>
    </row>
    <row r="1441" spans="1:6" ht="12.75">
      <c r="A1441">
        <v>2007</v>
      </c>
      <c r="B1441">
        <v>9</v>
      </c>
      <c r="C1441">
        <v>1</v>
      </c>
      <c r="D1441">
        <v>39326</v>
      </c>
      <c r="E1441" s="243">
        <v>4.500907</v>
      </c>
      <c r="F1441" s="245">
        <v>16.90135</v>
      </c>
    </row>
    <row r="1442" spans="1:5" ht="12.75">
      <c r="A1442">
        <v>2007</v>
      </c>
      <c r="B1442">
        <v>9</v>
      </c>
      <c r="C1442">
        <v>2</v>
      </c>
      <c r="D1442">
        <v>39327</v>
      </c>
      <c r="E1442" s="243">
        <v>-2.9</v>
      </c>
    </row>
    <row r="1443" spans="1:5" ht="12.75">
      <c r="A1443">
        <v>2007</v>
      </c>
      <c r="B1443">
        <v>9</v>
      </c>
      <c r="C1443">
        <v>3</v>
      </c>
      <c r="D1443">
        <v>39328</v>
      </c>
      <c r="E1443" s="243">
        <v>6.6</v>
      </c>
    </row>
    <row r="1444" spans="1:5" ht="12.75">
      <c r="A1444">
        <v>2007</v>
      </c>
      <c r="B1444">
        <v>9</v>
      </c>
      <c r="C1444">
        <v>4</v>
      </c>
      <c r="D1444">
        <v>39329</v>
      </c>
      <c r="E1444" s="243">
        <v>15</v>
      </c>
    </row>
    <row r="1445" spans="1:5" ht="12.75">
      <c r="A1445">
        <v>2007</v>
      </c>
      <c r="B1445">
        <v>9</v>
      </c>
      <c r="C1445">
        <v>5</v>
      </c>
      <c r="D1445">
        <v>39330</v>
      </c>
      <c r="E1445" s="243">
        <v>35</v>
      </c>
    </row>
    <row r="1446" spans="1:5" ht="12.75">
      <c r="A1446">
        <v>2007</v>
      </c>
      <c r="B1446">
        <v>9</v>
      </c>
      <c r="C1446">
        <v>6</v>
      </c>
      <c r="D1446">
        <v>39331</v>
      </c>
      <c r="E1446" s="243">
        <v>20</v>
      </c>
    </row>
    <row r="1447" spans="1:6" ht="12.75">
      <c r="A1447">
        <v>2007</v>
      </c>
      <c r="B1447">
        <v>9</v>
      </c>
      <c r="C1447">
        <v>7</v>
      </c>
      <c r="D1447">
        <v>39332</v>
      </c>
      <c r="E1447" s="243">
        <v>13.60777</v>
      </c>
      <c r="F1447" s="245">
        <v>16.36245</v>
      </c>
    </row>
    <row r="1448" spans="1:6" ht="12.75">
      <c r="A1448">
        <v>2007</v>
      </c>
      <c r="B1448">
        <v>9</v>
      </c>
      <c r="C1448">
        <v>8</v>
      </c>
      <c r="D1448">
        <v>39333</v>
      </c>
      <c r="E1448" s="243">
        <v>-0.2621458</v>
      </c>
      <c r="F1448" s="245">
        <v>16.3713</v>
      </c>
    </row>
    <row r="1449" spans="1:6" ht="12.75">
      <c r="A1449">
        <v>2007</v>
      </c>
      <c r="B1449">
        <v>9</v>
      </c>
      <c r="C1449">
        <v>9</v>
      </c>
      <c r="D1449">
        <v>39334</v>
      </c>
      <c r="E1449" s="243">
        <v>1.830429</v>
      </c>
      <c r="F1449" s="245">
        <v>16.43651</v>
      </c>
    </row>
    <row r="1450" spans="1:6" ht="12.75">
      <c r="A1450">
        <v>2007</v>
      </c>
      <c r="B1450">
        <v>9</v>
      </c>
      <c r="C1450">
        <v>10</v>
      </c>
      <c r="D1450">
        <v>39335</v>
      </c>
      <c r="E1450" s="243">
        <v>5.533332</v>
      </c>
      <c r="F1450" s="245">
        <v>16.61818</v>
      </c>
    </row>
    <row r="1451" spans="1:6" ht="12.75">
      <c r="A1451">
        <v>2007</v>
      </c>
      <c r="B1451">
        <v>9</v>
      </c>
      <c r="C1451">
        <v>11</v>
      </c>
      <c r="D1451">
        <v>39336</v>
      </c>
      <c r="E1451" s="243">
        <v>10.51787</v>
      </c>
      <c r="F1451" s="245">
        <v>16.79818</v>
      </c>
    </row>
    <row r="1452" spans="1:6" ht="12.75">
      <c r="A1452">
        <v>2007</v>
      </c>
      <c r="B1452">
        <v>9</v>
      </c>
      <c r="C1452">
        <v>12</v>
      </c>
      <c r="D1452">
        <v>39337</v>
      </c>
      <c r="E1452" s="243">
        <v>1.985784</v>
      </c>
      <c r="F1452" s="245">
        <v>16.9649</v>
      </c>
    </row>
    <row r="1453" spans="1:6" ht="12.75">
      <c r="A1453">
        <v>2007</v>
      </c>
      <c r="B1453">
        <v>9</v>
      </c>
      <c r="C1453">
        <v>13</v>
      </c>
      <c r="D1453">
        <v>39338</v>
      </c>
      <c r="E1453" s="243">
        <v>6.344654</v>
      </c>
      <c r="F1453" s="245">
        <v>17.12031</v>
      </c>
    </row>
    <row r="1454" spans="1:6" ht="12.75">
      <c r="A1454">
        <v>2007</v>
      </c>
      <c r="B1454">
        <v>9</v>
      </c>
      <c r="C1454">
        <v>14</v>
      </c>
      <c r="D1454">
        <v>39339</v>
      </c>
      <c r="E1454" s="243">
        <v>2.635349</v>
      </c>
      <c r="F1454" s="245">
        <v>17.38276</v>
      </c>
    </row>
    <row r="1455" spans="1:6" ht="12.75">
      <c r="A1455">
        <v>2007</v>
      </c>
      <c r="B1455">
        <v>9</v>
      </c>
      <c r="C1455">
        <v>15</v>
      </c>
      <c r="D1455">
        <v>39340</v>
      </c>
      <c r="E1455" s="243">
        <v>-2.194072</v>
      </c>
      <c r="F1455" s="245">
        <v>17.64109</v>
      </c>
    </row>
    <row r="1456" spans="1:6" ht="12.75">
      <c r="A1456">
        <v>2007</v>
      </c>
      <c r="B1456">
        <v>9</v>
      </c>
      <c r="C1456">
        <v>16</v>
      </c>
      <c r="D1456">
        <v>39341</v>
      </c>
      <c r="E1456" s="243">
        <v>-7.938132</v>
      </c>
      <c r="F1456" s="245">
        <v>17.82005</v>
      </c>
    </row>
    <row r="1457" spans="1:6" ht="12.75">
      <c r="A1457">
        <v>2007</v>
      </c>
      <c r="B1457">
        <v>9</v>
      </c>
      <c r="C1457">
        <v>17</v>
      </c>
      <c r="D1457">
        <v>39342</v>
      </c>
      <c r="E1457" s="243">
        <v>-10.86151</v>
      </c>
      <c r="F1457" s="245">
        <v>18.01365</v>
      </c>
    </row>
    <row r="1458" spans="1:6" ht="12.75">
      <c r="A1458">
        <v>2007</v>
      </c>
      <c r="B1458">
        <v>9</v>
      </c>
      <c r="C1458">
        <v>18</v>
      </c>
      <c r="D1458">
        <v>39343</v>
      </c>
      <c r="E1458" s="243">
        <v>-18.88816</v>
      </c>
      <c r="F1458" s="245">
        <v>18.15193</v>
      </c>
    </row>
    <row r="1459" spans="1:6" ht="12.75">
      <c r="A1459">
        <v>2007</v>
      </c>
      <c r="B1459">
        <v>9</v>
      </c>
      <c r="C1459">
        <v>19</v>
      </c>
      <c r="D1459">
        <v>39344</v>
      </c>
      <c r="E1459" s="243">
        <v>9.004531</v>
      </c>
      <c r="F1459" s="245">
        <v>18.27953</v>
      </c>
    </row>
    <row r="1460" spans="1:6" ht="12.75">
      <c r="A1460">
        <v>2007</v>
      </c>
      <c r="B1460">
        <v>9</v>
      </c>
      <c r="C1460">
        <v>20</v>
      </c>
      <c r="D1460">
        <v>39345</v>
      </c>
      <c r="E1460" s="243">
        <v>5.365205</v>
      </c>
      <c r="F1460" s="245">
        <v>18.44963</v>
      </c>
    </row>
    <row r="1461" spans="1:6" ht="12.75">
      <c r="A1461">
        <v>2007</v>
      </c>
      <c r="B1461">
        <v>9</v>
      </c>
      <c r="C1461">
        <v>21</v>
      </c>
      <c r="D1461">
        <v>39346</v>
      </c>
      <c r="E1461" s="243">
        <v>-0.02963907</v>
      </c>
      <c r="F1461" s="245">
        <v>18.16042</v>
      </c>
    </row>
    <row r="1462" spans="1:6" ht="12.75">
      <c r="A1462">
        <v>2007</v>
      </c>
      <c r="B1462">
        <v>9</v>
      </c>
      <c r="C1462">
        <v>22</v>
      </c>
      <c r="D1462">
        <v>39347</v>
      </c>
      <c r="E1462" s="243">
        <v>13.24634</v>
      </c>
      <c r="F1462" s="245">
        <v>18.25271</v>
      </c>
    </row>
    <row r="1463" spans="1:6" ht="12.75">
      <c r="A1463">
        <v>2007</v>
      </c>
      <c r="B1463">
        <v>9</v>
      </c>
      <c r="C1463">
        <v>23</v>
      </c>
      <c r="D1463">
        <v>39348</v>
      </c>
      <c r="E1463" s="243">
        <v>81.4593</v>
      </c>
      <c r="F1463" s="245">
        <v>18.27547</v>
      </c>
    </row>
    <row r="1464" spans="1:6" ht="12.75">
      <c r="A1464">
        <v>2007</v>
      </c>
      <c r="B1464">
        <v>9</v>
      </c>
      <c r="C1464">
        <v>24</v>
      </c>
      <c r="D1464">
        <v>39349</v>
      </c>
      <c r="E1464" s="243">
        <v>99.36363</v>
      </c>
      <c r="F1464" s="245">
        <v>18.26771</v>
      </c>
    </row>
    <row r="1465" spans="1:6" ht="12.75">
      <c r="A1465">
        <v>2007</v>
      </c>
      <c r="B1465">
        <v>9</v>
      </c>
      <c r="C1465">
        <v>25</v>
      </c>
      <c r="D1465">
        <v>39350</v>
      </c>
      <c r="E1465" s="243">
        <v>105.7742</v>
      </c>
      <c r="F1465" s="245">
        <v>18.26537</v>
      </c>
    </row>
    <row r="1466" spans="1:6" ht="12.75">
      <c r="A1466">
        <v>2007</v>
      </c>
      <c r="B1466">
        <v>9</v>
      </c>
      <c r="C1466">
        <v>26</v>
      </c>
      <c r="D1466">
        <v>39351</v>
      </c>
      <c r="E1466" s="243">
        <v>95.77987</v>
      </c>
      <c r="F1466" s="245">
        <v>18.29292</v>
      </c>
    </row>
    <row r="1467" spans="1:5" ht="12.75">
      <c r="A1467">
        <v>2007</v>
      </c>
      <c r="B1467">
        <v>9</v>
      </c>
      <c r="C1467">
        <v>27</v>
      </c>
      <c r="D1467">
        <v>39352</v>
      </c>
      <c r="E1467" s="243">
        <v>100</v>
      </c>
    </row>
    <row r="1468" spans="1:6" ht="12.75">
      <c r="A1468">
        <v>2007</v>
      </c>
      <c r="B1468">
        <v>9</v>
      </c>
      <c r="C1468">
        <v>28</v>
      </c>
      <c r="D1468">
        <v>39353</v>
      </c>
      <c r="E1468" s="243">
        <v>98.94147</v>
      </c>
      <c r="F1468" s="245">
        <v>18.27667</v>
      </c>
    </row>
    <row r="1469" spans="1:6" ht="12.75">
      <c r="A1469">
        <v>2007</v>
      </c>
      <c r="B1469">
        <v>9</v>
      </c>
      <c r="C1469">
        <v>29</v>
      </c>
      <c r="D1469">
        <v>39354</v>
      </c>
      <c r="E1469" s="243">
        <v>57.2619</v>
      </c>
      <c r="F1469" s="245">
        <v>18.26854</v>
      </c>
    </row>
    <row r="1470" spans="1:6" ht="12.75">
      <c r="A1470">
        <v>2007</v>
      </c>
      <c r="B1470">
        <v>9</v>
      </c>
      <c r="C1470">
        <v>30</v>
      </c>
      <c r="D1470">
        <v>39355</v>
      </c>
      <c r="E1470" s="243">
        <v>43.75523</v>
      </c>
      <c r="F1470" s="245">
        <v>18.31672</v>
      </c>
    </row>
    <row r="1471" spans="1:6" ht="12.75">
      <c r="A1471">
        <v>2007</v>
      </c>
      <c r="B1471">
        <v>10</v>
      </c>
      <c r="C1471">
        <v>1</v>
      </c>
      <c r="D1471">
        <v>39356</v>
      </c>
      <c r="E1471" s="243">
        <v>28.24109</v>
      </c>
      <c r="F1471" s="245">
        <v>18.27068</v>
      </c>
    </row>
    <row r="1472" spans="1:6" ht="12.75">
      <c r="A1472">
        <v>2007</v>
      </c>
      <c r="B1472">
        <v>10</v>
      </c>
      <c r="C1472">
        <v>2</v>
      </c>
      <c r="D1472">
        <v>39357</v>
      </c>
      <c r="E1472" s="243">
        <v>100.008</v>
      </c>
      <c r="F1472" s="245">
        <v>18.28083</v>
      </c>
    </row>
    <row r="1473" spans="1:6" ht="12.75">
      <c r="A1473">
        <v>2007</v>
      </c>
      <c r="B1473">
        <v>10</v>
      </c>
      <c r="C1473">
        <v>3</v>
      </c>
      <c r="D1473">
        <v>39358</v>
      </c>
      <c r="E1473" s="243">
        <v>105.2387</v>
      </c>
      <c r="F1473" s="245">
        <v>18.29</v>
      </c>
    </row>
    <row r="1474" spans="1:6" ht="12.75">
      <c r="A1474">
        <v>2007</v>
      </c>
      <c r="B1474">
        <v>10</v>
      </c>
      <c r="C1474">
        <v>4</v>
      </c>
      <c r="D1474">
        <v>39359</v>
      </c>
      <c r="E1474" s="243">
        <v>96.40764</v>
      </c>
      <c r="F1474" s="245">
        <v>18.28594</v>
      </c>
    </row>
    <row r="1475" spans="1:6" ht="12.75">
      <c r="A1475">
        <v>2007</v>
      </c>
      <c r="B1475">
        <v>10</v>
      </c>
      <c r="C1475">
        <v>5</v>
      </c>
      <c r="D1475">
        <v>39360</v>
      </c>
      <c r="E1475" s="243">
        <v>82.60293</v>
      </c>
      <c r="F1475" s="245">
        <v>18.29516</v>
      </c>
    </row>
    <row r="1476" spans="1:6" ht="12.75">
      <c r="A1476">
        <v>2007</v>
      </c>
      <c r="B1476">
        <v>10</v>
      </c>
      <c r="C1476">
        <v>6</v>
      </c>
      <c r="D1476">
        <v>39361</v>
      </c>
      <c r="E1476" s="243">
        <v>61.67612</v>
      </c>
      <c r="F1476" s="245">
        <v>18.25932</v>
      </c>
    </row>
    <row r="1477" spans="1:6" ht="12.75">
      <c r="A1477">
        <v>2007</v>
      </c>
      <c r="B1477">
        <v>10</v>
      </c>
      <c r="C1477">
        <v>7</v>
      </c>
      <c r="D1477">
        <v>39362</v>
      </c>
      <c r="E1477" s="243">
        <v>49.92768</v>
      </c>
      <c r="F1477" s="245">
        <v>18.28896</v>
      </c>
    </row>
    <row r="1478" spans="1:6" ht="12.75">
      <c r="A1478">
        <v>2007</v>
      </c>
      <c r="B1478">
        <v>10</v>
      </c>
      <c r="C1478">
        <v>8</v>
      </c>
      <c r="D1478">
        <v>39363</v>
      </c>
      <c r="E1478" s="243">
        <v>32.05193</v>
      </c>
      <c r="F1478" s="245">
        <v>18.25927</v>
      </c>
    </row>
    <row r="1479" spans="1:6" ht="12.75">
      <c r="A1479">
        <v>2007</v>
      </c>
      <c r="B1479">
        <v>10</v>
      </c>
      <c r="C1479">
        <v>9</v>
      </c>
      <c r="D1479">
        <v>39364</v>
      </c>
      <c r="E1479" s="243">
        <v>24.93692</v>
      </c>
      <c r="F1479" s="245">
        <v>18.36469</v>
      </c>
    </row>
    <row r="1480" spans="1:6" ht="12.75">
      <c r="A1480">
        <v>2007</v>
      </c>
      <c r="B1480">
        <v>10</v>
      </c>
      <c r="C1480">
        <v>10</v>
      </c>
      <c r="D1480">
        <v>39365</v>
      </c>
      <c r="E1480" s="243">
        <v>6.078378</v>
      </c>
      <c r="F1480" s="245">
        <v>18.37016</v>
      </c>
    </row>
    <row r="1481" spans="1:6" ht="12.75">
      <c r="A1481">
        <v>2007</v>
      </c>
      <c r="B1481">
        <v>10</v>
      </c>
      <c r="C1481">
        <v>11</v>
      </c>
      <c r="D1481">
        <v>39366</v>
      </c>
      <c r="E1481" s="243">
        <v>20.0147</v>
      </c>
      <c r="F1481" s="245">
        <v>18.40604</v>
      </c>
    </row>
    <row r="1482" spans="1:6" ht="12.75">
      <c r="A1482">
        <v>2007</v>
      </c>
      <c r="B1482">
        <v>10</v>
      </c>
      <c r="C1482">
        <v>12</v>
      </c>
      <c r="D1482">
        <v>39367</v>
      </c>
      <c r="E1482" s="243">
        <v>-6.358795</v>
      </c>
      <c r="F1482" s="245">
        <v>18.34068</v>
      </c>
    </row>
    <row r="1483" spans="1:6" ht="12.75">
      <c r="A1483">
        <v>2007</v>
      </c>
      <c r="B1483">
        <v>10</v>
      </c>
      <c r="C1483">
        <v>13</v>
      </c>
      <c r="D1483">
        <v>39368</v>
      </c>
      <c r="E1483" s="243">
        <v>-6.449215</v>
      </c>
      <c r="F1483" s="245">
        <v>18.42646</v>
      </c>
    </row>
    <row r="1484" spans="1:6" ht="12.75">
      <c r="A1484">
        <v>2007</v>
      </c>
      <c r="B1484">
        <v>10</v>
      </c>
      <c r="C1484">
        <v>14</v>
      </c>
      <c r="D1484">
        <v>39369</v>
      </c>
      <c r="E1484" s="243">
        <v>-1.983162</v>
      </c>
      <c r="F1484" s="245">
        <v>18.31797</v>
      </c>
    </row>
    <row r="1485" spans="1:6" ht="12.75">
      <c r="A1485">
        <v>2007</v>
      </c>
      <c r="B1485">
        <v>10</v>
      </c>
      <c r="C1485">
        <v>15</v>
      </c>
      <c r="D1485">
        <v>39370</v>
      </c>
      <c r="E1485" s="243">
        <v>0.1628051</v>
      </c>
      <c r="F1485" s="245">
        <v>18.50219</v>
      </c>
    </row>
    <row r="1486" spans="1:6" ht="12.75">
      <c r="A1486">
        <v>2007</v>
      </c>
      <c r="B1486">
        <v>10</v>
      </c>
      <c r="C1486">
        <v>16</v>
      </c>
      <c r="D1486">
        <v>39371</v>
      </c>
      <c r="E1486" s="243">
        <v>8.711411</v>
      </c>
      <c r="F1486" s="245">
        <v>18.255</v>
      </c>
    </row>
    <row r="1487" spans="1:6" ht="12.75">
      <c r="A1487">
        <v>2007</v>
      </c>
      <c r="B1487">
        <v>10</v>
      </c>
      <c r="C1487">
        <v>17</v>
      </c>
      <c r="D1487">
        <v>39372</v>
      </c>
      <c r="E1487" s="243">
        <v>6.430212</v>
      </c>
      <c r="F1487" s="245">
        <v>18.14406</v>
      </c>
    </row>
    <row r="1488" spans="1:6" ht="12.75">
      <c r="A1488">
        <v>2007</v>
      </c>
      <c r="B1488">
        <v>10</v>
      </c>
      <c r="C1488">
        <v>18</v>
      </c>
      <c r="D1488">
        <v>39373</v>
      </c>
      <c r="E1488" s="243">
        <v>-30.06994</v>
      </c>
      <c r="F1488" s="245">
        <v>18.18693</v>
      </c>
    </row>
    <row r="1489" spans="1:6" ht="12.75">
      <c r="A1489">
        <v>2007</v>
      </c>
      <c r="B1489">
        <v>10</v>
      </c>
      <c r="C1489">
        <v>19</v>
      </c>
      <c r="D1489">
        <v>39374</v>
      </c>
      <c r="E1489" s="243">
        <v>-40.96378</v>
      </c>
      <c r="F1489" s="245">
        <v>18.26932</v>
      </c>
    </row>
    <row r="1490" spans="1:6" ht="12.75">
      <c r="A1490">
        <v>2007</v>
      </c>
      <c r="B1490">
        <v>10</v>
      </c>
      <c r="C1490">
        <v>20</v>
      </c>
      <c r="D1490">
        <v>39375</v>
      </c>
      <c r="E1490" s="243">
        <v>10.99619</v>
      </c>
      <c r="F1490" s="245">
        <v>18.29568</v>
      </c>
    </row>
    <row r="1491" spans="1:6" ht="12.75">
      <c r="A1491">
        <v>2007</v>
      </c>
      <c r="B1491">
        <v>10</v>
      </c>
      <c r="C1491">
        <v>21</v>
      </c>
      <c r="D1491">
        <v>39376</v>
      </c>
      <c r="E1491" s="243">
        <v>-1.741917</v>
      </c>
      <c r="F1491" s="245">
        <v>18.2625</v>
      </c>
    </row>
    <row r="1492" spans="1:6" ht="12.75">
      <c r="A1492">
        <v>2007</v>
      </c>
      <c r="B1492">
        <v>10</v>
      </c>
      <c r="C1492">
        <v>22</v>
      </c>
      <c r="D1492">
        <v>39377</v>
      </c>
      <c r="E1492" s="243">
        <v>1.095677</v>
      </c>
      <c r="F1492" s="245">
        <v>18.3087</v>
      </c>
    </row>
    <row r="1493" spans="1:6" ht="12.75">
      <c r="A1493">
        <v>2007</v>
      </c>
      <c r="B1493">
        <v>10</v>
      </c>
      <c r="C1493">
        <v>23</v>
      </c>
      <c r="D1493">
        <v>39378</v>
      </c>
      <c r="E1493" s="243">
        <v>-18.32489</v>
      </c>
      <c r="F1493" s="245">
        <v>18.37359</v>
      </c>
    </row>
    <row r="1494" spans="1:6" ht="12.75">
      <c r="A1494">
        <v>2007</v>
      </c>
      <c r="B1494">
        <v>10</v>
      </c>
      <c r="C1494">
        <v>24</v>
      </c>
      <c r="D1494">
        <v>39379</v>
      </c>
      <c r="E1494" s="243">
        <v>-6.543822</v>
      </c>
      <c r="F1494" s="245">
        <v>18.38979</v>
      </c>
    </row>
    <row r="1495" spans="1:6" ht="12.75">
      <c r="A1495">
        <v>2007</v>
      </c>
      <c r="B1495">
        <v>10</v>
      </c>
      <c r="C1495">
        <v>25</v>
      </c>
      <c r="D1495">
        <v>39380</v>
      </c>
      <c r="E1495" s="243">
        <v>-4.018192</v>
      </c>
      <c r="F1495" s="245">
        <v>18.28489</v>
      </c>
    </row>
    <row r="1496" spans="1:6" ht="12.75">
      <c r="A1496">
        <v>2007</v>
      </c>
      <c r="B1496">
        <v>11</v>
      </c>
      <c r="C1496">
        <v>7</v>
      </c>
      <c r="D1496">
        <v>39393</v>
      </c>
      <c r="E1496" s="243">
        <v>6.622334</v>
      </c>
      <c r="F1496" s="245">
        <v>18.28036</v>
      </c>
    </row>
    <row r="1497" spans="1:6" ht="12.75">
      <c r="A1497">
        <v>2007</v>
      </c>
      <c r="B1497">
        <v>11</v>
      </c>
      <c r="C1497">
        <v>8</v>
      </c>
      <c r="D1497">
        <v>39394</v>
      </c>
      <c r="E1497" s="243">
        <v>8.257469</v>
      </c>
      <c r="F1497" s="245">
        <v>18.32245</v>
      </c>
    </row>
    <row r="1498" spans="1:6" ht="12.75">
      <c r="A1498">
        <v>2007</v>
      </c>
      <c r="B1498">
        <v>11</v>
      </c>
      <c r="C1498">
        <v>9</v>
      </c>
      <c r="D1498">
        <v>39395</v>
      </c>
      <c r="E1498" s="243">
        <v>7.646205</v>
      </c>
      <c r="F1498" s="245">
        <v>18.22917</v>
      </c>
    </row>
    <row r="1499" spans="1:6" ht="12.75">
      <c r="A1499">
        <v>2007</v>
      </c>
      <c r="B1499">
        <v>11</v>
      </c>
      <c r="C1499">
        <v>10</v>
      </c>
      <c r="D1499">
        <v>39396</v>
      </c>
      <c r="E1499" s="243">
        <v>5.512481</v>
      </c>
      <c r="F1499" s="245">
        <v>18.37698</v>
      </c>
    </row>
    <row r="1500" spans="1:6" ht="12.75">
      <c r="A1500">
        <v>2007</v>
      </c>
      <c r="B1500">
        <v>11</v>
      </c>
      <c r="C1500">
        <v>11</v>
      </c>
      <c r="D1500">
        <v>39397</v>
      </c>
      <c r="E1500" s="243">
        <v>-3.193772</v>
      </c>
      <c r="F1500" s="245">
        <v>18.28875</v>
      </c>
    </row>
    <row r="1501" spans="1:6" ht="12.75">
      <c r="A1501">
        <v>2007</v>
      </c>
      <c r="B1501">
        <v>11</v>
      </c>
      <c r="C1501">
        <v>12</v>
      </c>
      <c r="D1501">
        <v>39398</v>
      </c>
      <c r="E1501" s="243">
        <v>-20.13996</v>
      </c>
      <c r="F1501" s="245">
        <v>18.15682</v>
      </c>
    </row>
    <row r="1502" spans="1:6" ht="12.75">
      <c r="A1502">
        <v>2007</v>
      </c>
      <c r="B1502">
        <v>11</v>
      </c>
      <c r="C1502">
        <v>13</v>
      </c>
      <c r="D1502">
        <v>39399</v>
      </c>
      <c r="E1502" s="243">
        <v>-27.54449</v>
      </c>
      <c r="F1502" s="245">
        <v>18.26552</v>
      </c>
    </row>
    <row r="1503" spans="1:6" ht="12.75">
      <c r="A1503">
        <v>2007</v>
      </c>
      <c r="B1503">
        <v>11</v>
      </c>
      <c r="C1503">
        <v>14</v>
      </c>
      <c r="D1503">
        <v>39400</v>
      </c>
      <c r="E1503" s="243">
        <v>-14.84587</v>
      </c>
      <c r="F1503" s="245">
        <v>18.34755</v>
      </c>
    </row>
    <row r="1504" spans="1:6" ht="12.75">
      <c r="A1504">
        <v>2007</v>
      </c>
      <c r="B1504">
        <v>11</v>
      </c>
      <c r="C1504">
        <v>15</v>
      </c>
      <c r="D1504">
        <v>39401</v>
      </c>
      <c r="E1504" s="243">
        <v>1.052223</v>
      </c>
      <c r="F1504" s="245">
        <v>18.36896</v>
      </c>
    </row>
    <row r="1505" spans="1:6" ht="12.75">
      <c r="A1505">
        <v>2007</v>
      </c>
      <c r="B1505">
        <v>11</v>
      </c>
      <c r="C1505">
        <v>16</v>
      </c>
      <c r="D1505">
        <v>39402</v>
      </c>
      <c r="E1505" s="243">
        <v>-0.3725767</v>
      </c>
      <c r="F1505" s="245">
        <v>18.3737</v>
      </c>
    </row>
    <row r="1506" spans="1:6" ht="12.75">
      <c r="A1506">
        <v>2007</v>
      </c>
      <c r="B1506">
        <v>11</v>
      </c>
      <c r="C1506">
        <v>17</v>
      </c>
      <c r="D1506">
        <v>39403</v>
      </c>
      <c r="E1506" s="243">
        <v>-2.49278</v>
      </c>
      <c r="F1506" s="245">
        <v>18.36885</v>
      </c>
    </row>
    <row r="1507" spans="1:6" ht="12.75">
      <c r="A1507">
        <v>2007</v>
      </c>
      <c r="B1507">
        <v>11</v>
      </c>
      <c r="C1507">
        <v>18</v>
      </c>
      <c r="D1507">
        <v>39404</v>
      </c>
      <c r="E1507" s="243">
        <v>-8.657561</v>
      </c>
      <c r="F1507" s="245">
        <v>18.37016</v>
      </c>
    </row>
    <row r="1508" spans="1:6" ht="12.75">
      <c r="A1508">
        <v>2007</v>
      </c>
      <c r="B1508">
        <v>11</v>
      </c>
      <c r="C1508">
        <v>19</v>
      </c>
      <c r="D1508">
        <v>39405</v>
      </c>
      <c r="E1508" s="243">
        <v>-24.90374</v>
      </c>
      <c r="F1508" s="245">
        <v>18.34474</v>
      </c>
    </row>
    <row r="1509" spans="1:6" ht="12.75">
      <c r="A1509">
        <v>2007</v>
      </c>
      <c r="B1509">
        <v>11</v>
      </c>
      <c r="C1509">
        <v>20</v>
      </c>
      <c r="D1509">
        <v>39406</v>
      </c>
      <c r="E1509" s="243">
        <v>-6.59518</v>
      </c>
      <c r="F1509" s="245">
        <v>18.30828</v>
      </c>
    </row>
    <row r="1510" spans="1:6" ht="12.75">
      <c r="A1510">
        <v>2007</v>
      </c>
      <c r="B1510">
        <v>11</v>
      </c>
      <c r="C1510">
        <v>21</v>
      </c>
      <c r="D1510">
        <v>39407</v>
      </c>
      <c r="E1510" s="243">
        <v>-3.525227</v>
      </c>
      <c r="F1510" s="245">
        <v>18.26427</v>
      </c>
    </row>
    <row r="1511" spans="1:6" ht="12.75">
      <c r="A1511">
        <v>2007</v>
      </c>
      <c r="B1511">
        <v>11</v>
      </c>
      <c r="C1511">
        <v>22</v>
      </c>
      <c r="D1511">
        <v>39408</v>
      </c>
      <c r="E1511" s="243">
        <v>-16.20937</v>
      </c>
      <c r="F1511" s="245">
        <v>18.22313</v>
      </c>
    </row>
    <row r="1512" spans="1:6" ht="12.75">
      <c r="A1512">
        <v>2007</v>
      </c>
      <c r="B1512">
        <v>11</v>
      </c>
      <c r="C1512">
        <v>23</v>
      </c>
      <c r="D1512">
        <v>39409</v>
      </c>
      <c r="E1512" s="243">
        <v>0.4962543</v>
      </c>
      <c r="F1512" s="245">
        <v>18.19188</v>
      </c>
    </row>
    <row r="1513" spans="1:6" ht="12.75">
      <c r="A1513">
        <v>2007</v>
      </c>
      <c r="B1513">
        <v>11</v>
      </c>
      <c r="C1513">
        <v>24</v>
      </c>
      <c r="D1513">
        <v>39410</v>
      </c>
      <c r="E1513" s="243">
        <v>-3.986872</v>
      </c>
      <c r="F1513" s="245">
        <v>18.12302</v>
      </c>
    </row>
    <row r="1514" spans="1:6" ht="12.75">
      <c r="A1514">
        <v>2007</v>
      </c>
      <c r="B1514">
        <v>11</v>
      </c>
      <c r="C1514">
        <v>25</v>
      </c>
      <c r="D1514">
        <v>39411</v>
      </c>
      <c r="E1514" s="243">
        <v>-0.4815384</v>
      </c>
      <c r="F1514" s="245">
        <v>18.0712</v>
      </c>
    </row>
    <row r="1515" spans="1:6" ht="12.75">
      <c r="A1515">
        <v>2007</v>
      </c>
      <c r="B1515">
        <v>11</v>
      </c>
      <c r="C1515">
        <v>26</v>
      </c>
      <c r="D1515">
        <v>39412</v>
      </c>
      <c r="E1515" s="243">
        <v>-7.791166</v>
      </c>
      <c r="F1515" s="245">
        <v>18.0488</v>
      </c>
    </row>
    <row r="1516" spans="1:6" ht="12.75">
      <c r="A1516">
        <v>2007</v>
      </c>
      <c r="B1516">
        <v>11</v>
      </c>
      <c r="C1516">
        <v>27</v>
      </c>
      <c r="D1516">
        <v>39413</v>
      </c>
      <c r="E1516" s="243">
        <v>-7.997769</v>
      </c>
      <c r="F1516" s="245">
        <v>18.10906</v>
      </c>
    </row>
    <row r="1517" spans="1:6" ht="12.75">
      <c r="A1517">
        <v>2007</v>
      </c>
      <c r="B1517">
        <v>11</v>
      </c>
      <c r="C1517">
        <v>28</v>
      </c>
      <c r="D1517">
        <v>39414</v>
      </c>
      <c r="E1517" s="243">
        <v>-30.49389</v>
      </c>
      <c r="F1517" s="245">
        <v>18.12901</v>
      </c>
    </row>
    <row r="1518" spans="1:6" ht="12.75">
      <c r="A1518">
        <v>2007</v>
      </c>
      <c r="B1518">
        <v>11</v>
      </c>
      <c r="C1518">
        <v>29</v>
      </c>
      <c r="D1518">
        <v>39415</v>
      </c>
      <c r="E1518" s="243">
        <v>-23.24452</v>
      </c>
      <c r="F1518" s="245">
        <v>18.14948</v>
      </c>
    </row>
    <row r="1519" spans="1:6" ht="12.75">
      <c r="A1519">
        <v>2007</v>
      </c>
      <c r="B1519">
        <v>11</v>
      </c>
      <c r="C1519">
        <v>30</v>
      </c>
      <c r="D1519">
        <v>39416</v>
      </c>
      <c r="E1519" s="243">
        <v>-29.26168</v>
      </c>
      <c r="F1519" s="245">
        <v>18.18036</v>
      </c>
    </row>
    <row r="1520" spans="1:6" ht="12.75">
      <c r="A1520">
        <v>2007</v>
      </c>
      <c r="B1520">
        <v>12</v>
      </c>
      <c r="C1520">
        <v>1</v>
      </c>
      <c r="D1520">
        <v>39417</v>
      </c>
      <c r="E1520" s="243">
        <v>-1.012438</v>
      </c>
      <c r="F1520" s="245">
        <v>18.20729</v>
      </c>
    </row>
    <row r="1521" spans="1:6" ht="12.75">
      <c r="A1521">
        <v>2007</v>
      </c>
      <c r="B1521">
        <v>12</v>
      </c>
      <c r="C1521">
        <v>2</v>
      </c>
      <c r="D1521">
        <v>39418</v>
      </c>
      <c r="E1521" s="243">
        <v>-24.7054</v>
      </c>
      <c r="F1521" s="245">
        <v>18.21823</v>
      </c>
    </row>
    <row r="1522" spans="1:6" ht="12.75">
      <c r="A1522">
        <v>2007</v>
      </c>
      <c r="B1522">
        <v>12</v>
      </c>
      <c r="C1522">
        <v>3</v>
      </c>
      <c r="D1522">
        <v>39419</v>
      </c>
      <c r="E1522" s="243">
        <v>-13.72659</v>
      </c>
      <c r="F1522" s="245">
        <v>18.23589</v>
      </c>
    </row>
    <row r="1523" spans="1:6" ht="12.75">
      <c r="A1523">
        <v>2007</v>
      </c>
      <c r="B1523">
        <v>12</v>
      </c>
      <c r="C1523">
        <v>4</v>
      </c>
      <c r="D1523">
        <v>39420</v>
      </c>
      <c r="E1523" s="243">
        <v>-4.236582</v>
      </c>
      <c r="F1523" s="245">
        <v>18.23625</v>
      </c>
    </row>
    <row r="1524" spans="1:6" ht="12.75">
      <c r="A1524">
        <v>2007</v>
      </c>
      <c r="B1524">
        <v>12</v>
      </c>
      <c r="C1524">
        <v>5</v>
      </c>
      <c r="D1524">
        <v>39421</v>
      </c>
      <c r="E1524" s="243">
        <v>-9.484484</v>
      </c>
      <c r="F1524" s="245">
        <v>18.22896</v>
      </c>
    </row>
    <row r="1525" spans="1:6" ht="12.75">
      <c r="A1525">
        <v>2007</v>
      </c>
      <c r="B1525">
        <v>12</v>
      </c>
      <c r="C1525">
        <v>6</v>
      </c>
      <c r="D1525">
        <v>39422</v>
      </c>
      <c r="E1525" s="243">
        <v>3.764586</v>
      </c>
      <c r="F1525" s="245">
        <v>18.24234</v>
      </c>
    </row>
    <row r="1526" spans="1:6" ht="12.75">
      <c r="A1526">
        <v>2007</v>
      </c>
      <c r="B1526">
        <v>12</v>
      </c>
      <c r="C1526">
        <v>7</v>
      </c>
      <c r="D1526">
        <v>39423</v>
      </c>
      <c r="E1526" s="243">
        <v>-17.0371</v>
      </c>
      <c r="F1526" s="245">
        <v>18.23599</v>
      </c>
    </row>
    <row r="1527" spans="1:6" ht="12.75">
      <c r="A1527">
        <v>2007</v>
      </c>
      <c r="B1527">
        <v>12</v>
      </c>
      <c r="C1527">
        <v>8</v>
      </c>
      <c r="D1527">
        <v>39424</v>
      </c>
      <c r="E1527" s="243">
        <v>-21.73838</v>
      </c>
      <c r="F1527" s="245">
        <v>18.23167</v>
      </c>
    </row>
    <row r="1528" spans="1:6" ht="12.75">
      <c r="A1528">
        <v>2007</v>
      </c>
      <c r="B1528">
        <v>12</v>
      </c>
      <c r="C1528">
        <v>9</v>
      </c>
      <c r="D1528">
        <v>39425</v>
      </c>
      <c r="E1528" s="243">
        <v>-11.74972</v>
      </c>
      <c r="F1528" s="245">
        <v>18.22359</v>
      </c>
    </row>
    <row r="1529" spans="1:6" ht="12.75">
      <c r="A1529">
        <v>2007</v>
      </c>
      <c r="B1529">
        <v>12</v>
      </c>
      <c r="C1529">
        <v>10</v>
      </c>
      <c r="D1529">
        <v>39426</v>
      </c>
      <c r="E1529" s="243">
        <v>-6.878222</v>
      </c>
      <c r="F1529" s="245">
        <v>18.21151</v>
      </c>
    </row>
    <row r="1530" spans="1:6" ht="12.75">
      <c r="A1530">
        <v>2007</v>
      </c>
      <c r="B1530">
        <v>12</v>
      </c>
      <c r="C1530">
        <v>11</v>
      </c>
      <c r="D1530">
        <v>39427</v>
      </c>
      <c r="E1530" s="243">
        <v>-13.95038</v>
      </c>
      <c r="F1530" s="245">
        <v>18.19516</v>
      </c>
    </row>
    <row r="1531" spans="1:6" ht="12.75">
      <c r="A1531">
        <v>2007</v>
      </c>
      <c r="B1531">
        <v>12</v>
      </c>
      <c r="C1531">
        <v>12</v>
      </c>
      <c r="D1531">
        <v>39428</v>
      </c>
      <c r="E1531" s="243">
        <v>-5.634306</v>
      </c>
      <c r="F1531" s="245">
        <v>18.18292</v>
      </c>
    </row>
    <row r="1532" spans="1:6" ht="12.75">
      <c r="A1532">
        <v>2007</v>
      </c>
      <c r="B1532">
        <v>12</v>
      </c>
      <c r="C1532">
        <v>13</v>
      </c>
      <c r="D1532">
        <v>39429</v>
      </c>
      <c r="E1532" s="243">
        <v>-10.01763</v>
      </c>
      <c r="F1532" s="245">
        <v>18.19052</v>
      </c>
    </row>
    <row r="1533" spans="1:6" ht="12.75">
      <c r="A1533">
        <v>2007</v>
      </c>
      <c r="B1533">
        <v>12</v>
      </c>
      <c r="C1533">
        <v>14</v>
      </c>
      <c r="D1533">
        <v>39430</v>
      </c>
      <c r="E1533" s="243">
        <v>3.396876</v>
      </c>
      <c r="F1533" s="245">
        <v>18.27036</v>
      </c>
    </row>
    <row r="1534" spans="1:6" ht="12.75">
      <c r="A1534">
        <v>2007</v>
      </c>
      <c r="B1534">
        <v>12</v>
      </c>
      <c r="C1534">
        <v>15</v>
      </c>
      <c r="D1534">
        <v>39431</v>
      </c>
      <c r="E1534" s="243">
        <v>33.45756</v>
      </c>
      <c r="F1534" s="245">
        <v>18.28156</v>
      </c>
    </row>
    <row r="1535" spans="1:6" ht="12.75">
      <c r="A1535">
        <v>2007</v>
      </c>
      <c r="B1535">
        <v>12</v>
      </c>
      <c r="C1535">
        <v>16</v>
      </c>
      <c r="D1535">
        <v>39432</v>
      </c>
      <c r="E1535" s="243">
        <v>11.14524</v>
      </c>
      <c r="F1535" s="245">
        <v>18.23125</v>
      </c>
    </row>
    <row r="1536" spans="1:6" ht="12.75">
      <c r="A1536">
        <v>2007</v>
      </c>
      <c r="B1536">
        <v>12</v>
      </c>
      <c r="C1536">
        <v>17</v>
      </c>
      <c r="D1536">
        <v>39433</v>
      </c>
      <c r="E1536" s="243">
        <v>10.1858</v>
      </c>
      <c r="F1536" s="245">
        <v>18.33156</v>
      </c>
    </row>
    <row r="1537" spans="1:6" ht="12.75">
      <c r="A1537">
        <v>2007</v>
      </c>
      <c r="B1537">
        <v>12</v>
      </c>
      <c r="C1537">
        <v>18</v>
      </c>
      <c r="D1537">
        <v>39434</v>
      </c>
      <c r="E1537" s="243">
        <v>5.040292</v>
      </c>
      <c r="F1537" s="245">
        <v>18.31927</v>
      </c>
    </row>
    <row r="1538" spans="1:6" ht="12.75">
      <c r="A1538">
        <v>2007</v>
      </c>
      <c r="B1538">
        <v>12</v>
      </c>
      <c r="C1538">
        <v>19</v>
      </c>
      <c r="D1538">
        <v>39435</v>
      </c>
      <c r="E1538" s="243">
        <v>1.814718</v>
      </c>
      <c r="F1538" s="245">
        <v>18.29646</v>
      </c>
    </row>
    <row r="1539" spans="1:6" ht="12.75">
      <c r="A1539">
        <v>2007</v>
      </c>
      <c r="B1539">
        <v>12</v>
      </c>
      <c r="C1539">
        <v>20</v>
      </c>
      <c r="D1539">
        <v>39436</v>
      </c>
      <c r="E1539" s="243">
        <v>4.958252</v>
      </c>
      <c r="F1539" s="245">
        <v>18.24214</v>
      </c>
    </row>
    <row r="1540" spans="1:6" ht="12.75">
      <c r="A1540">
        <v>2007</v>
      </c>
      <c r="B1540">
        <v>12</v>
      </c>
      <c r="C1540">
        <v>21</v>
      </c>
      <c r="D1540">
        <v>39437</v>
      </c>
      <c r="E1540" s="243">
        <v>-5.264278</v>
      </c>
      <c r="F1540" s="245">
        <v>18.23839</v>
      </c>
    </row>
    <row r="1541" spans="1:6" ht="12.75">
      <c r="A1541">
        <v>2007</v>
      </c>
      <c r="B1541">
        <v>12</v>
      </c>
      <c r="C1541">
        <v>22</v>
      </c>
      <c r="D1541">
        <v>39438</v>
      </c>
      <c r="E1541" s="243">
        <v>8.857794</v>
      </c>
      <c r="F1541" s="245">
        <v>18.33203</v>
      </c>
    </row>
    <row r="1542" spans="1:6" ht="12.75">
      <c r="A1542">
        <v>2007</v>
      </c>
      <c r="B1542">
        <v>12</v>
      </c>
      <c r="C1542">
        <v>23</v>
      </c>
      <c r="D1542">
        <v>39439</v>
      </c>
      <c r="E1542" s="243">
        <v>16.50995</v>
      </c>
      <c r="F1542" s="245">
        <v>18.42469</v>
      </c>
    </row>
    <row r="1543" spans="1:6" ht="12.75">
      <c r="A1543">
        <v>2007</v>
      </c>
      <c r="B1543">
        <v>12</v>
      </c>
      <c r="C1543">
        <v>24</v>
      </c>
      <c r="D1543">
        <v>39440</v>
      </c>
      <c r="E1543" s="243">
        <v>19.82938</v>
      </c>
      <c r="F1543" s="245">
        <v>18.20484</v>
      </c>
    </row>
    <row r="1544" spans="1:6" ht="12.75">
      <c r="A1544">
        <v>2007</v>
      </c>
      <c r="B1544">
        <v>12</v>
      </c>
      <c r="C1544">
        <v>25</v>
      </c>
      <c r="D1544">
        <v>39441</v>
      </c>
      <c r="E1544" s="243">
        <v>4.856011</v>
      </c>
      <c r="F1544" s="245">
        <v>18.10776</v>
      </c>
    </row>
    <row r="1545" spans="1:6" ht="12.75">
      <c r="A1545">
        <v>2007</v>
      </c>
      <c r="B1545">
        <v>12</v>
      </c>
      <c r="C1545">
        <v>26</v>
      </c>
      <c r="D1545">
        <v>39442</v>
      </c>
      <c r="E1545" s="243">
        <v>-0.5927384</v>
      </c>
      <c r="F1545" s="245">
        <v>18.17135</v>
      </c>
    </row>
    <row r="1546" spans="1:6" ht="12.75">
      <c r="A1546">
        <v>2007</v>
      </c>
      <c r="B1546">
        <v>12</v>
      </c>
      <c r="C1546">
        <v>27</v>
      </c>
      <c r="D1546">
        <v>39443</v>
      </c>
      <c r="F1546" s="245">
        <v>18.21786</v>
      </c>
    </row>
    <row r="1547" spans="1:6" ht="12.75">
      <c r="A1547">
        <v>2007</v>
      </c>
      <c r="B1547">
        <v>12</v>
      </c>
      <c r="C1547">
        <v>28</v>
      </c>
      <c r="D1547">
        <v>39444</v>
      </c>
      <c r="F1547" s="245">
        <v>18.27755</v>
      </c>
    </row>
    <row r="1548" spans="1:6" ht="12.75">
      <c r="A1548">
        <v>2007</v>
      </c>
      <c r="B1548">
        <v>12</v>
      </c>
      <c r="C1548">
        <v>29</v>
      </c>
      <c r="D1548">
        <v>39445</v>
      </c>
      <c r="F1548" s="245">
        <v>18.34594</v>
      </c>
    </row>
    <row r="1549" spans="1:6" ht="12.75">
      <c r="A1549">
        <v>2007</v>
      </c>
      <c r="B1549">
        <v>12</v>
      </c>
      <c r="C1549">
        <v>30</v>
      </c>
      <c r="D1549">
        <v>39446</v>
      </c>
      <c r="F1549" s="245">
        <v>18.37609</v>
      </c>
    </row>
    <row r="1550" spans="1:6" ht="12.75">
      <c r="A1550">
        <v>2007</v>
      </c>
      <c r="B1550">
        <v>12</v>
      </c>
      <c r="C1550">
        <v>31</v>
      </c>
      <c r="D1550">
        <v>39447</v>
      </c>
      <c r="F1550" s="245">
        <v>18.39057</v>
      </c>
    </row>
    <row r="1551" spans="1:6" ht="12.75">
      <c r="A1551">
        <v>2008</v>
      </c>
      <c r="B1551">
        <v>1</v>
      </c>
      <c r="C1551">
        <v>1</v>
      </c>
      <c r="D1551">
        <v>39448</v>
      </c>
      <c r="F1551" s="245">
        <v>18.37417</v>
      </c>
    </row>
    <row r="1552" spans="1:6" ht="12.75">
      <c r="A1552">
        <v>2008</v>
      </c>
      <c r="B1552">
        <v>1</v>
      </c>
      <c r="C1552">
        <v>2</v>
      </c>
      <c r="D1552">
        <v>39449</v>
      </c>
      <c r="F1552" s="245">
        <v>18.34375</v>
      </c>
    </row>
    <row r="1553" spans="1:6" ht="12.75">
      <c r="A1553">
        <v>2008</v>
      </c>
      <c r="B1553">
        <v>1</v>
      </c>
      <c r="C1553">
        <v>3</v>
      </c>
      <c r="D1553">
        <v>39450</v>
      </c>
      <c r="E1553" s="243">
        <v>-2.343378</v>
      </c>
      <c r="F1553" s="245">
        <v>18.27755</v>
      </c>
    </row>
    <row r="1554" spans="1:6" ht="12.75">
      <c r="A1554">
        <v>2008</v>
      </c>
      <c r="B1554">
        <v>1</v>
      </c>
      <c r="C1554">
        <v>4</v>
      </c>
      <c r="D1554">
        <v>39451</v>
      </c>
      <c r="E1554" s="243">
        <v>-14.54826</v>
      </c>
      <c r="F1554" s="245">
        <v>18.19588</v>
      </c>
    </row>
    <row r="1555" spans="1:6" ht="12.75">
      <c r="A1555">
        <v>2008</v>
      </c>
      <c r="B1555">
        <v>1</v>
      </c>
      <c r="C1555">
        <v>5</v>
      </c>
      <c r="D1555">
        <v>39452</v>
      </c>
      <c r="E1555" s="243">
        <v>-17.29828</v>
      </c>
      <c r="F1555" s="245">
        <v>18.16604</v>
      </c>
    </row>
    <row r="1556" spans="1:6" ht="12.75">
      <c r="A1556">
        <v>2008</v>
      </c>
      <c r="B1556">
        <v>1</v>
      </c>
      <c r="C1556">
        <v>6</v>
      </c>
      <c r="D1556">
        <v>39453</v>
      </c>
      <c r="E1556" s="243">
        <v>-18.79643</v>
      </c>
      <c r="F1556" s="245">
        <v>18.15088</v>
      </c>
    </row>
    <row r="1557" spans="1:6" ht="12.75">
      <c r="A1557">
        <v>2008</v>
      </c>
      <c r="B1557">
        <v>1</v>
      </c>
      <c r="C1557">
        <v>7</v>
      </c>
      <c r="D1557">
        <v>39454</v>
      </c>
      <c r="E1557" s="243">
        <v>-11.96108</v>
      </c>
      <c r="F1557" s="245">
        <v>18.13812</v>
      </c>
    </row>
    <row r="1558" spans="1:6" ht="12.75">
      <c r="A1558">
        <v>2008</v>
      </c>
      <c r="B1558">
        <v>1</v>
      </c>
      <c r="C1558">
        <v>8</v>
      </c>
      <c r="D1558">
        <v>39455</v>
      </c>
      <c r="E1558" s="243">
        <v>-11.25675</v>
      </c>
      <c r="F1558" s="245">
        <v>18.10287</v>
      </c>
    </row>
    <row r="1559" spans="1:6" ht="12.75">
      <c r="A1559">
        <v>2008</v>
      </c>
      <c r="B1559">
        <v>1</v>
      </c>
      <c r="C1559">
        <v>9</v>
      </c>
      <c r="D1559">
        <v>39456</v>
      </c>
      <c r="E1559" s="243">
        <v>-4.035887</v>
      </c>
      <c r="F1559" s="245">
        <v>18.05026</v>
      </c>
    </row>
    <row r="1560" spans="1:6" ht="12.75">
      <c r="A1560">
        <v>2008</v>
      </c>
      <c r="B1560">
        <v>1</v>
      </c>
      <c r="C1560">
        <v>10</v>
      </c>
      <c r="D1560">
        <v>39457</v>
      </c>
      <c r="E1560" s="243">
        <v>-3.117454</v>
      </c>
      <c r="F1560" s="245">
        <v>17.98474</v>
      </c>
    </row>
    <row r="1561" spans="1:6" ht="12.75">
      <c r="A1561">
        <v>2008</v>
      </c>
      <c r="B1561">
        <v>1</v>
      </c>
      <c r="C1561">
        <v>11</v>
      </c>
      <c r="D1561">
        <v>39458</v>
      </c>
      <c r="E1561" s="243">
        <v>-15.71589</v>
      </c>
      <c r="F1561" s="245">
        <v>17.92578</v>
      </c>
    </row>
    <row r="1562" spans="1:6" ht="12.75">
      <c r="A1562">
        <v>2008</v>
      </c>
      <c r="B1562">
        <v>1</v>
      </c>
      <c r="C1562">
        <v>12</v>
      </c>
      <c r="D1562">
        <v>39459</v>
      </c>
      <c r="E1562" s="243">
        <v>-12.55285</v>
      </c>
      <c r="F1562" s="245">
        <v>17.95662</v>
      </c>
    </row>
    <row r="1563" spans="1:6" ht="12.75">
      <c r="A1563">
        <v>2008</v>
      </c>
      <c r="B1563">
        <v>1</v>
      </c>
      <c r="C1563">
        <v>13</v>
      </c>
      <c r="D1563">
        <v>39460</v>
      </c>
      <c r="E1563" s="243">
        <v>-0.5149399</v>
      </c>
      <c r="F1563" s="245">
        <v>17.97891</v>
      </c>
    </row>
    <row r="1564" spans="1:6" ht="12.75">
      <c r="A1564">
        <v>2008</v>
      </c>
      <c r="B1564">
        <v>1</v>
      </c>
      <c r="C1564">
        <v>14</v>
      </c>
      <c r="D1564">
        <v>39461</v>
      </c>
      <c r="E1564" s="243">
        <v>-15.55547</v>
      </c>
      <c r="F1564" s="245">
        <v>17.99636</v>
      </c>
    </row>
    <row r="1565" spans="1:6" ht="12.75">
      <c r="A1565">
        <v>2008</v>
      </c>
      <c r="B1565">
        <v>1</v>
      </c>
      <c r="C1565">
        <v>15</v>
      </c>
      <c r="D1565">
        <v>39462</v>
      </c>
      <c r="E1565" s="243">
        <v>-6.756439</v>
      </c>
      <c r="F1565" s="245">
        <v>17.97958</v>
      </c>
    </row>
    <row r="1566" spans="1:6" ht="12.75">
      <c r="A1566">
        <v>2008</v>
      </c>
      <c r="B1566">
        <v>1</v>
      </c>
      <c r="C1566">
        <v>16</v>
      </c>
      <c r="D1566">
        <v>39463</v>
      </c>
      <c r="E1566" s="243">
        <v>-16.06652</v>
      </c>
      <c r="F1566" s="245">
        <v>17.95776</v>
      </c>
    </row>
    <row r="1567" spans="1:6" ht="12.75">
      <c r="A1567">
        <v>2008</v>
      </c>
      <c r="B1567">
        <v>1</v>
      </c>
      <c r="C1567">
        <v>17</v>
      </c>
      <c r="D1567">
        <v>39464</v>
      </c>
      <c r="E1567" s="243">
        <v>-9.89908</v>
      </c>
      <c r="F1567" s="245">
        <v>17.99125</v>
      </c>
    </row>
    <row r="1568" spans="1:6" ht="12.75">
      <c r="A1568">
        <v>2008</v>
      </c>
      <c r="B1568">
        <v>1</v>
      </c>
      <c r="C1568">
        <v>18</v>
      </c>
      <c r="D1568">
        <v>39465</v>
      </c>
      <c r="E1568" s="243">
        <v>1.140596</v>
      </c>
      <c r="F1568" s="245">
        <v>18.02141</v>
      </c>
    </row>
    <row r="1569" spans="1:6" ht="12.75">
      <c r="A1569">
        <v>2008</v>
      </c>
      <c r="B1569">
        <v>1</v>
      </c>
      <c r="C1569">
        <v>19</v>
      </c>
      <c r="D1569">
        <v>39466</v>
      </c>
      <c r="E1569" s="243">
        <v>-26.64677</v>
      </c>
      <c r="F1569" s="245">
        <v>18.02312</v>
      </c>
    </row>
    <row r="1570" spans="1:6" ht="12.75">
      <c r="A1570">
        <v>2008</v>
      </c>
      <c r="B1570">
        <v>1</v>
      </c>
      <c r="C1570">
        <v>20</v>
      </c>
      <c r="D1570">
        <v>39467</v>
      </c>
      <c r="E1570" s="243">
        <v>-12.44138</v>
      </c>
      <c r="F1570" s="245">
        <v>18.13016</v>
      </c>
    </row>
    <row r="1571" spans="1:6" ht="12.75">
      <c r="A1571">
        <v>2008</v>
      </c>
      <c r="B1571">
        <v>1</v>
      </c>
      <c r="C1571">
        <v>21</v>
      </c>
      <c r="D1571">
        <v>39468</v>
      </c>
      <c r="E1571" s="243">
        <v>-8.384289</v>
      </c>
      <c r="F1571" s="245">
        <v>18.13568</v>
      </c>
    </row>
    <row r="1572" spans="1:6" ht="12.75">
      <c r="A1572">
        <v>2008</v>
      </c>
      <c r="B1572">
        <v>1</v>
      </c>
      <c r="C1572">
        <v>22</v>
      </c>
      <c r="D1572">
        <v>39469</v>
      </c>
      <c r="E1572" s="243">
        <v>-6.876409</v>
      </c>
      <c r="F1572" s="245">
        <v>18.19318</v>
      </c>
    </row>
    <row r="1573" spans="1:6" ht="12.75">
      <c r="A1573">
        <v>2008</v>
      </c>
      <c r="B1573">
        <v>1</v>
      </c>
      <c r="C1573">
        <v>23</v>
      </c>
      <c r="D1573">
        <v>39470</v>
      </c>
      <c r="E1573" s="243">
        <v>-14.90496</v>
      </c>
      <c r="F1573" s="245">
        <v>18.23552</v>
      </c>
    </row>
    <row r="1574" spans="1:6" ht="12.75">
      <c r="A1574">
        <v>2008</v>
      </c>
      <c r="B1574">
        <v>1</v>
      </c>
      <c r="C1574">
        <v>24</v>
      </c>
      <c r="D1574">
        <v>39471</v>
      </c>
      <c r="E1574" s="243">
        <v>7.697846</v>
      </c>
      <c r="F1574" s="245">
        <v>18.21531</v>
      </c>
    </row>
    <row r="1575" spans="1:6" ht="12.75">
      <c r="A1575">
        <v>2008</v>
      </c>
      <c r="B1575">
        <v>1</v>
      </c>
      <c r="C1575">
        <v>25</v>
      </c>
      <c r="D1575">
        <v>39472</v>
      </c>
      <c r="E1575" s="243">
        <v>-24.17709</v>
      </c>
      <c r="F1575" s="245">
        <v>18.15776</v>
      </c>
    </row>
    <row r="1576" spans="1:6" ht="12.75">
      <c r="A1576">
        <v>2008</v>
      </c>
      <c r="B1576">
        <v>1</v>
      </c>
      <c r="C1576">
        <v>26</v>
      </c>
      <c r="D1576">
        <v>39473</v>
      </c>
      <c r="E1576" s="243">
        <v>-21.4013</v>
      </c>
      <c r="F1576" s="245">
        <v>18.08047</v>
      </c>
    </row>
    <row r="1577" spans="1:6" ht="12.75">
      <c r="A1577">
        <v>2008</v>
      </c>
      <c r="B1577">
        <v>1</v>
      </c>
      <c r="C1577">
        <v>28</v>
      </c>
      <c r="D1577">
        <v>39475</v>
      </c>
      <c r="E1577" s="243">
        <v>1.45006</v>
      </c>
      <c r="F1577" s="245">
        <v>17.91906</v>
      </c>
    </row>
    <row r="1578" spans="1:6" ht="12.75">
      <c r="A1578">
        <v>2008</v>
      </c>
      <c r="B1578">
        <v>1</v>
      </c>
      <c r="C1578">
        <v>29</v>
      </c>
      <c r="D1578">
        <v>39476</v>
      </c>
      <c r="E1578" s="243">
        <v>-20.50851</v>
      </c>
      <c r="F1578" s="245">
        <v>17.89448</v>
      </c>
    </row>
    <row r="1579" spans="1:6" ht="12.75">
      <c r="A1579">
        <v>2008</v>
      </c>
      <c r="B1579">
        <v>1</v>
      </c>
      <c r="C1579">
        <v>30</v>
      </c>
      <c r="D1579">
        <v>39477</v>
      </c>
      <c r="E1579" s="243">
        <v>-0.04626417</v>
      </c>
      <c r="F1579" s="245">
        <v>17.87849</v>
      </c>
    </row>
    <row r="1580" spans="1:6" ht="12.75">
      <c r="A1580">
        <v>2008</v>
      </c>
      <c r="B1580">
        <v>2</v>
      </c>
      <c r="C1580">
        <v>6</v>
      </c>
      <c r="D1580">
        <v>39484</v>
      </c>
      <c r="E1580" s="243">
        <v>-2.401247</v>
      </c>
      <c r="F1580" s="245">
        <v>17.89547</v>
      </c>
    </row>
    <row r="1581" spans="1:6" ht="12.75">
      <c r="A1581">
        <v>2008</v>
      </c>
      <c r="B1581">
        <v>2</v>
      </c>
      <c r="C1581">
        <v>7</v>
      </c>
      <c r="D1581">
        <v>39485</v>
      </c>
      <c r="E1581" s="243">
        <v>-8.096004</v>
      </c>
      <c r="F1581" s="245">
        <v>17.89052</v>
      </c>
    </row>
    <row r="1582" spans="1:6" ht="12.75">
      <c r="A1582">
        <v>2008</v>
      </c>
      <c r="B1582">
        <v>2</v>
      </c>
      <c r="C1582">
        <v>8</v>
      </c>
      <c r="D1582">
        <v>39486</v>
      </c>
      <c r="E1582" s="243">
        <v>-18.37322</v>
      </c>
      <c r="F1582" s="245">
        <v>17.90463</v>
      </c>
    </row>
    <row r="1583" spans="1:6" ht="12.75">
      <c r="A1583">
        <v>2008</v>
      </c>
      <c r="B1583">
        <v>2</v>
      </c>
      <c r="C1583">
        <v>9</v>
      </c>
      <c r="D1583">
        <v>39487</v>
      </c>
      <c r="E1583" s="243">
        <v>-8.00806</v>
      </c>
      <c r="F1583" s="245">
        <v>17.93844</v>
      </c>
    </row>
    <row r="1584" spans="1:6" ht="12.75">
      <c r="A1584">
        <v>2008</v>
      </c>
      <c r="B1584">
        <v>2</v>
      </c>
      <c r="C1584">
        <v>10</v>
      </c>
      <c r="D1584">
        <v>39488</v>
      </c>
      <c r="E1584" s="243">
        <v>-15.02148</v>
      </c>
      <c r="F1584" s="245">
        <v>17.94552</v>
      </c>
    </row>
    <row r="1585" spans="1:6" ht="12.75">
      <c r="A1585">
        <v>2008</v>
      </c>
      <c r="B1585">
        <v>2</v>
      </c>
      <c r="C1585">
        <v>11</v>
      </c>
      <c r="D1585">
        <v>39489</v>
      </c>
      <c r="E1585" s="243">
        <v>-5.865541</v>
      </c>
      <c r="F1585" s="245">
        <v>17.91708</v>
      </c>
    </row>
    <row r="1586" spans="1:6" ht="12.75">
      <c r="A1586">
        <v>2008</v>
      </c>
      <c r="B1586">
        <v>2</v>
      </c>
      <c r="C1586">
        <v>12</v>
      </c>
      <c r="D1586">
        <v>39490</v>
      </c>
      <c r="E1586" s="243">
        <v>-6.394489</v>
      </c>
      <c r="F1586" s="245">
        <v>17.91047</v>
      </c>
    </row>
    <row r="1587" spans="1:6" ht="12.75">
      <c r="A1587">
        <v>2008</v>
      </c>
      <c r="B1587">
        <v>2</v>
      </c>
      <c r="C1587">
        <v>13</v>
      </c>
      <c r="D1587">
        <v>39491</v>
      </c>
      <c r="E1587" s="243">
        <v>-18.40108</v>
      </c>
      <c r="F1587" s="245">
        <v>18.04672</v>
      </c>
    </row>
    <row r="1588" spans="1:6" ht="12.75">
      <c r="A1588">
        <v>2008</v>
      </c>
      <c r="B1588">
        <v>2</v>
      </c>
      <c r="C1588">
        <v>14</v>
      </c>
      <c r="D1588">
        <v>39492</v>
      </c>
      <c r="E1588" s="243">
        <v>-15.04243</v>
      </c>
      <c r="F1588" s="245">
        <v>18.12281</v>
      </c>
    </row>
    <row r="1589" spans="1:6" ht="12.75">
      <c r="A1589">
        <v>2008</v>
      </c>
      <c r="B1589">
        <v>2</v>
      </c>
      <c r="C1589">
        <v>15</v>
      </c>
      <c r="D1589">
        <v>39493</v>
      </c>
      <c r="E1589" s="243">
        <v>-15.27074</v>
      </c>
      <c r="F1589" s="245">
        <v>18.14307</v>
      </c>
    </row>
    <row r="1590" spans="1:6" ht="12.75">
      <c r="A1590">
        <v>2008</v>
      </c>
      <c r="B1590">
        <v>2</v>
      </c>
      <c r="C1590">
        <v>16</v>
      </c>
      <c r="D1590">
        <v>39494</v>
      </c>
      <c r="E1590" s="243">
        <v>-15.84961</v>
      </c>
      <c r="F1590" s="245">
        <v>18.14203</v>
      </c>
    </row>
    <row r="1591" spans="1:6" ht="12.75">
      <c r="A1591">
        <v>2008</v>
      </c>
      <c r="B1591">
        <v>2</v>
      </c>
      <c r="C1591">
        <v>17</v>
      </c>
      <c r="D1591">
        <v>39495</v>
      </c>
      <c r="E1591" s="243">
        <v>1.535653</v>
      </c>
      <c r="F1591" s="245">
        <v>18.11234</v>
      </c>
    </row>
    <row r="1592" spans="1:6" ht="12.75">
      <c r="A1592">
        <v>2008</v>
      </c>
      <c r="B1592">
        <v>2</v>
      </c>
      <c r="C1592">
        <v>18</v>
      </c>
      <c r="D1592">
        <v>39496</v>
      </c>
      <c r="E1592" s="243">
        <v>-18.67866</v>
      </c>
      <c r="F1592" s="245">
        <v>18.08969</v>
      </c>
    </row>
    <row r="1593" spans="1:6" ht="12.75">
      <c r="A1593">
        <v>2008</v>
      </c>
      <c r="B1593">
        <v>2</v>
      </c>
      <c r="C1593">
        <v>19</v>
      </c>
      <c r="D1593">
        <v>39497</v>
      </c>
      <c r="E1593" s="243">
        <v>-7.041028</v>
      </c>
      <c r="F1593" s="245">
        <v>18.10219</v>
      </c>
    </row>
    <row r="1594" spans="1:6" ht="12.75">
      <c r="A1594">
        <v>2008</v>
      </c>
      <c r="B1594">
        <v>2</v>
      </c>
      <c r="C1594">
        <v>20</v>
      </c>
      <c r="D1594">
        <v>39498</v>
      </c>
      <c r="E1594" s="243">
        <v>-8.784717</v>
      </c>
      <c r="F1594" s="245">
        <v>18.08932</v>
      </c>
    </row>
    <row r="1595" spans="1:6" ht="12.75">
      <c r="A1595">
        <v>2008</v>
      </c>
      <c r="B1595">
        <v>2</v>
      </c>
      <c r="C1595">
        <v>21</v>
      </c>
      <c r="D1595">
        <v>39499</v>
      </c>
      <c r="E1595" s="243">
        <v>-5.866982</v>
      </c>
      <c r="F1595" s="245">
        <v>18.05787</v>
      </c>
    </row>
    <row r="1596" spans="1:6" ht="12.75">
      <c r="A1596">
        <v>2008</v>
      </c>
      <c r="B1596">
        <v>2</v>
      </c>
      <c r="C1596">
        <v>22</v>
      </c>
      <c r="D1596">
        <v>39500</v>
      </c>
      <c r="E1596" s="243">
        <v>-25.18929</v>
      </c>
      <c r="F1596" s="245">
        <v>18.08104</v>
      </c>
    </row>
    <row r="1597" spans="1:6" ht="12.75">
      <c r="A1597">
        <v>2008</v>
      </c>
      <c r="B1597">
        <v>2</v>
      </c>
      <c r="C1597">
        <v>23</v>
      </c>
      <c r="D1597">
        <v>39501</v>
      </c>
      <c r="E1597" s="243">
        <v>-3.980499</v>
      </c>
      <c r="F1597" s="245">
        <v>18.08359</v>
      </c>
    </row>
    <row r="1598" spans="1:6" ht="12.75">
      <c r="A1598">
        <v>2008</v>
      </c>
      <c r="B1598">
        <v>2</v>
      </c>
      <c r="C1598">
        <v>24</v>
      </c>
      <c r="D1598">
        <v>39502</v>
      </c>
      <c r="E1598" s="243">
        <v>-8.564745</v>
      </c>
      <c r="F1598" s="245">
        <v>18.07474</v>
      </c>
    </row>
    <row r="1599" spans="1:6" ht="12.75">
      <c r="A1599">
        <v>2008</v>
      </c>
      <c r="B1599">
        <v>2</v>
      </c>
      <c r="C1599">
        <v>25</v>
      </c>
      <c r="D1599">
        <v>39503</v>
      </c>
      <c r="E1599" s="243">
        <v>-5.192126</v>
      </c>
      <c r="F1599" s="245">
        <v>18.04526</v>
      </c>
    </row>
    <row r="1600" spans="1:6" ht="12.75">
      <c r="A1600">
        <v>2008</v>
      </c>
      <c r="B1600">
        <v>2</v>
      </c>
      <c r="C1600">
        <v>26</v>
      </c>
      <c r="D1600">
        <v>39504</v>
      </c>
      <c r="E1600" s="243">
        <v>-14.81473</v>
      </c>
      <c r="F1600" s="245">
        <v>18.0149</v>
      </c>
    </row>
    <row r="1601" spans="1:6" ht="12.75">
      <c r="A1601">
        <v>2008</v>
      </c>
      <c r="B1601">
        <v>2</v>
      </c>
      <c r="C1601">
        <v>27</v>
      </c>
      <c r="D1601">
        <v>39505</v>
      </c>
      <c r="E1601" s="243">
        <v>-18.12007</v>
      </c>
      <c r="F1601" s="245">
        <v>18.00432</v>
      </c>
    </row>
    <row r="1602" spans="1:6" ht="12.75">
      <c r="A1602">
        <v>2008</v>
      </c>
      <c r="B1602">
        <v>2</v>
      </c>
      <c r="C1602">
        <v>28</v>
      </c>
      <c r="D1602">
        <v>39506</v>
      </c>
      <c r="E1602" s="243">
        <v>-4.774393</v>
      </c>
      <c r="F1602" s="245">
        <v>17.93438</v>
      </c>
    </row>
    <row r="1603" spans="1:6" ht="12.75">
      <c r="A1603">
        <v>2008</v>
      </c>
      <c r="B1603">
        <v>2</v>
      </c>
      <c r="C1603">
        <v>29</v>
      </c>
      <c r="D1603">
        <v>39507</v>
      </c>
      <c r="E1603" s="243">
        <v>-9.159301</v>
      </c>
      <c r="F1603" s="245">
        <v>17.87667</v>
      </c>
    </row>
    <row r="1604" spans="1:6" ht="12.75">
      <c r="A1604">
        <v>2008</v>
      </c>
      <c r="B1604">
        <v>3</v>
      </c>
      <c r="C1604">
        <v>1</v>
      </c>
      <c r="D1604">
        <v>39508</v>
      </c>
      <c r="E1604" s="243">
        <v>-13.82462</v>
      </c>
      <c r="F1604" s="245">
        <v>17.84151</v>
      </c>
    </row>
    <row r="1605" spans="1:6" ht="12.75">
      <c r="A1605">
        <v>2008</v>
      </c>
      <c r="B1605">
        <v>3</v>
      </c>
      <c r="C1605">
        <v>2</v>
      </c>
      <c r="D1605">
        <v>39509</v>
      </c>
      <c r="E1605" s="243">
        <v>-4.805842</v>
      </c>
      <c r="F1605" s="245">
        <v>17.82047</v>
      </c>
    </row>
    <row r="1606" spans="1:6" ht="12.75">
      <c r="A1606">
        <v>2008</v>
      </c>
      <c r="B1606">
        <v>3</v>
      </c>
      <c r="C1606">
        <v>3</v>
      </c>
      <c r="D1606">
        <v>39510</v>
      </c>
      <c r="E1606" s="243">
        <v>-12.3596</v>
      </c>
      <c r="F1606" s="245">
        <v>17.80104</v>
      </c>
    </row>
    <row r="1607" spans="1:6" ht="12.75">
      <c r="A1607">
        <v>2008</v>
      </c>
      <c r="B1607">
        <v>3</v>
      </c>
      <c r="C1607">
        <v>4</v>
      </c>
      <c r="D1607">
        <v>39511</v>
      </c>
      <c r="E1607" s="243">
        <v>-1.050171</v>
      </c>
      <c r="F1607" s="245">
        <v>17.77453</v>
      </c>
    </row>
    <row r="1608" spans="1:6" ht="12.75">
      <c r="A1608">
        <v>2008</v>
      </c>
      <c r="B1608">
        <v>3</v>
      </c>
      <c r="C1608">
        <v>5</v>
      </c>
      <c r="D1608">
        <v>39512</v>
      </c>
      <c r="E1608" s="243">
        <v>-18.1083</v>
      </c>
      <c r="F1608" s="245">
        <v>17.76838</v>
      </c>
    </row>
    <row r="1609" spans="1:6" ht="12.75">
      <c r="A1609">
        <v>2008</v>
      </c>
      <c r="B1609">
        <v>3</v>
      </c>
      <c r="C1609">
        <v>6</v>
      </c>
      <c r="D1609">
        <v>39513</v>
      </c>
      <c r="E1609" s="243">
        <v>-7.332887</v>
      </c>
      <c r="F1609" s="245">
        <v>17.82208</v>
      </c>
    </row>
    <row r="1610" spans="1:6" ht="12.75">
      <c r="A1610">
        <v>2008</v>
      </c>
      <c r="B1610">
        <v>3</v>
      </c>
      <c r="C1610">
        <v>7</v>
      </c>
      <c r="D1610">
        <v>39514</v>
      </c>
      <c r="E1610" s="243">
        <v>16.46977</v>
      </c>
      <c r="F1610" s="245">
        <v>18.02245</v>
      </c>
    </row>
    <row r="1611" spans="1:6" ht="12.75">
      <c r="A1611">
        <v>2008</v>
      </c>
      <c r="B1611">
        <v>3</v>
      </c>
      <c r="C1611">
        <v>8</v>
      </c>
      <c r="D1611">
        <v>39515</v>
      </c>
      <c r="E1611" s="243">
        <v>-10.0379</v>
      </c>
      <c r="F1611" s="245">
        <v>18.29479</v>
      </c>
    </row>
    <row r="1612" spans="1:6" ht="12.75">
      <c r="A1612">
        <v>2008</v>
      </c>
      <c r="B1612">
        <v>3</v>
      </c>
      <c r="C1612">
        <v>9</v>
      </c>
      <c r="D1612">
        <v>39516</v>
      </c>
      <c r="E1612" s="243">
        <v>-13.79952</v>
      </c>
      <c r="F1612" s="245">
        <v>18.42625</v>
      </c>
    </row>
    <row r="1613" spans="1:6" ht="12.75">
      <c r="A1613">
        <v>2008</v>
      </c>
      <c r="B1613">
        <v>3</v>
      </c>
      <c r="C1613">
        <v>10</v>
      </c>
      <c r="D1613">
        <v>39517</v>
      </c>
      <c r="E1613" s="243">
        <v>3.567482</v>
      </c>
      <c r="F1613" s="245">
        <v>18.16703</v>
      </c>
    </row>
    <row r="1614" spans="1:6" ht="12.75">
      <c r="A1614">
        <v>2008</v>
      </c>
      <c r="B1614">
        <v>3</v>
      </c>
      <c r="C1614">
        <v>11</v>
      </c>
      <c r="D1614">
        <v>39518</v>
      </c>
      <c r="E1614" s="243">
        <v>-8.847364</v>
      </c>
      <c r="F1614" s="245">
        <v>18.16573</v>
      </c>
    </row>
    <row r="1615" spans="1:6" ht="12.75">
      <c r="A1615">
        <v>2008</v>
      </c>
      <c r="B1615">
        <v>3</v>
      </c>
      <c r="C1615">
        <v>12</v>
      </c>
      <c r="D1615">
        <v>39519</v>
      </c>
      <c r="E1615" s="243">
        <v>-4.72318</v>
      </c>
      <c r="F1615" s="245">
        <v>18.26474</v>
      </c>
    </row>
    <row r="1616" spans="1:6" ht="12.75">
      <c r="A1616">
        <v>2008</v>
      </c>
      <c r="B1616">
        <v>3</v>
      </c>
      <c r="C1616">
        <v>13</v>
      </c>
      <c r="D1616">
        <v>39520</v>
      </c>
      <c r="E1616" s="243">
        <v>-20.031</v>
      </c>
      <c r="F1616" s="245">
        <v>18.34188</v>
      </c>
    </row>
    <row r="1617" spans="1:6" ht="12.75">
      <c r="A1617">
        <v>2008</v>
      </c>
      <c r="B1617">
        <v>3</v>
      </c>
      <c r="C1617">
        <v>14</v>
      </c>
      <c r="D1617">
        <v>39521</v>
      </c>
      <c r="E1617" s="243">
        <v>-16.47932</v>
      </c>
      <c r="F1617" s="245">
        <v>18.36995</v>
      </c>
    </row>
    <row r="1618" spans="1:6" ht="12.75">
      <c r="A1618">
        <v>2008</v>
      </c>
      <c r="B1618">
        <v>3</v>
      </c>
      <c r="C1618">
        <v>15</v>
      </c>
      <c r="D1618">
        <v>39522</v>
      </c>
      <c r="E1618" s="243">
        <v>-32.4888</v>
      </c>
      <c r="F1618" s="245">
        <v>18.39958</v>
      </c>
    </row>
    <row r="1619" spans="1:6" ht="12.75">
      <c r="A1619">
        <v>2008</v>
      </c>
      <c r="B1619">
        <v>3</v>
      </c>
      <c r="C1619">
        <v>16</v>
      </c>
      <c r="D1619">
        <v>39523</v>
      </c>
      <c r="E1619" s="243">
        <v>-0.8398255</v>
      </c>
      <c r="F1619" s="245">
        <v>18.44391</v>
      </c>
    </row>
    <row r="1620" spans="1:6" ht="12.75">
      <c r="A1620">
        <v>2008</v>
      </c>
      <c r="B1620">
        <v>3</v>
      </c>
      <c r="C1620">
        <v>17</v>
      </c>
      <c r="D1620">
        <v>39524</v>
      </c>
      <c r="E1620" s="243">
        <v>-2.673468</v>
      </c>
      <c r="F1620" s="245">
        <v>18.42167</v>
      </c>
    </row>
    <row r="1621" spans="1:6" ht="12.75">
      <c r="A1621">
        <v>2008</v>
      </c>
      <c r="B1621">
        <v>3</v>
      </c>
      <c r="C1621">
        <v>18</v>
      </c>
      <c r="D1621">
        <v>39525</v>
      </c>
      <c r="E1621" s="243">
        <v>-9.326431</v>
      </c>
      <c r="F1621" s="245">
        <v>18.25995</v>
      </c>
    </row>
    <row r="1622" spans="1:6" ht="12.75">
      <c r="A1622">
        <v>2008</v>
      </c>
      <c r="B1622">
        <v>3</v>
      </c>
      <c r="C1622">
        <v>19</v>
      </c>
      <c r="D1622">
        <v>39526</v>
      </c>
      <c r="E1622" s="243">
        <v>5.245739</v>
      </c>
      <c r="F1622" s="245">
        <v>18.09557</v>
      </c>
    </row>
    <row r="1623" spans="1:6" ht="12.75">
      <c r="A1623">
        <v>2008</v>
      </c>
      <c r="B1623">
        <v>3</v>
      </c>
      <c r="C1623">
        <v>20</v>
      </c>
      <c r="D1623">
        <v>39527</v>
      </c>
      <c r="E1623" s="243">
        <v>-14.35606</v>
      </c>
      <c r="F1623" s="245">
        <v>18.10516</v>
      </c>
    </row>
    <row r="1624" spans="1:6" ht="12.75">
      <c r="A1624">
        <v>2008</v>
      </c>
      <c r="B1624">
        <v>3</v>
      </c>
      <c r="C1624">
        <v>21</v>
      </c>
      <c r="D1624">
        <v>39528</v>
      </c>
      <c r="E1624" s="243">
        <v>-6.617235</v>
      </c>
      <c r="F1624" s="245">
        <v>18.07724</v>
      </c>
    </row>
    <row r="1625" spans="1:6" ht="12.75">
      <c r="A1625">
        <v>2008</v>
      </c>
      <c r="B1625">
        <v>3</v>
      </c>
      <c r="C1625">
        <v>22</v>
      </c>
      <c r="D1625">
        <v>39529</v>
      </c>
      <c r="E1625" s="243">
        <v>-6.969339</v>
      </c>
      <c r="F1625" s="245">
        <v>18.06974</v>
      </c>
    </row>
    <row r="1626" spans="1:6" ht="12.75">
      <c r="A1626">
        <v>2008</v>
      </c>
      <c r="B1626">
        <v>3</v>
      </c>
      <c r="C1626">
        <v>23</v>
      </c>
      <c r="D1626">
        <v>39530</v>
      </c>
      <c r="E1626" s="243">
        <v>-16.08133</v>
      </c>
      <c r="F1626" s="245">
        <v>18.16672</v>
      </c>
    </row>
    <row r="1627" spans="1:6" ht="12.75">
      <c r="A1627">
        <v>2008</v>
      </c>
      <c r="B1627">
        <v>3</v>
      </c>
      <c r="C1627">
        <v>24</v>
      </c>
      <c r="D1627">
        <v>39531</v>
      </c>
      <c r="E1627" s="243">
        <v>-4.711284</v>
      </c>
      <c r="F1627" s="245">
        <v>18.23828</v>
      </c>
    </row>
    <row r="1628" spans="1:6" ht="12.75">
      <c r="A1628">
        <v>2008</v>
      </c>
      <c r="B1628">
        <v>3</v>
      </c>
      <c r="C1628">
        <v>25</v>
      </c>
      <c r="D1628">
        <v>39532</v>
      </c>
      <c r="E1628" s="243">
        <v>-19.02335</v>
      </c>
      <c r="F1628" s="245">
        <v>18.26708</v>
      </c>
    </row>
    <row r="1629" spans="1:6" ht="12.75">
      <c r="A1629">
        <v>2008</v>
      </c>
      <c r="B1629">
        <v>3</v>
      </c>
      <c r="C1629">
        <v>26</v>
      </c>
      <c r="D1629">
        <v>39533</v>
      </c>
      <c r="E1629" s="243">
        <v>-6.996649</v>
      </c>
      <c r="F1629" s="245">
        <v>18.28443</v>
      </c>
    </row>
    <row r="1630" spans="1:6" ht="12.75">
      <c r="A1630">
        <v>2008</v>
      </c>
      <c r="B1630">
        <v>3</v>
      </c>
      <c r="C1630">
        <v>27</v>
      </c>
      <c r="D1630">
        <v>39534</v>
      </c>
      <c r="E1630" s="243">
        <v>0.3612591</v>
      </c>
      <c r="F1630" s="245">
        <v>18.27411</v>
      </c>
    </row>
    <row r="1631" spans="1:6" ht="12.75">
      <c r="A1631">
        <v>2008</v>
      </c>
      <c r="B1631">
        <v>3</v>
      </c>
      <c r="C1631">
        <v>28</v>
      </c>
      <c r="D1631">
        <v>39535</v>
      </c>
      <c r="E1631" s="243">
        <v>-13.79469</v>
      </c>
      <c r="F1631" s="245">
        <v>18.26312</v>
      </c>
    </row>
    <row r="1632" spans="1:6" ht="12.75">
      <c r="A1632">
        <v>2008</v>
      </c>
      <c r="B1632">
        <v>3</v>
      </c>
      <c r="C1632">
        <v>29</v>
      </c>
      <c r="D1632">
        <v>39536</v>
      </c>
      <c r="E1632" s="243">
        <v>-16.62768</v>
      </c>
      <c r="F1632" s="245">
        <v>18.25125</v>
      </c>
    </row>
    <row r="1633" spans="1:6" ht="12.75">
      <c r="A1633">
        <v>2008</v>
      </c>
      <c r="B1633">
        <v>3</v>
      </c>
      <c r="C1633">
        <v>30</v>
      </c>
      <c r="D1633">
        <v>39537</v>
      </c>
      <c r="E1633" s="243">
        <v>-22.88245</v>
      </c>
      <c r="F1633" s="245">
        <v>18.23281</v>
      </c>
    </row>
    <row r="1634" spans="1:6" ht="12.75">
      <c r="A1634">
        <v>2008</v>
      </c>
      <c r="B1634">
        <v>3</v>
      </c>
      <c r="C1634">
        <v>31</v>
      </c>
      <c r="D1634">
        <v>39538</v>
      </c>
      <c r="E1634" s="243">
        <v>-8.950956</v>
      </c>
      <c r="F1634" s="245">
        <v>18.19927</v>
      </c>
    </row>
    <row r="1635" spans="1:6" ht="12.75">
      <c r="A1635">
        <v>2008</v>
      </c>
      <c r="B1635">
        <v>4</v>
      </c>
      <c r="C1635">
        <v>1</v>
      </c>
      <c r="D1635">
        <v>39539</v>
      </c>
      <c r="E1635" s="243">
        <v>-4.930134</v>
      </c>
      <c r="F1635" s="245">
        <v>18.20776</v>
      </c>
    </row>
    <row r="1636" spans="1:6" ht="12.75">
      <c r="A1636">
        <v>2008</v>
      </c>
      <c r="B1636">
        <v>4</v>
      </c>
      <c r="C1636">
        <v>2</v>
      </c>
      <c r="D1636">
        <v>39540</v>
      </c>
      <c r="E1636" s="243">
        <v>-2.723887</v>
      </c>
      <c r="F1636" s="245">
        <v>18.29917</v>
      </c>
    </row>
    <row r="1637" spans="1:6" ht="12.75">
      <c r="A1637">
        <v>2008</v>
      </c>
      <c r="B1637">
        <v>4</v>
      </c>
      <c r="C1637">
        <v>3</v>
      </c>
      <c r="D1637">
        <v>39541</v>
      </c>
      <c r="E1637" s="243">
        <v>-19.24428</v>
      </c>
      <c r="F1637" s="245">
        <v>18.23292</v>
      </c>
    </row>
    <row r="1638" spans="1:6" ht="12.75">
      <c r="A1638">
        <v>2008</v>
      </c>
      <c r="B1638">
        <v>4</v>
      </c>
      <c r="C1638">
        <v>4</v>
      </c>
      <c r="D1638">
        <v>39542</v>
      </c>
      <c r="E1638" s="243">
        <v>1.339323</v>
      </c>
      <c r="F1638" s="245">
        <v>18.35125</v>
      </c>
    </row>
    <row r="1639" spans="1:6" ht="12.75">
      <c r="A1639">
        <v>2008</v>
      </c>
      <c r="B1639">
        <v>4</v>
      </c>
      <c r="C1639">
        <v>5</v>
      </c>
      <c r="D1639">
        <v>39543</v>
      </c>
      <c r="E1639" s="243">
        <v>-5.24064</v>
      </c>
      <c r="F1639" s="245">
        <v>18.12266</v>
      </c>
    </row>
    <row r="1640" spans="1:6" ht="12.75">
      <c r="A1640">
        <v>2008</v>
      </c>
      <c r="B1640">
        <v>4</v>
      </c>
      <c r="C1640">
        <v>6</v>
      </c>
      <c r="D1640">
        <v>39544</v>
      </c>
      <c r="E1640" s="243">
        <v>-11.55142</v>
      </c>
      <c r="F1640" s="245">
        <v>18.29068</v>
      </c>
    </row>
    <row r="1641" spans="1:6" ht="12.75">
      <c r="A1641">
        <v>2008</v>
      </c>
      <c r="B1641">
        <v>4</v>
      </c>
      <c r="C1641">
        <v>7</v>
      </c>
      <c r="D1641">
        <v>39545</v>
      </c>
      <c r="E1641" s="243">
        <v>-3.092673</v>
      </c>
      <c r="F1641" s="245">
        <v>18.24141</v>
      </c>
    </row>
    <row r="1642" spans="1:6" ht="12.75">
      <c r="A1642">
        <v>2008</v>
      </c>
      <c r="B1642">
        <v>4</v>
      </c>
      <c r="C1642">
        <v>8</v>
      </c>
      <c r="D1642">
        <v>39546</v>
      </c>
      <c r="E1642" s="243">
        <v>-1.790691</v>
      </c>
      <c r="F1642" s="245">
        <v>18.28422</v>
      </c>
    </row>
    <row r="1643" spans="1:6" ht="12.75">
      <c r="A1643">
        <v>2008</v>
      </c>
      <c r="B1643">
        <v>4</v>
      </c>
      <c r="C1643">
        <v>9</v>
      </c>
      <c r="D1643">
        <v>39547</v>
      </c>
      <c r="E1643" s="243">
        <v>-10.96828</v>
      </c>
      <c r="F1643" s="245">
        <v>18.26099</v>
      </c>
    </row>
    <row r="1644" spans="1:6" ht="12.75">
      <c r="A1644">
        <v>2008</v>
      </c>
      <c r="B1644">
        <v>4</v>
      </c>
      <c r="C1644">
        <v>10</v>
      </c>
      <c r="D1644">
        <v>39548</v>
      </c>
      <c r="E1644" s="243">
        <v>-15.4999</v>
      </c>
      <c r="F1644" s="245">
        <v>18.46297</v>
      </c>
    </row>
    <row r="1645" spans="1:6" ht="12.75">
      <c r="A1645">
        <v>2008</v>
      </c>
      <c r="B1645">
        <v>4</v>
      </c>
      <c r="C1645">
        <v>11</v>
      </c>
      <c r="D1645">
        <v>39549</v>
      </c>
      <c r="E1645" s="243">
        <v>-0.6498572</v>
      </c>
      <c r="F1645" s="245">
        <v>18.65167</v>
      </c>
    </row>
    <row r="1646" spans="1:6" ht="12.75">
      <c r="A1646">
        <v>2008</v>
      </c>
      <c r="B1646">
        <v>4</v>
      </c>
      <c r="C1646">
        <v>12</v>
      </c>
      <c r="D1646">
        <v>39550</v>
      </c>
      <c r="E1646" s="243">
        <v>-24.04012</v>
      </c>
      <c r="F1646" s="245">
        <v>18.32698</v>
      </c>
    </row>
    <row r="1647" spans="1:6" ht="12.75">
      <c r="A1647">
        <v>2008</v>
      </c>
      <c r="B1647">
        <v>4</v>
      </c>
      <c r="C1647">
        <v>13</v>
      </c>
      <c r="D1647">
        <v>39551</v>
      </c>
      <c r="E1647" s="243">
        <v>10.66696</v>
      </c>
      <c r="F1647" s="245">
        <v>18.20917</v>
      </c>
    </row>
    <row r="1648" spans="1:6" ht="12.75">
      <c r="A1648">
        <v>2008</v>
      </c>
      <c r="B1648">
        <v>4</v>
      </c>
      <c r="C1648">
        <v>14</v>
      </c>
      <c r="D1648">
        <v>39552</v>
      </c>
      <c r="E1648" s="243">
        <v>-8.746669</v>
      </c>
      <c r="F1648" s="245">
        <v>18.3449</v>
      </c>
    </row>
    <row r="1649" spans="1:6" ht="12.75">
      <c r="A1649">
        <v>2008</v>
      </c>
      <c r="B1649">
        <v>4</v>
      </c>
      <c r="C1649">
        <v>15</v>
      </c>
      <c r="D1649">
        <v>39553</v>
      </c>
      <c r="E1649" s="243">
        <v>-3.875014</v>
      </c>
      <c r="F1649" s="245">
        <v>18.24781</v>
      </c>
    </row>
    <row r="1650" spans="1:6" ht="12.75">
      <c r="A1650">
        <v>2008</v>
      </c>
      <c r="B1650">
        <v>4</v>
      </c>
      <c r="C1650">
        <v>16</v>
      </c>
      <c r="D1650">
        <v>39554</v>
      </c>
      <c r="E1650" s="243">
        <v>-3.939865</v>
      </c>
      <c r="F1650" s="245">
        <v>18.19542</v>
      </c>
    </row>
    <row r="1651" spans="1:6" ht="12.75">
      <c r="A1651">
        <v>2008</v>
      </c>
      <c r="B1651">
        <v>4</v>
      </c>
      <c r="C1651">
        <v>17</v>
      </c>
      <c r="D1651">
        <v>39555</v>
      </c>
      <c r="E1651" s="243">
        <v>-34.39761</v>
      </c>
      <c r="F1651" s="245">
        <v>18.25286</v>
      </c>
    </row>
    <row r="1652" spans="1:6" ht="12.75">
      <c r="A1652">
        <v>2008</v>
      </c>
      <c r="B1652">
        <v>4</v>
      </c>
      <c r="C1652">
        <v>18</v>
      </c>
      <c r="D1652">
        <v>39556</v>
      </c>
      <c r="E1652" s="243">
        <v>-13.50886</v>
      </c>
      <c r="F1652" s="245">
        <v>18.30792</v>
      </c>
    </row>
    <row r="1653" spans="1:6" ht="12.75">
      <c r="A1653">
        <v>2008</v>
      </c>
      <c r="B1653">
        <v>4</v>
      </c>
      <c r="C1653">
        <v>19</v>
      </c>
      <c r="D1653">
        <v>39557</v>
      </c>
      <c r="E1653" s="243">
        <v>-43.13733</v>
      </c>
      <c r="F1653" s="245">
        <v>18.35771</v>
      </c>
    </row>
    <row r="1654" spans="1:6" ht="12.75">
      <c r="A1654">
        <v>2008</v>
      </c>
      <c r="B1654">
        <v>4</v>
      </c>
      <c r="C1654">
        <v>20</v>
      </c>
      <c r="D1654">
        <v>39558</v>
      </c>
      <c r="E1654" s="243">
        <v>-31.11916</v>
      </c>
      <c r="F1654" s="245">
        <v>18.4075</v>
      </c>
    </row>
    <row r="1655" spans="1:6" ht="12.75">
      <c r="A1655">
        <v>2008</v>
      </c>
      <c r="B1655">
        <v>4</v>
      </c>
      <c r="C1655">
        <v>21</v>
      </c>
      <c r="D1655">
        <v>39559</v>
      </c>
      <c r="E1655" s="243">
        <v>12.18441</v>
      </c>
      <c r="F1655" s="245">
        <v>18.44208</v>
      </c>
    </row>
    <row r="1656" spans="1:6" ht="12.75">
      <c r="A1656">
        <v>2008</v>
      </c>
      <c r="B1656">
        <v>4</v>
      </c>
      <c r="C1656">
        <v>22</v>
      </c>
      <c r="D1656">
        <v>39560</v>
      </c>
      <c r="E1656" s="243">
        <v>8.928555</v>
      </c>
      <c r="F1656" s="245">
        <v>18.43344</v>
      </c>
    </row>
    <row r="1657" spans="1:6" ht="12.75">
      <c r="A1657">
        <v>2008</v>
      </c>
      <c r="B1657">
        <v>4</v>
      </c>
      <c r="C1657">
        <v>23</v>
      </c>
      <c r="D1657">
        <v>39561</v>
      </c>
      <c r="E1657" s="243">
        <v>-0.09710287</v>
      </c>
      <c r="F1657" s="245">
        <v>18.4199</v>
      </c>
    </row>
    <row r="1658" spans="1:6" ht="12.75">
      <c r="A1658">
        <v>2008</v>
      </c>
      <c r="B1658">
        <v>4</v>
      </c>
      <c r="C1658">
        <v>24</v>
      </c>
      <c r="D1658">
        <v>39562</v>
      </c>
      <c r="E1658" s="243">
        <v>-11.71805</v>
      </c>
      <c r="F1658" s="245">
        <v>18.38281</v>
      </c>
    </row>
    <row r="1659" spans="1:6" ht="12.75">
      <c r="A1659">
        <v>2008</v>
      </c>
      <c r="B1659">
        <v>4</v>
      </c>
      <c r="C1659">
        <v>25</v>
      </c>
      <c r="D1659">
        <v>39563</v>
      </c>
      <c r="E1659" s="243">
        <v>-8.015228</v>
      </c>
      <c r="F1659" s="245">
        <v>18.3576</v>
      </c>
    </row>
    <row r="1660" spans="1:6" ht="12.75">
      <c r="A1660">
        <v>2008</v>
      </c>
      <c r="B1660">
        <v>4</v>
      </c>
      <c r="C1660">
        <v>26</v>
      </c>
      <c r="D1660">
        <v>39564</v>
      </c>
      <c r="E1660" s="243">
        <v>-5.689269</v>
      </c>
      <c r="F1660" s="245">
        <v>18.36203</v>
      </c>
    </row>
    <row r="1661" spans="1:6" ht="12.75">
      <c r="A1661">
        <v>2008</v>
      </c>
      <c r="B1661">
        <v>4</v>
      </c>
      <c r="C1661">
        <v>27</v>
      </c>
      <c r="D1661">
        <v>39565</v>
      </c>
      <c r="E1661" s="243">
        <v>-4.750064</v>
      </c>
      <c r="F1661" s="245">
        <v>18.35526</v>
      </c>
    </row>
    <row r="1662" spans="1:6" ht="12.75">
      <c r="A1662">
        <v>2008</v>
      </c>
      <c r="B1662">
        <v>4</v>
      </c>
      <c r="C1662">
        <v>28</v>
      </c>
      <c r="D1662">
        <v>39566</v>
      </c>
      <c r="E1662" s="243">
        <v>-28.82483</v>
      </c>
      <c r="F1662" s="245">
        <v>18.32365</v>
      </c>
    </row>
    <row r="1663" spans="1:6" ht="12.75">
      <c r="A1663">
        <v>2008</v>
      </c>
      <c r="B1663">
        <v>4</v>
      </c>
      <c r="C1663">
        <v>29</v>
      </c>
      <c r="D1663">
        <v>39567</v>
      </c>
      <c r="E1663" s="243">
        <v>-23.02177</v>
      </c>
      <c r="F1663" s="245">
        <v>18.30109</v>
      </c>
    </row>
    <row r="1664" spans="1:6" ht="12.75">
      <c r="A1664">
        <v>2008</v>
      </c>
      <c r="B1664">
        <v>4</v>
      </c>
      <c r="C1664">
        <v>30</v>
      </c>
      <c r="D1664">
        <v>39568</v>
      </c>
      <c r="E1664" s="243">
        <v>-1.216302</v>
      </c>
      <c r="F1664" s="245">
        <v>18.25844</v>
      </c>
    </row>
    <row r="1665" spans="1:6" ht="12.75">
      <c r="A1665">
        <v>2008</v>
      </c>
      <c r="B1665">
        <v>5</v>
      </c>
      <c r="C1665">
        <v>1</v>
      </c>
      <c r="D1665">
        <v>39569</v>
      </c>
      <c r="E1665" s="243">
        <v>-3.217153</v>
      </c>
      <c r="F1665" s="245">
        <v>18.18417</v>
      </c>
    </row>
    <row r="1666" spans="1:6" ht="12.75">
      <c r="A1666">
        <v>2008</v>
      </c>
      <c r="B1666">
        <v>5</v>
      </c>
      <c r="C1666">
        <v>2</v>
      </c>
      <c r="D1666">
        <v>39570</v>
      </c>
      <c r="E1666" s="243">
        <v>-5.236738</v>
      </c>
      <c r="F1666" s="245">
        <v>18.13208</v>
      </c>
    </row>
    <row r="1667" spans="1:6" ht="12.75">
      <c r="A1667">
        <v>2008</v>
      </c>
      <c r="B1667">
        <v>5</v>
      </c>
      <c r="C1667">
        <v>3</v>
      </c>
      <c r="D1667">
        <v>39571</v>
      </c>
      <c r="E1667" s="243">
        <v>-6.002286</v>
      </c>
      <c r="F1667" s="245">
        <v>18.08917</v>
      </c>
    </row>
    <row r="1668" spans="1:6" ht="12.75">
      <c r="A1668">
        <v>2008</v>
      </c>
      <c r="B1668">
        <v>5</v>
      </c>
      <c r="C1668">
        <v>4</v>
      </c>
      <c r="D1668">
        <v>39572</v>
      </c>
      <c r="E1668" s="243">
        <v>-27.31796</v>
      </c>
      <c r="F1668" s="245">
        <v>18.04536</v>
      </c>
    </row>
    <row r="1669" spans="1:6" ht="12.75">
      <c r="A1669">
        <v>2008</v>
      </c>
      <c r="B1669">
        <v>5</v>
      </c>
      <c r="C1669">
        <v>5</v>
      </c>
      <c r="D1669">
        <v>39573</v>
      </c>
      <c r="E1669" s="243">
        <v>-0.827193</v>
      </c>
      <c r="F1669" s="245">
        <v>18.01573</v>
      </c>
    </row>
    <row r="1670" spans="1:6" ht="12.75">
      <c r="A1670">
        <v>2008</v>
      </c>
      <c r="B1670">
        <v>5</v>
      </c>
      <c r="C1670">
        <v>6</v>
      </c>
      <c r="D1670">
        <v>39574</v>
      </c>
      <c r="E1670" s="243">
        <v>-30.46309</v>
      </c>
      <c r="F1670" s="245">
        <v>17.96422</v>
      </c>
    </row>
    <row r="1671" spans="1:6" ht="12.75">
      <c r="A1671">
        <v>2008</v>
      </c>
      <c r="B1671">
        <v>5</v>
      </c>
      <c r="C1671">
        <v>7</v>
      </c>
      <c r="D1671">
        <v>39575</v>
      </c>
      <c r="E1671" s="243">
        <v>-10.54137</v>
      </c>
      <c r="F1671" s="245">
        <v>17.89318</v>
      </c>
    </row>
    <row r="1672" spans="1:6" ht="12.75">
      <c r="A1672">
        <v>2008</v>
      </c>
      <c r="B1672">
        <v>5</v>
      </c>
      <c r="C1672">
        <v>8</v>
      </c>
      <c r="D1672">
        <v>39576</v>
      </c>
      <c r="E1672" s="243">
        <v>-4.398477</v>
      </c>
      <c r="F1672" s="245">
        <v>17.84516</v>
      </c>
    </row>
    <row r="1673" spans="1:6" ht="12.75">
      <c r="A1673">
        <v>2008</v>
      </c>
      <c r="B1673">
        <v>5</v>
      </c>
      <c r="C1673">
        <v>9</v>
      </c>
      <c r="D1673">
        <v>39577</v>
      </c>
      <c r="E1673" s="243">
        <v>-14.15182</v>
      </c>
      <c r="F1673" s="245">
        <v>17.88766</v>
      </c>
    </row>
    <row r="1674" spans="1:6" ht="12.75">
      <c r="A1674">
        <v>2008</v>
      </c>
      <c r="B1674">
        <v>5</v>
      </c>
      <c r="C1674">
        <v>10</v>
      </c>
      <c r="D1674">
        <v>39578</v>
      </c>
      <c r="E1674" s="243">
        <v>-33.01633</v>
      </c>
      <c r="F1674" s="245">
        <v>17.8575</v>
      </c>
    </row>
    <row r="1675" spans="1:6" ht="12.75">
      <c r="A1675">
        <v>2008</v>
      </c>
      <c r="B1675">
        <v>5</v>
      </c>
      <c r="C1675">
        <v>11</v>
      </c>
      <c r="D1675">
        <v>39579</v>
      </c>
      <c r="E1675" s="243">
        <v>-22.89729</v>
      </c>
      <c r="F1675" s="245">
        <v>17.83229</v>
      </c>
    </row>
    <row r="1676" spans="1:6" ht="12.75">
      <c r="A1676">
        <v>2008</v>
      </c>
      <c r="B1676">
        <v>5</v>
      </c>
      <c r="C1676">
        <v>12</v>
      </c>
      <c r="D1676">
        <v>39580</v>
      </c>
      <c r="E1676" s="243">
        <v>-15.82691</v>
      </c>
      <c r="F1676" s="245">
        <v>17.78687</v>
      </c>
    </row>
    <row r="1677" spans="1:6" ht="12.75">
      <c r="A1677" t="s">
        <v>673</v>
      </c>
      <c r="B1677" t="s">
        <v>674</v>
      </c>
      <c r="C1677" t="s">
        <v>675</v>
      </c>
      <c r="E1677" s="243" t="s">
        <v>675</v>
      </c>
      <c r="F1677" s="245" t="s">
        <v>675</v>
      </c>
    </row>
  </sheetData>
  <sheetProtection/>
  <conditionalFormatting sqref="E1:E9 E741:E65536">
    <cfRule type="cellIs" priority="1" dxfId="0" operator="lessThan" stopIfTrue="1">
      <formula>-1000</formula>
    </cfRule>
  </conditionalFormatting>
  <conditionalFormatting sqref="F9">
    <cfRule type="cellIs" priority="2" dxfId="0" operator="lessThan" stopIfTrue="1">
      <formula>0</formula>
    </cfRule>
  </conditionalFormatting>
  <printOptions/>
  <pageMargins left="0.75" right="0.75" top="1" bottom="1" header="0.5" footer="0.5"/>
  <pageSetup fitToHeight="20" fitToWidth="1" horizontalDpi="600" verticalDpi="600" orientation="portrait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94.00390625" style="0" customWidth="1"/>
  </cols>
  <sheetData>
    <row r="1" ht="15">
      <c r="A1" s="11" t="s">
        <v>431</v>
      </c>
    </row>
    <row r="2" ht="15">
      <c r="A2" s="11" t="s">
        <v>80</v>
      </c>
    </row>
    <row r="3" ht="18">
      <c r="A3" s="12" t="s">
        <v>95</v>
      </c>
    </row>
    <row r="5" ht="12.75">
      <c r="A5" s="8" t="s">
        <v>90</v>
      </c>
    </row>
    <row r="6" spans="1:2" ht="15.75" customHeight="1">
      <c r="A6" s="1" t="s">
        <v>62</v>
      </c>
      <c r="B6" t="s">
        <v>82</v>
      </c>
    </row>
    <row r="7" spans="1:2" ht="15.75" customHeight="1">
      <c r="A7" s="1" t="s">
        <v>430</v>
      </c>
      <c r="B7" t="s">
        <v>548</v>
      </c>
    </row>
    <row r="8" spans="1:2" ht="15.75" customHeight="1">
      <c r="A8" s="1" t="s">
        <v>112</v>
      </c>
      <c r="B8" t="s">
        <v>117</v>
      </c>
    </row>
    <row r="9" spans="1:2" ht="15.75" customHeight="1">
      <c r="A9" s="1" t="s">
        <v>271</v>
      </c>
      <c r="B9" t="s">
        <v>278</v>
      </c>
    </row>
    <row r="10" spans="1:2" ht="15.75" customHeight="1">
      <c r="A10" s="1" t="s">
        <v>29</v>
      </c>
      <c r="B10" t="s">
        <v>119</v>
      </c>
    </row>
    <row r="11" spans="1:2" ht="15.75" customHeight="1">
      <c r="A11" s="1" t="s">
        <v>28</v>
      </c>
      <c r="B11" t="s">
        <v>83</v>
      </c>
    </row>
    <row r="12" spans="1:2" ht="15.75" customHeight="1">
      <c r="A12" s="1" t="s">
        <v>109</v>
      </c>
      <c r="B12" t="s">
        <v>110</v>
      </c>
    </row>
    <row r="13" spans="1:2" ht="15.75" customHeight="1">
      <c r="A13" s="1" t="s">
        <v>97</v>
      </c>
      <c r="B13" t="s">
        <v>98</v>
      </c>
    </row>
    <row r="14" spans="1:2" ht="15.75" customHeight="1">
      <c r="A14" s="1" t="s">
        <v>99</v>
      </c>
      <c r="B14" t="s">
        <v>100</v>
      </c>
    </row>
    <row r="15" spans="1:2" ht="15.75" customHeight="1">
      <c r="A15" s="1" t="s">
        <v>108</v>
      </c>
      <c r="B15" t="s">
        <v>101</v>
      </c>
    </row>
    <row r="16" spans="1:2" ht="15.75" customHeight="1">
      <c r="A16" s="1" t="s">
        <v>282</v>
      </c>
      <c r="B16" t="s">
        <v>281</v>
      </c>
    </row>
    <row r="17" spans="1:2" ht="15.75" customHeight="1">
      <c r="A17" s="1" t="s">
        <v>102</v>
      </c>
      <c r="B17" t="s">
        <v>103</v>
      </c>
    </row>
    <row r="18" spans="1:2" ht="15.75" customHeight="1">
      <c r="A18" s="1" t="s">
        <v>104</v>
      </c>
      <c r="B18" t="s">
        <v>105</v>
      </c>
    </row>
    <row r="19" spans="1:2" ht="15.75" customHeight="1">
      <c r="A19" s="1" t="s">
        <v>107</v>
      </c>
      <c r="B19" t="s">
        <v>106</v>
      </c>
    </row>
    <row r="22" ht="12.75">
      <c r="A22" s="8" t="s">
        <v>96</v>
      </c>
    </row>
    <row r="23" spans="1:2" ht="15.75" customHeight="1">
      <c r="A23" s="1" t="s">
        <v>35</v>
      </c>
      <c r="B23" t="s">
        <v>91</v>
      </c>
    </row>
    <row r="24" spans="1:2" ht="15.75" customHeight="1">
      <c r="A24" s="1" t="s">
        <v>33</v>
      </c>
      <c r="B24" t="s">
        <v>92</v>
      </c>
    </row>
    <row r="25" spans="1:2" ht="15.75" customHeight="1">
      <c r="A25" s="1" t="s">
        <v>34</v>
      </c>
      <c r="B25" t="s">
        <v>93</v>
      </c>
    </row>
    <row r="26" spans="1:2" ht="15.75" customHeight="1">
      <c r="A26" s="1" t="s">
        <v>36</v>
      </c>
      <c r="B26" t="s">
        <v>94</v>
      </c>
    </row>
    <row r="27" spans="1:2" ht="15.75" customHeight="1">
      <c r="A27" s="1" t="s">
        <v>118</v>
      </c>
      <c r="B27" t="s">
        <v>124</v>
      </c>
    </row>
    <row r="28" ht="12.75">
      <c r="B28" t="s">
        <v>127</v>
      </c>
    </row>
    <row r="29" spans="1:2" ht="12.75">
      <c r="A29" s="6"/>
      <c r="B29" t="s">
        <v>128</v>
      </c>
    </row>
    <row r="30" ht="12.75">
      <c r="B30" t="s">
        <v>129</v>
      </c>
    </row>
    <row r="31" ht="12.75">
      <c r="B31" t="s">
        <v>125</v>
      </c>
    </row>
    <row r="32" ht="12.75">
      <c r="B32" t="s">
        <v>130</v>
      </c>
    </row>
    <row r="33" ht="12.75">
      <c r="B33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</dc:creator>
  <cp:keywords/>
  <dc:description/>
  <cp:lastModifiedBy>mbyrne</cp:lastModifiedBy>
  <cp:lastPrinted>2007-02-27T20:55:36Z</cp:lastPrinted>
  <dcterms:created xsi:type="dcterms:W3CDTF">2005-03-10T12:58:00Z</dcterms:created>
  <dcterms:modified xsi:type="dcterms:W3CDTF">2008-05-19T18:46:42Z</dcterms:modified>
  <cp:category/>
  <cp:version/>
  <cp:contentType/>
  <cp:contentStatus/>
</cp:coreProperties>
</file>