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<sst xmlns="http://schemas.openxmlformats.org/spreadsheetml/2006/main" count="51" uniqueCount="45">
  <si>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 xml:space="preserve"> 1999-2000 NON-FEDERAL ACCOUNTS</t>
  </si>
  <si>
    <t>Of National Party Committees</t>
  </si>
  <si>
    <t>January 1, 2001 - October 16,2002</t>
  </si>
  <si>
    <t>Receipts</t>
  </si>
  <si>
    <t>Disbursements</t>
  </si>
  <si>
    <t>Cash on Hand</t>
  </si>
  <si>
    <t>Democratic National Committee</t>
  </si>
  <si>
    <t xml:space="preserve">   Non-federal General (Labor)</t>
  </si>
  <si>
    <t xml:space="preserve">   Non-federal Corporate</t>
  </si>
  <si>
    <t xml:space="preserve">   Non-federal Individual</t>
  </si>
  <si>
    <t xml:space="preserve">   Non-federal Max PAC</t>
  </si>
  <si>
    <t xml:space="preserve">   Non-federal General #2</t>
  </si>
  <si>
    <t xml:space="preserve">   Non-federal Unincorporated Assn Acct</t>
  </si>
  <si>
    <t xml:space="preserve">   Non-federal Redistricting</t>
  </si>
  <si>
    <t xml:space="preserve">   Non-federal Building Fund</t>
  </si>
  <si>
    <t xml:space="preserve">   Non-federal - North Carolina</t>
  </si>
  <si>
    <t xml:space="preserve">   Non-federal - New York</t>
  </si>
  <si>
    <t xml:space="preserve">  Non-federal Victory 2001</t>
  </si>
  <si>
    <t>Subtotal</t>
  </si>
  <si>
    <t xml:space="preserve">   Subtotal Minus Internal Transfers</t>
  </si>
  <si>
    <t>Democratic Senatorial Campaign Committee</t>
  </si>
  <si>
    <t xml:space="preserve">   Non-federal Individuals</t>
  </si>
  <si>
    <t xml:space="preserve">   Non-federal PAC</t>
  </si>
  <si>
    <t xml:space="preserve">   Non-federal Labor</t>
  </si>
  <si>
    <t xml:space="preserve">   Non-federal Mixed</t>
  </si>
  <si>
    <t xml:space="preserve">   Non-federal Individual #2</t>
  </si>
  <si>
    <t xml:space="preserve">   Non-federal - Unicorp Assoc</t>
  </si>
  <si>
    <t xml:space="preserve">   Non-federal Recount</t>
  </si>
  <si>
    <t xml:space="preserve">   Non-federal Mixed #2</t>
  </si>
  <si>
    <t xml:space="preserve">   Non-federal Individual #3</t>
  </si>
  <si>
    <t xml:space="preserve">   Non-federal Corporate #2</t>
  </si>
  <si>
    <t>Democratic Congressional Campaign Committee</t>
  </si>
  <si>
    <t xml:space="preserve">   Non-federal #1</t>
  </si>
  <si>
    <t xml:space="preserve">   Non-federal #2</t>
  </si>
  <si>
    <t xml:space="preserve">   Non-federal #3</t>
  </si>
  <si>
    <t xml:space="preserve">   Non-federal #4</t>
  </si>
  <si>
    <t xml:space="preserve">   Non-federal #5</t>
  </si>
  <si>
    <t xml:space="preserve">   Non-federal #6</t>
  </si>
  <si>
    <t xml:space="preserve">   Non-federal #7</t>
  </si>
  <si>
    <t xml:space="preserve">   Non-federal #8</t>
  </si>
  <si>
    <t xml:space="preserve">   Non-federal #9</t>
  </si>
  <si>
    <t xml:space="preserve">   Non-federal #10</t>
  </si>
  <si>
    <t xml:space="preserve">   Non-federal Building Fund #1</t>
  </si>
  <si>
    <t>Total Democratic Non-federal</t>
  </si>
  <si>
    <t xml:space="preserve">  Total minus transfers among accounts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</si>
</sst>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56" sqref="C56:E57"/>
    </sheetView>
  </sheetViews>
  <sheetFormatPr defaultColWidth="9.140625" defaultRowHeight="12.75"/>
  <cols>
    <col min="3" max="4" width="12.421875" style="0" bestFit="1" customWidth="1"/>
    <col min="5" max="5" width="11.421875" style="0" bestFit="1" customWidth="1"/>
  </cols>
  <sheetData>
    <row r="1" ht="12.75">
      <c r="C1" s="1" t="s">
        <v>0</v>
      </c>
    </row>
    <row r="2" ht="12.75">
      <c r="C2" s="1" t="s">
        <v>1</v>
      </c>
    </row>
    <row r="3" ht="12.75">
      <c r="C3" s="1" t="s">
        <v>2</v>
      </c>
    </row>
    <row r="5" spans="1:5" ht="12.75">
      <c r="A5" s="2"/>
      <c r="C5" s="3" t="s">
        <v>3</v>
      </c>
      <c r="D5" s="3" t="s">
        <v>4</v>
      </c>
      <c r="E5" s="3" t="s">
        <v>5</v>
      </c>
    </row>
    <row r="6" ht="12.75">
      <c r="A6" s="2" t="s">
        <v>6</v>
      </c>
    </row>
    <row r="7" spans="1:5" ht="12.75">
      <c r="A7" s="2" t="s">
        <v>7</v>
      </c>
      <c r="C7" s="4">
        <f>4864967+963000</f>
        <v>5827967</v>
      </c>
      <c r="D7" s="4">
        <f>5150187+323925</f>
        <v>5474112</v>
      </c>
      <c r="E7" s="4">
        <v>747063</v>
      </c>
    </row>
    <row r="8" spans="1:5" ht="12.75">
      <c r="A8" s="2" t="s">
        <v>8</v>
      </c>
      <c r="C8" s="4">
        <f>27165894+2481490</f>
        <v>29647384</v>
      </c>
      <c r="D8" s="4">
        <f>25569305+2001770</f>
        <v>27571075</v>
      </c>
      <c r="E8" s="4">
        <v>750440</v>
      </c>
    </row>
    <row r="9" spans="1:5" ht="12.75">
      <c r="A9" s="2" t="s">
        <v>9</v>
      </c>
      <c r="C9" s="4">
        <f>22696288+1386000</f>
        <v>24082288</v>
      </c>
      <c r="D9" s="4">
        <f>21477132+2580893</f>
        <v>24058025</v>
      </c>
      <c r="E9" s="4">
        <v>1585900</v>
      </c>
    </row>
    <row r="10" spans="1:5" ht="12.75">
      <c r="A10" s="2" t="s">
        <v>10</v>
      </c>
      <c r="C10" s="4">
        <f>213250+120000</f>
        <v>333250</v>
      </c>
      <c r="D10" s="4">
        <f>224459+0</f>
        <v>224459</v>
      </c>
      <c r="E10" s="4">
        <v>121132</v>
      </c>
    </row>
    <row r="11" spans="1:5" ht="12.75">
      <c r="A11" s="2" t="s">
        <v>11</v>
      </c>
      <c r="C11" s="4">
        <f>889000+10000</f>
        <v>899000</v>
      </c>
      <c r="D11" s="4">
        <f>918903-1090</f>
        <v>917813</v>
      </c>
      <c r="E11" s="4">
        <v>11339</v>
      </c>
    </row>
    <row r="12" spans="1:5" ht="12.75">
      <c r="A12" s="2" t="s">
        <v>12</v>
      </c>
      <c r="C12" s="4">
        <f>1176500+610225</f>
        <v>1786725</v>
      </c>
      <c r="D12" s="4">
        <f>2154003+365000</f>
        <v>2519003</v>
      </c>
      <c r="E12" s="4">
        <v>435558</v>
      </c>
    </row>
    <row r="13" spans="1:5" ht="12.75">
      <c r="A13" s="2" t="s">
        <v>13</v>
      </c>
      <c r="C13" s="4">
        <f>3010000+30000</f>
        <v>3040000</v>
      </c>
      <c r="D13" s="4">
        <f>3036959</f>
        <v>3036959</v>
      </c>
      <c r="E13" s="4">
        <f>2989</f>
        <v>2989</v>
      </c>
    </row>
    <row r="14" spans="1:5" ht="12.75">
      <c r="A14" s="2" t="s">
        <v>14</v>
      </c>
      <c r="C14" s="4">
        <f>21877464-6000000+1178500</f>
        <v>17055964</v>
      </c>
      <c r="D14" s="4">
        <f>12626643-6000000+72496</f>
        <v>6699139</v>
      </c>
      <c r="E14" s="4">
        <v>10861972</v>
      </c>
    </row>
    <row r="15" spans="1:5" ht="12.75">
      <c r="A15" s="2" t="s">
        <v>15</v>
      </c>
      <c r="C15" s="4">
        <f>414000+300000</f>
        <v>714000</v>
      </c>
      <c r="D15" s="4">
        <f>648087+443334</f>
        <v>1091421</v>
      </c>
      <c r="E15" s="4">
        <v>-216638</v>
      </c>
    </row>
    <row r="16" spans="1:5" ht="12.75">
      <c r="A16" s="2" t="s">
        <v>16</v>
      </c>
      <c r="C16" s="4">
        <f>603850+310</f>
        <v>604160</v>
      </c>
      <c r="D16" s="4">
        <f>533828+75000</f>
        <v>608828</v>
      </c>
      <c r="E16" s="4">
        <v>-74689</v>
      </c>
    </row>
    <row r="17" spans="1:5" ht="12.75">
      <c r="A17" s="2" t="s">
        <v>17</v>
      </c>
      <c r="C17" s="4">
        <f>6098631</f>
        <v>6098631</v>
      </c>
      <c r="D17" s="4">
        <v>6098631</v>
      </c>
      <c r="E17" s="4">
        <v>0</v>
      </c>
    </row>
    <row r="18" spans="1:5" ht="12.75">
      <c r="A18" s="2"/>
      <c r="C18" s="4"/>
      <c r="D18" s="4"/>
      <c r="E18" s="4"/>
    </row>
    <row r="19" spans="1:5" ht="12.75">
      <c r="A19" s="2" t="s">
        <v>18</v>
      </c>
      <c r="C19" s="4">
        <f>SUM(C7:C17)</f>
        <v>90089369</v>
      </c>
      <c r="D19" s="4">
        <f>SUM(D7:D17)</f>
        <v>78299465</v>
      </c>
      <c r="E19" s="4">
        <f>SUM(E7:E17)</f>
        <v>14225066</v>
      </c>
    </row>
    <row r="20" spans="1:5" ht="12.75">
      <c r="A20" s="2" t="s">
        <v>19</v>
      </c>
      <c r="C20" s="4">
        <f>C19-14421254</f>
        <v>75668115</v>
      </c>
      <c r="D20" s="4">
        <f>D19-14421254</f>
        <v>63878211</v>
      </c>
      <c r="E20" s="4"/>
    </row>
    <row r="21" spans="1:5" ht="12.75">
      <c r="A21" s="2"/>
      <c r="C21" s="4"/>
      <c r="D21" s="4"/>
      <c r="E21" s="4"/>
    </row>
    <row r="22" spans="1:5" ht="12.75">
      <c r="A22" s="2" t="s">
        <v>20</v>
      </c>
      <c r="C22" s="5"/>
      <c r="D22" s="4"/>
      <c r="E22" s="4"/>
    </row>
    <row r="23" spans="1:5" ht="12.75">
      <c r="A23" s="2" t="s">
        <v>14</v>
      </c>
      <c r="C23" s="4">
        <f>7321879+11068</f>
        <v>7332947</v>
      </c>
      <c r="D23" s="4">
        <f>5652125+777176</f>
        <v>6429301</v>
      </c>
      <c r="E23" s="4">
        <v>1368979</v>
      </c>
    </row>
    <row r="24" spans="1:5" ht="12.75">
      <c r="A24" s="2" t="s">
        <v>21</v>
      </c>
      <c r="C24" s="4">
        <f>409331+10000</f>
        <v>419331</v>
      </c>
      <c r="D24" s="4">
        <f>368138+40127</f>
        <v>408265</v>
      </c>
      <c r="E24" s="4">
        <v>13225</v>
      </c>
    </row>
    <row r="25" spans="1:5" ht="12.75">
      <c r="A25" s="2" t="s">
        <v>8</v>
      </c>
      <c r="C25" s="4">
        <f>17339666+1309314</f>
        <v>18648980</v>
      </c>
      <c r="D25" s="4">
        <f>16863782+1796716</f>
        <v>18660498</v>
      </c>
      <c r="E25" s="4">
        <v>95114</v>
      </c>
    </row>
    <row r="26" spans="1:5" ht="12.75">
      <c r="A26" s="2" t="s">
        <v>22</v>
      </c>
      <c r="C26" s="4">
        <f>1215932+358000</f>
        <v>1573932</v>
      </c>
      <c r="D26" s="4">
        <f>1165042+260000</f>
        <v>1425042</v>
      </c>
      <c r="E26" s="4">
        <v>149220</v>
      </c>
    </row>
    <row r="27" spans="1:5" ht="12.75">
      <c r="A27" s="2" t="s">
        <v>23</v>
      </c>
      <c r="C27" s="4">
        <f>4991028+2500000</f>
        <v>7491028</v>
      </c>
      <c r="D27" s="4">
        <f>4854912+2155641</f>
        <v>7010553</v>
      </c>
      <c r="E27" s="4">
        <v>460783</v>
      </c>
    </row>
    <row r="28" spans="1:5" ht="12.75">
      <c r="A28" s="2" t="s">
        <v>24</v>
      </c>
      <c r="C28" s="4">
        <f>6818756+1017487</f>
        <v>7836243</v>
      </c>
      <c r="D28" s="4">
        <f>6699228+585032</f>
        <v>7284260</v>
      </c>
      <c r="E28" s="4">
        <v>581633</v>
      </c>
    </row>
    <row r="29" spans="1:5" ht="12.75">
      <c r="A29" s="2" t="s">
        <v>25</v>
      </c>
      <c r="C29" s="4">
        <f>7052278+1726500</f>
        <v>8778778</v>
      </c>
      <c r="D29" s="4">
        <f>6682578+1662473</f>
        <v>8345051</v>
      </c>
      <c r="E29" s="4">
        <v>433727</v>
      </c>
    </row>
    <row r="30" spans="1:5" ht="12.75">
      <c r="A30" s="2" t="s">
        <v>26</v>
      </c>
      <c r="C30" s="4">
        <f>14990646+2959325</f>
        <v>17949971</v>
      </c>
      <c r="D30" s="4">
        <f>12015265+5815198</f>
        <v>17830463</v>
      </c>
      <c r="E30" s="4">
        <v>1361305</v>
      </c>
    </row>
    <row r="31" spans="1:5" ht="12.75">
      <c r="A31" s="6" t="s">
        <v>27</v>
      </c>
      <c r="C31" s="4">
        <v>25000</v>
      </c>
      <c r="D31" s="4">
        <v>39838</v>
      </c>
      <c r="E31" s="4">
        <v>4</v>
      </c>
    </row>
    <row r="32" spans="1:5" ht="12.75">
      <c r="A32" s="6" t="s">
        <v>28</v>
      </c>
      <c r="C32" s="4">
        <f>994000+224500</f>
        <v>1218500</v>
      </c>
      <c r="D32" s="4">
        <f>886131+210000</f>
        <v>1096131</v>
      </c>
      <c r="E32" s="4">
        <v>122363</v>
      </c>
    </row>
    <row r="33" spans="1:5" ht="12.75">
      <c r="A33" s="6" t="s">
        <v>29</v>
      </c>
      <c r="C33" s="4">
        <v>269150</v>
      </c>
      <c r="D33" s="4">
        <v>269065</v>
      </c>
      <c r="E33" s="4">
        <v>85</v>
      </c>
    </row>
    <row r="34" spans="1:5" ht="12.75">
      <c r="A34" s="6" t="s">
        <v>30</v>
      </c>
      <c r="C34" s="4">
        <f>6890523+511500</f>
        <v>7402023</v>
      </c>
      <c r="D34" s="4">
        <f>6539876+709965</f>
        <v>7249841</v>
      </c>
      <c r="E34" s="4">
        <v>152185</v>
      </c>
    </row>
    <row r="35" spans="1:5" ht="12.75">
      <c r="A35" s="6"/>
      <c r="C35" s="4"/>
      <c r="D35" s="4"/>
      <c r="E35" s="4"/>
    </row>
    <row r="36" spans="1:5" ht="12.75">
      <c r="A36" s="2" t="s">
        <v>18</v>
      </c>
      <c r="C36" s="4">
        <f>SUM(C23:C34)</f>
        <v>78945883</v>
      </c>
      <c r="D36" s="4">
        <f>SUM(D23:D34)</f>
        <v>76048308</v>
      </c>
      <c r="E36" s="4">
        <f>SUM(E23:E34)</f>
        <v>4738623</v>
      </c>
    </row>
    <row r="37" spans="1:5" ht="12.75">
      <c r="A37" s="2" t="s">
        <v>19</v>
      </c>
      <c r="C37" s="4">
        <f>C36-68506-1000-451-50000-2083333</f>
        <v>76742593</v>
      </c>
      <c r="D37" s="4">
        <f>D36-68506-1000-451-50000-2083333</f>
        <v>73845018</v>
      </c>
      <c r="E37" s="4"/>
    </row>
    <row r="38" spans="1:5" ht="12.75">
      <c r="A38" s="2"/>
      <c r="C38" s="4"/>
      <c r="D38" s="4"/>
      <c r="E38" s="4"/>
    </row>
    <row r="39" spans="1:5" ht="12.75">
      <c r="A39" s="2" t="s">
        <v>31</v>
      </c>
      <c r="D39" s="4"/>
      <c r="E39" s="4"/>
    </row>
    <row r="40" spans="1:5" ht="12.75">
      <c r="A40" s="2" t="s">
        <v>32</v>
      </c>
      <c r="C40" s="4">
        <f>12042812+1242791</f>
        <v>13285603</v>
      </c>
      <c r="D40" s="4">
        <f>10869194+1137731</f>
        <v>12006925</v>
      </c>
      <c r="E40" s="4">
        <f>430315+85992</f>
        <v>516307</v>
      </c>
    </row>
    <row r="41" spans="1:5" ht="12.75">
      <c r="A41" s="2" t="s">
        <v>33</v>
      </c>
      <c r="C41" s="4">
        <f>3288254+810009</f>
        <v>4098263</v>
      </c>
      <c r="D41" s="4">
        <f>3237623+456207</f>
        <v>3693830</v>
      </c>
      <c r="E41" s="4">
        <f>290972+116947</f>
        <v>407919</v>
      </c>
    </row>
    <row r="42" spans="1:5" ht="12.75">
      <c r="A42" s="2" t="s">
        <v>34</v>
      </c>
      <c r="C42" s="4">
        <f>5609917+470412</f>
        <v>6080329</v>
      </c>
      <c r="D42" s="4">
        <f>5090430+645210</f>
        <v>5735640</v>
      </c>
      <c r="E42" s="4">
        <f>186592+79367</f>
        <v>265959</v>
      </c>
    </row>
    <row r="43" spans="1:5" ht="12.75">
      <c r="A43" s="2" t="s">
        <v>35</v>
      </c>
      <c r="C43" s="4">
        <f>1402412+430150</f>
        <v>1832562</v>
      </c>
      <c r="D43" s="4">
        <f>1337772+393278</f>
        <v>1731050</v>
      </c>
      <c r="E43" s="4">
        <f>50512+57598</f>
        <v>108110</v>
      </c>
    </row>
    <row r="44" spans="1:5" ht="12.75">
      <c r="A44" s="2" t="s">
        <v>36</v>
      </c>
      <c r="C44" s="4">
        <f>3092687+222041</f>
        <v>3314728</v>
      </c>
      <c r="D44" s="4">
        <f>1682763+1757696</f>
        <v>3440459</v>
      </c>
      <c r="E44" s="4">
        <f>137091+46915</f>
        <v>184006</v>
      </c>
    </row>
    <row r="45" spans="1:5" ht="12.75">
      <c r="A45" s="2" t="s">
        <v>37</v>
      </c>
      <c r="C45" s="7">
        <f>68191</f>
        <v>68191</v>
      </c>
      <c r="D45" s="7">
        <v>20936</v>
      </c>
      <c r="E45" s="4">
        <f>107+871</f>
        <v>978</v>
      </c>
    </row>
    <row r="46" spans="1:5" ht="12.75">
      <c r="A46" s="2" t="s">
        <v>38</v>
      </c>
      <c r="C46" s="7">
        <f>11181674+2065517</f>
        <v>13247191</v>
      </c>
      <c r="D46" s="7">
        <f>7980421+4559519</f>
        <v>12539940</v>
      </c>
      <c r="E46" s="4">
        <f>447478+193359</f>
        <v>640837</v>
      </c>
    </row>
    <row r="47" spans="1:5" ht="12.75">
      <c r="A47" s="2" t="s">
        <v>39</v>
      </c>
      <c r="C47" s="7">
        <v>853200</v>
      </c>
      <c r="D47" s="7">
        <v>645012</v>
      </c>
      <c r="E47" s="4">
        <v>5700</v>
      </c>
    </row>
    <row r="48" spans="1:5" ht="12.75">
      <c r="A48" s="2" t="s">
        <v>40</v>
      </c>
      <c r="C48" s="7">
        <v>964220</v>
      </c>
      <c r="D48" s="7">
        <f>195037+14340</f>
        <v>209377</v>
      </c>
      <c r="E48" s="4">
        <v>2584</v>
      </c>
    </row>
    <row r="49" spans="1:5" ht="12.75">
      <c r="A49" s="2" t="s">
        <v>41</v>
      </c>
      <c r="C49" s="7">
        <f>2528550</f>
        <v>2528550</v>
      </c>
      <c r="D49" s="7">
        <v>150025</v>
      </c>
      <c r="E49" s="4">
        <v>171055</v>
      </c>
    </row>
    <row r="50" spans="1:5" ht="12.75">
      <c r="A50" s="2" t="s">
        <v>42</v>
      </c>
      <c r="C50" s="7">
        <v>978900</v>
      </c>
      <c r="D50" s="7">
        <f>829856+33542</f>
        <v>863398</v>
      </c>
      <c r="E50" s="4">
        <f>56112+510379</f>
        <v>566491</v>
      </c>
    </row>
    <row r="51" spans="1:5" ht="12.75">
      <c r="A51" s="2"/>
      <c r="C51" s="4"/>
      <c r="D51" s="4"/>
      <c r="E51" s="4"/>
    </row>
    <row r="52" spans="1:5" ht="12.75">
      <c r="A52" s="2" t="s">
        <v>18</v>
      </c>
      <c r="C52" s="4">
        <f>SUM(C40:C50)</f>
        <v>47251737</v>
      </c>
      <c r="D52" s="4">
        <f>SUM(D40:D50)</f>
        <v>41036592</v>
      </c>
      <c r="E52" s="4">
        <f>SUM(E40:E50)</f>
        <v>2869946</v>
      </c>
    </row>
    <row r="53" spans="1:5" ht="12.75">
      <c r="A53" s="2" t="s">
        <v>19</v>
      </c>
      <c r="C53" s="4">
        <f>C52-18961-1284-5286-3500</f>
        <v>47222706</v>
      </c>
      <c r="D53" s="4">
        <f>D52-18961-1284-5286-3500</f>
        <v>41007561</v>
      </c>
      <c r="E53" s="4"/>
    </row>
    <row r="54" spans="1:5" ht="12.75">
      <c r="A54" s="2"/>
      <c r="C54" s="4"/>
      <c r="D54" s="4"/>
      <c r="E54" s="4"/>
    </row>
    <row r="55" spans="1:5" ht="12.75">
      <c r="A55" s="2"/>
      <c r="C55" s="4"/>
      <c r="D55" s="4"/>
      <c r="E55" s="4"/>
    </row>
    <row r="56" spans="1:5" ht="12.75">
      <c r="A56" s="2" t="s">
        <v>43</v>
      </c>
      <c r="C56" s="4">
        <f>C52+C36+C19</f>
        <v>216286989</v>
      </c>
      <c r="D56" s="4">
        <f>D52+D36+D19</f>
        <v>195384365</v>
      </c>
      <c r="E56" s="4">
        <f>E52+E36+E19</f>
        <v>21833635</v>
      </c>
    </row>
    <row r="57" spans="1:5" ht="12.75">
      <c r="A57" s="2" t="s">
        <v>44</v>
      </c>
      <c r="C57" s="4">
        <f>C20+C37+C53</f>
        <v>199633414</v>
      </c>
      <c r="D57" s="4">
        <f>D20+D37+D53</f>
        <v>178730790</v>
      </c>
      <c r="E5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2002-10-30T18:42:18Z</dcterms:created>
  <dcterms:modified xsi:type="dcterms:W3CDTF">2002-10-30T18:42:40Z</dcterms:modified>
  <cp:category/>
  <cp:version/>
  <cp:contentType/>
  <cp:contentStatus/>
</cp:coreProperties>
</file>