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0485" windowHeight="5085" activeTab="0"/>
  </bookViews>
  <sheets>
    <sheet name="Summary" sheetId="1" r:id="rId1"/>
    <sheet name="ODM006_excite" sheetId="2" r:id="rId2"/>
    <sheet name="ODM032_excite" sheetId="3" r:id="rId3"/>
  </sheets>
  <definedNames>
    <definedName name="xfer">'Summary'!$C$11</definedName>
  </definedNames>
  <calcPr fullCalcOnLoad="1"/>
</workbook>
</file>

<file path=xl/sharedStrings.xml><?xml version="1.0" encoding="utf-8"?>
<sst xmlns="http://schemas.openxmlformats.org/spreadsheetml/2006/main" count="33" uniqueCount="22">
  <si>
    <t>N turns</t>
  </si>
  <si>
    <t>gap</t>
  </si>
  <si>
    <t>Leffective</t>
  </si>
  <si>
    <t>L steel</t>
  </si>
  <si>
    <t>L end</t>
  </si>
  <si>
    <t>Xfer</t>
  </si>
  <si>
    <t>T/A</t>
  </si>
  <si>
    <t>T-m/A</t>
  </si>
  <si>
    <t>Inom</t>
  </si>
  <si>
    <t>Imeas</t>
  </si>
  <si>
    <t>S at nom</t>
  </si>
  <si>
    <t>S at meas</t>
  </si>
  <si>
    <t>S calc</t>
  </si>
  <si>
    <t>ser/par</t>
  </si>
  <si>
    <t>par</t>
  </si>
  <si>
    <t>ODM006</t>
  </si>
  <si>
    <t>ODM032</t>
  </si>
  <si>
    <t>remanent</t>
  </si>
  <si>
    <t>T-m</t>
  </si>
  <si>
    <t>T</t>
  </si>
  <si>
    <t>&lt;----------</t>
  </si>
  <si>
    <t>eyeball guess as to what makes curves look sensible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</si>
</sst>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b/>
      <sz val="20"/>
      <name val="Arial"/>
      <family val="0"/>
    </font>
    <font>
      <b/>
      <sz val="16.75"/>
      <name val="Arial"/>
      <family val="0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Strength difference ODM006 and ODM032
measured - linear + remanent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ODM006_excite!$H$1</c:f>
              <c:strCache>
                <c:ptCount val="1"/>
                <c:pt idx="0">
                  <c:v>ODM006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ODM006_excite!$B$2:$B$26</c:f>
              <c:numCache>
                <c:ptCount val="25"/>
                <c:pt idx="0">
                  <c:v>0</c:v>
                </c:pt>
                <c:pt idx="1">
                  <c:v>90</c:v>
                </c:pt>
                <c:pt idx="2">
                  <c:v>190</c:v>
                </c:pt>
                <c:pt idx="3">
                  <c:v>300</c:v>
                </c:pt>
                <c:pt idx="4">
                  <c:v>420</c:v>
                </c:pt>
                <c:pt idx="5">
                  <c:v>750</c:v>
                </c:pt>
                <c:pt idx="6">
                  <c:v>1000</c:v>
                </c:pt>
                <c:pt idx="7">
                  <c:v>1240</c:v>
                </c:pt>
                <c:pt idx="8">
                  <c:v>1490</c:v>
                </c:pt>
                <c:pt idx="9">
                  <c:v>1690</c:v>
                </c:pt>
                <c:pt idx="10">
                  <c:v>1990</c:v>
                </c:pt>
                <c:pt idx="11">
                  <c:v>2490</c:v>
                </c:pt>
                <c:pt idx="12">
                  <c:v>2990</c:v>
                </c:pt>
                <c:pt idx="13">
                  <c:v>3390</c:v>
                </c:pt>
                <c:pt idx="14">
                  <c:v>2990</c:v>
                </c:pt>
                <c:pt idx="15">
                  <c:v>1990</c:v>
                </c:pt>
                <c:pt idx="16">
                  <c:v>1690</c:v>
                </c:pt>
                <c:pt idx="17">
                  <c:v>1240</c:v>
                </c:pt>
                <c:pt idx="18">
                  <c:v>1000</c:v>
                </c:pt>
                <c:pt idx="19">
                  <c:v>750</c:v>
                </c:pt>
                <c:pt idx="20">
                  <c:v>420</c:v>
                </c:pt>
                <c:pt idx="21">
                  <c:v>300</c:v>
                </c:pt>
                <c:pt idx="22">
                  <c:v>190</c:v>
                </c:pt>
                <c:pt idx="23">
                  <c:v>90</c:v>
                </c:pt>
                <c:pt idx="24">
                  <c:v>0</c:v>
                </c:pt>
              </c:numCache>
            </c:numRef>
          </c:xVal>
          <c:yVal>
            <c:numRef>
              <c:f>ODM006_excite!$H$2:$H$26</c:f>
              <c:numCache>
                <c:ptCount val="25"/>
                <c:pt idx="0">
                  <c:v>0.018199608</c:v>
                </c:pt>
                <c:pt idx="1">
                  <c:v>0.012722905655047682</c:v>
                </c:pt>
                <c:pt idx="2">
                  <c:v>0.008470372298553984</c:v>
                </c:pt>
                <c:pt idx="3">
                  <c:v>0.005389931797254353</c:v>
                </c:pt>
                <c:pt idx="4">
                  <c:v>0.00329444671252168</c:v>
                </c:pt>
                <c:pt idx="5">
                  <c:v>0.00024663312101316087</c:v>
                </c:pt>
                <c:pt idx="6">
                  <c:v>-0.000587185155701532</c:v>
                </c:pt>
                <c:pt idx="7">
                  <c:v>-0.0009747114095890255</c:v>
                </c:pt>
                <c:pt idx="8">
                  <c:v>-0.0013573241887587587</c:v>
                </c:pt>
                <c:pt idx="9">
                  <c:v>-0.001751183136394309</c:v>
                </c:pt>
                <c:pt idx="10">
                  <c:v>-0.0028048093229446694</c:v>
                </c:pt>
                <c:pt idx="11">
                  <c:v>-0.006729262010149319</c:v>
                </c:pt>
                <c:pt idx="12">
                  <c:v>-0.017043747144334744</c:v>
                </c:pt>
                <c:pt idx="13">
                  <c:v>-0.03452517301677969</c:v>
                </c:pt>
                <c:pt idx="14">
                  <c:v>0.007031242040004736</c:v>
                </c:pt>
                <c:pt idx="15">
                  <c:v>0.01850722312403643</c:v>
                </c:pt>
                <c:pt idx="16">
                  <c:v>0.019000795232285726</c:v>
                </c:pt>
                <c:pt idx="17">
                  <c:v>0.019391342668712473</c:v>
                </c:pt>
                <c:pt idx="18">
                  <c:v>0.019420955447881715</c:v>
                </c:pt>
                <c:pt idx="19">
                  <c:v>0.0193387520932762</c:v>
                </c:pt>
                <c:pt idx="20">
                  <c:v>0.01929856568478463</c:v>
                </c:pt>
                <c:pt idx="21">
                  <c:v>0.0188980183225367</c:v>
                </c:pt>
                <c:pt idx="22">
                  <c:v>0.0190284480081759</c:v>
                </c:pt>
                <c:pt idx="23">
                  <c:v>0.019073002995990122</c:v>
                </c:pt>
                <c:pt idx="24">
                  <c:v>0.018199608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ODM032_excite!$H$1</c:f>
              <c:strCache>
                <c:ptCount val="1"/>
                <c:pt idx="0">
                  <c:v>ODM032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ODM032_excite!$B$2:$B$26</c:f>
              <c:numCache>
                <c:ptCount val="25"/>
                <c:pt idx="0">
                  <c:v>0</c:v>
                </c:pt>
                <c:pt idx="1">
                  <c:v>100</c:v>
                </c:pt>
                <c:pt idx="2">
                  <c:v>196</c:v>
                </c:pt>
                <c:pt idx="3">
                  <c:v>300</c:v>
                </c:pt>
                <c:pt idx="4">
                  <c:v>420</c:v>
                </c:pt>
                <c:pt idx="5">
                  <c:v>750</c:v>
                </c:pt>
                <c:pt idx="6">
                  <c:v>1000</c:v>
                </c:pt>
                <c:pt idx="7">
                  <c:v>1250</c:v>
                </c:pt>
                <c:pt idx="8">
                  <c:v>1500</c:v>
                </c:pt>
                <c:pt idx="9">
                  <c:v>1700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3400</c:v>
                </c:pt>
                <c:pt idx="14">
                  <c:v>3000</c:v>
                </c:pt>
                <c:pt idx="15">
                  <c:v>2000</c:v>
                </c:pt>
                <c:pt idx="16">
                  <c:v>1700</c:v>
                </c:pt>
                <c:pt idx="17">
                  <c:v>1250</c:v>
                </c:pt>
                <c:pt idx="18">
                  <c:v>1000</c:v>
                </c:pt>
                <c:pt idx="19">
                  <c:v>750</c:v>
                </c:pt>
                <c:pt idx="20">
                  <c:v>420</c:v>
                </c:pt>
                <c:pt idx="21">
                  <c:v>300</c:v>
                </c:pt>
                <c:pt idx="22">
                  <c:v>196</c:v>
                </c:pt>
                <c:pt idx="23">
                  <c:v>100</c:v>
                </c:pt>
                <c:pt idx="24">
                  <c:v>0</c:v>
                </c:pt>
              </c:numCache>
            </c:numRef>
          </c:xVal>
          <c:yVal>
            <c:numRef>
              <c:f>ODM032_excite!$H$2:$H$26</c:f>
              <c:numCache>
                <c:ptCount val="25"/>
                <c:pt idx="0">
                  <c:v>0.0040470666666666665</c:v>
                </c:pt>
                <c:pt idx="1">
                  <c:v>0.001938356426880462</c:v>
                </c:pt>
                <c:pt idx="2">
                  <c:v>0.0007453081850131282</c:v>
                </c:pt>
                <c:pt idx="3">
                  <c:v>0.0001938072844245419</c:v>
                </c:pt>
                <c:pt idx="4">
                  <c:v>-8.44351785246212E-05</c:v>
                </c:pt>
                <c:pt idx="5">
                  <c:v>-0.00041033089759233594</c:v>
                </c:pt>
                <c:pt idx="6">
                  <c:v>-0.0010093129289257975</c:v>
                </c:pt>
                <c:pt idx="7">
                  <c:v>-0.0023528914510389954</c:v>
                </c:pt>
                <c:pt idx="8">
                  <c:v>-0.004072469973151903</c:v>
                </c:pt>
                <c:pt idx="9">
                  <c:v>-0.005598244837973098</c:v>
                </c:pt>
                <c:pt idx="10">
                  <c:v>-0.008810084327827915</c:v>
                </c:pt>
                <c:pt idx="11">
                  <c:v>-0.016428644881274143</c:v>
                </c:pt>
                <c:pt idx="12">
                  <c:v>-0.02884236683840956</c:v>
                </c:pt>
                <c:pt idx="13">
                  <c:v>-0.04716745925760267</c:v>
                </c:pt>
                <c:pt idx="14">
                  <c:v>-0.018160420639639616</c:v>
                </c:pt>
                <c:pt idx="15">
                  <c:v>-0.00030211122844213574</c:v>
                </c:pt>
                <c:pt idx="16">
                  <c:v>0.0022367820626420076</c:v>
                </c:pt>
                <c:pt idx="17">
                  <c:v>0.00416813544957585</c:v>
                </c:pt>
                <c:pt idx="18">
                  <c:v>0.004547633269844987</c:v>
                </c:pt>
                <c:pt idx="19">
                  <c:v>0.004659696003022419</c:v>
                </c:pt>
                <c:pt idx="20">
                  <c:v>0.004403726225163397</c:v>
                </c:pt>
                <c:pt idx="21">
                  <c:v>0.004311995588727092</c:v>
                </c:pt>
                <c:pt idx="22">
                  <c:v>0.00434255029054499</c:v>
                </c:pt>
                <c:pt idx="23">
                  <c:v>0.004213464029339099</c:v>
                </c:pt>
                <c:pt idx="24">
                  <c:v>0.003999012865437357</c:v>
                </c:pt>
              </c:numCache>
            </c:numRef>
          </c:yVal>
          <c:smooth val="0"/>
        </c:ser>
        <c:axId val="65347586"/>
        <c:axId val="16031803"/>
      </c:scatterChart>
      <c:valAx>
        <c:axId val="65347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 (Ampere)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1803"/>
        <c:crosses val="autoZero"/>
        <c:crossBetween val="midCat"/>
        <c:dispUnits/>
      </c:valAx>
      <c:valAx>
        <c:axId val="160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Strength difference from linear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7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Strength difference ODM006 and ODM032
measured -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ODM006_excite!$G$1</c:f>
              <c:strCache>
                <c:ptCount val="1"/>
                <c:pt idx="0">
                  <c:v>ODM006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ODM006_excite!$B$2:$B$26</c:f>
              <c:numCache>
                <c:ptCount val="25"/>
                <c:pt idx="0">
                  <c:v>0</c:v>
                </c:pt>
                <c:pt idx="1">
                  <c:v>90</c:v>
                </c:pt>
                <c:pt idx="2">
                  <c:v>190</c:v>
                </c:pt>
                <c:pt idx="3">
                  <c:v>300</c:v>
                </c:pt>
                <c:pt idx="4">
                  <c:v>420</c:v>
                </c:pt>
                <c:pt idx="5">
                  <c:v>750</c:v>
                </c:pt>
                <c:pt idx="6">
                  <c:v>1000</c:v>
                </c:pt>
                <c:pt idx="7">
                  <c:v>1240</c:v>
                </c:pt>
                <c:pt idx="8">
                  <c:v>1490</c:v>
                </c:pt>
                <c:pt idx="9">
                  <c:v>1690</c:v>
                </c:pt>
                <c:pt idx="10">
                  <c:v>1990</c:v>
                </c:pt>
                <c:pt idx="11">
                  <c:v>2490</c:v>
                </c:pt>
                <c:pt idx="12">
                  <c:v>2990</c:v>
                </c:pt>
                <c:pt idx="13">
                  <c:v>3390</c:v>
                </c:pt>
                <c:pt idx="14">
                  <c:v>2990</c:v>
                </c:pt>
                <c:pt idx="15">
                  <c:v>1990</c:v>
                </c:pt>
                <c:pt idx="16">
                  <c:v>1690</c:v>
                </c:pt>
                <c:pt idx="17">
                  <c:v>1240</c:v>
                </c:pt>
                <c:pt idx="18">
                  <c:v>1000</c:v>
                </c:pt>
                <c:pt idx="19">
                  <c:v>750</c:v>
                </c:pt>
                <c:pt idx="20">
                  <c:v>420</c:v>
                </c:pt>
                <c:pt idx="21">
                  <c:v>300</c:v>
                </c:pt>
                <c:pt idx="22">
                  <c:v>190</c:v>
                </c:pt>
                <c:pt idx="23">
                  <c:v>90</c:v>
                </c:pt>
                <c:pt idx="24">
                  <c:v>0</c:v>
                </c:pt>
              </c:numCache>
            </c:numRef>
          </c:xVal>
          <c:yVal>
            <c:numRef>
              <c:f>ODM006_excite!$G$2:$G$26</c:f>
              <c:numCache>
                <c:ptCount val="25"/>
                <c:pt idx="0">
                  <c:v>0</c:v>
                </c:pt>
                <c:pt idx="1">
                  <c:v>-0.005476702344952317</c:v>
                </c:pt>
                <c:pt idx="2">
                  <c:v>-0.009729235701446015</c:v>
                </c:pt>
                <c:pt idx="3">
                  <c:v>-0.012809676202745646</c:v>
                </c:pt>
                <c:pt idx="4">
                  <c:v>-0.014905161287478319</c:v>
                </c:pt>
                <c:pt idx="5">
                  <c:v>-0.017952974878986838</c:v>
                </c:pt>
                <c:pt idx="6">
                  <c:v>-0.01878679315570153</c:v>
                </c:pt>
                <c:pt idx="7">
                  <c:v>-0.019174319409589025</c:v>
                </c:pt>
                <c:pt idx="8">
                  <c:v>-0.019556932188758758</c:v>
                </c:pt>
                <c:pt idx="9">
                  <c:v>-0.019950791136394308</c:v>
                </c:pt>
                <c:pt idx="10">
                  <c:v>-0.02100441732294467</c:v>
                </c:pt>
                <c:pt idx="11">
                  <c:v>-0.024928870010149318</c:v>
                </c:pt>
                <c:pt idx="12">
                  <c:v>-0.03524335514433474</c:v>
                </c:pt>
                <c:pt idx="13">
                  <c:v>-0.05272478101677969</c:v>
                </c:pt>
                <c:pt idx="14">
                  <c:v>-0.011168365959995263</c:v>
                </c:pt>
                <c:pt idx="15">
                  <c:v>0.0003076151240364311</c:v>
                </c:pt>
                <c:pt idx="16">
                  <c:v>0.0008011872322857272</c:v>
                </c:pt>
                <c:pt idx="17">
                  <c:v>0.0011917346687124741</c:v>
                </c:pt>
                <c:pt idx="18">
                  <c:v>0.0012213474478817155</c:v>
                </c:pt>
                <c:pt idx="19">
                  <c:v>0.001139144093276201</c:v>
                </c:pt>
                <c:pt idx="20">
                  <c:v>0.0010989576847846294</c:v>
                </c:pt>
                <c:pt idx="21">
                  <c:v>0.0006984103225367022</c:v>
                </c:pt>
                <c:pt idx="22">
                  <c:v>0.0008288400081759018</c:v>
                </c:pt>
                <c:pt idx="23">
                  <c:v>0.0008733949959901233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ODM032_excite!$G$1</c:f>
              <c:strCache>
                <c:ptCount val="1"/>
                <c:pt idx="0">
                  <c:v>ODM032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ODM032_excite!$B$2:$B$26</c:f>
              <c:numCache>
                <c:ptCount val="25"/>
                <c:pt idx="0">
                  <c:v>0</c:v>
                </c:pt>
                <c:pt idx="1">
                  <c:v>100</c:v>
                </c:pt>
                <c:pt idx="2">
                  <c:v>196</c:v>
                </c:pt>
                <c:pt idx="3">
                  <c:v>300</c:v>
                </c:pt>
                <c:pt idx="4">
                  <c:v>420</c:v>
                </c:pt>
                <c:pt idx="5">
                  <c:v>750</c:v>
                </c:pt>
                <c:pt idx="6">
                  <c:v>1000</c:v>
                </c:pt>
                <c:pt idx="7">
                  <c:v>1250</c:v>
                </c:pt>
                <c:pt idx="8">
                  <c:v>1500</c:v>
                </c:pt>
                <c:pt idx="9">
                  <c:v>1700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3400</c:v>
                </c:pt>
                <c:pt idx="14">
                  <c:v>3000</c:v>
                </c:pt>
                <c:pt idx="15">
                  <c:v>2000</c:v>
                </c:pt>
                <c:pt idx="16">
                  <c:v>1700</c:v>
                </c:pt>
                <c:pt idx="17">
                  <c:v>1250</c:v>
                </c:pt>
                <c:pt idx="18">
                  <c:v>1000</c:v>
                </c:pt>
                <c:pt idx="19">
                  <c:v>750</c:v>
                </c:pt>
                <c:pt idx="20">
                  <c:v>420</c:v>
                </c:pt>
                <c:pt idx="21">
                  <c:v>300</c:v>
                </c:pt>
                <c:pt idx="22">
                  <c:v>196</c:v>
                </c:pt>
                <c:pt idx="23">
                  <c:v>100</c:v>
                </c:pt>
                <c:pt idx="24">
                  <c:v>0</c:v>
                </c:pt>
              </c:numCache>
            </c:numRef>
          </c:xVal>
          <c:yVal>
            <c:numRef>
              <c:f>ODM032_excite!$G$2:$G$26</c:f>
              <c:numCache>
                <c:ptCount val="25"/>
                <c:pt idx="0">
                  <c:v>0</c:v>
                </c:pt>
                <c:pt idx="1">
                  <c:v>-0.0021087102397862045</c:v>
                </c:pt>
                <c:pt idx="2">
                  <c:v>-0.0033017584816535384</c:v>
                </c:pt>
                <c:pt idx="3">
                  <c:v>-0.0038532593822421246</c:v>
                </c:pt>
                <c:pt idx="4">
                  <c:v>-0.004131501845191288</c:v>
                </c:pt>
                <c:pt idx="5">
                  <c:v>-0.0044573975642590025</c:v>
                </c:pt>
                <c:pt idx="6">
                  <c:v>-0.005056379595592464</c:v>
                </c:pt>
                <c:pt idx="7">
                  <c:v>-0.006399958117705662</c:v>
                </c:pt>
                <c:pt idx="8">
                  <c:v>-0.00811953663981857</c:v>
                </c:pt>
                <c:pt idx="9">
                  <c:v>-0.009645311504639764</c:v>
                </c:pt>
                <c:pt idx="10">
                  <c:v>-0.012857150994494582</c:v>
                </c:pt>
                <c:pt idx="11">
                  <c:v>-0.02047571154794081</c:v>
                </c:pt>
                <c:pt idx="12">
                  <c:v>-0.03288943350507623</c:v>
                </c:pt>
                <c:pt idx="13">
                  <c:v>-0.05121452592426934</c:v>
                </c:pt>
                <c:pt idx="14">
                  <c:v>-0.022207487306306284</c:v>
                </c:pt>
                <c:pt idx="15">
                  <c:v>-0.004349177895108802</c:v>
                </c:pt>
                <c:pt idx="16">
                  <c:v>-0.001810284604024659</c:v>
                </c:pt>
                <c:pt idx="17">
                  <c:v>0.00012106878290918388</c:v>
                </c:pt>
                <c:pt idx="18">
                  <c:v>0.0005005666031783207</c:v>
                </c:pt>
                <c:pt idx="19">
                  <c:v>0.0006126293363557522</c:v>
                </c:pt>
                <c:pt idx="20">
                  <c:v>0.00035665955849673026</c:v>
                </c:pt>
                <c:pt idx="21">
                  <c:v>0.0002649289220604256</c:v>
                </c:pt>
                <c:pt idx="22">
                  <c:v>0.00029548362387832317</c:v>
                </c:pt>
                <c:pt idx="23">
                  <c:v>0.00016639736267243244</c:v>
                </c:pt>
                <c:pt idx="24">
                  <c:v>-4.8053801229309485E-05</c:v>
                </c:pt>
              </c:numCache>
            </c:numRef>
          </c:yVal>
          <c:smooth val="0"/>
        </c:ser>
        <c:axId val="62269104"/>
        <c:axId val="60973553"/>
      </c:scatterChart>
      <c:valAx>
        <c:axId val="6226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3553"/>
        <c:crosses val="autoZero"/>
        <c:crossBetween val="midCat"/>
        <c:dispUnits/>
      </c:valAx>
      <c:valAx>
        <c:axId val="6097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Strength difference from linear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69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20</xdr:row>
      <xdr:rowOff>95250</xdr:rowOff>
    </xdr:from>
    <xdr:to>
      <xdr:col>16</xdr:col>
      <xdr:colOff>419100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181225" y="3333750"/>
        <a:ext cx="7991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14</xdr:col>
      <xdr:colOff>76200</xdr:colOff>
      <xdr:row>49</xdr:row>
      <xdr:rowOff>152400</xdr:rowOff>
    </xdr:to>
    <xdr:graphicFrame>
      <xdr:nvGraphicFramePr>
        <xdr:cNvPr id="2" name="Chart 17"/>
        <xdr:cNvGraphicFramePr/>
      </xdr:nvGraphicFramePr>
      <xdr:xfrm>
        <a:off x="609600" y="2343150"/>
        <a:ext cx="80010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C20">
      <selection activeCell="L12" sqref="L12"/>
    </sheetView>
  </sheetViews>
  <sheetFormatPr defaultColWidth="9.140625" defaultRowHeight="12.75"/>
  <sheetData>
    <row r="2" spans="2:5" ht="12.75">
      <c r="B2" s="3" t="s">
        <v>15</v>
      </c>
      <c r="C2" s="3"/>
      <c r="D2" s="3" t="s">
        <v>16</v>
      </c>
      <c r="E2" s="3"/>
    </row>
    <row r="3" spans="1:5" ht="12.75">
      <c r="A3" t="s">
        <v>13</v>
      </c>
      <c r="C3" t="s">
        <v>14</v>
      </c>
      <c r="E3" t="s">
        <v>14</v>
      </c>
    </row>
    <row r="4" spans="1:8" ht="12.75">
      <c r="A4" t="s">
        <v>0</v>
      </c>
      <c r="C4">
        <f>IF(C3="ser",48,IF(C3="par",24,0))</f>
        <v>24</v>
      </c>
      <c r="E4">
        <f>IF(E3="ser",48,IF(E3="par",24,0))</f>
        <v>24</v>
      </c>
      <c r="H4">
        <f>3*0.0254</f>
        <v>0.07619999999999999</v>
      </c>
    </row>
    <row r="5" spans="1:5" ht="12.75">
      <c r="A5" t="s">
        <v>1</v>
      </c>
      <c r="B5">
        <v>3</v>
      </c>
      <c r="C5">
        <f>0.0254*B5</f>
        <v>0.07619999999999999</v>
      </c>
      <c r="D5">
        <v>3</v>
      </c>
      <c r="E5">
        <f>0.0254*D5</f>
        <v>0.07619999999999999</v>
      </c>
    </row>
    <row r="6" spans="1:5" ht="12.75">
      <c r="A6" t="s">
        <v>2</v>
      </c>
      <c r="B6">
        <f>B7+2*B8</f>
        <v>238.84</v>
      </c>
      <c r="C6">
        <f>0.0254*B6</f>
        <v>6.066536</v>
      </c>
      <c r="D6">
        <f>D7+2*D8</f>
        <v>239</v>
      </c>
      <c r="E6">
        <f>0.0254*D6</f>
        <v>6.0706</v>
      </c>
    </row>
    <row r="7" spans="1:4" ht="12.75">
      <c r="A7" t="s">
        <v>3</v>
      </c>
      <c r="B7">
        <v>240</v>
      </c>
      <c r="C7">
        <f>0.0254*B7</f>
        <v>6.096</v>
      </c>
      <c r="D7">
        <v>240</v>
      </c>
    </row>
    <row r="8" spans="1:8" ht="12.75">
      <c r="A8" t="s">
        <v>4</v>
      </c>
      <c r="B8">
        <v>-0.58</v>
      </c>
      <c r="D8">
        <v>-0.5</v>
      </c>
      <c r="H8">
        <f>B8/B7</f>
        <v>-0.0024166666666666664</v>
      </c>
    </row>
    <row r="10" spans="1:5" ht="12.75">
      <c r="A10" t="s">
        <v>5</v>
      </c>
      <c r="B10" t="s">
        <v>6</v>
      </c>
      <c r="C10">
        <f>4*PI()*0.0000001*C4/C5</f>
        <v>0.00039579120045225743</v>
      </c>
      <c r="D10" t="s">
        <v>6</v>
      </c>
      <c r="E10">
        <f>4*PI()*0.0000001*E4/E5</f>
        <v>0.00039579120045225743</v>
      </c>
    </row>
    <row r="11" spans="2:5" ht="12.75">
      <c r="B11" t="s">
        <v>7</v>
      </c>
      <c r="C11">
        <f>C10*C6</f>
        <v>0.002401081566026836</v>
      </c>
      <c r="D11" t="s">
        <v>7</v>
      </c>
      <c r="E11">
        <f>E10*E6</f>
        <v>0.002402690061465474</v>
      </c>
    </row>
    <row r="13" spans="1:7" ht="12.75">
      <c r="A13" t="s">
        <v>17</v>
      </c>
      <c r="B13" t="s">
        <v>19</v>
      </c>
      <c r="C13" s="2">
        <f>0.018/6</f>
        <v>0.0029999999999999996</v>
      </c>
      <c r="E13" s="2">
        <f>0.004/6</f>
        <v>0.0006666666666666666</v>
      </c>
      <c r="F13" t="s">
        <v>20</v>
      </c>
      <c r="G13" t="s">
        <v>21</v>
      </c>
    </row>
    <row r="14" spans="2:5" ht="12.75">
      <c r="B14" t="s">
        <v>18</v>
      </c>
      <c r="C14">
        <f>C6*C13</f>
        <v>0.018199608</v>
      </c>
      <c r="E14">
        <f>E6*E13</f>
        <v>0.0040470666666666665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workbookViewId="0" topLeftCell="A1">
      <selection activeCell="J2" sqref="J2:J26"/>
    </sheetView>
  </sheetViews>
  <sheetFormatPr defaultColWidth="9.140625" defaultRowHeight="12.75"/>
  <sheetData>
    <row r="1" spans="2:8" ht="12.75"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15</v>
      </c>
      <c r="H1" t="str">
        <f>G1</f>
        <v>ODM006</v>
      </c>
    </row>
    <row r="2" spans="2:10" ht="12.75">
      <c r="B2">
        <v>0</v>
      </c>
      <c r="C2" s="1">
        <v>0</v>
      </c>
      <c r="D2" s="2">
        <v>0</v>
      </c>
      <c r="E2" s="2">
        <v>0</v>
      </c>
      <c r="F2" s="2">
        <f>C2*xfer</f>
        <v>0</v>
      </c>
      <c r="G2" s="2">
        <f>E2-F2</f>
        <v>0</v>
      </c>
      <c r="H2" s="2">
        <f>G2+Summary!$C$14</f>
        <v>0.018199608</v>
      </c>
      <c r="J2" s="1"/>
    </row>
    <row r="3" spans="2:10" ht="12.75">
      <c r="B3">
        <v>90</v>
      </c>
      <c r="C3" s="1">
        <v>99.58</v>
      </c>
      <c r="D3" s="2">
        <v>0.211119</v>
      </c>
      <c r="E3" s="2">
        <v>0.233623</v>
      </c>
      <c r="F3" s="2">
        <f aca="true" t="shared" si="0" ref="F3:F26">C3*xfer</f>
        <v>0.23909970234495231</v>
      </c>
      <c r="G3" s="2">
        <f aca="true" t="shared" si="1" ref="G3:G26">E3-F3</f>
        <v>-0.005476702344952317</v>
      </c>
      <c r="H3" s="2">
        <f>G3+Summary!$C$14</f>
        <v>0.012722905655047682</v>
      </c>
      <c r="J3" s="1"/>
    </row>
    <row r="4" spans="2:10" ht="12.75">
      <c r="B4">
        <v>190</v>
      </c>
      <c r="C4" s="1">
        <v>196.23</v>
      </c>
      <c r="D4" s="2">
        <v>0.446707</v>
      </c>
      <c r="E4" s="2">
        <v>0.461435</v>
      </c>
      <c r="F4" s="2">
        <f t="shared" si="0"/>
        <v>0.471164235701446</v>
      </c>
      <c r="G4" s="2">
        <f t="shared" si="1"/>
        <v>-0.009729235701446015</v>
      </c>
      <c r="H4" s="2">
        <f>G4+Summary!$C$14</f>
        <v>0.008470372298553984</v>
      </c>
      <c r="J4" s="1"/>
    </row>
    <row r="5" spans="2:10" ht="12.75">
      <c r="B5">
        <v>300</v>
      </c>
      <c r="C5" s="1">
        <v>302.04</v>
      </c>
      <c r="D5" s="2">
        <v>0.707561</v>
      </c>
      <c r="E5" s="2">
        <v>0.712413</v>
      </c>
      <c r="F5" s="2">
        <f t="shared" si="0"/>
        <v>0.7252226762027456</v>
      </c>
      <c r="G5" s="2">
        <f t="shared" si="1"/>
        <v>-0.012809676202745646</v>
      </c>
      <c r="H5" s="2">
        <f>G5+Summary!$C$14</f>
        <v>0.005389931797254353</v>
      </c>
      <c r="J5" s="1"/>
    </row>
    <row r="6" spans="2:10" ht="12.75">
      <c r="B6">
        <v>420</v>
      </c>
      <c r="C6" s="1">
        <v>421.76</v>
      </c>
      <c r="D6" s="2">
        <v>0.993574</v>
      </c>
      <c r="E6" s="2">
        <v>0.997775</v>
      </c>
      <c r="F6" s="2">
        <f t="shared" si="0"/>
        <v>1.0126801612874783</v>
      </c>
      <c r="G6" s="2">
        <f t="shared" si="1"/>
        <v>-0.014905161287478319</v>
      </c>
      <c r="H6" s="2">
        <f>G6+Summary!$C$14</f>
        <v>0.00329444671252168</v>
      </c>
      <c r="J6" s="1"/>
    </row>
    <row r="7" spans="2:10" ht="12.75">
      <c r="B7">
        <v>750</v>
      </c>
      <c r="C7" s="1">
        <v>750.74</v>
      </c>
      <c r="D7" s="2">
        <v>1.782862</v>
      </c>
      <c r="E7" s="2">
        <v>1.784635</v>
      </c>
      <c r="F7" s="2">
        <f t="shared" si="0"/>
        <v>1.8025879748789868</v>
      </c>
      <c r="G7" s="2">
        <f t="shared" si="1"/>
        <v>-0.017952974878986838</v>
      </c>
      <c r="H7" s="2">
        <f>G7+Summary!$C$14</f>
        <v>0.00024663312101316087</v>
      </c>
      <c r="J7" s="1"/>
    </row>
    <row r="8" spans="2:10" ht="12.75">
      <c r="B8">
        <v>1000</v>
      </c>
      <c r="C8" s="1">
        <v>1000.21</v>
      </c>
      <c r="D8" s="2">
        <v>2.382295</v>
      </c>
      <c r="E8" s="2">
        <v>2.382799</v>
      </c>
      <c r="F8" s="2">
        <f t="shared" si="0"/>
        <v>2.4015857931557014</v>
      </c>
      <c r="G8" s="2">
        <f t="shared" si="1"/>
        <v>-0.01878679315570153</v>
      </c>
      <c r="H8" s="2">
        <f>G8+Summary!$C$14</f>
        <v>-0.000587185155701532</v>
      </c>
      <c r="J8" s="1"/>
    </row>
    <row r="9" spans="2:10" ht="12.75">
      <c r="B9">
        <v>1240</v>
      </c>
      <c r="C9" s="1">
        <v>1249.41</v>
      </c>
      <c r="D9" s="2">
        <v>2.95818</v>
      </c>
      <c r="E9" s="2">
        <v>2.980761</v>
      </c>
      <c r="F9" s="2">
        <f t="shared" si="0"/>
        <v>2.9999353194095892</v>
      </c>
      <c r="G9" s="2">
        <f t="shared" si="1"/>
        <v>-0.019174319409589025</v>
      </c>
      <c r="H9" s="2">
        <f>G9+Summary!$C$14</f>
        <v>-0.0009747114095890255</v>
      </c>
      <c r="J9" s="1"/>
    </row>
    <row r="10" spans="2:10" ht="12.75">
      <c r="B10">
        <v>1490</v>
      </c>
      <c r="C10" s="1">
        <v>1498.69</v>
      </c>
      <c r="D10" s="2">
        <v>3.558069</v>
      </c>
      <c r="E10" s="2">
        <v>3.57892</v>
      </c>
      <c r="F10" s="2">
        <f t="shared" si="0"/>
        <v>3.598476932188759</v>
      </c>
      <c r="G10" s="2">
        <f t="shared" si="1"/>
        <v>-0.019556932188758758</v>
      </c>
      <c r="H10" s="2">
        <f>G10+Summary!$C$14</f>
        <v>-0.0013573241887587587</v>
      </c>
      <c r="J10" s="1"/>
    </row>
    <row r="11" spans="2:10" ht="12.75">
      <c r="B11">
        <v>1690</v>
      </c>
      <c r="C11" s="1">
        <v>1698.27</v>
      </c>
      <c r="D11" s="2">
        <v>4.037897</v>
      </c>
      <c r="E11" s="2">
        <v>4.057734</v>
      </c>
      <c r="F11" s="2">
        <f t="shared" si="0"/>
        <v>4.077684791136394</v>
      </c>
      <c r="G11" s="2">
        <f t="shared" si="1"/>
        <v>-0.019950791136394308</v>
      </c>
      <c r="H11" s="2">
        <f>G11+Summary!$C$14</f>
        <v>-0.001751183136394309</v>
      </c>
      <c r="J11" s="1"/>
    </row>
    <row r="12" spans="2:10" ht="12.75">
      <c r="B12">
        <v>1990</v>
      </c>
      <c r="C12" s="1">
        <v>1997.49</v>
      </c>
      <c r="D12" s="2">
        <v>4.757184</v>
      </c>
      <c r="E12" s="2">
        <v>4.775132</v>
      </c>
      <c r="F12" s="2">
        <f t="shared" si="0"/>
        <v>4.796136417322945</v>
      </c>
      <c r="G12" s="2">
        <f t="shared" si="1"/>
        <v>-0.02100441732294467</v>
      </c>
      <c r="H12" s="2">
        <f>G12+Summary!$C$14</f>
        <v>-0.0028048093229446694</v>
      </c>
      <c r="J12" s="1"/>
    </row>
    <row r="13" spans="2:10" ht="12.75">
      <c r="B13">
        <v>2490</v>
      </c>
      <c r="C13" s="1">
        <v>2496.26</v>
      </c>
      <c r="D13" s="2">
        <v>5.953835</v>
      </c>
      <c r="E13" s="2">
        <v>5.968795</v>
      </c>
      <c r="F13" s="2">
        <f t="shared" si="0"/>
        <v>5.993723870010149</v>
      </c>
      <c r="G13" s="2">
        <f t="shared" si="1"/>
        <v>-0.024928870010149318</v>
      </c>
      <c r="H13" s="2">
        <f>G13+Summary!$C$14</f>
        <v>-0.006729262010149319</v>
      </c>
      <c r="J13" s="1"/>
    </row>
    <row r="14" spans="2:10" ht="12.75">
      <c r="B14">
        <v>2990</v>
      </c>
      <c r="C14" s="1">
        <v>2995.06</v>
      </c>
      <c r="D14" s="2">
        <v>7.14417</v>
      </c>
      <c r="E14" s="2">
        <v>7.15614</v>
      </c>
      <c r="F14" s="2">
        <f t="shared" si="0"/>
        <v>7.1913833551443345</v>
      </c>
      <c r="G14" s="2">
        <f t="shared" si="1"/>
        <v>-0.03524335514433474</v>
      </c>
      <c r="H14" s="2">
        <f>G14+Summary!$C$14</f>
        <v>-0.017043747144334744</v>
      </c>
      <c r="J14" s="1"/>
    </row>
    <row r="15" spans="2:10" ht="12.75">
      <c r="B15">
        <v>3390</v>
      </c>
      <c r="C15" s="1">
        <v>3393.95</v>
      </c>
      <c r="D15" s="2">
        <v>8.087115</v>
      </c>
      <c r="E15" s="2">
        <v>8.096426</v>
      </c>
      <c r="F15" s="2">
        <f t="shared" si="0"/>
        <v>8.149150781016779</v>
      </c>
      <c r="G15" s="2">
        <f t="shared" si="1"/>
        <v>-0.05272478101677969</v>
      </c>
      <c r="H15" s="2">
        <f>G15+Summary!$C$14</f>
        <v>-0.03452517301677969</v>
      </c>
      <c r="J15" s="1"/>
    </row>
    <row r="16" spans="2:10" ht="12.75">
      <c r="B16">
        <v>2990</v>
      </c>
      <c r="C16" s="1">
        <v>2995.07</v>
      </c>
      <c r="D16" s="2">
        <v>7.168124</v>
      </c>
      <c r="E16" s="2">
        <v>7.180239</v>
      </c>
      <c r="F16" s="2">
        <f t="shared" si="0"/>
        <v>7.1914073659599955</v>
      </c>
      <c r="G16" s="2">
        <f t="shared" si="1"/>
        <v>-0.011168365959995263</v>
      </c>
      <c r="H16" s="2">
        <f>G16+Summary!$C$14</f>
        <v>0.007031242040004736</v>
      </c>
      <c r="J16" s="1"/>
    </row>
    <row r="17" spans="2:10" ht="12.75">
      <c r="B17">
        <v>1990</v>
      </c>
      <c r="C17" s="1">
        <v>1997.46</v>
      </c>
      <c r="D17" s="2">
        <v>4.778491</v>
      </c>
      <c r="E17" s="2">
        <v>4.796372</v>
      </c>
      <c r="F17" s="2">
        <f t="shared" si="0"/>
        <v>4.796064384875963</v>
      </c>
      <c r="G17" s="2">
        <f t="shared" si="1"/>
        <v>0.0003076151240364311</v>
      </c>
      <c r="H17" s="2">
        <f>G17+Summary!$C$14</f>
        <v>0.01850722312403643</v>
      </c>
      <c r="J17" s="1"/>
    </row>
    <row r="18" spans="2:10" ht="12.75">
      <c r="B18">
        <v>1690</v>
      </c>
      <c r="C18" s="1">
        <v>1698.29</v>
      </c>
      <c r="D18" s="2">
        <v>4.058634</v>
      </c>
      <c r="E18" s="2">
        <v>4.078534</v>
      </c>
      <c r="F18" s="2">
        <f t="shared" si="0"/>
        <v>4.077732812767715</v>
      </c>
      <c r="G18" s="2">
        <f t="shared" si="1"/>
        <v>0.0008011872322857272</v>
      </c>
      <c r="H18" s="2">
        <f>G18+Summary!$C$14</f>
        <v>0.019000795232285726</v>
      </c>
      <c r="J18" s="1"/>
    </row>
    <row r="19" spans="2:10" ht="12.75">
      <c r="B19">
        <v>1240</v>
      </c>
      <c r="C19" s="1">
        <v>1249.36</v>
      </c>
      <c r="D19" s="2">
        <v>2.978538</v>
      </c>
      <c r="E19" s="2">
        <v>3.001007</v>
      </c>
      <c r="F19" s="2">
        <f t="shared" si="0"/>
        <v>2.9998152653312875</v>
      </c>
      <c r="G19" s="2">
        <f t="shared" si="1"/>
        <v>0.0011917346687124741</v>
      </c>
      <c r="H19" s="2">
        <f>G19+Summary!$C$14</f>
        <v>0.019391342668712473</v>
      </c>
      <c r="J19" s="1"/>
    </row>
    <row r="20" spans="2:10" ht="12.75">
      <c r="B20">
        <v>1000</v>
      </c>
      <c r="C20" s="1">
        <v>1000.08</v>
      </c>
      <c r="D20" s="2">
        <v>2.402303</v>
      </c>
      <c r="E20" s="2">
        <v>2.402495</v>
      </c>
      <c r="F20" s="2">
        <f t="shared" si="0"/>
        <v>2.4012736525521183</v>
      </c>
      <c r="G20" s="2">
        <f t="shared" si="1"/>
        <v>0.0012213474478817155</v>
      </c>
      <c r="H20" s="2">
        <f>G20+Summary!$C$14</f>
        <v>0.019420955447881715</v>
      </c>
      <c r="J20" s="1"/>
    </row>
    <row r="21" spans="2:10" ht="12.75">
      <c r="B21">
        <v>750</v>
      </c>
      <c r="C21" s="1">
        <v>750.63</v>
      </c>
      <c r="D21" s="2">
        <v>1.801951</v>
      </c>
      <c r="E21" s="2">
        <v>1.803463</v>
      </c>
      <c r="F21" s="2">
        <f t="shared" si="0"/>
        <v>1.8023238559067238</v>
      </c>
      <c r="G21" s="2">
        <f t="shared" si="1"/>
        <v>0.001139144093276201</v>
      </c>
      <c r="H21" s="2">
        <f>G21+Summary!$C$14</f>
        <v>0.0193387520932762</v>
      </c>
      <c r="J21" s="1"/>
    </row>
    <row r="22" spans="2:10" ht="12.75">
      <c r="B22">
        <v>420</v>
      </c>
      <c r="C22" s="1">
        <v>421.65</v>
      </c>
      <c r="D22" s="2">
        <v>1.009548</v>
      </c>
      <c r="E22" s="2">
        <v>1.013515</v>
      </c>
      <c r="F22" s="2">
        <f t="shared" si="0"/>
        <v>1.0124160423152153</v>
      </c>
      <c r="G22" s="2">
        <f t="shared" si="1"/>
        <v>0.0010989576847846294</v>
      </c>
      <c r="H22" s="2">
        <f>G22+Summary!$C$14</f>
        <v>0.01929856568478463</v>
      </c>
      <c r="J22" s="1"/>
    </row>
    <row r="23" spans="2:10" ht="12.75">
      <c r="B23">
        <v>300</v>
      </c>
      <c r="C23" s="1">
        <v>301.96</v>
      </c>
      <c r="D23" s="2">
        <v>0.72102</v>
      </c>
      <c r="E23" s="2">
        <v>0.725729</v>
      </c>
      <c r="F23" s="2">
        <f t="shared" si="0"/>
        <v>0.7250305896774633</v>
      </c>
      <c r="G23" s="2">
        <f t="shared" si="1"/>
        <v>0.0006984103225367022</v>
      </c>
      <c r="H23" s="2">
        <f>G23+Summary!$C$14</f>
        <v>0.0188980183225367</v>
      </c>
      <c r="J23" s="1"/>
    </row>
    <row r="24" spans="2:10" ht="12.75">
      <c r="B24">
        <v>190</v>
      </c>
      <c r="C24" s="1">
        <v>196.16</v>
      </c>
      <c r="D24" s="2">
        <v>0.457052</v>
      </c>
      <c r="E24" s="2">
        <v>0.471825</v>
      </c>
      <c r="F24" s="2">
        <f t="shared" si="0"/>
        <v>0.4709961599918241</v>
      </c>
      <c r="G24" s="2">
        <f t="shared" si="1"/>
        <v>0.0008288400081759018</v>
      </c>
      <c r="H24" s="2">
        <f>G24+Summary!$C$14</f>
        <v>0.0190284480081759</v>
      </c>
      <c r="J24" s="1"/>
    </row>
    <row r="25" spans="2:10" ht="12.75">
      <c r="B25">
        <v>90</v>
      </c>
      <c r="C25" s="1">
        <v>99.49</v>
      </c>
      <c r="D25" s="2">
        <v>0.216919</v>
      </c>
      <c r="E25" s="2">
        <v>0.239757</v>
      </c>
      <c r="F25" s="2">
        <f t="shared" si="0"/>
        <v>0.23888360500400987</v>
      </c>
      <c r="G25" s="2">
        <f t="shared" si="1"/>
        <v>0.0008733949959901233</v>
      </c>
      <c r="H25" s="2">
        <f>G25+Summary!$C$14</f>
        <v>0.019073002995990122</v>
      </c>
      <c r="J25" s="1"/>
    </row>
    <row r="26" spans="2:10" ht="12.75">
      <c r="B26">
        <v>0</v>
      </c>
      <c r="C26" s="1">
        <v>0</v>
      </c>
      <c r="D26" s="2">
        <v>0</v>
      </c>
      <c r="E26" s="2">
        <v>0</v>
      </c>
      <c r="F26" s="2">
        <f t="shared" si="0"/>
        <v>0</v>
      </c>
      <c r="G26" s="2">
        <f t="shared" si="1"/>
        <v>0</v>
      </c>
      <c r="H26" s="2">
        <f>G26+Summary!$C$14</f>
        <v>0.018199608</v>
      </c>
      <c r="J2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A1" sqref="A1"/>
    </sheetView>
  </sheetViews>
  <sheetFormatPr defaultColWidth="9.140625" defaultRowHeight="12.75"/>
  <sheetData>
    <row r="1" spans="2:8" ht="12.75"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16</v>
      </c>
      <c r="H1" t="s">
        <v>16</v>
      </c>
    </row>
    <row r="2" spans="2:8" ht="12.75">
      <c r="B2">
        <v>0</v>
      </c>
      <c r="C2">
        <v>0</v>
      </c>
      <c r="D2">
        <v>0</v>
      </c>
      <c r="E2">
        <v>0</v>
      </c>
      <c r="F2" s="2">
        <f>C2*Summary!$E$11</f>
        <v>0</v>
      </c>
      <c r="G2" s="2">
        <f>E2-F2</f>
        <v>0</v>
      </c>
      <c r="H2" s="2">
        <f>G2+Summary!$E$14</f>
        <v>0.0040470666666666665</v>
      </c>
    </row>
    <row r="3" spans="2:8" ht="12.75">
      <c r="B3">
        <v>100</v>
      </c>
      <c r="C3">
        <v>99.89</v>
      </c>
      <c r="D3">
        <v>0.238158</v>
      </c>
      <c r="E3">
        <v>0.237896</v>
      </c>
      <c r="F3" s="2">
        <f>C3*Summary!$E$11</f>
        <v>0.2400047102397862</v>
      </c>
      <c r="G3" s="2">
        <f aca="true" t="shared" si="0" ref="G3:G26">E3-F3</f>
        <v>-0.0021087102397862045</v>
      </c>
      <c r="H3" s="2">
        <f>G3+Summary!$E$14</f>
        <v>0.001938356426880462</v>
      </c>
    </row>
    <row r="4" spans="2:8" ht="12.75">
      <c r="B4">
        <v>196</v>
      </c>
      <c r="C4">
        <v>196.56</v>
      </c>
      <c r="D4">
        <v>0.46763</v>
      </c>
      <c r="E4">
        <v>0.468971</v>
      </c>
      <c r="F4" s="2">
        <f>C4*Summary!$E$11</f>
        <v>0.47227275848165357</v>
      </c>
      <c r="G4" s="2">
        <f t="shared" si="0"/>
        <v>-0.0033017584816535384</v>
      </c>
      <c r="H4" s="2">
        <f>G4+Summary!$E$14</f>
        <v>0.0007453081850131282</v>
      </c>
    </row>
    <row r="5" spans="2:8" ht="12.75">
      <c r="B5">
        <v>300</v>
      </c>
      <c r="C5">
        <v>302.32</v>
      </c>
      <c r="D5">
        <v>0.716961</v>
      </c>
      <c r="E5">
        <v>0.722528</v>
      </c>
      <c r="F5" s="2">
        <f>C5*Summary!$E$11</f>
        <v>0.7263812593822421</v>
      </c>
      <c r="G5" s="2">
        <f t="shared" si="0"/>
        <v>-0.0038532593822421246</v>
      </c>
      <c r="H5" s="2">
        <f>G5+Summary!$E$14</f>
        <v>0.0001938072844245419</v>
      </c>
    </row>
    <row r="6" spans="2:8" ht="12.75">
      <c r="B6">
        <v>420</v>
      </c>
      <c r="C6">
        <v>422.11</v>
      </c>
      <c r="D6">
        <v>1.005002</v>
      </c>
      <c r="E6">
        <v>1.010068</v>
      </c>
      <c r="F6" s="2">
        <f>C6*Summary!$E$11</f>
        <v>1.0141995018451913</v>
      </c>
      <c r="G6" s="2">
        <f t="shared" si="0"/>
        <v>-0.004131501845191288</v>
      </c>
      <c r="H6" s="2">
        <f>G6+Summary!$E$14</f>
        <v>-8.44351785246212E-05</v>
      </c>
    </row>
    <row r="7" spans="2:8" ht="12.75">
      <c r="B7">
        <v>750</v>
      </c>
      <c r="C7">
        <v>751.06</v>
      </c>
      <c r="D7">
        <v>1.797561</v>
      </c>
      <c r="E7">
        <v>1.800107</v>
      </c>
      <c r="F7" s="2">
        <f>C7*Summary!$E$11</f>
        <v>1.804564397564259</v>
      </c>
      <c r="G7" s="2">
        <f t="shared" si="0"/>
        <v>-0.0044573975642590025</v>
      </c>
      <c r="H7" s="2">
        <f>G7+Summary!$E$14</f>
        <v>-0.00041033089759233594</v>
      </c>
    </row>
    <row r="8" spans="2:8" ht="12.75">
      <c r="B8">
        <v>1000</v>
      </c>
      <c r="C8">
        <v>1000.49</v>
      </c>
      <c r="D8">
        <v>2.397636</v>
      </c>
      <c r="E8">
        <v>2.398811</v>
      </c>
      <c r="F8" s="2">
        <f>C8*Summary!$E$11</f>
        <v>2.4038673795955923</v>
      </c>
      <c r="G8" s="2">
        <f t="shared" si="0"/>
        <v>-0.005056379595592464</v>
      </c>
      <c r="H8" s="2">
        <f>G8+Summary!$E$14</f>
        <v>-0.0010093129289257975</v>
      </c>
    </row>
    <row r="9" spans="2:8" ht="12.75">
      <c r="B9">
        <v>1250</v>
      </c>
      <c r="C9">
        <v>1249.77</v>
      </c>
      <c r="D9">
        <v>2.996961</v>
      </c>
      <c r="E9">
        <v>2.99641</v>
      </c>
      <c r="F9" s="2">
        <f>C9*Summary!$E$11</f>
        <v>3.0028099581177057</v>
      </c>
      <c r="G9" s="2">
        <f t="shared" si="0"/>
        <v>-0.006399958117705662</v>
      </c>
      <c r="H9" s="2">
        <f>G9+Summary!$E$14</f>
        <v>-0.0023528914510389954</v>
      </c>
    </row>
    <row r="10" spans="2:8" ht="12.75">
      <c r="B10">
        <v>1500</v>
      </c>
      <c r="C10">
        <v>1499.05</v>
      </c>
      <c r="D10">
        <v>3.595909</v>
      </c>
      <c r="E10">
        <v>3.593633</v>
      </c>
      <c r="F10" s="2">
        <f>C10*Summary!$E$11</f>
        <v>3.6017525366398186</v>
      </c>
      <c r="G10" s="2">
        <f t="shared" si="0"/>
        <v>-0.00811953663981857</v>
      </c>
      <c r="H10" s="2">
        <f>G10+Summary!$E$14</f>
        <v>-0.004072469973151903</v>
      </c>
    </row>
    <row r="11" spans="2:8" ht="12.75">
      <c r="B11">
        <v>1700</v>
      </c>
      <c r="C11">
        <v>1698.59</v>
      </c>
      <c r="D11">
        <v>4.074916</v>
      </c>
      <c r="E11">
        <v>4.07154</v>
      </c>
      <c r="F11" s="2">
        <f>C11*Summary!$E$11</f>
        <v>4.0811853115046395</v>
      </c>
      <c r="G11" s="2">
        <f t="shared" si="0"/>
        <v>-0.009645311504639764</v>
      </c>
      <c r="H11" s="2">
        <f>G11+Summary!$E$14</f>
        <v>-0.005598244837973098</v>
      </c>
    </row>
    <row r="12" spans="2:8" ht="12.75">
      <c r="B12">
        <v>2000</v>
      </c>
      <c r="C12">
        <v>1997.78</v>
      </c>
      <c r="D12">
        <v>4.792495</v>
      </c>
      <c r="E12">
        <v>4.787189</v>
      </c>
      <c r="F12" s="2">
        <f>C12*Summary!$E$11</f>
        <v>4.800046150994494</v>
      </c>
      <c r="G12" s="2">
        <f t="shared" si="0"/>
        <v>-0.012857150994494582</v>
      </c>
      <c r="H12" s="2">
        <f>G12+Summary!$E$14</f>
        <v>-0.008810084327827915</v>
      </c>
    </row>
    <row r="13" spans="2:8" ht="12.75">
      <c r="B13">
        <v>2500</v>
      </c>
      <c r="C13">
        <v>2496.49</v>
      </c>
      <c r="D13">
        <v>5.986188</v>
      </c>
      <c r="E13">
        <v>5.977816</v>
      </c>
      <c r="F13" s="2">
        <f>C13*Summary!$E$11</f>
        <v>5.998291711547941</v>
      </c>
      <c r="G13" s="2">
        <f t="shared" si="0"/>
        <v>-0.02047571154794081</v>
      </c>
      <c r="H13" s="2">
        <f>G13+Summary!$E$14</f>
        <v>-0.016428644881274143</v>
      </c>
    </row>
    <row r="14" spans="2:8" ht="12.75">
      <c r="B14">
        <v>3000</v>
      </c>
      <c r="C14">
        <v>2995.26</v>
      </c>
      <c r="D14">
        <v>7.174999</v>
      </c>
      <c r="E14">
        <v>7.163792</v>
      </c>
      <c r="F14" s="2">
        <f>C14*Summary!$E$11</f>
        <v>7.196681433505076</v>
      </c>
      <c r="G14" s="2">
        <f t="shared" si="0"/>
        <v>-0.03288943350507623</v>
      </c>
      <c r="H14" s="2">
        <f>G14+Summary!$E$14</f>
        <v>-0.02884236683840956</v>
      </c>
    </row>
    <row r="15" spans="2:8" ht="12.75">
      <c r="B15">
        <v>3400</v>
      </c>
      <c r="C15">
        <v>3394.17</v>
      </c>
      <c r="D15">
        <v>8.117665</v>
      </c>
      <c r="E15">
        <v>8.103924</v>
      </c>
      <c r="F15" s="2">
        <f>C15*Summary!$E$11</f>
        <v>8.155138525924269</v>
      </c>
      <c r="G15" s="2">
        <f t="shared" si="0"/>
        <v>-0.05121452592426934</v>
      </c>
      <c r="H15" s="2">
        <f>G15+Summary!$E$14</f>
        <v>-0.04716745925760267</v>
      </c>
    </row>
    <row r="16" spans="2:8" ht="12.75">
      <c r="B16">
        <v>3000</v>
      </c>
      <c r="C16">
        <v>2995.28</v>
      </c>
      <c r="D16">
        <v>7.185778</v>
      </c>
      <c r="E16">
        <v>7.174522</v>
      </c>
      <c r="F16" s="2">
        <f>C16*Summary!$E$11</f>
        <v>7.196729487306306</v>
      </c>
      <c r="G16" s="2">
        <f t="shared" si="0"/>
        <v>-0.022207487306306284</v>
      </c>
      <c r="H16" s="2">
        <f>G16+Summary!$E$14</f>
        <v>-0.018160420639639616</v>
      </c>
    </row>
    <row r="17" spans="2:8" ht="12.75">
      <c r="B17">
        <v>2000</v>
      </c>
      <c r="C17">
        <v>1997.79</v>
      </c>
      <c r="D17">
        <v>4.801005</v>
      </c>
      <c r="E17">
        <v>4.795721</v>
      </c>
      <c r="F17" s="2">
        <f>C17*Summary!$E$11</f>
        <v>4.800070177895109</v>
      </c>
      <c r="G17" s="2">
        <f t="shared" si="0"/>
        <v>-0.004349177895108802</v>
      </c>
      <c r="H17" s="2">
        <f>G17+Summary!$E$14</f>
        <v>-0.00030211122844213574</v>
      </c>
    </row>
    <row r="18" spans="2:8" ht="12.75">
      <c r="B18">
        <v>1700</v>
      </c>
      <c r="C18">
        <v>1698.58</v>
      </c>
      <c r="D18">
        <v>4.082754</v>
      </c>
      <c r="E18">
        <v>4.079351</v>
      </c>
      <c r="F18" s="2">
        <f>C18*Summary!$E$11</f>
        <v>4.081161284604025</v>
      </c>
      <c r="G18" s="2">
        <f t="shared" si="0"/>
        <v>-0.001810284604024659</v>
      </c>
      <c r="H18" s="2">
        <f>G18+Summary!$E$14</f>
        <v>0.0022367820626420076</v>
      </c>
    </row>
    <row r="19" spans="2:8" ht="12.75">
      <c r="B19">
        <v>1250</v>
      </c>
      <c r="C19">
        <v>1249.76</v>
      </c>
      <c r="D19">
        <v>3.003483</v>
      </c>
      <c r="E19">
        <v>3.002907</v>
      </c>
      <c r="F19" s="2">
        <f>C19*Summary!$E$11</f>
        <v>3.002785931217091</v>
      </c>
      <c r="G19" s="2">
        <f t="shared" si="0"/>
        <v>0.00012106878290918388</v>
      </c>
      <c r="H19" s="2">
        <f>G19+Summary!$E$14</f>
        <v>0.00416813544957585</v>
      </c>
    </row>
    <row r="20" spans="2:8" ht="12.75">
      <c r="B20">
        <v>1000</v>
      </c>
      <c r="C20">
        <v>1000.51</v>
      </c>
      <c r="D20">
        <v>2.403191</v>
      </c>
      <c r="E20">
        <v>2.404416</v>
      </c>
      <c r="F20" s="2">
        <f>C20*Summary!$E$11</f>
        <v>2.4039154333968216</v>
      </c>
      <c r="G20" s="2">
        <f t="shared" si="0"/>
        <v>0.0005005666031783207</v>
      </c>
      <c r="H20" s="2">
        <f>G20+Summary!$E$14</f>
        <v>0.004547633269844987</v>
      </c>
    </row>
    <row r="21" spans="2:8" ht="12.75">
      <c r="B21">
        <v>750</v>
      </c>
      <c r="C21">
        <v>751.05</v>
      </c>
      <c r="D21">
        <v>1.80263</v>
      </c>
      <c r="E21">
        <v>1.805153</v>
      </c>
      <c r="F21" s="2">
        <f>C21*Summary!$E$11</f>
        <v>1.8045403706636443</v>
      </c>
      <c r="G21" s="2">
        <f t="shared" si="0"/>
        <v>0.0006126293363557522</v>
      </c>
      <c r="H21" s="2">
        <f>G21+Summary!$E$14</f>
        <v>0.004659696003022419</v>
      </c>
    </row>
    <row r="22" spans="2:8" ht="12.75">
      <c r="B22">
        <v>420</v>
      </c>
      <c r="C22">
        <v>422.05</v>
      </c>
      <c r="D22">
        <v>1.009484</v>
      </c>
      <c r="E22">
        <v>1.014412</v>
      </c>
      <c r="F22" s="2">
        <f>C22*Summary!$E$11</f>
        <v>1.0140553404415034</v>
      </c>
      <c r="G22" s="2">
        <f t="shared" si="0"/>
        <v>0.00035665955849673026</v>
      </c>
      <c r="H22" s="2">
        <f>G22+Summary!$E$14</f>
        <v>0.004403726225163397</v>
      </c>
    </row>
    <row r="23" spans="2:8" ht="12.75">
      <c r="B23">
        <v>300</v>
      </c>
      <c r="C23">
        <v>302.25</v>
      </c>
      <c r="D23">
        <v>0.721072</v>
      </c>
      <c r="E23">
        <v>0.726478</v>
      </c>
      <c r="F23" s="2">
        <f>C23*Summary!$E$11</f>
        <v>0.7262130710779395</v>
      </c>
      <c r="G23" s="2">
        <f t="shared" si="0"/>
        <v>0.0002649289220604256</v>
      </c>
      <c r="H23" s="2">
        <f>G23+Summary!$E$14</f>
        <v>0.004311995588727092</v>
      </c>
    </row>
    <row r="24" spans="2:8" ht="12.75">
      <c r="B24">
        <v>196</v>
      </c>
      <c r="C24">
        <v>196.47</v>
      </c>
      <c r="D24">
        <v>0.471223</v>
      </c>
      <c r="E24">
        <v>0.472352</v>
      </c>
      <c r="F24" s="2">
        <f>C24*Summary!$E$11</f>
        <v>0.47205651637612167</v>
      </c>
      <c r="G24" s="2">
        <f t="shared" si="0"/>
        <v>0.00029548362387832317</v>
      </c>
      <c r="H24" s="2">
        <f>G24+Summary!$E$14</f>
        <v>0.00434255029054499</v>
      </c>
    </row>
    <row r="25" spans="2:8" ht="12.75">
      <c r="B25">
        <v>100</v>
      </c>
      <c r="C25">
        <v>99.85</v>
      </c>
      <c r="D25">
        <v>0.240436</v>
      </c>
      <c r="E25">
        <v>0.240075</v>
      </c>
      <c r="F25" s="2">
        <f>C25*Summary!$E$11</f>
        <v>0.23990860263732758</v>
      </c>
      <c r="G25" s="2">
        <f t="shared" si="0"/>
        <v>0.00016639736267243244</v>
      </c>
      <c r="H25" s="2">
        <f>G25+Summary!$E$14</f>
        <v>0.004213464029339099</v>
      </c>
    </row>
    <row r="26" spans="2:8" ht="12.75">
      <c r="B26">
        <v>0</v>
      </c>
      <c r="C26">
        <v>0.02</v>
      </c>
      <c r="D26">
        <v>-4.8E-05</v>
      </c>
      <c r="E26">
        <v>0</v>
      </c>
      <c r="F26" s="2">
        <f>C26*Summary!$E$11</f>
        <v>4.8053801229309485E-05</v>
      </c>
      <c r="G26" s="2">
        <f t="shared" si="0"/>
        <v>-4.8053801229309485E-05</v>
      </c>
      <c r="H26" s="2">
        <f>G26+Summary!$E$14</f>
        <v>0.003999012865437357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David Harding</cp:lastModifiedBy>
  <dcterms:created xsi:type="dcterms:W3CDTF">2000-02-18T20:04:45Z</dcterms:created>
  <dcterms:modified xsi:type="dcterms:W3CDTF">2003-05-27T20:41:10Z</dcterms:modified>
  <cp:category/>
  <cp:version/>
  <cp:contentType/>
  <cp:contentStatus/>
</cp:coreProperties>
</file>