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28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<sst xmlns="http://schemas.openxmlformats.org/spreadsheetml/2006/main" count="599" uniqueCount="81">
  <si>
    <t>Power Supply</t>
  </si>
  <si>
    <t>VDD</t>
  </si>
  <si>
    <t>VDDA</t>
  </si>
  <si>
    <t>VCC</t>
  </si>
  <si>
    <t>VVDC</t>
  </si>
  <si>
    <t>VPIN</t>
  </si>
  <si>
    <t>VDEPL</t>
  </si>
  <si>
    <t>Max</t>
  </si>
  <si>
    <t>Nominal</t>
  </si>
  <si>
    <t>Current</t>
  </si>
  <si>
    <t>Voltage</t>
  </si>
  <si>
    <t>Allowed</t>
  </si>
  <si>
    <t>Line Drop</t>
  </si>
  <si>
    <t>Worst Case</t>
  </si>
  <si>
    <t>Cable</t>
  </si>
  <si>
    <t>Nearest AWG</t>
  </si>
  <si>
    <t>Circuit Name</t>
  </si>
  <si>
    <r>
      <t>D</t>
    </r>
    <r>
      <rPr>
        <sz val="10"/>
        <rFont val="Arial"/>
        <family val="0"/>
      </rPr>
      <t>V</t>
    </r>
  </si>
  <si>
    <t>Width</t>
  </si>
  <si>
    <t>Vdepl</t>
  </si>
  <si>
    <t>Vddd</t>
  </si>
  <si>
    <t>Vdda</t>
  </si>
  <si>
    <t>Vcc</t>
  </si>
  <si>
    <t>Vvdc</t>
  </si>
  <si>
    <t>Vpin</t>
  </si>
  <si>
    <t>PT100 Module</t>
  </si>
  <si>
    <t>PT100 Cooling</t>
  </si>
  <si>
    <t>-</t>
  </si>
  <si>
    <t>HV</t>
  </si>
  <si>
    <t>OPTO</t>
  </si>
  <si>
    <t>Fiber bundle</t>
  </si>
  <si>
    <t>Cu</t>
  </si>
  <si>
    <t>Al</t>
  </si>
  <si>
    <t xml:space="preserve">Flex Foil </t>
  </si>
  <si>
    <t>mm</t>
  </si>
  <si>
    <t>quantity</t>
  </si>
  <si>
    <t>Copper Flex</t>
  </si>
  <si>
    <t xml:space="preserve"> Thickness</t>
  </si>
  <si>
    <t>12-way Bundle</t>
  </si>
  <si>
    <t>Conductor Area mm^2</t>
  </si>
  <si>
    <t>Trace Width mm</t>
  </si>
  <si>
    <t>OD or Thicknessmm</t>
  </si>
  <si>
    <t>Width   mm</t>
  </si>
  <si>
    <t>PF =  2 Area mm^2</t>
  </si>
  <si>
    <t>Area</t>
  </si>
  <si>
    <t>Area:</t>
  </si>
  <si>
    <t xml:space="preserve">42 Cables, each 0.51mmOD, likely twisted pair.  </t>
  </si>
  <si>
    <t>Aluminum Wire</t>
  </si>
  <si>
    <t>TYPE 1                                                    Bundle Summary                        Packing Factor 2</t>
  </si>
  <si>
    <t>TYPE 1                                              Bundle Summary                         Packing Factor 2</t>
  </si>
  <si>
    <t xml:space="preserve">42 Cables, 7pairs each of 20,22and 24AWG wire, likely twisted pair.  </t>
  </si>
  <si>
    <r>
      <t xml:space="preserve">Material/            Area for Nom </t>
    </r>
    <r>
      <rPr>
        <sz val="10"/>
        <rFont val="Symbol"/>
        <family val="1"/>
      </rPr>
      <t>D</t>
    </r>
    <r>
      <rPr>
        <sz val="10"/>
        <rFont val="Arial"/>
        <family val="0"/>
      </rPr>
      <t>V mm^2</t>
    </r>
  </si>
  <si>
    <r>
      <t xml:space="preserve">                       </t>
    </r>
    <r>
      <rPr>
        <b/>
        <sz val="14"/>
        <rFont val="Times New Roman"/>
        <family val="1"/>
      </rPr>
      <t>TYPE I (7 Module)</t>
    </r>
    <r>
      <rPr>
        <sz val="10"/>
        <rFont val="Arial"/>
        <family val="0"/>
      </rPr>
      <t xml:space="preserve">  (</t>
    </r>
    <r>
      <rPr>
        <sz val="10"/>
        <rFont val="Symbol"/>
        <family val="1"/>
      </rPr>
      <t>D</t>
    </r>
    <r>
      <rPr>
        <sz val="10"/>
        <rFont val="Arial"/>
        <family val="0"/>
      </rPr>
      <t>V nominal 0.4V/1.5m)</t>
    </r>
  </si>
  <si>
    <r>
      <t xml:space="preserve">                       </t>
    </r>
    <r>
      <rPr>
        <b/>
        <sz val="14"/>
        <rFont val="Times New Roman"/>
        <family val="1"/>
      </rPr>
      <t>TYPE II (7 Module)</t>
    </r>
    <r>
      <rPr>
        <sz val="10"/>
        <rFont val="Arial"/>
        <family val="0"/>
      </rPr>
      <t xml:space="preserve">  (</t>
    </r>
    <r>
      <rPr>
        <sz val="10"/>
        <rFont val="Symbol"/>
        <family val="1"/>
      </rPr>
      <t>D</t>
    </r>
    <r>
      <rPr>
        <sz val="10"/>
        <rFont val="Arial"/>
        <family val="0"/>
      </rPr>
      <t>V nominal 0.4V/5.4m)</t>
    </r>
  </si>
  <si>
    <t>Low Power</t>
  </si>
  <si>
    <t>Hi Power</t>
  </si>
  <si>
    <t>Power Supply Current figures are for two modules in parallel.                           Line drops are two way, supply/return</t>
  </si>
  <si>
    <t>Copper Wire</t>
  </si>
  <si>
    <t>SENSE</t>
  </si>
  <si>
    <t>70 Cables each 0.305mmOD, 30AWG wire, likely twisted pair</t>
  </si>
  <si>
    <t>Actual</t>
  </si>
  <si>
    <t>Type I</t>
  </si>
  <si>
    <t>Type II</t>
  </si>
  <si>
    <t>Type III</t>
  </si>
  <si>
    <t>Type IV</t>
  </si>
  <si>
    <t>Type V</t>
  </si>
  <si>
    <t>Pigtail</t>
  </si>
  <si>
    <r>
      <t xml:space="preserve">                       </t>
    </r>
    <r>
      <rPr>
        <b/>
        <sz val="14"/>
        <rFont val="Times New Roman"/>
        <family val="1"/>
      </rPr>
      <t>TYPE III (7 Module)</t>
    </r>
    <r>
      <rPr>
        <sz val="10"/>
        <rFont val="Arial"/>
        <family val="0"/>
      </rPr>
      <t xml:space="preserve">  (</t>
    </r>
    <r>
      <rPr>
        <sz val="10"/>
        <rFont val="Symbol"/>
        <family val="1"/>
      </rPr>
      <t>D</t>
    </r>
    <r>
      <rPr>
        <sz val="10"/>
        <rFont val="Arial"/>
        <family val="0"/>
      </rPr>
      <t>V nominal 0.25V/20m)</t>
    </r>
  </si>
  <si>
    <t xml:space="preserve">56 Cables, 42 pairs  16AWG and 14 pairs 14AWG wire likely twisted pair.  </t>
  </si>
  <si>
    <t xml:space="preserve">54 Cables, 14 pairs each 12 and 10 AWG wire likely twisted pair.  </t>
  </si>
  <si>
    <r>
      <t xml:space="preserve">                       </t>
    </r>
    <r>
      <rPr>
        <b/>
        <sz val="14"/>
        <rFont val="Times New Roman"/>
        <family val="1"/>
      </rPr>
      <t>TYPE IV (7 Module)</t>
    </r>
    <r>
      <rPr>
        <sz val="10"/>
        <rFont val="Arial"/>
        <family val="0"/>
      </rPr>
      <t xml:space="preserve">  (</t>
    </r>
    <r>
      <rPr>
        <sz val="10"/>
        <rFont val="Symbol"/>
        <family val="1"/>
      </rPr>
      <t>D</t>
    </r>
    <r>
      <rPr>
        <sz val="10"/>
        <rFont val="Arial"/>
        <family val="0"/>
      </rPr>
      <t>V nominal 0.50V/100m)</t>
    </r>
  </si>
  <si>
    <r>
      <t xml:space="preserve">                      </t>
    </r>
    <r>
      <rPr>
        <b/>
        <sz val="14"/>
        <rFont val="Arial"/>
        <family val="2"/>
      </rPr>
      <t xml:space="preserve"> </t>
    </r>
    <r>
      <rPr>
        <b/>
        <sz val="14"/>
        <rFont val="Times New Roman MT Extra Bold"/>
        <family val="1"/>
      </rPr>
      <t>B_Layer</t>
    </r>
    <r>
      <rPr>
        <sz val="14"/>
        <rFont val="Arial"/>
        <family val="2"/>
      </rPr>
      <t xml:space="preserve"> </t>
    </r>
    <r>
      <rPr>
        <b/>
        <sz val="14"/>
        <rFont val="Times New Roman"/>
        <family val="1"/>
      </rPr>
      <t>TYPE I (7 Module)</t>
    </r>
    <r>
      <rPr>
        <sz val="10"/>
        <rFont val="Arial"/>
        <family val="0"/>
      </rPr>
      <t xml:space="preserve">  (</t>
    </r>
    <r>
      <rPr>
        <sz val="10"/>
        <rFont val="Symbol"/>
        <family val="1"/>
      </rPr>
      <t>D</t>
    </r>
    <r>
      <rPr>
        <sz val="10"/>
        <rFont val="Arial"/>
        <family val="0"/>
      </rPr>
      <t>V nominal 0.4V/2.7m)</t>
    </r>
  </si>
  <si>
    <r>
      <t xml:space="preserve">                       </t>
    </r>
    <r>
      <rPr>
        <b/>
        <sz val="14"/>
        <rFont val="Times New Roman"/>
        <family val="1"/>
      </rPr>
      <t>B-Layer TYPE III (7 Module)</t>
    </r>
    <r>
      <rPr>
        <sz val="10"/>
        <rFont val="Arial"/>
        <family val="0"/>
      </rPr>
      <t xml:space="preserve">  (</t>
    </r>
    <r>
      <rPr>
        <sz val="10"/>
        <rFont val="Symbol"/>
        <family val="1"/>
      </rPr>
      <t>D</t>
    </r>
    <r>
      <rPr>
        <sz val="10"/>
        <rFont val="Arial"/>
        <family val="0"/>
      </rPr>
      <t>V nominal 0.25V/20m)</t>
    </r>
  </si>
  <si>
    <r>
      <t xml:space="preserve">                       </t>
    </r>
    <r>
      <rPr>
        <b/>
        <sz val="14"/>
        <rFont val="Times New Roman"/>
        <family val="1"/>
      </rPr>
      <t>B-Layer TYPE IV (7 Module)</t>
    </r>
    <r>
      <rPr>
        <sz val="10"/>
        <rFont val="Arial"/>
        <family val="0"/>
      </rPr>
      <t xml:space="preserve">  (</t>
    </r>
    <r>
      <rPr>
        <sz val="10"/>
        <rFont val="Symbol"/>
        <family val="1"/>
      </rPr>
      <t>D</t>
    </r>
    <r>
      <rPr>
        <sz val="10"/>
        <rFont val="Arial"/>
        <family val="0"/>
      </rPr>
      <t>V nominal 0.50V/100m)</t>
    </r>
  </si>
  <si>
    <t>B-Layer Services should be fundamentally the same, with the possible exception of Vvdc</t>
  </si>
  <si>
    <t>VCCA</t>
  </si>
  <si>
    <r>
      <t xml:space="preserve">                       </t>
    </r>
    <r>
      <rPr>
        <b/>
        <sz val="14"/>
        <rFont val="Times New Roman"/>
        <family val="1"/>
      </rPr>
      <t>B-Layer TYPE II (7 Module)</t>
    </r>
    <r>
      <rPr>
        <sz val="10"/>
        <rFont val="Arial"/>
        <family val="0"/>
      </rPr>
      <t xml:space="preserve">  (</t>
    </r>
    <r>
      <rPr>
        <sz val="10"/>
        <rFont val="Symbol"/>
        <family val="1"/>
      </rPr>
      <t>D</t>
    </r>
    <r>
      <rPr>
        <sz val="10"/>
        <rFont val="Arial"/>
        <family val="0"/>
      </rPr>
      <t>V nominal 0.4V/3.4m)</t>
    </r>
  </si>
  <si>
    <t>AWG</t>
  </si>
  <si>
    <t>space keeper</t>
  </si>
  <si>
    <t>OD</t>
  </si>
  <si>
    <t>original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</si>
</sst>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  <numFmt numFmtId="166" formatCode="0.0000"/>
  </numFmts>
  <fonts count="8">
    <font>
      <sz val="10"/>
      <name val="Arial"/>
      <family val="0"/>
    </font>
    <font>
      <sz val="10"/>
      <name val="Symbol"/>
      <family val="1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Times New Roman MT Extra Bold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 wrapText="1"/>
    </xf>
    <xf numFmtId="2" fontId="0" fillId="0" borderId="17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64" fontId="0" fillId="0" borderId="2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4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0" fillId="0" borderId="3" xfId="0" applyNumberFormat="1" applyBorder="1" applyAlignment="1">
      <alignment horizontal="center"/>
    </xf>
    <xf numFmtId="164" fontId="2" fillId="0" borderId="28" xfId="0" applyNumberFormat="1" applyFont="1" applyBorder="1" applyAlignment="1">
      <alignment horizontal="center" wrapText="1"/>
    </xf>
    <xf numFmtId="164" fontId="2" fillId="0" borderId="29" xfId="0" applyNumberFormat="1" applyFont="1" applyBorder="1" applyAlignment="1">
      <alignment horizontal="center" wrapText="1"/>
    </xf>
    <xf numFmtId="164" fontId="2" fillId="0" borderId="30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4" fontId="3" fillId="0" borderId="31" xfId="0" applyNumberFormat="1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75" zoomScaleNormal="75" workbookViewId="0" topLeftCell="A1">
      <selection activeCell="Q35" sqref="Q35"/>
    </sheetView>
  </sheetViews>
  <sheetFormatPr defaultColWidth="9.140625" defaultRowHeight="12.75"/>
  <cols>
    <col min="1" max="1" width="12.57421875" style="0" customWidth="1"/>
    <col min="2" max="2" width="14.8515625" style="0" bestFit="1" customWidth="1"/>
    <col min="3" max="3" width="15.421875" style="54" customWidth="1"/>
    <col min="4" max="4" width="7.8515625" style="1" bestFit="1" customWidth="1"/>
    <col min="5" max="5" width="7.421875" style="1" customWidth="1"/>
    <col min="6" max="6" width="9.8515625" style="1" customWidth="1"/>
    <col min="7" max="7" width="12.421875" style="1" bestFit="1" customWidth="1"/>
    <col min="8" max="8" width="10.8515625" style="1" bestFit="1" customWidth="1"/>
    <col min="9" max="10" width="9.140625" style="1" customWidth="1"/>
    <col min="11" max="11" width="9.140625" style="36" customWidth="1"/>
    <col min="12" max="12" width="9.140625" style="1" customWidth="1"/>
    <col min="13" max="13" width="10.00390625" style="0" bestFit="1" customWidth="1"/>
    <col min="19" max="19" width="10.28125" style="0" bestFit="1" customWidth="1"/>
    <col min="20" max="20" width="9.140625" style="1" customWidth="1"/>
    <col min="21" max="21" width="12.140625" style="0" bestFit="1" customWidth="1"/>
    <col min="22" max="22" width="14.8515625" style="0" bestFit="1" customWidth="1"/>
    <col min="23" max="23" width="19.421875" style="0" bestFit="1" customWidth="1"/>
    <col min="24" max="24" width="12.140625" style="0" bestFit="1" customWidth="1"/>
    <col min="25" max="25" width="14.00390625" style="0" bestFit="1" customWidth="1"/>
    <col min="26" max="26" width="10.28125" style="0" bestFit="1" customWidth="1"/>
    <col min="27" max="27" width="9.421875" style="0" bestFit="1" customWidth="1"/>
    <col min="28" max="29" width="12.57421875" style="0" bestFit="1" customWidth="1"/>
    <col min="30" max="30" width="9.8515625" style="0" bestFit="1" customWidth="1"/>
    <col min="31" max="31" width="11.00390625" style="0" bestFit="1" customWidth="1"/>
    <col min="32" max="32" width="8.7109375" style="0" bestFit="1" customWidth="1"/>
    <col min="33" max="33" width="10.00390625" style="0" bestFit="1" customWidth="1"/>
    <col min="34" max="34" width="9.8515625" style="0" bestFit="1" customWidth="1"/>
  </cols>
  <sheetData>
    <row r="1" spans="3:36" s="51" customFormat="1" ht="12.75">
      <c r="C1" s="121" t="s">
        <v>10</v>
      </c>
      <c r="D1" s="122"/>
      <c r="E1" s="117" t="s">
        <v>9</v>
      </c>
      <c r="F1" s="118"/>
      <c r="G1" s="117" t="s">
        <v>12</v>
      </c>
      <c r="H1" s="118"/>
      <c r="I1" s="52" t="s">
        <v>61</v>
      </c>
      <c r="J1" s="52" t="s">
        <v>62</v>
      </c>
      <c r="K1" s="53" t="s">
        <v>63</v>
      </c>
      <c r="L1" s="52" t="s">
        <v>64</v>
      </c>
      <c r="M1" s="83" t="s">
        <v>65</v>
      </c>
      <c r="N1" s="83" t="s">
        <v>66</v>
      </c>
      <c r="O1" s="119" t="s">
        <v>56</v>
      </c>
      <c r="P1" s="120"/>
      <c r="T1" s="126"/>
      <c r="W1" s="121" t="s">
        <v>10</v>
      </c>
      <c r="X1" s="122"/>
      <c r="Y1" s="117" t="s">
        <v>9</v>
      </c>
      <c r="Z1" s="118"/>
      <c r="AA1" s="117" t="s">
        <v>12</v>
      </c>
      <c r="AB1" s="118"/>
      <c r="AC1" s="52" t="s">
        <v>61</v>
      </c>
      <c r="AD1" s="52" t="s">
        <v>62</v>
      </c>
      <c r="AE1" s="53" t="s">
        <v>63</v>
      </c>
      <c r="AF1" s="52" t="s">
        <v>64</v>
      </c>
      <c r="AG1" s="83" t="s">
        <v>65</v>
      </c>
      <c r="AH1" s="83" t="s">
        <v>66</v>
      </c>
      <c r="AI1" s="119" t="s">
        <v>74</v>
      </c>
      <c r="AJ1" s="120"/>
    </row>
    <row r="2" spans="2:36" ht="12.75">
      <c r="B2" s="61" t="s">
        <v>0</v>
      </c>
      <c r="C2" s="55" t="s">
        <v>7</v>
      </c>
      <c r="D2" s="56" t="s">
        <v>8</v>
      </c>
      <c r="E2" s="77" t="s">
        <v>7</v>
      </c>
      <c r="F2" s="56" t="s">
        <v>8</v>
      </c>
      <c r="G2" s="77" t="s">
        <v>11</v>
      </c>
      <c r="H2" s="58" t="s">
        <v>13</v>
      </c>
      <c r="I2" s="56" t="s">
        <v>60</v>
      </c>
      <c r="J2" s="56" t="s">
        <v>60</v>
      </c>
      <c r="K2" s="57" t="s">
        <v>60</v>
      </c>
      <c r="L2" s="56" t="s">
        <v>60</v>
      </c>
      <c r="M2" s="81" t="s">
        <v>8</v>
      </c>
      <c r="N2" s="82" t="s">
        <v>8</v>
      </c>
      <c r="O2" s="119"/>
      <c r="P2" s="120"/>
      <c r="Q2" t="s">
        <v>80</v>
      </c>
      <c r="V2" s="61" t="s">
        <v>0</v>
      </c>
      <c r="W2" s="55" t="s">
        <v>7</v>
      </c>
      <c r="X2" s="56" t="s">
        <v>8</v>
      </c>
      <c r="Y2" s="77" t="s">
        <v>7</v>
      </c>
      <c r="Z2" s="56" t="s">
        <v>8</v>
      </c>
      <c r="AA2" s="77" t="s">
        <v>11</v>
      </c>
      <c r="AB2" s="58" t="s">
        <v>13</v>
      </c>
      <c r="AC2" s="56" t="s">
        <v>60</v>
      </c>
      <c r="AD2" s="56" t="s">
        <v>60</v>
      </c>
      <c r="AE2" s="57" t="s">
        <v>60</v>
      </c>
      <c r="AF2" s="56" t="s">
        <v>60</v>
      </c>
      <c r="AG2" s="81" t="s">
        <v>8</v>
      </c>
      <c r="AH2" s="82" t="s">
        <v>8</v>
      </c>
      <c r="AI2" s="119"/>
      <c r="AJ2" s="120"/>
    </row>
    <row r="3" spans="2:36" ht="12.75">
      <c r="B3" s="62" t="s">
        <v>1</v>
      </c>
      <c r="C3" s="59">
        <v>6</v>
      </c>
      <c r="D3" s="4">
        <v>4</v>
      </c>
      <c r="E3" s="10">
        <v>2</v>
      </c>
      <c r="F3" s="4">
        <v>1.52</v>
      </c>
      <c r="G3" s="10">
        <v>2</v>
      </c>
      <c r="H3" s="80">
        <f>SUM(I3:N3)</f>
        <v>2.0674886981922693</v>
      </c>
      <c r="I3" s="44">
        <f>G16</f>
        <v>0.4148129032258065</v>
      </c>
      <c r="J3" s="44">
        <f>G35</f>
        <v>0.37636682926829274</v>
      </c>
      <c r="K3" s="44">
        <f>G65</f>
        <v>0.27218238341968914</v>
      </c>
      <c r="L3" s="44">
        <f>G85</f>
        <v>0.554126582278481</v>
      </c>
      <c r="M3" s="84">
        <v>0.2</v>
      </c>
      <c r="N3" s="89">
        <v>0.25</v>
      </c>
      <c r="O3" s="119"/>
      <c r="P3" s="120"/>
      <c r="Q3" s="4">
        <v>1.5</v>
      </c>
      <c r="V3" s="62" t="s">
        <v>1</v>
      </c>
      <c r="W3" s="59">
        <f aca="true" t="shared" si="0" ref="W3:X8">C3</f>
        <v>6</v>
      </c>
      <c r="X3" s="44">
        <f t="shared" si="0"/>
        <v>4</v>
      </c>
      <c r="Y3" s="59">
        <f aca="true" t="shared" si="1" ref="Y3:Y8">E3</f>
        <v>2</v>
      </c>
      <c r="Z3" s="44">
        <f>0.96*2</f>
        <v>1.92</v>
      </c>
      <c r="AA3" s="10">
        <v>2</v>
      </c>
      <c r="AB3" s="80">
        <f>SUM(AC3:AH3)</f>
        <v>1.9324903595282492</v>
      </c>
      <c r="AC3" s="44">
        <f>AA16</f>
        <v>0.45356230366492145</v>
      </c>
      <c r="AD3" s="44">
        <f>AA35</f>
        <v>0.29933268292682924</v>
      </c>
      <c r="AE3" s="44">
        <f>AA65</f>
        <v>0.3438093264248705</v>
      </c>
      <c r="AF3" s="44">
        <f>AA85</f>
        <v>0.38578604651162796</v>
      </c>
      <c r="AG3" s="84">
        <v>0.2</v>
      </c>
      <c r="AH3" s="89">
        <v>0.25</v>
      </c>
      <c r="AI3" s="119"/>
      <c r="AJ3" s="120"/>
    </row>
    <row r="4" spans="2:36" ht="12.75">
      <c r="B4" s="62" t="s">
        <v>2</v>
      </c>
      <c r="C4" s="59">
        <v>6</v>
      </c>
      <c r="D4" s="4">
        <v>3.5</v>
      </c>
      <c r="E4" s="10">
        <v>1.2</v>
      </c>
      <c r="F4" s="4">
        <v>1.08</v>
      </c>
      <c r="G4" s="10">
        <v>2</v>
      </c>
      <c r="H4" s="80">
        <f>SUM(I4:N4)</f>
        <v>1.9418627125499663</v>
      </c>
      <c r="I4" s="44">
        <f>G17</f>
        <v>0.2947354838709678</v>
      </c>
      <c r="J4" s="44">
        <f>G36</f>
        <v>0.2674185365853659</v>
      </c>
      <c r="K4" s="44">
        <f>G66</f>
        <v>0.3034536585365854</v>
      </c>
      <c r="L4" s="44">
        <f>G86</f>
        <v>0.626255033557047</v>
      </c>
      <c r="M4" s="84">
        <v>0.2</v>
      </c>
      <c r="N4" s="89">
        <v>0.25</v>
      </c>
      <c r="O4" s="119"/>
      <c r="P4" s="120"/>
      <c r="Q4" s="4">
        <v>0.9</v>
      </c>
      <c r="V4" s="62" t="s">
        <v>2</v>
      </c>
      <c r="W4" s="59">
        <f t="shared" si="0"/>
        <v>6</v>
      </c>
      <c r="X4" s="44">
        <f t="shared" si="0"/>
        <v>3.5</v>
      </c>
      <c r="Y4" s="59">
        <f t="shared" si="1"/>
        <v>1.2</v>
      </c>
      <c r="Z4" s="44">
        <f>0.75*2</f>
        <v>1.5</v>
      </c>
      <c r="AA4" s="10">
        <v>2</v>
      </c>
      <c r="AB4" s="80">
        <f>SUM(AC4:AH4)</f>
        <v>1.9683721730452854</v>
      </c>
      <c r="AC4" s="44">
        <f>AA17</f>
        <v>0.5616597510373444</v>
      </c>
      <c r="AD4" s="44">
        <f>AA36</f>
        <v>0.23385365853658535</v>
      </c>
      <c r="AE4" s="44">
        <f>AA66</f>
        <v>0.42146341463414627</v>
      </c>
      <c r="AF4" s="44">
        <f>AA86</f>
        <v>0.3013953488372093</v>
      </c>
      <c r="AG4" s="84">
        <v>0.2</v>
      </c>
      <c r="AH4" s="89">
        <v>0.25</v>
      </c>
      <c r="AI4" s="119"/>
      <c r="AJ4" s="120"/>
    </row>
    <row r="5" spans="2:36" ht="12.75">
      <c r="B5" s="62" t="s">
        <v>75</v>
      </c>
      <c r="C5" s="59">
        <v>4</v>
      </c>
      <c r="D5" s="4">
        <v>1.75</v>
      </c>
      <c r="E5" s="10">
        <v>1.5</v>
      </c>
      <c r="F5" s="4">
        <v>1.44</v>
      </c>
      <c r="G5" s="10">
        <v>2</v>
      </c>
      <c r="H5" s="80">
        <f>SUM(I5:N5)</f>
        <v>1.9823577140768867</v>
      </c>
      <c r="I5" s="44">
        <f>G18</f>
        <v>0.39298064516129033</v>
      </c>
      <c r="J5" s="44">
        <f>G37</f>
        <v>0.3565580487804878</v>
      </c>
      <c r="K5" s="44">
        <f>G67</f>
        <v>0.2578569948186529</v>
      </c>
      <c r="L5" s="44">
        <f>G87</f>
        <v>0.5249620253164556</v>
      </c>
      <c r="M5" s="84">
        <v>0.2</v>
      </c>
      <c r="N5" s="89">
        <v>0.25</v>
      </c>
      <c r="O5" s="119"/>
      <c r="P5" s="120"/>
      <c r="Q5" s="4">
        <v>1.2</v>
      </c>
      <c r="V5" s="62" t="s">
        <v>3</v>
      </c>
      <c r="W5" s="59">
        <f t="shared" si="0"/>
        <v>4</v>
      </c>
      <c r="X5" s="44">
        <f t="shared" si="0"/>
        <v>1.75</v>
      </c>
      <c r="Y5" s="59">
        <f t="shared" si="1"/>
        <v>1.5</v>
      </c>
      <c r="Z5" s="44">
        <f>0.96*2</f>
        <v>1.92</v>
      </c>
      <c r="AA5" s="10">
        <v>2</v>
      </c>
      <c r="AB5" s="80">
        <f>SUM(AC5:AH5)</f>
        <v>2.128154203835086</v>
      </c>
      <c r="AC5" s="44">
        <f>AA18</f>
        <v>0.45356230366492145</v>
      </c>
      <c r="AD5" s="44">
        <f>AA37</f>
        <v>0.29933268292682924</v>
      </c>
      <c r="AE5" s="44">
        <f>AA67</f>
        <v>0.5394731707317073</v>
      </c>
      <c r="AF5" s="44">
        <f>AA87</f>
        <v>0.38578604651162796</v>
      </c>
      <c r="AG5" s="84">
        <v>0.2</v>
      </c>
      <c r="AH5" s="89">
        <v>0.25</v>
      </c>
      <c r="AI5" s="119"/>
      <c r="AJ5" s="120"/>
    </row>
    <row r="6" spans="2:36" ht="12.75">
      <c r="B6" s="62" t="s">
        <v>4</v>
      </c>
      <c r="C6" s="59" t="s">
        <v>27</v>
      </c>
      <c r="D6" s="4">
        <v>4</v>
      </c>
      <c r="E6" s="10" t="s">
        <v>27</v>
      </c>
      <c r="F6" s="4">
        <f>0.09*2</f>
        <v>0.18</v>
      </c>
      <c r="G6" s="10" t="s">
        <v>27</v>
      </c>
      <c r="H6" s="80">
        <f>SUM(I6:N6)</f>
        <v>2.321892248682272</v>
      </c>
      <c r="I6" s="44">
        <f>G20</f>
        <v>0.373248</v>
      </c>
      <c r="J6" s="44">
        <f>G39</f>
        <v>1.3436928</v>
      </c>
      <c r="K6" s="44">
        <f>G68</f>
        <v>0.05057560975609756</v>
      </c>
      <c r="L6" s="44">
        <f>G88</f>
        <v>0.10437583892617448</v>
      </c>
      <c r="M6" s="84">
        <v>0.2</v>
      </c>
      <c r="N6" s="89">
        <v>0.25</v>
      </c>
      <c r="O6" s="119"/>
      <c r="P6" s="120"/>
      <c r="Q6" s="4">
        <v>0.2</v>
      </c>
      <c r="U6" s="80"/>
      <c r="V6" s="62" t="s">
        <v>4</v>
      </c>
      <c r="W6" s="59" t="str">
        <f t="shared" si="0"/>
        <v>-</v>
      </c>
      <c r="X6" s="44">
        <f t="shared" si="0"/>
        <v>4</v>
      </c>
      <c r="Y6" s="59" t="str">
        <f t="shared" si="1"/>
        <v>-</v>
      </c>
      <c r="Z6" s="44">
        <f aca="true" t="shared" si="2" ref="Z3:Z8">F6</f>
        <v>0.18</v>
      </c>
      <c r="AA6" s="10" t="s">
        <v>27</v>
      </c>
      <c r="AB6" s="80">
        <f>SUM(AC6:AH6)</f>
        <v>2.247242648682272</v>
      </c>
      <c r="AC6" s="44">
        <f>AA20</f>
        <v>0.7962623999999999</v>
      </c>
      <c r="AD6" s="44">
        <f>AA39</f>
        <v>0.8460288</v>
      </c>
      <c r="AE6" s="44">
        <f>AA68</f>
        <v>0.05057560975609756</v>
      </c>
      <c r="AF6" s="44">
        <f>AA88</f>
        <v>0.10437583892617448</v>
      </c>
      <c r="AG6" s="84">
        <v>0.2</v>
      </c>
      <c r="AH6" s="89">
        <v>0.25</v>
      </c>
      <c r="AI6" s="119"/>
      <c r="AJ6" s="120"/>
    </row>
    <row r="7" spans="2:36" ht="12.75">
      <c r="B7" s="62" t="s">
        <v>5</v>
      </c>
      <c r="C7" s="59" t="s">
        <v>27</v>
      </c>
      <c r="D7" s="4">
        <v>10</v>
      </c>
      <c r="E7" s="10" t="s">
        <v>27</v>
      </c>
      <c r="F7" s="4">
        <v>0.0005</v>
      </c>
      <c r="G7" s="10" t="s">
        <v>27</v>
      </c>
      <c r="H7" s="9" t="s">
        <v>27</v>
      </c>
      <c r="I7" s="4" t="s">
        <v>27</v>
      </c>
      <c r="J7" s="4" t="s">
        <v>27</v>
      </c>
      <c r="K7" s="49"/>
      <c r="L7" s="4"/>
      <c r="M7" s="86"/>
      <c r="N7" s="85"/>
      <c r="O7" s="119"/>
      <c r="P7" s="120"/>
      <c r="V7" s="62" t="s">
        <v>5</v>
      </c>
      <c r="W7" s="59" t="str">
        <f t="shared" si="0"/>
        <v>-</v>
      </c>
      <c r="X7" s="44">
        <f t="shared" si="0"/>
        <v>10</v>
      </c>
      <c r="Y7" s="59" t="str">
        <f t="shared" si="1"/>
        <v>-</v>
      </c>
      <c r="Z7" s="44">
        <f t="shared" si="2"/>
        <v>0.0005</v>
      </c>
      <c r="AA7" s="10" t="s">
        <v>27</v>
      </c>
      <c r="AB7" s="9" t="s">
        <v>27</v>
      </c>
      <c r="AC7" s="4" t="s">
        <v>27</v>
      </c>
      <c r="AD7" s="4" t="s">
        <v>27</v>
      </c>
      <c r="AE7" s="49"/>
      <c r="AF7" s="4"/>
      <c r="AG7" s="86"/>
      <c r="AH7" s="85"/>
      <c r="AI7" s="119"/>
      <c r="AJ7" s="120"/>
    </row>
    <row r="8" spans="2:36" ht="12.75">
      <c r="B8" s="63" t="s">
        <v>6</v>
      </c>
      <c r="C8" s="60" t="s">
        <v>27</v>
      </c>
      <c r="D8" s="7">
        <v>700</v>
      </c>
      <c r="E8" s="11">
        <v>0.004</v>
      </c>
      <c r="F8" s="7" t="s">
        <v>27</v>
      </c>
      <c r="G8" s="11" t="s">
        <v>27</v>
      </c>
      <c r="H8" s="8" t="s">
        <v>27</v>
      </c>
      <c r="I8" s="7" t="s">
        <v>27</v>
      </c>
      <c r="J8" s="7" t="s">
        <v>27</v>
      </c>
      <c r="K8" s="47"/>
      <c r="L8" s="7"/>
      <c r="M8" s="87"/>
      <c r="N8" s="88"/>
      <c r="O8" s="119"/>
      <c r="P8" s="120"/>
      <c r="V8" s="63" t="s">
        <v>6</v>
      </c>
      <c r="W8" s="60" t="str">
        <f t="shared" si="0"/>
        <v>-</v>
      </c>
      <c r="X8" s="43">
        <f t="shared" si="0"/>
        <v>700</v>
      </c>
      <c r="Y8" s="60">
        <f t="shared" si="1"/>
        <v>0.004</v>
      </c>
      <c r="Z8" s="98" t="str">
        <f t="shared" si="2"/>
        <v>-</v>
      </c>
      <c r="AA8" s="11" t="s">
        <v>27</v>
      </c>
      <c r="AB8" s="8" t="s">
        <v>27</v>
      </c>
      <c r="AC8" s="7" t="s">
        <v>27</v>
      </c>
      <c r="AD8" s="7" t="s">
        <v>27</v>
      </c>
      <c r="AE8" s="47"/>
      <c r="AF8" s="7"/>
      <c r="AG8" s="87"/>
      <c r="AH8" s="88"/>
      <c r="AI8" s="119"/>
      <c r="AJ8" s="120"/>
    </row>
    <row r="9" spans="23:32" ht="13.5" thickBot="1">
      <c r="W9" s="54"/>
      <c r="X9" s="1"/>
      <c r="Y9" s="1"/>
      <c r="Z9" s="1"/>
      <c r="AA9" s="1"/>
      <c r="AB9" s="1"/>
      <c r="AC9" s="1"/>
      <c r="AD9" s="1"/>
      <c r="AE9" s="36"/>
      <c r="AF9" s="1"/>
    </row>
    <row r="10" spans="1:34" ht="13.5" customHeight="1" thickTop="1">
      <c r="A10" s="99" t="s">
        <v>52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U10" s="99" t="s">
        <v>71</v>
      </c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1"/>
    </row>
    <row r="11" spans="1:34" ht="13.5" customHeight="1" thickBot="1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4"/>
      <c r="U11" s="102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4"/>
    </row>
    <row r="12" spans="1:34" s="2" customFormat="1" ht="39" thickTop="1">
      <c r="A12" s="20" t="s">
        <v>14</v>
      </c>
      <c r="B12" s="3" t="s">
        <v>16</v>
      </c>
      <c r="C12" s="42" t="s">
        <v>51</v>
      </c>
      <c r="D12" s="3" t="s">
        <v>15</v>
      </c>
      <c r="E12" s="3" t="s">
        <v>40</v>
      </c>
      <c r="F12" s="3" t="s">
        <v>39</v>
      </c>
      <c r="G12" s="18" t="s">
        <v>17</v>
      </c>
      <c r="H12" s="3" t="s">
        <v>35</v>
      </c>
      <c r="I12" s="3" t="s">
        <v>41</v>
      </c>
      <c r="J12" s="3" t="s">
        <v>42</v>
      </c>
      <c r="K12" s="37" t="s">
        <v>43</v>
      </c>
      <c r="L12" s="105" t="s">
        <v>48</v>
      </c>
      <c r="M12" s="106"/>
      <c r="N12" s="107"/>
      <c r="Q12" s="2" t="s">
        <v>77</v>
      </c>
      <c r="R12" s="2" t="s">
        <v>78</v>
      </c>
      <c r="S12" s="2" t="s">
        <v>39</v>
      </c>
      <c r="T12" s="2" t="s">
        <v>79</v>
      </c>
      <c r="U12" s="20" t="s">
        <v>14</v>
      </c>
      <c r="V12" s="3" t="s">
        <v>16</v>
      </c>
      <c r="W12" s="42" t="s">
        <v>51</v>
      </c>
      <c r="X12" s="3" t="s">
        <v>15</v>
      </c>
      <c r="Y12" s="3" t="s">
        <v>40</v>
      </c>
      <c r="Z12" s="3" t="s">
        <v>39</v>
      </c>
      <c r="AA12" s="18" t="s">
        <v>17</v>
      </c>
      <c r="AB12" s="3" t="s">
        <v>35</v>
      </c>
      <c r="AC12" s="3" t="s">
        <v>41</v>
      </c>
      <c r="AD12" s="3" t="s">
        <v>42</v>
      </c>
      <c r="AE12" s="37" t="s">
        <v>43</v>
      </c>
      <c r="AF12" s="105" t="s">
        <v>48</v>
      </c>
      <c r="AG12" s="106"/>
      <c r="AH12" s="107"/>
    </row>
    <row r="13" spans="1:34" ht="12.75">
      <c r="A13" s="68" t="s">
        <v>28</v>
      </c>
      <c r="B13" s="5"/>
      <c r="C13" s="72" t="s">
        <v>36</v>
      </c>
      <c r="D13" s="6"/>
      <c r="E13" s="6"/>
      <c r="F13" s="6" t="s">
        <v>31</v>
      </c>
      <c r="G13" s="6"/>
      <c r="H13" s="6"/>
      <c r="I13" s="6"/>
      <c r="J13" s="6"/>
      <c r="K13" s="38"/>
      <c r="L13" s="16" t="s">
        <v>18</v>
      </c>
      <c r="M13" s="6" t="s">
        <v>37</v>
      </c>
      <c r="N13" s="21" t="s">
        <v>44</v>
      </c>
      <c r="Q13" s="1">
        <v>8</v>
      </c>
      <c r="R13" s="1" t="s">
        <v>27</v>
      </c>
      <c r="S13" s="123">
        <v>8.6</v>
      </c>
      <c r="T13" s="1">
        <v>4.31</v>
      </c>
      <c r="U13" s="68" t="s">
        <v>28</v>
      </c>
      <c r="V13" s="5"/>
      <c r="W13" s="72" t="s">
        <v>36</v>
      </c>
      <c r="X13" s="6"/>
      <c r="Y13" s="6"/>
      <c r="Z13" s="6" t="s">
        <v>31</v>
      </c>
      <c r="AA13" s="6"/>
      <c r="AB13" s="6"/>
      <c r="AC13" s="6"/>
      <c r="AD13" s="6"/>
      <c r="AE13" s="38"/>
      <c r="AF13" s="16" t="s">
        <v>18</v>
      </c>
      <c r="AG13" s="6" t="s">
        <v>37</v>
      </c>
      <c r="AH13" s="21" t="s">
        <v>44</v>
      </c>
    </row>
    <row r="14" spans="1:34" ht="12.75">
      <c r="A14" s="69"/>
      <c r="B14" s="12" t="s">
        <v>19</v>
      </c>
      <c r="C14" s="43" t="s">
        <v>27</v>
      </c>
      <c r="D14" s="7"/>
      <c r="E14" s="7">
        <v>0.5</v>
      </c>
      <c r="F14" s="75">
        <f>E14*$A$22</f>
        <v>0.0125</v>
      </c>
      <c r="G14" s="7"/>
      <c r="H14" s="7">
        <v>14</v>
      </c>
      <c r="I14" s="47">
        <v>0.1</v>
      </c>
      <c r="J14" s="47">
        <v>3</v>
      </c>
      <c r="K14" s="39">
        <f>2*(J14*I14)*H14</f>
        <v>8.400000000000002</v>
      </c>
      <c r="L14" s="11">
        <v>21</v>
      </c>
      <c r="M14" s="7">
        <v>0.4</v>
      </c>
      <c r="N14" s="23">
        <f>M14*L14</f>
        <v>8.4</v>
      </c>
      <c r="Q14" s="4">
        <v>10</v>
      </c>
      <c r="R14" s="4" t="s">
        <v>27</v>
      </c>
      <c r="S14" s="76">
        <v>4.74</v>
      </c>
      <c r="T14" s="1">
        <v>2.83</v>
      </c>
      <c r="U14" s="69"/>
      <c r="V14" s="12" t="s">
        <v>19</v>
      </c>
      <c r="W14" s="43" t="s">
        <v>27</v>
      </c>
      <c r="X14" s="7"/>
      <c r="Y14" s="7">
        <v>0.5</v>
      </c>
      <c r="Z14" s="75">
        <f>Y14*$A$22</f>
        <v>0.0125</v>
      </c>
      <c r="AA14" s="7"/>
      <c r="AB14" s="7">
        <v>14</v>
      </c>
      <c r="AC14" s="47">
        <v>0.1</v>
      </c>
      <c r="AD14" s="47">
        <v>3</v>
      </c>
      <c r="AE14" s="39">
        <f>2*(AD14*AC14)*AB14</f>
        <v>8.400000000000002</v>
      </c>
      <c r="AF14" s="11">
        <v>21</v>
      </c>
      <c r="AG14" s="7">
        <v>0.4</v>
      </c>
      <c r="AH14" s="23">
        <f>AG14*AF14</f>
        <v>8.4</v>
      </c>
    </row>
    <row r="15" spans="1:34" ht="12.75">
      <c r="A15" s="64" t="s">
        <v>55</v>
      </c>
      <c r="B15" s="13"/>
      <c r="C15" s="72" t="s">
        <v>47</v>
      </c>
      <c r="D15" s="6"/>
      <c r="E15" s="6"/>
      <c r="F15" s="45" t="s">
        <v>32</v>
      </c>
      <c r="G15" s="73"/>
      <c r="H15" s="6"/>
      <c r="I15" s="48"/>
      <c r="J15" s="48"/>
      <c r="K15" s="38"/>
      <c r="L15" s="108" t="s">
        <v>46</v>
      </c>
      <c r="M15" s="109"/>
      <c r="N15" s="110"/>
      <c r="O15" t="s">
        <v>80</v>
      </c>
      <c r="Q15" s="4">
        <v>12</v>
      </c>
      <c r="R15" s="4" t="s">
        <v>27</v>
      </c>
      <c r="S15" s="76">
        <v>2.98</v>
      </c>
      <c r="T15" s="1">
        <v>2.24</v>
      </c>
      <c r="U15" s="64" t="s">
        <v>55</v>
      </c>
      <c r="V15" s="13"/>
      <c r="W15" s="72" t="s">
        <v>47</v>
      </c>
      <c r="X15" s="6"/>
      <c r="Y15" s="6"/>
      <c r="Z15" s="45" t="s">
        <v>32</v>
      </c>
      <c r="AA15" s="73"/>
      <c r="AB15" s="6"/>
      <c r="AC15" s="48"/>
      <c r="AD15" s="48"/>
      <c r="AE15" s="38"/>
      <c r="AF15" s="108" t="s">
        <v>46</v>
      </c>
      <c r="AG15" s="109"/>
      <c r="AH15" s="110"/>
    </row>
    <row r="16" spans="1:35" ht="12.75">
      <c r="A16" s="65"/>
      <c r="B16" s="14" t="s">
        <v>20</v>
      </c>
      <c r="C16" s="44"/>
      <c r="D16" s="4">
        <v>26</v>
      </c>
      <c r="E16" s="4" t="s">
        <v>27</v>
      </c>
      <c r="F16" s="76">
        <v>0.155</v>
      </c>
      <c r="G16" s="44">
        <f>(0.00000282*300*($F$3/2))/(F16/100)</f>
        <v>0.4148129032258065</v>
      </c>
      <c r="H16" s="4">
        <v>14</v>
      </c>
      <c r="I16" s="49">
        <v>0.51</v>
      </c>
      <c r="J16" s="49">
        <v>0.51</v>
      </c>
      <c r="K16" s="40">
        <f>2*(J16*I16)*H16</f>
        <v>7.2828</v>
      </c>
      <c r="L16" s="111"/>
      <c r="M16" s="112"/>
      <c r="N16" s="113"/>
      <c r="O16">
        <v>26</v>
      </c>
      <c r="Q16" s="4">
        <v>14</v>
      </c>
      <c r="R16" s="4" t="s">
        <v>27</v>
      </c>
      <c r="S16" s="76">
        <v>1.93</v>
      </c>
      <c r="T16" s="1">
        <v>1.8</v>
      </c>
      <c r="U16" s="65"/>
      <c r="V16" s="14" t="s">
        <v>20</v>
      </c>
      <c r="W16" s="44"/>
      <c r="X16" s="4">
        <v>22</v>
      </c>
      <c r="Y16" s="4" t="s">
        <v>27</v>
      </c>
      <c r="Z16" s="76">
        <v>0.382</v>
      </c>
      <c r="AA16" s="44">
        <f>(0.00000282*640*($Z$3/2))/(Z16/100)</f>
        <v>0.45356230366492145</v>
      </c>
      <c r="AB16" s="4">
        <v>14</v>
      </c>
      <c r="AC16" s="49">
        <v>0.8</v>
      </c>
      <c r="AD16" s="49">
        <v>0.8</v>
      </c>
      <c r="AE16" s="40">
        <f>2*(AD16*AC16)*AB16</f>
        <v>17.92</v>
      </c>
      <c r="AF16" s="111"/>
      <c r="AG16" s="112"/>
      <c r="AH16" s="113"/>
      <c r="AI16">
        <v>26</v>
      </c>
    </row>
    <row r="17" spans="1:35" ht="12.75">
      <c r="A17" s="65"/>
      <c r="B17" s="14" t="s">
        <v>21</v>
      </c>
      <c r="C17" s="44"/>
      <c r="D17" s="4">
        <v>26</v>
      </c>
      <c r="E17" s="4" t="s">
        <v>27</v>
      </c>
      <c r="F17" s="76">
        <v>0.155</v>
      </c>
      <c r="G17" s="44">
        <f>(0.00000282*300*($F$4/2))/(F17/100)</f>
        <v>0.2947354838709678</v>
      </c>
      <c r="H17" s="4">
        <v>14</v>
      </c>
      <c r="I17" s="49">
        <v>0.51</v>
      </c>
      <c r="J17" s="49">
        <v>0.51</v>
      </c>
      <c r="K17" s="40">
        <f>2*(J17*I17)*H17</f>
        <v>7.2828</v>
      </c>
      <c r="L17" s="111"/>
      <c r="M17" s="112"/>
      <c r="N17" s="113"/>
      <c r="O17">
        <v>26</v>
      </c>
      <c r="Q17" s="4">
        <v>16</v>
      </c>
      <c r="R17" s="4" t="s">
        <v>27</v>
      </c>
      <c r="S17" s="76">
        <v>1.23</v>
      </c>
      <c r="T17" s="1">
        <v>1.44</v>
      </c>
      <c r="U17" s="65"/>
      <c r="V17" s="14" t="s">
        <v>21</v>
      </c>
      <c r="W17" s="44"/>
      <c r="X17" s="1">
        <v>24</v>
      </c>
      <c r="Y17" s="1" t="s">
        <v>27</v>
      </c>
      <c r="Z17" s="123">
        <v>0.241</v>
      </c>
      <c r="AA17" s="44">
        <f>(0.00000282*640*($Z$4/2))/(Z17/100)</f>
        <v>0.5616597510373444</v>
      </c>
      <c r="AB17" s="4">
        <v>14</v>
      </c>
      <c r="AC17" s="49">
        <v>0.635</v>
      </c>
      <c r="AD17" s="49">
        <v>0.635</v>
      </c>
      <c r="AE17" s="40">
        <f>2*(AD17*AC17)*AB17</f>
        <v>11.2903</v>
      </c>
      <c r="AF17" s="111"/>
      <c r="AG17" s="112"/>
      <c r="AH17" s="113"/>
      <c r="AI17">
        <v>26</v>
      </c>
    </row>
    <row r="18" spans="1:35" ht="12.75">
      <c r="A18" s="69"/>
      <c r="B18" s="12" t="s">
        <v>22</v>
      </c>
      <c r="C18" s="43"/>
      <c r="D18" s="7">
        <v>26</v>
      </c>
      <c r="E18" s="7" t="s">
        <v>27</v>
      </c>
      <c r="F18" s="75">
        <v>0.155</v>
      </c>
      <c r="G18" s="43">
        <f>(0.00000282*300*($F$5/2))/(F18/100)</f>
        <v>0.39298064516129033</v>
      </c>
      <c r="H18" s="7">
        <v>14</v>
      </c>
      <c r="I18" s="47">
        <v>0.51</v>
      </c>
      <c r="J18" s="47">
        <v>0.51</v>
      </c>
      <c r="K18" s="39">
        <f>2*(J18*I18)*H18</f>
        <v>7.2828</v>
      </c>
      <c r="L18" s="11"/>
      <c r="M18" s="17" t="s">
        <v>45</v>
      </c>
      <c r="N18" s="34">
        <f>SUM(K16:K18)</f>
        <v>21.848399999999998</v>
      </c>
      <c r="O18">
        <v>26</v>
      </c>
      <c r="Q18" s="4">
        <v>18</v>
      </c>
      <c r="R18" s="4" t="s">
        <v>27</v>
      </c>
      <c r="S18" s="76">
        <v>0.963</v>
      </c>
      <c r="T18" s="1">
        <v>1.27</v>
      </c>
      <c r="U18" s="69"/>
      <c r="V18" s="12" t="s">
        <v>22</v>
      </c>
      <c r="W18" s="43"/>
      <c r="X18" s="4">
        <v>22</v>
      </c>
      <c r="Y18" s="4" t="s">
        <v>27</v>
      </c>
      <c r="Z18" s="76">
        <v>0.382</v>
      </c>
      <c r="AA18" s="43">
        <f>(0.00000282*640*($Z$5/2))/(Z18/100)</f>
        <v>0.45356230366492145</v>
      </c>
      <c r="AB18" s="7">
        <v>14</v>
      </c>
      <c r="AC18" s="47">
        <v>0.8</v>
      </c>
      <c r="AD18" s="47">
        <v>0.8</v>
      </c>
      <c r="AE18" s="39">
        <f>2*(AD18*AC18)*AB18</f>
        <v>17.92</v>
      </c>
      <c r="AF18" s="11"/>
      <c r="AG18" s="17" t="s">
        <v>45</v>
      </c>
      <c r="AH18" s="34">
        <f>SUM(AE16:AE18)</f>
        <v>47.130300000000005</v>
      </c>
      <c r="AI18">
        <v>26</v>
      </c>
    </row>
    <row r="19" spans="1:34" ht="12.75">
      <c r="A19" s="64" t="s">
        <v>54</v>
      </c>
      <c r="B19" s="13"/>
      <c r="C19" s="72" t="s">
        <v>36</v>
      </c>
      <c r="D19" s="6"/>
      <c r="E19" s="6"/>
      <c r="F19" s="45" t="s">
        <v>31</v>
      </c>
      <c r="G19" s="73"/>
      <c r="H19" s="6"/>
      <c r="I19" s="48"/>
      <c r="J19" s="48"/>
      <c r="K19" s="38"/>
      <c r="L19" s="4"/>
      <c r="M19" s="4"/>
      <c r="N19" s="27"/>
      <c r="Q19" s="4">
        <v>20</v>
      </c>
      <c r="R19" s="4" t="s">
        <v>27</v>
      </c>
      <c r="S19" s="76">
        <v>0.615</v>
      </c>
      <c r="T19" s="1">
        <v>1.105</v>
      </c>
      <c r="U19" s="64" t="s">
        <v>54</v>
      </c>
      <c r="V19" s="13"/>
      <c r="W19" s="72" t="s">
        <v>36</v>
      </c>
      <c r="X19" s="6"/>
      <c r="Y19" s="6"/>
      <c r="Z19" s="45" t="s">
        <v>31</v>
      </c>
      <c r="AA19" s="73"/>
      <c r="AB19" s="6"/>
      <c r="AC19" s="48"/>
      <c r="AD19" s="48"/>
      <c r="AE19" s="38"/>
      <c r="AF19" s="4"/>
      <c r="AG19" s="4"/>
      <c r="AH19" s="27"/>
    </row>
    <row r="20" spans="1:34" ht="12.75">
      <c r="A20" s="65"/>
      <c r="B20" s="14" t="s">
        <v>23</v>
      </c>
      <c r="C20" s="44" t="s">
        <v>27</v>
      </c>
      <c r="D20" s="4"/>
      <c r="E20" s="4">
        <v>0.5</v>
      </c>
      <c r="F20" s="76">
        <f>E20*$A$22</f>
        <v>0.0125</v>
      </c>
      <c r="G20" s="44">
        <f>(0.000001728*300*($F$6/2))/(F20/100)</f>
        <v>0.373248</v>
      </c>
      <c r="H20" s="4">
        <v>14</v>
      </c>
      <c r="I20" s="49">
        <v>0.1</v>
      </c>
      <c r="J20" s="49">
        <v>1</v>
      </c>
      <c r="K20" s="40">
        <f>2*(J20*I20)*H20</f>
        <v>2.8000000000000003</v>
      </c>
      <c r="L20" s="4"/>
      <c r="M20" s="4"/>
      <c r="N20" s="27"/>
      <c r="Q20" s="4">
        <v>22</v>
      </c>
      <c r="R20" s="4" t="s">
        <v>27</v>
      </c>
      <c r="S20" s="76">
        <v>0.382</v>
      </c>
      <c r="T20" s="1">
        <v>0.8</v>
      </c>
      <c r="U20" s="65"/>
      <c r="V20" s="14" t="s">
        <v>23</v>
      </c>
      <c r="W20" s="44" t="s">
        <v>27</v>
      </c>
      <c r="X20" s="4"/>
      <c r="Y20" s="4">
        <v>0.5</v>
      </c>
      <c r="Z20" s="76">
        <f>Y20*$A$22</f>
        <v>0.0125</v>
      </c>
      <c r="AA20" s="44">
        <f>(0.000001728*640*($F$6/2))/(Z20/100)</f>
        <v>0.7962623999999999</v>
      </c>
      <c r="AB20" s="4">
        <v>14</v>
      </c>
      <c r="AC20" s="49">
        <v>0.1</v>
      </c>
      <c r="AD20" s="49">
        <v>1</v>
      </c>
      <c r="AE20" s="40">
        <f>2*(AD20*AC20)*AB20</f>
        <v>2.8000000000000003</v>
      </c>
      <c r="AF20" s="4"/>
      <c r="AG20" s="4"/>
      <c r="AH20" s="27"/>
    </row>
    <row r="21" spans="1:34" ht="12.75">
      <c r="A21" s="66" t="s">
        <v>33</v>
      </c>
      <c r="B21" s="14" t="s">
        <v>24</v>
      </c>
      <c r="C21" s="44" t="s">
        <v>27</v>
      </c>
      <c r="D21" s="4"/>
      <c r="E21" s="4">
        <v>0.5</v>
      </c>
      <c r="F21" s="76">
        <f>E21*$A$22</f>
        <v>0.0125</v>
      </c>
      <c r="G21" s="4" t="s">
        <v>27</v>
      </c>
      <c r="H21" s="4">
        <v>14</v>
      </c>
      <c r="I21" s="49">
        <v>0.1</v>
      </c>
      <c r="J21" s="49">
        <v>1</v>
      </c>
      <c r="K21" s="40">
        <f>2*(J21*I21)*H21</f>
        <v>2.8000000000000003</v>
      </c>
      <c r="L21" s="4"/>
      <c r="M21" s="4"/>
      <c r="N21" s="27"/>
      <c r="Q21" s="1">
        <v>24</v>
      </c>
      <c r="R21" s="1" t="s">
        <v>27</v>
      </c>
      <c r="S21" s="123">
        <v>0.241</v>
      </c>
      <c r="T21" s="1">
        <v>0.635</v>
      </c>
      <c r="U21" s="66" t="s">
        <v>33</v>
      </c>
      <c r="V21" s="14" t="s">
        <v>24</v>
      </c>
      <c r="W21" s="44" t="s">
        <v>27</v>
      </c>
      <c r="X21" s="4"/>
      <c r="Y21" s="4">
        <v>0.5</v>
      </c>
      <c r="Z21" s="76">
        <f>Y21*$A$22</f>
        <v>0.0125</v>
      </c>
      <c r="AA21" s="4" t="s">
        <v>27</v>
      </c>
      <c r="AB21" s="4">
        <v>14</v>
      </c>
      <c r="AC21" s="49">
        <v>0.1</v>
      </c>
      <c r="AD21" s="49">
        <v>1</v>
      </c>
      <c r="AE21" s="40">
        <f>2*(AD21*AC21)*AB21</f>
        <v>2.8000000000000003</v>
      </c>
      <c r="AF21" s="4"/>
      <c r="AG21" s="4"/>
      <c r="AH21" s="27"/>
    </row>
    <row r="22" spans="1:34" ht="12.75">
      <c r="A22" s="66">
        <v>0.025</v>
      </c>
      <c r="B22" s="14" t="s">
        <v>25</v>
      </c>
      <c r="C22" s="44" t="s">
        <v>27</v>
      </c>
      <c r="D22" s="4"/>
      <c r="E22" s="4">
        <v>0.5</v>
      </c>
      <c r="F22" s="76">
        <f>E22*$A$22</f>
        <v>0.0125</v>
      </c>
      <c r="G22" s="4" t="s">
        <v>27</v>
      </c>
      <c r="H22" s="4">
        <v>14</v>
      </c>
      <c r="I22" s="49">
        <v>0.1</v>
      </c>
      <c r="J22" s="49">
        <v>1</v>
      </c>
      <c r="K22" s="40">
        <f>2*(J22*I22)*H22</f>
        <v>2.8000000000000003</v>
      </c>
      <c r="L22" s="16" t="s">
        <v>18</v>
      </c>
      <c r="M22" s="6" t="s">
        <v>37</v>
      </c>
      <c r="N22" s="21" t="s">
        <v>44</v>
      </c>
      <c r="Q22" s="4">
        <v>26</v>
      </c>
      <c r="R22" s="4" t="s">
        <v>27</v>
      </c>
      <c r="S22" s="76">
        <v>0.155</v>
      </c>
      <c r="T22" s="1">
        <v>0.51</v>
      </c>
      <c r="U22" s="66">
        <v>0.025</v>
      </c>
      <c r="V22" s="14" t="s">
        <v>25</v>
      </c>
      <c r="W22" s="44" t="s">
        <v>27</v>
      </c>
      <c r="X22" s="4"/>
      <c r="Y22" s="4">
        <v>0.5</v>
      </c>
      <c r="Z22" s="76">
        <f>Y22*$A$22</f>
        <v>0.0125</v>
      </c>
      <c r="AA22" s="4" t="s">
        <v>27</v>
      </c>
      <c r="AB22" s="4">
        <v>14</v>
      </c>
      <c r="AC22" s="49">
        <v>0.1</v>
      </c>
      <c r="AD22" s="49">
        <v>1</v>
      </c>
      <c r="AE22" s="40">
        <f>2*(AD22*AC22)*AB22</f>
        <v>2.8000000000000003</v>
      </c>
      <c r="AF22" s="16" t="s">
        <v>18</v>
      </c>
      <c r="AG22" s="6" t="s">
        <v>37</v>
      </c>
      <c r="AH22" s="21" t="s">
        <v>44</v>
      </c>
    </row>
    <row r="23" spans="1:34" ht="12.75">
      <c r="A23" s="70" t="s">
        <v>34</v>
      </c>
      <c r="B23" s="12" t="s">
        <v>26</v>
      </c>
      <c r="C23" s="43" t="s">
        <v>27</v>
      </c>
      <c r="D23" s="7"/>
      <c r="E23" s="7">
        <v>0.5</v>
      </c>
      <c r="F23" s="75">
        <f>E23*$A$22</f>
        <v>0.0125</v>
      </c>
      <c r="G23" s="7" t="s">
        <v>27</v>
      </c>
      <c r="H23" s="7">
        <v>0</v>
      </c>
      <c r="I23" s="47">
        <v>0.1</v>
      </c>
      <c r="J23" s="47">
        <v>1</v>
      </c>
      <c r="K23" s="39">
        <f>2*(J23*I23)*H23</f>
        <v>0</v>
      </c>
      <c r="L23" s="11">
        <v>21</v>
      </c>
      <c r="M23" s="7">
        <v>0.4</v>
      </c>
      <c r="N23" s="34">
        <f>M23*L23</f>
        <v>8.4</v>
      </c>
      <c r="Q23" s="1">
        <v>28</v>
      </c>
      <c r="R23" s="1" t="s">
        <v>27</v>
      </c>
      <c r="S23" s="123"/>
      <c r="U23" s="70" t="s">
        <v>34</v>
      </c>
      <c r="V23" s="12" t="s">
        <v>26</v>
      </c>
      <c r="W23" s="43" t="s">
        <v>27</v>
      </c>
      <c r="X23" s="7"/>
      <c r="Y23" s="7">
        <v>0.5</v>
      </c>
      <c r="Z23" s="75">
        <f>Y23*$A$22</f>
        <v>0.0125</v>
      </c>
      <c r="AA23" s="7" t="s">
        <v>27</v>
      </c>
      <c r="AB23" s="7">
        <v>0</v>
      </c>
      <c r="AC23" s="47">
        <v>0.1</v>
      </c>
      <c r="AD23" s="47">
        <v>1</v>
      </c>
      <c r="AE23" s="39">
        <f>2*(AD23*AC23)*AB23</f>
        <v>0</v>
      </c>
      <c r="AF23" s="11">
        <v>21</v>
      </c>
      <c r="AG23" s="7">
        <v>0.4</v>
      </c>
      <c r="AH23" s="34">
        <f>AG23*AF23</f>
        <v>8.4</v>
      </c>
    </row>
    <row r="24" spans="1:34" ht="12.75">
      <c r="A24" s="64" t="s">
        <v>29</v>
      </c>
      <c r="B24" s="13"/>
      <c r="C24" s="73" t="s">
        <v>38</v>
      </c>
      <c r="D24" s="6"/>
      <c r="E24" s="6"/>
      <c r="F24" s="45"/>
      <c r="G24" s="6"/>
      <c r="H24" s="6"/>
      <c r="I24" s="48"/>
      <c r="J24" s="48"/>
      <c r="K24" s="38"/>
      <c r="L24" s="16" t="s">
        <v>18</v>
      </c>
      <c r="M24" s="6" t="s">
        <v>37</v>
      </c>
      <c r="N24" s="21" t="s">
        <v>44</v>
      </c>
      <c r="Q24" s="1">
        <v>30</v>
      </c>
      <c r="R24" s="1" t="s">
        <v>27</v>
      </c>
      <c r="S24" s="123"/>
      <c r="U24" s="64" t="s">
        <v>29</v>
      </c>
      <c r="V24" s="13"/>
      <c r="W24" s="73" t="s">
        <v>38</v>
      </c>
      <c r="X24" s="6"/>
      <c r="Y24" s="6"/>
      <c r="Z24" s="45"/>
      <c r="AA24" s="6"/>
      <c r="AB24" s="6"/>
      <c r="AC24" s="48"/>
      <c r="AD24" s="48"/>
      <c r="AE24" s="38"/>
      <c r="AF24" s="16" t="s">
        <v>18</v>
      </c>
      <c r="AG24" s="6" t="s">
        <v>37</v>
      </c>
      <c r="AH24" s="21" t="s">
        <v>44</v>
      </c>
    </row>
    <row r="25" spans="1:34" ht="13.5" thickBot="1">
      <c r="A25" s="67"/>
      <c r="B25" s="31" t="s">
        <v>30</v>
      </c>
      <c r="C25" s="74"/>
      <c r="D25" s="32"/>
      <c r="E25" s="32" t="s">
        <v>27</v>
      </c>
      <c r="F25" s="46" t="s">
        <v>27</v>
      </c>
      <c r="G25" s="32" t="s">
        <v>27</v>
      </c>
      <c r="H25" s="32">
        <v>2</v>
      </c>
      <c r="I25" s="50">
        <v>0.32</v>
      </c>
      <c r="J25" s="50">
        <v>3.06</v>
      </c>
      <c r="K25" s="41">
        <f>2*(J25*I25)</f>
        <v>1.9584000000000001</v>
      </c>
      <c r="L25" s="33">
        <v>3.06</v>
      </c>
      <c r="M25" s="32">
        <v>0.64</v>
      </c>
      <c r="N25" s="35">
        <f>M25*L25</f>
        <v>1.9584000000000001</v>
      </c>
      <c r="U25" s="67"/>
      <c r="V25" s="31" t="s">
        <v>30</v>
      </c>
      <c r="W25" s="74"/>
      <c r="X25" s="32"/>
      <c r="Y25" s="32" t="s">
        <v>27</v>
      </c>
      <c r="Z25" s="46" t="s">
        <v>27</v>
      </c>
      <c r="AA25" s="32" t="s">
        <v>27</v>
      </c>
      <c r="AB25" s="32">
        <v>2</v>
      </c>
      <c r="AC25" s="50">
        <v>0.32</v>
      </c>
      <c r="AD25" s="50">
        <v>3.06</v>
      </c>
      <c r="AE25" s="41">
        <f>2*(AD25*AC25)</f>
        <v>1.9584000000000001</v>
      </c>
      <c r="AF25" s="33">
        <v>3.06</v>
      </c>
      <c r="AG25" s="32">
        <v>0.64</v>
      </c>
      <c r="AH25" s="35">
        <f>AG25*AF25</f>
        <v>1.9584000000000001</v>
      </c>
    </row>
    <row r="26" spans="23:32" ht="13.5" thickTop="1">
      <c r="W26" s="54"/>
      <c r="X26" s="1"/>
      <c r="Y26" s="1"/>
      <c r="Z26" s="1"/>
      <c r="AA26" s="1"/>
      <c r="AB26" s="1"/>
      <c r="AC26" s="1"/>
      <c r="AD26" s="1"/>
      <c r="AE26" s="36"/>
      <c r="AF26" s="1"/>
    </row>
    <row r="27" spans="23:32" ht="12.75">
      <c r="W27" s="54"/>
      <c r="X27" s="1"/>
      <c r="Y27" s="1"/>
      <c r="Z27" s="1"/>
      <c r="AA27" s="1"/>
      <c r="AB27" s="1"/>
      <c r="AC27" s="1"/>
      <c r="AD27" s="1"/>
      <c r="AE27" s="36"/>
      <c r="AF27" s="1"/>
    </row>
    <row r="28" spans="23:32" ht="13.5" thickBot="1">
      <c r="W28" s="54"/>
      <c r="X28" s="1"/>
      <c r="Y28" s="1"/>
      <c r="Z28" s="1"/>
      <c r="AA28" s="1"/>
      <c r="AB28" s="1"/>
      <c r="AC28" s="1"/>
      <c r="AD28" s="1"/>
      <c r="AE28" s="36"/>
      <c r="AF28" s="1"/>
    </row>
    <row r="29" spans="1:34" ht="12.75" customHeight="1" thickTop="1">
      <c r="A29" s="99" t="s">
        <v>53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  <c r="U29" s="99" t="s">
        <v>76</v>
      </c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1"/>
    </row>
    <row r="30" spans="1:34" ht="13.5" customHeight="1" thickBot="1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U30" s="102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4"/>
    </row>
    <row r="31" spans="1:34" ht="38.25" customHeight="1" thickTop="1">
      <c r="A31" s="20" t="s">
        <v>14</v>
      </c>
      <c r="B31" s="3" t="s">
        <v>16</v>
      </c>
      <c r="C31" s="42" t="s">
        <v>51</v>
      </c>
      <c r="D31" s="3" t="s">
        <v>15</v>
      </c>
      <c r="E31" s="3" t="s">
        <v>40</v>
      </c>
      <c r="F31" s="3" t="s">
        <v>39</v>
      </c>
      <c r="G31" s="18" t="s">
        <v>17</v>
      </c>
      <c r="H31" s="3" t="s">
        <v>35</v>
      </c>
      <c r="I31" s="3" t="s">
        <v>41</v>
      </c>
      <c r="J31" s="3" t="s">
        <v>42</v>
      </c>
      <c r="K31" s="37" t="s">
        <v>43</v>
      </c>
      <c r="L31" s="105" t="s">
        <v>49</v>
      </c>
      <c r="M31" s="106"/>
      <c r="N31" s="107"/>
      <c r="U31" s="20" t="s">
        <v>14</v>
      </c>
      <c r="V31" s="3" t="s">
        <v>16</v>
      </c>
      <c r="W31" s="42" t="s">
        <v>51</v>
      </c>
      <c r="X31" s="3" t="s">
        <v>15</v>
      </c>
      <c r="Y31" s="3" t="s">
        <v>40</v>
      </c>
      <c r="Z31" s="3" t="s">
        <v>39</v>
      </c>
      <c r="AA31" s="18" t="s">
        <v>17</v>
      </c>
      <c r="AB31" s="3" t="s">
        <v>35</v>
      </c>
      <c r="AC31" s="3" t="s">
        <v>41</v>
      </c>
      <c r="AD31" s="3" t="s">
        <v>42</v>
      </c>
      <c r="AE31" s="37" t="s">
        <v>43</v>
      </c>
      <c r="AF31" s="105" t="s">
        <v>49</v>
      </c>
      <c r="AG31" s="106"/>
      <c r="AH31" s="107"/>
    </row>
    <row r="32" spans="1:34" ht="12.75">
      <c r="A32" s="71" t="s">
        <v>28</v>
      </c>
      <c r="B32" s="5"/>
      <c r="C32" s="72" t="s">
        <v>36</v>
      </c>
      <c r="D32" s="6"/>
      <c r="E32" s="6"/>
      <c r="F32" s="45" t="s">
        <v>31</v>
      </c>
      <c r="G32" s="6"/>
      <c r="H32" s="6"/>
      <c r="I32" s="6"/>
      <c r="J32" s="6"/>
      <c r="K32" s="38"/>
      <c r="L32" s="16" t="s">
        <v>18</v>
      </c>
      <c r="M32" s="6" t="s">
        <v>37</v>
      </c>
      <c r="N32" s="21" t="s">
        <v>44</v>
      </c>
      <c r="U32" s="71" t="s">
        <v>28</v>
      </c>
      <c r="V32" s="5"/>
      <c r="W32" s="72" t="s">
        <v>36</v>
      </c>
      <c r="X32" s="6"/>
      <c r="Y32" s="6"/>
      <c r="Z32" s="45" t="s">
        <v>31</v>
      </c>
      <c r="AA32" s="6"/>
      <c r="AB32" s="6"/>
      <c r="AC32" s="6"/>
      <c r="AD32" s="6"/>
      <c r="AE32" s="38"/>
      <c r="AF32" s="16" t="s">
        <v>18</v>
      </c>
      <c r="AG32" s="6" t="s">
        <v>37</v>
      </c>
      <c r="AH32" s="21" t="s">
        <v>44</v>
      </c>
    </row>
    <row r="33" spans="1:34" ht="12.75">
      <c r="A33" s="22"/>
      <c r="B33" s="12" t="s">
        <v>19</v>
      </c>
      <c r="C33" s="43" t="s">
        <v>27</v>
      </c>
      <c r="D33" s="7"/>
      <c r="E33" s="7">
        <v>0.5</v>
      </c>
      <c r="F33" s="75">
        <f>E33*$A$22</f>
        <v>0.0125</v>
      </c>
      <c r="G33" s="7"/>
      <c r="H33" s="7">
        <v>14</v>
      </c>
      <c r="I33" s="47">
        <v>0.1</v>
      </c>
      <c r="J33" s="47">
        <v>3</v>
      </c>
      <c r="K33" s="39">
        <f>2*(J33*I33)*H33</f>
        <v>8.400000000000002</v>
      </c>
      <c r="L33" s="11">
        <v>21</v>
      </c>
      <c r="M33" s="7">
        <v>0.4</v>
      </c>
      <c r="N33" s="34">
        <f>M33*L33</f>
        <v>8.4</v>
      </c>
      <c r="U33" s="22"/>
      <c r="V33" s="12" t="s">
        <v>19</v>
      </c>
      <c r="W33" s="43" t="s">
        <v>27</v>
      </c>
      <c r="X33" s="7"/>
      <c r="Y33" s="7">
        <v>0.5</v>
      </c>
      <c r="Z33" s="75">
        <f>Y33*$A$22</f>
        <v>0.0125</v>
      </c>
      <c r="AA33" s="7"/>
      <c r="AB33" s="7">
        <v>14</v>
      </c>
      <c r="AC33" s="47">
        <v>0.1</v>
      </c>
      <c r="AD33" s="47">
        <v>3</v>
      </c>
      <c r="AE33" s="39">
        <f>2*(AD33*AC33)*AB33</f>
        <v>8.400000000000002</v>
      </c>
      <c r="AF33" s="11">
        <v>21</v>
      </c>
      <c r="AG33" s="7">
        <v>0.4</v>
      </c>
      <c r="AH33" s="34">
        <f>AG33*AF33</f>
        <v>8.4</v>
      </c>
    </row>
    <row r="34" spans="1:34" ht="12.75" customHeight="1">
      <c r="A34" s="71" t="s">
        <v>55</v>
      </c>
      <c r="B34" s="13"/>
      <c r="C34" s="72" t="s">
        <v>47</v>
      </c>
      <c r="D34" s="6"/>
      <c r="E34" s="6"/>
      <c r="F34" s="45" t="s">
        <v>32</v>
      </c>
      <c r="G34" s="73"/>
      <c r="H34" s="6"/>
      <c r="I34" s="48"/>
      <c r="J34" s="48"/>
      <c r="K34" s="38"/>
      <c r="L34" s="108" t="s">
        <v>50</v>
      </c>
      <c r="M34" s="109"/>
      <c r="N34" s="110"/>
      <c r="O34" t="s">
        <v>80</v>
      </c>
      <c r="U34" s="71" t="s">
        <v>55</v>
      </c>
      <c r="V34" s="13"/>
      <c r="W34" s="72" t="s">
        <v>47</v>
      </c>
      <c r="X34" s="6"/>
      <c r="Y34" s="6"/>
      <c r="Z34" s="45" t="s">
        <v>32</v>
      </c>
      <c r="AA34" s="73"/>
      <c r="AB34" s="6"/>
      <c r="AC34" s="48"/>
      <c r="AD34" s="48"/>
      <c r="AE34" s="38"/>
      <c r="AF34" s="108" t="s">
        <v>50</v>
      </c>
      <c r="AG34" s="109"/>
      <c r="AH34" s="110"/>
    </row>
    <row r="35" spans="1:35" ht="12.75">
      <c r="A35" s="24"/>
      <c r="B35" s="14" t="s">
        <v>20</v>
      </c>
      <c r="C35" s="44"/>
      <c r="D35" s="4">
        <v>20</v>
      </c>
      <c r="E35" s="4" t="s">
        <v>27</v>
      </c>
      <c r="F35" s="76">
        <v>0.615</v>
      </c>
      <c r="G35" s="44">
        <f>(0.00000282*1080*($F$3/2))/(F35/100)</f>
        <v>0.37636682926829274</v>
      </c>
      <c r="H35" s="4">
        <v>14</v>
      </c>
      <c r="I35" s="1">
        <v>1.105</v>
      </c>
      <c r="J35" s="1">
        <v>1.105</v>
      </c>
      <c r="K35" s="40">
        <f>2*(J35*I35)*H35</f>
        <v>34.1887</v>
      </c>
      <c r="L35" s="111"/>
      <c r="M35" s="112"/>
      <c r="N35" s="113"/>
      <c r="O35">
        <v>20</v>
      </c>
      <c r="U35" s="24"/>
      <c r="V35" s="14" t="s">
        <v>20</v>
      </c>
      <c r="W35" s="44"/>
      <c r="X35" s="4">
        <v>20</v>
      </c>
      <c r="Y35" s="4" t="s">
        <v>27</v>
      </c>
      <c r="Z35" s="76">
        <v>0.615</v>
      </c>
      <c r="AA35" s="44">
        <f>(0.00000282*680*($Z$3/2))/(Z35/100)</f>
        <v>0.29933268292682924</v>
      </c>
      <c r="AB35" s="4">
        <v>14</v>
      </c>
      <c r="AC35" s="1">
        <v>1.105</v>
      </c>
      <c r="AD35" s="1">
        <v>1.105</v>
      </c>
      <c r="AE35" s="40">
        <f>2*(AD35*AC35)*AB35</f>
        <v>34.1887</v>
      </c>
      <c r="AF35" s="111"/>
      <c r="AG35" s="112"/>
      <c r="AH35" s="113"/>
      <c r="AI35">
        <v>20</v>
      </c>
    </row>
    <row r="36" spans="1:35" ht="12.75">
      <c r="A36" s="19"/>
      <c r="B36" s="14" t="s">
        <v>21</v>
      </c>
      <c r="C36" s="44"/>
      <c r="D36" s="4">
        <v>20</v>
      </c>
      <c r="E36" s="4" t="s">
        <v>27</v>
      </c>
      <c r="F36" s="76">
        <v>0.615</v>
      </c>
      <c r="G36" s="44">
        <f>(0.00000282*1080*($F$4/2))/(F36/100)</f>
        <v>0.2674185365853659</v>
      </c>
      <c r="H36" s="4">
        <v>14</v>
      </c>
      <c r="I36" s="1">
        <v>1.105</v>
      </c>
      <c r="J36" s="1">
        <v>1.105</v>
      </c>
      <c r="K36" s="40">
        <f>2*(J36*I36)*H36</f>
        <v>34.1887</v>
      </c>
      <c r="L36" s="111"/>
      <c r="M36" s="112"/>
      <c r="N36" s="113"/>
      <c r="O36">
        <v>24</v>
      </c>
      <c r="U36" s="19"/>
      <c r="V36" s="14" t="s">
        <v>21</v>
      </c>
      <c r="W36" s="44"/>
      <c r="X36" s="4">
        <v>20</v>
      </c>
      <c r="Y36" s="4" t="s">
        <v>27</v>
      </c>
      <c r="Z36" s="76">
        <v>0.615</v>
      </c>
      <c r="AA36" s="44">
        <f>(0.00000282*680*($Z$4/2))/(Z36/100)</f>
        <v>0.23385365853658535</v>
      </c>
      <c r="AB36" s="4">
        <v>14</v>
      </c>
      <c r="AC36" s="1">
        <v>1.105</v>
      </c>
      <c r="AD36" s="1">
        <v>1.105</v>
      </c>
      <c r="AE36" s="40">
        <f>2*(AD36*AC36)*AB36</f>
        <v>34.1887</v>
      </c>
      <c r="AF36" s="111"/>
      <c r="AG36" s="112"/>
      <c r="AH36" s="113"/>
      <c r="AI36">
        <v>24</v>
      </c>
    </row>
    <row r="37" spans="1:35" ht="12.75">
      <c r="A37" s="26"/>
      <c r="B37" s="12" t="s">
        <v>22</v>
      </c>
      <c r="C37" s="43"/>
      <c r="D37" s="4">
        <v>20</v>
      </c>
      <c r="E37" s="4" t="s">
        <v>27</v>
      </c>
      <c r="F37" s="76">
        <v>0.615</v>
      </c>
      <c r="G37" s="43">
        <f>(0.00000282*1080*($F$5/2))/(F37/100)</f>
        <v>0.3565580487804878</v>
      </c>
      <c r="H37" s="7">
        <v>14</v>
      </c>
      <c r="I37" s="1">
        <v>1.105</v>
      </c>
      <c r="J37" s="1">
        <v>1.105</v>
      </c>
      <c r="K37" s="39">
        <f>2*(J37*I37)*H37</f>
        <v>34.1887</v>
      </c>
      <c r="L37" s="11"/>
      <c r="M37" s="17" t="s">
        <v>45</v>
      </c>
      <c r="N37" s="34">
        <f>SUM(K35:K37)</f>
        <v>102.56609999999999</v>
      </c>
      <c r="U37" s="26"/>
      <c r="V37" s="12" t="s">
        <v>22</v>
      </c>
      <c r="W37" s="43"/>
      <c r="X37" s="4">
        <v>20</v>
      </c>
      <c r="Y37" s="4" t="s">
        <v>27</v>
      </c>
      <c r="Z37" s="76">
        <v>0.615</v>
      </c>
      <c r="AA37" s="43">
        <f>(0.00000282*680*($Z$5/2))/(Z37/100)</f>
        <v>0.29933268292682924</v>
      </c>
      <c r="AB37" s="7">
        <v>14</v>
      </c>
      <c r="AC37" s="1">
        <v>1.105</v>
      </c>
      <c r="AD37" s="1">
        <v>1.105</v>
      </c>
      <c r="AE37" s="39">
        <f>2*(AD37*AC37)*AB37</f>
        <v>34.1887</v>
      </c>
      <c r="AF37" s="11"/>
      <c r="AG37" s="17" t="s">
        <v>45</v>
      </c>
      <c r="AH37" s="34">
        <f>SUM(AE35:AE37)</f>
        <v>102.56609999999999</v>
      </c>
      <c r="AI37">
        <v>22</v>
      </c>
    </row>
    <row r="38" spans="1:34" ht="12.75">
      <c r="A38" s="71" t="s">
        <v>54</v>
      </c>
      <c r="B38" s="13"/>
      <c r="C38" s="72" t="s">
        <v>36</v>
      </c>
      <c r="D38" s="6"/>
      <c r="E38" s="6"/>
      <c r="F38" s="45" t="s">
        <v>31</v>
      </c>
      <c r="G38" s="73"/>
      <c r="H38" s="6"/>
      <c r="I38" s="48"/>
      <c r="J38" s="48"/>
      <c r="K38" s="38"/>
      <c r="L38" s="4"/>
      <c r="M38" s="4"/>
      <c r="N38" s="27"/>
      <c r="U38" s="71" t="s">
        <v>54</v>
      </c>
      <c r="V38" s="13"/>
      <c r="W38" s="72" t="s">
        <v>36</v>
      </c>
      <c r="X38" s="6"/>
      <c r="Y38" s="6"/>
      <c r="Z38" s="45" t="s">
        <v>31</v>
      </c>
      <c r="AA38" s="73"/>
      <c r="AB38" s="6"/>
      <c r="AC38" s="48"/>
      <c r="AD38" s="48"/>
      <c r="AE38" s="38"/>
      <c r="AF38" s="4"/>
      <c r="AG38" s="4"/>
      <c r="AH38" s="27"/>
    </row>
    <row r="39" spans="1:34" ht="12.75">
      <c r="A39" s="24"/>
      <c r="B39" s="14" t="s">
        <v>23</v>
      </c>
      <c r="C39" s="44" t="s">
        <v>27</v>
      </c>
      <c r="D39" s="4"/>
      <c r="E39" s="4">
        <v>0.5</v>
      </c>
      <c r="F39" s="76">
        <f>E39*$A$22</f>
        <v>0.0125</v>
      </c>
      <c r="G39" s="44">
        <f>(0.000001728*1080*($F$6/2))/(F39/100)</f>
        <v>1.3436928</v>
      </c>
      <c r="H39" s="4">
        <v>14</v>
      </c>
      <c r="I39" s="49">
        <v>0.1</v>
      </c>
      <c r="J39" s="49">
        <v>1</v>
      </c>
      <c r="K39" s="40">
        <f>2*(J39*I39)*H39</f>
        <v>2.8000000000000003</v>
      </c>
      <c r="L39" s="4"/>
      <c r="M39" s="4"/>
      <c r="N39" s="27"/>
      <c r="U39" s="24"/>
      <c r="V39" s="14" t="s">
        <v>23</v>
      </c>
      <c r="W39" s="44" t="s">
        <v>27</v>
      </c>
      <c r="X39" s="4"/>
      <c r="Y39" s="4">
        <v>0.5</v>
      </c>
      <c r="Z39" s="76">
        <f>Y39*$A$22</f>
        <v>0.0125</v>
      </c>
      <c r="AA39" s="44">
        <f>(0.000001728*680*($Z$6/2))/(Z39/100)</f>
        <v>0.8460288</v>
      </c>
      <c r="AB39" s="4">
        <v>14</v>
      </c>
      <c r="AC39" s="49">
        <v>0.1</v>
      </c>
      <c r="AD39" s="49">
        <v>1</v>
      </c>
      <c r="AE39" s="40">
        <f>2*(AD39*AC39)*AB39</f>
        <v>2.8000000000000003</v>
      </c>
      <c r="AF39" s="4"/>
      <c r="AG39" s="4"/>
      <c r="AH39" s="27"/>
    </row>
    <row r="40" spans="1:34" ht="12.75">
      <c r="A40" s="28" t="s">
        <v>33</v>
      </c>
      <c r="B40" s="14" t="s">
        <v>24</v>
      </c>
      <c r="C40" s="44" t="s">
        <v>27</v>
      </c>
      <c r="D40" s="4"/>
      <c r="E40" s="4">
        <v>0.5</v>
      </c>
      <c r="F40" s="76">
        <f>E40*$A$22</f>
        <v>0.0125</v>
      </c>
      <c r="G40" s="4" t="s">
        <v>27</v>
      </c>
      <c r="H40" s="4">
        <v>14</v>
      </c>
      <c r="I40" s="49">
        <v>0.1</v>
      </c>
      <c r="J40" s="49">
        <v>1</v>
      </c>
      <c r="K40" s="40">
        <f>2*(J40*I40)*H40</f>
        <v>2.8000000000000003</v>
      </c>
      <c r="L40" s="4"/>
      <c r="M40" s="4"/>
      <c r="N40" s="27"/>
      <c r="U40" s="28" t="s">
        <v>33</v>
      </c>
      <c r="V40" s="14" t="s">
        <v>24</v>
      </c>
      <c r="W40" s="44" t="s">
        <v>27</v>
      </c>
      <c r="X40" s="4"/>
      <c r="Y40" s="4">
        <v>0.5</v>
      </c>
      <c r="Z40" s="76">
        <f>Y40*$A$22</f>
        <v>0.0125</v>
      </c>
      <c r="AA40" s="4" t="s">
        <v>27</v>
      </c>
      <c r="AB40" s="4">
        <v>14</v>
      </c>
      <c r="AC40" s="49">
        <v>0.1</v>
      </c>
      <c r="AD40" s="49">
        <v>1</v>
      </c>
      <c r="AE40" s="40">
        <f>2*(AD40*AC40)*AB40</f>
        <v>2.8000000000000003</v>
      </c>
      <c r="AF40" s="4"/>
      <c r="AG40" s="4"/>
      <c r="AH40" s="27"/>
    </row>
    <row r="41" spans="1:34" ht="12.75">
      <c r="A41" s="28">
        <v>0.025</v>
      </c>
      <c r="B41" s="14" t="s">
        <v>25</v>
      </c>
      <c r="C41" s="44" t="s">
        <v>27</v>
      </c>
      <c r="D41" s="4"/>
      <c r="E41" s="4">
        <v>0.5</v>
      </c>
      <c r="F41" s="76">
        <f>E41*$A$22</f>
        <v>0.0125</v>
      </c>
      <c r="G41" s="4" t="s">
        <v>27</v>
      </c>
      <c r="H41" s="4">
        <v>14</v>
      </c>
      <c r="I41" s="49">
        <v>0.1</v>
      </c>
      <c r="J41" s="49">
        <v>1</v>
      </c>
      <c r="K41" s="40">
        <f>2*(J41*I41)*H41</f>
        <v>2.8000000000000003</v>
      </c>
      <c r="L41" s="16" t="s">
        <v>18</v>
      </c>
      <c r="M41" s="6" t="s">
        <v>37</v>
      </c>
      <c r="N41" s="21" t="s">
        <v>44</v>
      </c>
      <c r="U41" s="28">
        <v>0.025</v>
      </c>
      <c r="V41" s="14" t="s">
        <v>25</v>
      </c>
      <c r="W41" s="44" t="s">
        <v>27</v>
      </c>
      <c r="X41" s="4"/>
      <c r="Y41" s="4">
        <v>0.5</v>
      </c>
      <c r="Z41" s="76">
        <f>Y41*$A$22</f>
        <v>0.0125</v>
      </c>
      <c r="AA41" s="4" t="s">
        <v>27</v>
      </c>
      <c r="AB41" s="4">
        <v>14</v>
      </c>
      <c r="AC41" s="49">
        <v>0.1</v>
      </c>
      <c r="AD41" s="49">
        <v>1</v>
      </c>
      <c r="AE41" s="40">
        <f>2*(AD41*AC41)*AB41</f>
        <v>2.8000000000000003</v>
      </c>
      <c r="AF41" s="16" t="s">
        <v>18</v>
      </c>
      <c r="AG41" s="6" t="s">
        <v>37</v>
      </c>
      <c r="AH41" s="21" t="s">
        <v>44</v>
      </c>
    </row>
    <row r="42" spans="1:34" ht="12.75">
      <c r="A42" s="29" t="s">
        <v>34</v>
      </c>
      <c r="B42" s="12" t="s">
        <v>26</v>
      </c>
      <c r="C42" s="43" t="s">
        <v>27</v>
      </c>
      <c r="D42" s="7"/>
      <c r="E42" s="7">
        <v>0.5</v>
      </c>
      <c r="F42" s="75">
        <f>E42*$A$22</f>
        <v>0.0125</v>
      </c>
      <c r="G42" s="7" t="s">
        <v>27</v>
      </c>
      <c r="H42" s="7">
        <v>0</v>
      </c>
      <c r="I42" s="47">
        <v>0.1</v>
      </c>
      <c r="J42" s="47">
        <v>1</v>
      </c>
      <c r="K42" s="39">
        <f>2*(J42*I42)*H42</f>
        <v>0</v>
      </c>
      <c r="L42" s="11">
        <v>21</v>
      </c>
      <c r="M42" s="7">
        <v>0.4</v>
      </c>
      <c r="N42" s="34">
        <f>M42*L42</f>
        <v>8.4</v>
      </c>
      <c r="U42" s="29" t="s">
        <v>34</v>
      </c>
      <c r="V42" s="12" t="s">
        <v>26</v>
      </c>
      <c r="W42" s="43" t="s">
        <v>27</v>
      </c>
      <c r="X42" s="7"/>
      <c r="Y42" s="7">
        <v>0.5</v>
      </c>
      <c r="Z42" s="75">
        <f>Y42*$A$22</f>
        <v>0.0125</v>
      </c>
      <c r="AA42" s="7" t="s">
        <v>27</v>
      </c>
      <c r="AB42" s="7">
        <v>0</v>
      </c>
      <c r="AC42" s="47">
        <v>0.1</v>
      </c>
      <c r="AD42" s="47">
        <v>1</v>
      </c>
      <c r="AE42" s="39">
        <f>2*(AD42*AC42)*AB42</f>
        <v>0</v>
      </c>
      <c r="AF42" s="11">
        <v>21</v>
      </c>
      <c r="AG42" s="7">
        <v>0.4</v>
      </c>
      <c r="AH42" s="34">
        <f>AG42*AF42</f>
        <v>8.4</v>
      </c>
    </row>
    <row r="43" spans="1:34" ht="12.75">
      <c r="A43" s="71" t="s">
        <v>29</v>
      </c>
      <c r="B43" s="13"/>
      <c r="C43" s="73" t="s">
        <v>38</v>
      </c>
      <c r="D43" s="6"/>
      <c r="E43" s="6"/>
      <c r="F43" s="45"/>
      <c r="G43" s="6"/>
      <c r="H43" s="6"/>
      <c r="I43" s="48"/>
      <c r="J43" s="48"/>
      <c r="K43" s="38"/>
      <c r="L43" s="16" t="s">
        <v>18</v>
      </c>
      <c r="M43" s="6" t="s">
        <v>37</v>
      </c>
      <c r="N43" s="21" t="s">
        <v>44</v>
      </c>
      <c r="U43" s="71" t="s">
        <v>29</v>
      </c>
      <c r="V43" s="13"/>
      <c r="W43" s="73" t="s">
        <v>38</v>
      </c>
      <c r="X43" s="6"/>
      <c r="Y43" s="6"/>
      <c r="Z43" s="45"/>
      <c r="AA43" s="6"/>
      <c r="AB43" s="6"/>
      <c r="AC43" s="48"/>
      <c r="AD43" s="48"/>
      <c r="AE43" s="38"/>
      <c r="AF43" s="16" t="s">
        <v>18</v>
      </c>
      <c r="AG43" s="6" t="s">
        <v>37</v>
      </c>
      <c r="AH43" s="21" t="s">
        <v>44</v>
      </c>
    </row>
    <row r="44" spans="1:34" ht="13.5" thickBot="1">
      <c r="A44" s="30"/>
      <c r="B44" s="31" t="s">
        <v>30</v>
      </c>
      <c r="C44" s="74"/>
      <c r="D44" s="32"/>
      <c r="E44" s="32" t="s">
        <v>27</v>
      </c>
      <c r="F44" s="46" t="s">
        <v>27</v>
      </c>
      <c r="G44" s="32" t="s">
        <v>27</v>
      </c>
      <c r="H44" s="32">
        <v>2</v>
      </c>
      <c r="I44" s="50">
        <v>0.32</v>
      </c>
      <c r="J44" s="50">
        <v>3.06</v>
      </c>
      <c r="K44" s="41">
        <f>2*(J44*I44)</f>
        <v>1.9584000000000001</v>
      </c>
      <c r="L44" s="33">
        <v>3.06</v>
      </c>
      <c r="M44" s="32">
        <v>0.64</v>
      </c>
      <c r="N44" s="35">
        <f>M44*L44</f>
        <v>1.9584000000000001</v>
      </c>
      <c r="U44" s="30"/>
      <c r="V44" s="31" t="s">
        <v>30</v>
      </c>
      <c r="W44" s="74"/>
      <c r="X44" s="32"/>
      <c r="Y44" s="32" t="s">
        <v>27</v>
      </c>
      <c r="Z44" s="46" t="s">
        <v>27</v>
      </c>
      <c r="AA44" s="32" t="s">
        <v>27</v>
      </c>
      <c r="AB44" s="32">
        <v>2</v>
      </c>
      <c r="AC44" s="50">
        <v>0.32</v>
      </c>
      <c r="AD44" s="50">
        <v>3.06</v>
      </c>
      <c r="AE44" s="41">
        <f>2*(AD44*AC44)</f>
        <v>1.9584000000000001</v>
      </c>
      <c r="AF44" s="33">
        <v>3.06</v>
      </c>
      <c r="AG44" s="32">
        <v>0.64</v>
      </c>
      <c r="AH44" s="35">
        <f>AG44*AF44</f>
        <v>1.9584000000000001</v>
      </c>
    </row>
    <row r="45" spans="23:32" ht="13.5" thickTop="1">
      <c r="W45" s="54"/>
      <c r="X45" s="1"/>
      <c r="Y45" s="1"/>
      <c r="Z45" s="1"/>
      <c r="AA45" s="1"/>
      <c r="AB45" s="1"/>
      <c r="AC45" s="1"/>
      <c r="AD45" s="1"/>
      <c r="AE45" s="36"/>
      <c r="AF45" s="1"/>
    </row>
    <row r="46" spans="23:32" ht="12.75">
      <c r="W46" s="54"/>
      <c r="X46" s="1"/>
      <c r="Y46" s="1"/>
      <c r="Z46" s="1"/>
      <c r="AA46" s="1"/>
      <c r="AB46" s="1"/>
      <c r="AC46" s="1"/>
      <c r="AD46" s="1"/>
      <c r="AE46" s="36"/>
      <c r="AF46" s="1"/>
    </row>
    <row r="47" spans="23:32" ht="12.75">
      <c r="W47" s="54"/>
      <c r="X47" s="1"/>
      <c r="Y47" s="1"/>
      <c r="Z47" s="1"/>
      <c r="AA47" s="1"/>
      <c r="AB47" s="1"/>
      <c r="AC47" s="1"/>
      <c r="AD47" s="1"/>
      <c r="AE47" s="36"/>
      <c r="AF47" s="1"/>
    </row>
    <row r="48" spans="23:32" ht="12.75">
      <c r="W48" s="54"/>
      <c r="X48" s="1"/>
      <c r="Y48" s="1"/>
      <c r="Z48" s="1"/>
      <c r="AA48" s="1"/>
      <c r="AB48" s="1"/>
      <c r="AC48" s="1"/>
      <c r="AD48" s="1"/>
      <c r="AE48" s="36"/>
      <c r="AF48" s="1"/>
    </row>
    <row r="49" spans="23:32" ht="12.75">
      <c r="W49" s="54"/>
      <c r="X49" s="1"/>
      <c r="Y49" s="1"/>
      <c r="Z49" s="1"/>
      <c r="AA49" s="1"/>
      <c r="AB49" s="1"/>
      <c r="AC49" s="1"/>
      <c r="AD49" s="1"/>
      <c r="AE49" s="36"/>
      <c r="AF49" s="1"/>
    </row>
    <row r="50" spans="1:34" ht="12.75">
      <c r="A50" s="51"/>
      <c r="B50" s="91"/>
      <c r="C50" s="115"/>
      <c r="D50" s="115"/>
      <c r="E50" s="116"/>
      <c r="F50" s="116"/>
      <c r="G50" s="116"/>
      <c r="H50" s="116"/>
      <c r="I50" s="92"/>
      <c r="J50" s="92"/>
      <c r="K50" s="93"/>
      <c r="L50" s="92"/>
      <c r="M50" s="90"/>
      <c r="N50" s="78"/>
      <c r="U50" s="51"/>
      <c r="V50" s="91"/>
      <c r="W50" s="115"/>
      <c r="X50" s="115"/>
      <c r="Y50" s="116"/>
      <c r="Z50" s="116"/>
      <c r="AA50" s="116"/>
      <c r="AB50" s="116"/>
      <c r="AC50" s="92"/>
      <c r="AD50" s="92"/>
      <c r="AE50" s="93"/>
      <c r="AF50" s="92"/>
      <c r="AG50" s="90"/>
      <c r="AH50" s="78"/>
    </row>
    <row r="51" spans="2:34" ht="12.75">
      <c r="B51" s="91"/>
      <c r="C51" s="94"/>
      <c r="D51" s="95"/>
      <c r="E51" s="95"/>
      <c r="F51" s="95"/>
      <c r="G51" s="95"/>
      <c r="H51" s="95"/>
      <c r="I51" s="95"/>
      <c r="J51" s="95"/>
      <c r="K51" s="96"/>
      <c r="L51" s="95"/>
      <c r="M51" s="90"/>
      <c r="N51" s="78"/>
      <c r="V51" s="91"/>
      <c r="W51" s="94"/>
      <c r="X51" s="95"/>
      <c r="Y51" s="95"/>
      <c r="Z51" s="95"/>
      <c r="AA51" s="95"/>
      <c r="AB51" s="95"/>
      <c r="AC51" s="95"/>
      <c r="AD51" s="95"/>
      <c r="AE51" s="96"/>
      <c r="AF51" s="95"/>
      <c r="AG51" s="90"/>
      <c r="AH51" s="78"/>
    </row>
    <row r="52" spans="2:34" ht="12.75">
      <c r="B52" s="97"/>
      <c r="C52" s="44"/>
      <c r="D52" s="4"/>
      <c r="E52" s="4"/>
      <c r="F52" s="4"/>
      <c r="G52" s="4"/>
      <c r="H52" s="4"/>
      <c r="I52" s="4"/>
      <c r="J52" s="4"/>
      <c r="K52" s="49"/>
      <c r="L52" s="4"/>
      <c r="M52" s="90"/>
      <c r="N52" s="78"/>
      <c r="V52" s="97"/>
      <c r="W52" s="44"/>
      <c r="X52" s="4"/>
      <c r="Y52" s="4"/>
      <c r="Z52" s="4"/>
      <c r="AA52" s="4"/>
      <c r="AB52" s="4"/>
      <c r="AC52" s="4"/>
      <c r="AD52" s="4"/>
      <c r="AE52" s="49"/>
      <c r="AF52" s="4"/>
      <c r="AG52" s="90"/>
      <c r="AH52" s="78"/>
    </row>
    <row r="53" spans="2:34" ht="12.75">
      <c r="B53" s="97"/>
      <c r="C53" s="44"/>
      <c r="D53" s="4"/>
      <c r="E53" s="4"/>
      <c r="F53" s="4"/>
      <c r="G53" s="4"/>
      <c r="H53" s="4"/>
      <c r="I53" s="4"/>
      <c r="J53" s="4"/>
      <c r="K53" s="49"/>
      <c r="L53" s="4"/>
      <c r="M53" s="90"/>
      <c r="N53" s="78"/>
      <c r="V53" s="97"/>
      <c r="W53" s="44"/>
      <c r="X53" s="4"/>
      <c r="Y53" s="4"/>
      <c r="Z53" s="4"/>
      <c r="AA53" s="4"/>
      <c r="AB53" s="4"/>
      <c r="AC53" s="4"/>
      <c r="AD53" s="4"/>
      <c r="AE53" s="49"/>
      <c r="AF53" s="4"/>
      <c r="AG53" s="90"/>
      <c r="AH53" s="78"/>
    </row>
    <row r="54" spans="2:34" ht="12.75">
      <c r="B54" s="97"/>
      <c r="C54" s="44"/>
      <c r="D54" s="4"/>
      <c r="E54" s="4"/>
      <c r="F54" s="4"/>
      <c r="G54" s="4"/>
      <c r="H54" s="4"/>
      <c r="I54" s="4"/>
      <c r="J54" s="4"/>
      <c r="K54" s="49"/>
      <c r="L54" s="4"/>
      <c r="M54" s="90"/>
      <c r="N54" s="78"/>
      <c r="V54" s="97"/>
      <c r="W54" s="44"/>
      <c r="X54" s="4"/>
      <c r="Y54" s="4"/>
      <c r="Z54" s="4"/>
      <c r="AA54" s="4"/>
      <c r="AB54" s="4"/>
      <c r="AC54" s="4"/>
      <c r="AD54" s="4"/>
      <c r="AE54" s="49"/>
      <c r="AF54" s="4"/>
      <c r="AG54" s="90"/>
      <c r="AH54" s="78"/>
    </row>
    <row r="55" spans="2:34" ht="12.75">
      <c r="B55" s="97"/>
      <c r="C55" s="44"/>
      <c r="D55" s="4"/>
      <c r="E55" s="4"/>
      <c r="F55" s="4"/>
      <c r="G55" s="4"/>
      <c r="H55" s="4"/>
      <c r="I55" s="4"/>
      <c r="J55" s="4"/>
      <c r="K55" s="49"/>
      <c r="L55" s="4"/>
      <c r="M55" s="90"/>
      <c r="N55" s="78"/>
      <c r="V55" s="97"/>
      <c r="W55" s="44"/>
      <c r="X55" s="4"/>
      <c r="Y55" s="4"/>
      <c r="Z55" s="4"/>
      <c r="AA55" s="4"/>
      <c r="AB55" s="4"/>
      <c r="AC55" s="4"/>
      <c r="AD55" s="4"/>
      <c r="AE55" s="49"/>
      <c r="AF55" s="4"/>
      <c r="AG55" s="90"/>
      <c r="AH55" s="78"/>
    </row>
    <row r="56" spans="2:34" ht="12.75">
      <c r="B56" s="97"/>
      <c r="C56" s="44"/>
      <c r="D56" s="4"/>
      <c r="E56" s="4"/>
      <c r="F56" s="4"/>
      <c r="G56" s="4"/>
      <c r="H56" s="4"/>
      <c r="I56" s="4"/>
      <c r="J56" s="4"/>
      <c r="K56" s="49"/>
      <c r="L56" s="4"/>
      <c r="M56" s="90"/>
      <c r="N56" s="78"/>
      <c r="V56" s="97"/>
      <c r="W56" s="44"/>
      <c r="X56" s="4"/>
      <c r="Y56" s="4"/>
      <c r="Z56" s="4"/>
      <c r="AA56" s="4"/>
      <c r="AB56" s="4"/>
      <c r="AC56" s="4"/>
      <c r="AD56" s="4"/>
      <c r="AE56" s="49"/>
      <c r="AF56" s="4"/>
      <c r="AG56" s="90"/>
      <c r="AH56" s="78"/>
    </row>
    <row r="57" spans="2:34" ht="12.75">
      <c r="B57" s="97"/>
      <c r="C57" s="44"/>
      <c r="D57" s="4"/>
      <c r="E57" s="4"/>
      <c r="F57" s="4"/>
      <c r="G57" s="4"/>
      <c r="H57" s="4"/>
      <c r="I57" s="4"/>
      <c r="J57" s="4"/>
      <c r="K57" s="49"/>
      <c r="L57" s="4"/>
      <c r="M57" s="90"/>
      <c r="N57" s="78"/>
      <c r="V57" s="97"/>
      <c r="W57" s="44"/>
      <c r="X57" s="4"/>
      <c r="Y57" s="4"/>
      <c r="Z57" s="4"/>
      <c r="AA57" s="4"/>
      <c r="AB57" s="4"/>
      <c r="AC57" s="4"/>
      <c r="AD57" s="4"/>
      <c r="AE57" s="49"/>
      <c r="AF57" s="4"/>
      <c r="AG57" s="90"/>
      <c r="AH57" s="78"/>
    </row>
    <row r="58" spans="23:32" ht="13.5" thickBot="1">
      <c r="W58" s="54"/>
      <c r="X58" s="1"/>
      <c r="Y58" s="1"/>
      <c r="Z58" s="1"/>
      <c r="AA58" s="1"/>
      <c r="AB58" s="1"/>
      <c r="AC58" s="1"/>
      <c r="AD58" s="1"/>
      <c r="AE58" s="36"/>
      <c r="AF58" s="1"/>
    </row>
    <row r="59" spans="1:34" ht="13.5" thickTop="1">
      <c r="A59" s="99" t="s">
        <v>67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1"/>
      <c r="U59" s="99" t="s">
        <v>72</v>
      </c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1"/>
    </row>
    <row r="60" spans="1:34" ht="13.5" thickBot="1">
      <c r="A60" s="10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4"/>
      <c r="U60" s="102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4"/>
    </row>
    <row r="61" spans="1:34" ht="39" thickTop="1">
      <c r="A61" s="20" t="s">
        <v>14</v>
      </c>
      <c r="B61" s="3" t="s">
        <v>16</v>
      </c>
      <c r="C61" s="42" t="s">
        <v>51</v>
      </c>
      <c r="D61" s="3" t="s">
        <v>15</v>
      </c>
      <c r="E61" s="3" t="s">
        <v>40</v>
      </c>
      <c r="F61" s="3" t="s">
        <v>39</v>
      </c>
      <c r="G61" s="18" t="s">
        <v>17</v>
      </c>
      <c r="H61" s="3" t="s">
        <v>35</v>
      </c>
      <c r="I61" s="3" t="s">
        <v>41</v>
      </c>
      <c r="J61" s="3" t="s">
        <v>42</v>
      </c>
      <c r="K61" s="37" t="s">
        <v>43</v>
      </c>
      <c r="L61" s="105" t="s">
        <v>48</v>
      </c>
      <c r="M61" s="106"/>
      <c r="N61" s="107"/>
      <c r="U61" s="20" t="s">
        <v>14</v>
      </c>
      <c r="V61" s="3" t="s">
        <v>16</v>
      </c>
      <c r="W61" s="42" t="s">
        <v>51</v>
      </c>
      <c r="X61" s="3" t="s">
        <v>15</v>
      </c>
      <c r="Y61" s="3" t="s">
        <v>40</v>
      </c>
      <c r="Z61" s="3" t="s">
        <v>39</v>
      </c>
      <c r="AA61" s="18" t="s">
        <v>17</v>
      </c>
      <c r="AB61" s="3" t="s">
        <v>35</v>
      </c>
      <c r="AC61" s="3" t="s">
        <v>41</v>
      </c>
      <c r="AD61" s="3" t="s">
        <v>42</v>
      </c>
      <c r="AE61" s="37" t="s">
        <v>43</v>
      </c>
      <c r="AF61" s="105" t="s">
        <v>48</v>
      </c>
      <c r="AG61" s="106"/>
      <c r="AH61" s="107"/>
    </row>
    <row r="62" spans="1:34" ht="12.75">
      <c r="A62" s="68" t="s">
        <v>28</v>
      </c>
      <c r="B62" s="5"/>
      <c r="C62" s="72" t="s">
        <v>57</v>
      </c>
      <c r="D62" s="6"/>
      <c r="E62" s="6"/>
      <c r="F62" s="6" t="s">
        <v>31</v>
      </c>
      <c r="G62" s="6"/>
      <c r="H62" s="6"/>
      <c r="I62" s="6"/>
      <c r="J62" s="6"/>
      <c r="K62" s="38"/>
      <c r="L62" s="16" t="s">
        <v>18</v>
      </c>
      <c r="M62" s="6" t="s">
        <v>37</v>
      </c>
      <c r="N62" s="21" t="s">
        <v>44</v>
      </c>
      <c r="U62" s="68" t="s">
        <v>28</v>
      </c>
      <c r="V62" s="5"/>
      <c r="W62" s="72" t="s">
        <v>57</v>
      </c>
      <c r="X62" s="6"/>
      <c r="Y62" s="6"/>
      <c r="Z62" s="6" t="s">
        <v>31</v>
      </c>
      <c r="AA62" s="6"/>
      <c r="AB62" s="6"/>
      <c r="AC62" s="6"/>
      <c r="AD62" s="6"/>
      <c r="AE62" s="38"/>
      <c r="AF62" s="16" t="s">
        <v>18</v>
      </c>
      <c r="AG62" s="6" t="s">
        <v>37</v>
      </c>
      <c r="AH62" s="21" t="s">
        <v>44</v>
      </c>
    </row>
    <row r="63" spans="1:34" ht="12.75">
      <c r="A63" s="69"/>
      <c r="B63" s="12" t="s">
        <v>19</v>
      </c>
      <c r="C63" s="43" t="s">
        <v>27</v>
      </c>
      <c r="D63" s="7"/>
      <c r="E63" s="7"/>
      <c r="F63" s="75"/>
      <c r="G63" s="7"/>
      <c r="H63" s="7">
        <v>7</v>
      </c>
      <c r="I63" s="47">
        <v>1</v>
      </c>
      <c r="J63" s="47">
        <v>1</v>
      </c>
      <c r="K63" s="39">
        <f>2*(J63*I63)*H63</f>
        <v>14</v>
      </c>
      <c r="L63" s="11">
        <v>7</v>
      </c>
      <c r="M63" s="7">
        <v>2</v>
      </c>
      <c r="N63" s="23">
        <f>M63*L63</f>
        <v>14</v>
      </c>
      <c r="U63" s="69"/>
      <c r="V63" s="12" t="s">
        <v>19</v>
      </c>
      <c r="W63" s="43" t="s">
        <v>27</v>
      </c>
      <c r="X63" s="7"/>
      <c r="Y63" s="7"/>
      <c r="Z63" s="75"/>
      <c r="AA63" s="7"/>
      <c r="AB63" s="7">
        <v>7</v>
      </c>
      <c r="AC63" s="47">
        <v>1</v>
      </c>
      <c r="AD63" s="47">
        <v>1</v>
      </c>
      <c r="AE63" s="39">
        <f>2*(AD63*AC63)*AB63</f>
        <v>14</v>
      </c>
      <c r="AF63" s="11">
        <v>7</v>
      </c>
      <c r="AG63" s="7">
        <v>2</v>
      </c>
      <c r="AH63" s="23">
        <f>AG63*AF63</f>
        <v>14</v>
      </c>
    </row>
    <row r="64" spans="1:34" ht="12.75">
      <c r="A64" s="64" t="s">
        <v>55</v>
      </c>
      <c r="B64" s="13"/>
      <c r="C64" s="72" t="s">
        <v>57</v>
      </c>
      <c r="D64" s="6"/>
      <c r="E64" s="6"/>
      <c r="F64" s="45" t="s">
        <v>31</v>
      </c>
      <c r="G64" s="73"/>
      <c r="H64" s="6"/>
      <c r="I64" s="48"/>
      <c r="J64" s="48"/>
      <c r="K64" s="38"/>
      <c r="L64" s="108" t="s">
        <v>68</v>
      </c>
      <c r="M64" s="109"/>
      <c r="N64" s="110"/>
      <c r="O64" t="s">
        <v>80</v>
      </c>
      <c r="U64" s="64" t="s">
        <v>55</v>
      </c>
      <c r="V64" s="13"/>
      <c r="W64" s="72" t="s">
        <v>57</v>
      </c>
      <c r="X64" s="6"/>
      <c r="Y64" s="6"/>
      <c r="Z64" s="45" t="s">
        <v>31</v>
      </c>
      <c r="AA64" s="73"/>
      <c r="AB64" s="6"/>
      <c r="AC64" s="48"/>
      <c r="AD64" s="48"/>
      <c r="AE64" s="38"/>
      <c r="AF64" s="108" t="s">
        <v>68</v>
      </c>
      <c r="AG64" s="109"/>
      <c r="AH64" s="110"/>
    </row>
    <row r="65" spans="1:35" ht="12.75">
      <c r="A65" s="65"/>
      <c r="B65" s="14" t="s">
        <v>20</v>
      </c>
      <c r="C65" s="44"/>
      <c r="D65" s="4">
        <v>14</v>
      </c>
      <c r="E65" s="4" t="s">
        <v>27</v>
      </c>
      <c r="F65" s="76">
        <v>1.93</v>
      </c>
      <c r="G65" s="44">
        <f>(0.000001728*4000*($F$3/2))/(F65/100)</f>
        <v>0.27218238341968914</v>
      </c>
      <c r="H65" s="4">
        <v>14</v>
      </c>
      <c r="I65" s="1">
        <v>1.8</v>
      </c>
      <c r="J65" s="49">
        <v>1.8</v>
      </c>
      <c r="K65" s="40">
        <f>2*(J65*I65)*H65</f>
        <v>90.72</v>
      </c>
      <c r="L65" s="111"/>
      <c r="M65" s="112"/>
      <c r="N65" s="113"/>
      <c r="O65">
        <v>14</v>
      </c>
      <c r="U65" s="65"/>
      <c r="V65" s="14" t="s">
        <v>20</v>
      </c>
      <c r="W65" s="44"/>
      <c r="X65" s="4">
        <v>14</v>
      </c>
      <c r="Y65" s="4" t="s">
        <v>27</v>
      </c>
      <c r="Z65" s="76">
        <v>1.93</v>
      </c>
      <c r="AA65" s="44">
        <f>(0.000001728*4000*($Z$3/2))/(Z65/100)</f>
        <v>0.3438093264248705</v>
      </c>
      <c r="AB65" s="4">
        <v>14</v>
      </c>
      <c r="AC65" s="49">
        <v>1.8</v>
      </c>
      <c r="AD65" s="49">
        <v>1.8</v>
      </c>
      <c r="AE65" s="40">
        <f>2*(AD65*AC65)*AB65</f>
        <v>90.72</v>
      </c>
      <c r="AF65" s="111"/>
      <c r="AG65" s="112"/>
      <c r="AH65" s="113"/>
      <c r="AI65">
        <v>14</v>
      </c>
    </row>
    <row r="66" spans="1:35" ht="12.75">
      <c r="A66" s="65"/>
      <c r="B66" s="14" t="s">
        <v>21</v>
      </c>
      <c r="C66" s="44"/>
      <c r="D66" s="4">
        <v>16</v>
      </c>
      <c r="E66" s="4" t="s">
        <v>27</v>
      </c>
      <c r="F66" s="76">
        <v>1.23</v>
      </c>
      <c r="G66" s="44">
        <f>(0.000001728*4000*($F$4/2))/(F66/100)</f>
        <v>0.3034536585365854</v>
      </c>
      <c r="H66" s="4">
        <v>14</v>
      </c>
      <c r="I66" s="1">
        <v>1.44</v>
      </c>
      <c r="J66" s="49">
        <v>1.44</v>
      </c>
      <c r="K66" s="40">
        <f>2*(J66*I66)*H66</f>
        <v>58.0608</v>
      </c>
      <c r="L66" s="111"/>
      <c r="M66" s="112"/>
      <c r="N66" s="113"/>
      <c r="O66">
        <v>16</v>
      </c>
      <c r="U66" s="65"/>
      <c r="V66" s="14" t="s">
        <v>21</v>
      </c>
      <c r="W66" s="44"/>
      <c r="X66" s="4">
        <v>16</v>
      </c>
      <c r="Y66" s="4" t="s">
        <v>27</v>
      </c>
      <c r="Z66" s="76">
        <v>1.23</v>
      </c>
      <c r="AA66" s="44">
        <f>(0.000001728*4000*($Z$4/2))/(Z66/100)</f>
        <v>0.42146341463414627</v>
      </c>
      <c r="AB66" s="4">
        <v>14</v>
      </c>
      <c r="AC66" s="49">
        <v>1.44</v>
      </c>
      <c r="AD66" s="49">
        <v>1.44</v>
      </c>
      <c r="AE66" s="40">
        <f>2*(AD66*AC66)*AB66</f>
        <v>58.0608</v>
      </c>
      <c r="AF66" s="111"/>
      <c r="AG66" s="112"/>
      <c r="AH66" s="113"/>
      <c r="AI66">
        <v>16</v>
      </c>
    </row>
    <row r="67" spans="1:35" ht="12.75">
      <c r="A67" s="65"/>
      <c r="B67" s="14" t="s">
        <v>22</v>
      </c>
      <c r="C67" s="44"/>
      <c r="D67" s="4">
        <v>14</v>
      </c>
      <c r="E67" s="4" t="s">
        <v>27</v>
      </c>
      <c r="F67" s="76">
        <v>1.93</v>
      </c>
      <c r="G67" s="44">
        <f>(0.000001728*4000*($F$5/2))/(F67/100)</f>
        <v>0.2578569948186529</v>
      </c>
      <c r="H67" s="4">
        <v>14</v>
      </c>
      <c r="I67" s="1">
        <v>1.8</v>
      </c>
      <c r="J67" s="49">
        <v>1.8</v>
      </c>
      <c r="K67" s="40">
        <f>2*(J67*I67)*H67</f>
        <v>90.72</v>
      </c>
      <c r="L67" s="15"/>
      <c r="M67" s="3"/>
      <c r="N67" s="25"/>
      <c r="O67">
        <v>16</v>
      </c>
      <c r="U67" s="65"/>
      <c r="V67" s="14" t="s">
        <v>22</v>
      </c>
      <c r="W67" s="44"/>
      <c r="X67" s="4">
        <v>16</v>
      </c>
      <c r="Y67" s="4" t="s">
        <v>27</v>
      </c>
      <c r="Z67" s="76">
        <v>1.23</v>
      </c>
      <c r="AA67" s="44">
        <f>(0.000001728*4000*($Z$5/2))/(Z67/100)</f>
        <v>0.5394731707317073</v>
      </c>
      <c r="AB67" s="4">
        <v>14</v>
      </c>
      <c r="AC67" s="49">
        <v>1.44</v>
      </c>
      <c r="AD67" s="49">
        <v>1.44</v>
      </c>
      <c r="AE67" s="40">
        <f>2*(AD67*AC67)*AB67</f>
        <v>58.0608</v>
      </c>
      <c r="AF67" s="15"/>
      <c r="AG67" s="3"/>
      <c r="AH67" s="25"/>
      <c r="AI67">
        <v>16</v>
      </c>
    </row>
    <row r="68" spans="1:35" ht="12.75">
      <c r="A68" s="69"/>
      <c r="B68" s="12" t="s">
        <v>23</v>
      </c>
      <c r="C68" s="43"/>
      <c r="D68" s="7">
        <v>16</v>
      </c>
      <c r="E68" s="7" t="s">
        <v>27</v>
      </c>
      <c r="F68" s="75">
        <v>1.23</v>
      </c>
      <c r="G68" s="44">
        <f>(0.000001728*4000*($F$6/2))/(F68/100)</f>
        <v>0.05057560975609756</v>
      </c>
      <c r="H68" s="7">
        <v>14</v>
      </c>
      <c r="I68" s="1">
        <v>1.44</v>
      </c>
      <c r="J68" s="47">
        <v>1.44</v>
      </c>
      <c r="K68" s="39">
        <f>2*(J68*I68)*H68</f>
        <v>58.0608</v>
      </c>
      <c r="L68" s="11"/>
      <c r="M68" s="17" t="s">
        <v>45</v>
      </c>
      <c r="N68" s="34">
        <f>SUM(K65:K68)</f>
        <v>297.5616</v>
      </c>
      <c r="O68">
        <v>16</v>
      </c>
      <c r="U68" s="69"/>
      <c r="V68" s="12" t="s">
        <v>23</v>
      </c>
      <c r="W68" s="43"/>
      <c r="X68" s="7">
        <v>16</v>
      </c>
      <c r="Y68" s="7" t="s">
        <v>27</v>
      </c>
      <c r="Z68" s="75">
        <v>1.23</v>
      </c>
      <c r="AA68" s="44">
        <f>(0.000001728*4000*($Z$6/2))/(Z68/100)</f>
        <v>0.05057560975609756</v>
      </c>
      <c r="AB68" s="7">
        <v>14</v>
      </c>
      <c r="AC68" s="47">
        <v>1.44</v>
      </c>
      <c r="AD68" s="47">
        <v>1.44</v>
      </c>
      <c r="AE68" s="39">
        <f>2*(AD68*AC68)*AB68</f>
        <v>58.0608</v>
      </c>
      <c r="AF68" s="11"/>
      <c r="AG68" s="17" t="s">
        <v>45</v>
      </c>
      <c r="AH68" s="34">
        <f>SUM(AE65:AE68)</f>
        <v>264.9024</v>
      </c>
      <c r="AI68">
        <v>16</v>
      </c>
    </row>
    <row r="69" spans="1:34" ht="12.75">
      <c r="A69" s="64" t="s">
        <v>54</v>
      </c>
      <c r="B69" s="13"/>
      <c r="C69" s="72" t="s">
        <v>57</v>
      </c>
      <c r="D69" s="6"/>
      <c r="E69" s="6"/>
      <c r="F69" s="45" t="s">
        <v>31</v>
      </c>
      <c r="G69" s="73"/>
      <c r="H69" s="6"/>
      <c r="I69" s="48"/>
      <c r="J69" s="48"/>
      <c r="K69" s="38"/>
      <c r="L69" s="108" t="s">
        <v>59</v>
      </c>
      <c r="M69" s="109"/>
      <c r="N69" s="110"/>
      <c r="U69" s="64" t="s">
        <v>54</v>
      </c>
      <c r="V69" s="13"/>
      <c r="W69" s="72" t="s">
        <v>57</v>
      </c>
      <c r="X69" s="6"/>
      <c r="Y69" s="6"/>
      <c r="Z69" s="45" t="s">
        <v>31</v>
      </c>
      <c r="AA69" s="73"/>
      <c r="AB69" s="6"/>
      <c r="AC69" s="48"/>
      <c r="AD69" s="48"/>
      <c r="AE69" s="38"/>
      <c r="AF69" s="108" t="s">
        <v>59</v>
      </c>
      <c r="AG69" s="109"/>
      <c r="AH69" s="110"/>
    </row>
    <row r="70" spans="1:34" ht="12.75">
      <c r="A70" s="65"/>
      <c r="B70" s="14" t="s">
        <v>24</v>
      </c>
      <c r="C70" s="44" t="s">
        <v>27</v>
      </c>
      <c r="D70" s="4">
        <v>30</v>
      </c>
      <c r="E70" s="4" t="s">
        <v>27</v>
      </c>
      <c r="F70" s="76"/>
      <c r="G70" s="44" t="s">
        <v>27</v>
      </c>
      <c r="H70" s="4">
        <v>14</v>
      </c>
      <c r="I70" s="49">
        <v>0.305</v>
      </c>
      <c r="J70" s="49">
        <v>0.305</v>
      </c>
      <c r="K70" s="40">
        <f>2*(J70*I70)*H70</f>
        <v>2.6047</v>
      </c>
      <c r="L70" s="111"/>
      <c r="M70" s="114"/>
      <c r="N70" s="113"/>
      <c r="U70" s="65"/>
      <c r="V70" s="14" t="s">
        <v>24</v>
      </c>
      <c r="W70" s="44" t="s">
        <v>27</v>
      </c>
      <c r="X70" s="4">
        <v>30</v>
      </c>
      <c r="Y70" s="4" t="s">
        <v>27</v>
      </c>
      <c r="Z70" s="76"/>
      <c r="AA70" s="44" t="s">
        <v>27</v>
      </c>
      <c r="AB70" s="4">
        <v>14</v>
      </c>
      <c r="AC70" s="49">
        <v>0.305</v>
      </c>
      <c r="AD70" s="49">
        <v>0.305</v>
      </c>
      <c r="AE70" s="40">
        <f>2*(AD70*AC70)*AB70</f>
        <v>2.6047</v>
      </c>
      <c r="AF70" s="111"/>
      <c r="AG70" s="114"/>
      <c r="AH70" s="113"/>
    </row>
    <row r="71" spans="1:34" ht="12.75">
      <c r="A71" s="66"/>
      <c r="B71" s="14" t="s">
        <v>58</v>
      </c>
      <c r="C71" s="44" t="s">
        <v>27</v>
      </c>
      <c r="D71" s="4">
        <v>30</v>
      </c>
      <c r="E71" s="4" t="s">
        <v>27</v>
      </c>
      <c r="F71" s="76"/>
      <c r="G71" s="4" t="s">
        <v>27</v>
      </c>
      <c r="H71" s="4">
        <v>42</v>
      </c>
      <c r="I71" s="49">
        <v>0.305</v>
      </c>
      <c r="J71" s="49">
        <v>0.305</v>
      </c>
      <c r="K71" s="40">
        <f>2*(J71*I71)*H71</f>
        <v>7.8141</v>
      </c>
      <c r="L71" s="111"/>
      <c r="M71" s="114"/>
      <c r="N71" s="113"/>
      <c r="U71" s="66"/>
      <c r="V71" s="14" t="s">
        <v>58</v>
      </c>
      <c r="W71" s="44" t="s">
        <v>27</v>
      </c>
      <c r="X71" s="4">
        <v>30</v>
      </c>
      <c r="Y71" s="4" t="s">
        <v>27</v>
      </c>
      <c r="Z71" s="76"/>
      <c r="AA71" s="4" t="s">
        <v>27</v>
      </c>
      <c r="AB71" s="4">
        <v>42</v>
      </c>
      <c r="AC71" s="49">
        <v>0.305</v>
      </c>
      <c r="AD71" s="49">
        <v>0.305</v>
      </c>
      <c r="AE71" s="40">
        <f>2*(AD71*AC71)*AB71</f>
        <v>7.8141</v>
      </c>
      <c r="AF71" s="111"/>
      <c r="AG71" s="114"/>
      <c r="AH71" s="113"/>
    </row>
    <row r="72" spans="1:34" ht="12.75">
      <c r="A72" s="66"/>
      <c r="B72" s="14" t="s">
        <v>25</v>
      </c>
      <c r="C72" s="44" t="s">
        <v>27</v>
      </c>
      <c r="D72" s="4">
        <v>30</v>
      </c>
      <c r="E72" s="4" t="s">
        <v>27</v>
      </c>
      <c r="F72" s="76"/>
      <c r="G72" s="4" t="s">
        <v>27</v>
      </c>
      <c r="H72" s="4">
        <v>14</v>
      </c>
      <c r="I72" s="49">
        <v>0.305</v>
      </c>
      <c r="J72" s="49">
        <v>0.305</v>
      </c>
      <c r="K72" s="40">
        <f>2*(J72*I72)*H72</f>
        <v>2.6047</v>
      </c>
      <c r="L72" s="10"/>
      <c r="M72" s="4"/>
      <c r="N72" s="79" t="s">
        <v>44</v>
      </c>
      <c r="U72" s="66"/>
      <c r="V72" s="14" t="s">
        <v>25</v>
      </c>
      <c r="W72" s="44" t="s">
        <v>27</v>
      </c>
      <c r="X72" s="4">
        <v>30</v>
      </c>
      <c r="Y72" s="4" t="s">
        <v>27</v>
      </c>
      <c r="Z72" s="76"/>
      <c r="AA72" s="4" t="s">
        <v>27</v>
      </c>
      <c r="AB72" s="4">
        <v>14</v>
      </c>
      <c r="AC72" s="49">
        <v>0.305</v>
      </c>
      <c r="AD72" s="49">
        <v>0.305</v>
      </c>
      <c r="AE72" s="40">
        <f>2*(AD72*AC72)*AB72</f>
        <v>2.6047</v>
      </c>
      <c r="AF72" s="10"/>
      <c r="AG72" s="4"/>
      <c r="AH72" s="79" t="s">
        <v>44</v>
      </c>
    </row>
    <row r="73" spans="1:34" ht="12.75">
      <c r="A73" s="70"/>
      <c r="B73" s="12" t="s">
        <v>26</v>
      </c>
      <c r="C73" s="43" t="s">
        <v>27</v>
      </c>
      <c r="D73" s="7">
        <v>30</v>
      </c>
      <c r="E73" s="7" t="s">
        <v>27</v>
      </c>
      <c r="F73" s="75"/>
      <c r="G73" s="7" t="s">
        <v>27</v>
      </c>
      <c r="H73" s="7">
        <v>0</v>
      </c>
      <c r="I73" s="47">
        <v>0.305</v>
      </c>
      <c r="J73" s="47">
        <v>0.305</v>
      </c>
      <c r="K73" s="39">
        <f>2*(J73*I73)*H73</f>
        <v>0</v>
      </c>
      <c r="L73" s="11"/>
      <c r="M73" s="7"/>
      <c r="N73" s="34">
        <f>SUM(K70:K73)</f>
        <v>13.023499999999999</v>
      </c>
      <c r="U73" s="70"/>
      <c r="V73" s="12" t="s">
        <v>26</v>
      </c>
      <c r="W73" s="43" t="s">
        <v>27</v>
      </c>
      <c r="X73" s="7">
        <v>30</v>
      </c>
      <c r="Y73" s="7" t="s">
        <v>27</v>
      </c>
      <c r="Z73" s="75"/>
      <c r="AA73" s="7" t="s">
        <v>27</v>
      </c>
      <c r="AB73" s="7">
        <v>0</v>
      </c>
      <c r="AC73" s="47">
        <v>0.305</v>
      </c>
      <c r="AD73" s="47">
        <v>0.305</v>
      </c>
      <c r="AE73" s="39">
        <f>2*(AD73*AC73)*AB73</f>
        <v>0</v>
      </c>
      <c r="AF73" s="11"/>
      <c r="AG73" s="7"/>
      <c r="AH73" s="34">
        <f>SUM(AE70:AE73)</f>
        <v>13.023499999999999</v>
      </c>
    </row>
    <row r="74" spans="1:34" ht="12.75">
      <c r="A74" s="64" t="s">
        <v>29</v>
      </c>
      <c r="B74" s="13"/>
      <c r="C74" s="73" t="s">
        <v>38</v>
      </c>
      <c r="D74" s="6"/>
      <c r="E74" s="6"/>
      <c r="F74" s="45"/>
      <c r="G74" s="6"/>
      <c r="H74" s="6"/>
      <c r="I74" s="48"/>
      <c r="J74" s="48"/>
      <c r="K74" s="38"/>
      <c r="L74" s="16" t="s">
        <v>18</v>
      </c>
      <c r="M74" s="6" t="s">
        <v>37</v>
      </c>
      <c r="N74" s="21" t="s">
        <v>44</v>
      </c>
      <c r="U74" s="64" t="s">
        <v>29</v>
      </c>
      <c r="V74" s="13"/>
      <c r="W74" s="73" t="s">
        <v>38</v>
      </c>
      <c r="X74" s="6"/>
      <c r="Y74" s="6"/>
      <c r="Z74" s="45"/>
      <c r="AA74" s="6"/>
      <c r="AB74" s="6"/>
      <c r="AC74" s="48"/>
      <c r="AD74" s="48"/>
      <c r="AE74" s="38"/>
      <c r="AF74" s="16" t="s">
        <v>18</v>
      </c>
      <c r="AG74" s="6" t="s">
        <v>37</v>
      </c>
      <c r="AH74" s="21" t="s">
        <v>44</v>
      </c>
    </row>
    <row r="75" spans="1:34" ht="13.5" thickBot="1">
      <c r="A75" s="67"/>
      <c r="B75" s="31" t="s">
        <v>30</v>
      </c>
      <c r="C75" s="74"/>
      <c r="D75" s="32"/>
      <c r="E75" s="32" t="s">
        <v>27</v>
      </c>
      <c r="F75" s="46" t="s">
        <v>27</v>
      </c>
      <c r="G75" s="32" t="s">
        <v>27</v>
      </c>
      <c r="H75" s="32">
        <v>2</v>
      </c>
      <c r="I75" s="50">
        <v>0.32</v>
      </c>
      <c r="J75" s="50">
        <v>3.06</v>
      </c>
      <c r="K75" s="41">
        <f>2*(J75*I75)</f>
        <v>1.9584000000000001</v>
      </c>
      <c r="L75" s="33">
        <v>3.06</v>
      </c>
      <c r="M75" s="32">
        <v>0.64</v>
      </c>
      <c r="N75" s="35">
        <f>M75*L75</f>
        <v>1.9584000000000001</v>
      </c>
      <c r="U75" s="67"/>
      <c r="V75" s="31" t="s">
        <v>30</v>
      </c>
      <c r="W75" s="74"/>
      <c r="X75" s="32"/>
      <c r="Y75" s="32" t="s">
        <v>27</v>
      </c>
      <c r="Z75" s="46" t="s">
        <v>27</v>
      </c>
      <c r="AA75" s="32" t="s">
        <v>27</v>
      </c>
      <c r="AB75" s="32">
        <v>2</v>
      </c>
      <c r="AC75" s="50">
        <v>0.32</v>
      </c>
      <c r="AD75" s="50">
        <v>3.06</v>
      </c>
      <c r="AE75" s="41">
        <f>2*(AD75*AC75)</f>
        <v>1.9584000000000001</v>
      </c>
      <c r="AF75" s="33">
        <v>3.06</v>
      </c>
      <c r="AG75" s="32">
        <v>0.64</v>
      </c>
      <c r="AH75" s="35">
        <f>AG75*AF75</f>
        <v>1.9584000000000001</v>
      </c>
    </row>
    <row r="76" spans="23:32" ht="13.5" thickTop="1">
      <c r="W76" s="54"/>
      <c r="X76" s="1"/>
      <c r="Y76" s="1"/>
      <c r="Z76" s="1"/>
      <c r="AA76" s="1"/>
      <c r="AB76" s="1"/>
      <c r="AC76" s="1"/>
      <c r="AD76" s="1"/>
      <c r="AE76" s="36"/>
      <c r="AF76" s="1"/>
    </row>
    <row r="77" spans="23:32" ht="12.75">
      <c r="W77" s="54"/>
      <c r="X77" s="1"/>
      <c r="Y77" s="1"/>
      <c r="Z77" s="1"/>
      <c r="AA77" s="1"/>
      <c r="AB77" s="1"/>
      <c r="AC77" s="1"/>
      <c r="AD77" s="1"/>
      <c r="AE77" s="36"/>
      <c r="AF77" s="1"/>
    </row>
    <row r="78" spans="23:32" ht="13.5" thickBot="1">
      <c r="W78" s="54"/>
      <c r="X78" s="1"/>
      <c r="Y78" s="1"/>
      <c r="Z78" s="1"/>
      <c r="AA78" s="1"/>
      <c r="AB78" s="1"/>
      <c r="AC78" s="1"/>
      <c r="AD78" s="1"/>
      <c r="AE78" s="36"/>
      <c r="AF78" s="1"/>
    </row>
    <row r="79" spans="1:34" ht="13.5" thickTop="1">
      <c r="A79" s="99" t="s">
        <v>70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1"/>
      <c r="U79" s="99" t="s">
        <v>73</v>
      </c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1"/>
    </row>
    <row r="80" spans="1:34" ht="13.5" thickBot="1">
      <c r="A80" s="102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4"/>
      <c r="U80" s="102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4"/>
    </row>
    <row r="81" spans="1:34" ht="39" thickTop="1">
      <c r="A81" s="20" t="s">
        <v>14</v>
      </c>
      <c r="B81" s="3" t="s">
        <v>16</v>
      </c>
      <c r="C81" s="42" t="s">
        <v>51</v>
      </c>
      <c r="D81" s="3" t="s">
        <v>15</v>
      </c>
      <c r="E81" s="3" t="s">
        <v>40</v>
      </c>
      <c r="F81" s="3" t="s">
        <v>39</v>
      </c>
      <c r="G81" s="18" t="s">
        <v>17</v>
      </c>
      <c r="H81" s="3" t="s">
        <v>35</v>
      </c>
      <c r="I81" s="3" t="s">
        <v>41</v>
      </c>
      <c r="J81" s="3" t="s">
        <v>42</v>
      </c>
      <c r="K81" s="37" t="s">
        <v>43</v>
      </c>
      <c r="L81" s="105" t="s">
        <v>48</v>
      </c>
      <c r="M81" s="106"/>
      <c r="N81" s="107"/>
      <c r="U81" s="20" t="s">
        <v>14</v>
      </c>
      <c r="V81" s="3" t="s">
        <v>16</v>
      </c>
      <c r="W81" s="42" t="s">
        <v>51</v>
      </c>
      <c r="X81" s="3" t="s">
        <v>15</v>
      </c>
      <c r="Y81" s="3" t="s">
        <v>40</v>
      </c>
      <c r="Z81" s="3" t="s">
        <v>39</v>
      </c>
      <c r="AA81" s="18" t="s">
        <v>17</v>
      </c>
      <c r="AB81" s="3" t="s">
        <v>35</v>
      </c>
      <c r="AC81" s="3" t="s">
        <v>41</v>
      </c>
      <c r="AD81" s="3" t="s">
        <v>42</v>
      </c>
      <c r="AE81" s="37" t="s">
        <v>43</v>
      </c>
      <c r="AF81" s="105" t="s">
        <v>48</v>
      </c>
      <c r="AG81" s="106"/>
      <c r="AH81" s="107"/>
    </row>
    <row r="82" spans="1:34" ht="12.75">
      <c r="A82" s="68" t="s">
        <v>28</v>
      </c>
      <c r="B82" s="5"/>
      <c r="C82" s="72" t="s">
        <v>57</v>
      </c>
      <c r="D82" s="6"/>
      <c r="E82" s="6"/>
      <c r="F82" s="6" t="s">
        <v>31</v>
      </c>
      <c r="G82" s="6"/>
      <c r="H82" s="6"/>
      <c r="I82" s="6"/>
      <c r="J82" s="6"/>
      <c r="K82" s="38"/>
      <c r="L82" s="16" t="s">
        <v>18</v>
      </c>
      <c r="M82" s="6" t="s">
        <v>37</v>
      </c>
      <c r="N82" s="21" t="s">
        <v>44</v>
      </c>
      <c r="U82" s="68" t="s">
        <v>28</v>
      </c>
      <c r="V82" s="5"/>
      <c r="W82" s="72" t="s">
        <v>57</v>
      </c>
      <c r="X82" s="6"/>
      <c r="Y82" s="6"/>
      <c r="Z82" s="6" t="s">
        <v>31</v>
      </c>
      <c r="AA82" s="6"/>
      <c r="AB82" s="6"/>
      <c r="AC82" s="6"/>
      <c r="AD82" s="6"/>
      <c r="AE82" s="38"/>
      <c r="AF82" s="16" t="s">
        <v>18</v>
      </c>
      <c r="AG82" s="6" t="s">
        <v>37</v>
      </c>
      <c r="AH82" s="21" t="s">
        <v>44</v>
      </c>
    </row>
    <row r="83" spans="1:34" ht="12.75">
      <c r="A83" s="69"/>
      <c r="B83" s="12" t="s">
        <v>19</v>
      </c>
      <c r="C83" s="43" t="s">
        <v>27</v>
      </c>
      <c r="D83" s="7"/>
      <c r="E83" s="7"/>
      <c r="F83" s="75"/>
      <c r="G83" s="7"/>
      <c r="H83" s="7">
        <v>7</v>
      </c>
      <c r="I83" s="47">
        <v>1</v>
      </c>
      <c r="J83" s="47">
        <v>1</v>
      </c>
      <c r="K83" s="39">
        <f>2*(J83*I83)*H83</f>
        <v>14</v>
      </c>
      <c r="L83" s="11">
        <v>7</v>
      </c>
      <c r="M83" s="7">
        <v>2</v>
      </c>
      <c r="N83" s="23">
        <f>M83*L83</f>
        <v>14</v>
      </c>
      <c r="U83" s="69"/>
      <c r="V83" s="12" t="s">
        <v>19</v>
      </c>
      <c r="W83" s="43" t="s">
        <v>27</v>
      </c>
      <c r="X83" s="7"/>
      <c r="Y83" s="7"/>
      <c r="Z83" s="75"/>
      <c r="AA83" s="7"/>
      <c r="AB83" s="7">
        <v>7</v>
      </c>
      <c r="AC83" s="47">
        <v>1</v>
      </c>
      <c r="AD83" s="47">
        <v>1</v>
      </c>
      <c r="AE83" s="39">
        <f>2*(AD83*AC83)*AB83</f>
        <v>14</v>
      </c>
      <c r="AF83" s="11">
        <v>7</v>
      </c>
      <c r="AG83" s="7">
        <v>2</v>
      </c>
      <c r="AH83" s="23">
        <f>AG83*AF83</f>
        <v>14</v>
      </c>
    </row>
    <row r="84" spans="1:34" ht="12.75">
      <c r="A84" s="64" t="s">
        <v>55</v>
      </c>
      <c r="B84" s="13"/>
      <c r="C84" s="72" t="s">
        <v>57</v>
      </c>
      <c r="D84" s="6"/>
      <c r="E84" s="6"/>
      <c r="F84" s="45" t="s">
        <v>31</v>
      </c>
      <c r="G84" s="73"/>
      <c r="H84" s="6"/>
      <c r="I84" s="48"/>
      <c r="J84" s="48"/>
      <c r="K84" s="38"/>
      <c r="L84" s="108" t="s">
        <v>69</v>
      </c>
      <c r="M84" s="109"/>
      <c r="N84" s="110"/>
      <c r="O84" t="s">
        <v>80</v>
      </c>
      <c r="P84" s="1"/>
      <c r="Q84" s="1"/>
      <c r="R84" s="1"/>
      <c r="U84" s="64" t="s">
        <v>55</v>
      </c>
      <c r="V84" s="13"/>
      <c r="W84" s="72" t="s">
        <v>57</v>
      </c>
      <c r="X84" s="6"/>
      <c r="Y84" s="6"/>
      <c r="Z84" s="45" t="s">
        <v>31</v>
      </c>
      <c r="AA84" s="73"/>
      <c r="AB84" s="6"/>
      <c r="AC84" s="48"/>
      <c r="AD84" s="48"/>
      <c r="AE84" s="38"/>
      <c r="AF84" s="108" t="s">
        <v>69</v>
      </c>
      <c r="AG84" s="109"/>
      <c r="AH84" s="110"/>
    </row>
    <row r="85" spans="1:35" ht="12.75">
      <c r="A85" s="65"/>
      <c r="B85" s="14" t="s">
        <v>20</v>
      </c>
      <c r="C85" s="44"/>
      <c r="D85" s="4">
        <v>10</v>
      </c>
      <c r="E85" s="4" t="s">
        <v>27</v>
      </c>
      <c r="F85" s="76">
        <v>4.74</v>
      </c>
      <c r="G85" s="44">
        <f>(0.000001728*20000*($F$3/2))/(F85/100)</f>
        <v>0.554126582278481</v>
      </c>
      <c r="H85" s="4">
        <v>14</v>
      </c>
      <c r="I85" s="1">
        <v>2.83</v>
      </c>
      <c r="J85" s="49">
        <v>2.83</v>
      </c>
      <c r="K85" s="40">
        <f>2*(J85*I85)*H85</f>
        <v>224.24920000000003</v>
      </c>
      <c r="L85" s="111"/>
      <c r="M85" s="112"/>
      <c r="N85" s="113"/>
      <c r="O85" s="124">
        <v>10</v>
      </c>
      <c r="P85" s="4"/>
      <c r="Q85" s="76"/>
      <c r="U85" s="65"/>
      <c r="V85" s="14" t="s">
        <v>20</v>
      </c>
      <c r="W85" s="44"/>
      <c r="X85" s="1">
        <v>8</v>
      </c>
      <c r="Y85" s="1" t="s">
        <v>27</v>
      </c>
      <c r="Z85" s="123">
        <v>8.6</v>
      </c>
      <c r="AA85" s="44">
        <f>(0.000001728*20000*($Z$3/2))/(Z85/100)</f>
        <v>0.38578604651162796</v>
      </c>
      <c r="AB85" s="4">
        <v>14</v>
      </c>
      <c r="AC85" s="1">
        <v>4.31</v>
      </c>
      <c r="AD85" s="1">
        <v>4.31</v>
      </c>
      <c r="AE85" s="40">
        <f>2*(AD85*AC85)*AB85</f>
        <v>520.1307999999999</v>
      </c>
      <c r="AF85" s="111"/>
      <c r="AG85" s="112"/>
      <c r="AH85" s="113"/>
      <c r="AI85" s="124">
        <v>10</v>
      </c>
    </row>
    <row r="86" spans="1:35" ht="12.75">
      <c r="A86" s="65"/>
      <c r="B86" s="14" t="s">
        <v>21</v>
      </c>
      <c r="C86" s="44"/>
      <c r="D86" s="4">
        <v>12</v>
      </c>
      <c r="E86" s="4" t="s">
        <v>27</v>
      </c>
      <c r="F86" s="76">
        <v>2.98</v>
      </c>
      <c r="G86" s="44">
        <f>(0.000001728*20000*($F$4/2))/(F86/100)</f>
        <v>0.626255033557047</v>
      </c>
      <c r="H86" s="4">
        <v>14</v>
      </c>
      <c r="I86" s="1">
        <v>2.24</v>
      </c>
      <c r="J86" s="49">
        <v>2.24</v>
      </c>
      <c r="K86" s="40">
        <f>2*(J86*I86)*H86</f>
        <v>140.49280000000002</v>
      </c>
      <c r="L86" s="111"/>
      <c r="M86" s="112"/>
      <c r="N86" s="113"/>
      <c r="O86" s="124">
        <v>12</v>
      </c>
      <c r="P86" s="4"/>
      <c r="Q86" s="76"/>
      <c r="U86" s="65"/>
      <c r="V86" s="14" t="s">
        <v>21</v>
      </c>
      <c r="W86" s="44"/>
      <c r="X86" s="1">
        <v>8</v>
      </c>
      <c r="Y86" s="1" t="s">
        <v>27</v>
      </c>
      <c r="Z86" s="123">
        <v>8.6</v>
      </c>
      <c r="AA86" s="44">
        <f>(0.000001728*20000*($Z$4/2))/(Z86/100)</f>
        <v>0.3013953488372093</v>
      </c>
      <c r="AB86" s="4">
        <v>14</v>
      </c>
      <c r="AC86" s="1">
        <v>4.31</v>
      </c>
      <c r="AD86" s="1">
        <v>4.31</v>
      </c>
      <c r="AE86" s="40">
        <f>2*(AD86*AC86)*AB86</f>
        <v>520.1307999999999</v>
      </c>
      <c r="AF86" s="111"/>
      <c r="AG86" s="112"/>
      <c r="AH86" s="113"/>
      <c r="AI86" s="124">
        <v>12</v>
      </c>
    </row>
    <row r="87" spans="1:35" ht="12.75">
      <c r="A87" s="65"/>
      <c r="B87" s="14" t="s">
        <v>22</v>
      </c>
      <c r="C87" s="44"/>
      <c r="D87" s="4">
        <v>10</v>
      </c>
      <c r="E87" s="4" t="s">
        <v>27</v>
      </c>
      <c r="F87" s="76">
        <v>4.74</v>
      </c>
      <c r="G87" s="44">
        <f>(0.000001728*20000*($F$5/2))/(F87/100)</f>
        <v>0.5249620253164556</v>
      </c>
      <c r="H87" s="4">
        <v>14</v>
      </c>
      <c r="I87" s="1">
        <v>2.83</v>
      </c>
      <c r="J87" s="49">
        <v>2.83</v>
      </c>
      <c r="K87" s="40">
        <f>2*(J87*I87)*H87</f>
        <v>224.24920000000003</v>
      </c>
      <c r="L87" s="15"/>
      <c r="M87" s="3"/>
      <c r="N87" s="25"/>
      <c r="O87" s="125">
        <v>10</v>
      </c>
      <c r="U87" s="65"/>
      <c r="V87" s="14" t="s">
        <v>22</v>
      </c>
      <c r="W87" s="44"/>
      <c r="X87" s="1">
        <v>8</v>
      </c>
      <c r="Y87" s="1" t="s">
        <v>27</v>
      </c>
      <c r="Z87" s="123">
        <v>8.6</v>
      </c>
      <c r="AA87" s="44">
        <f>(0.000001728*20000*($Z$5/2))/(Z87/100)</f>
        <v>0.38578604651162796</v>
      </c>
      <c r="AB87" s="4">
        <v>14</v>
      </c>
      <c r="AC87" s="1">
        <v>4.31</v>
      </c>
      <c r="AD87" s="1">
        <v>4.31</v>
      </c>
      <c r="AE87" s="40">
        <f>2*(AD87*AC87)*AB87</f>
        <v>520.1307999999999</v>
      </c>
      <c r="AF87" s="15"/>
      <c r="AG87" s="3"/>
      <c r="AH87" s="25"/>
      <c r="AI87" s="125">
        <v>10</v>
      </c>
    </row>
    <row r="88" spans="1:35" ht="12.75">
      <c r="A88" s="69"/>
      <c r="B88" s="12" t="s">
        <v>23</v>
      </c>
      <c r="C88" s="43"/>
      <c r="D88" s="7">
        <v>12</v>
      </c>
      <c r="E88" s="7" t="s">
        <v>27</v>
      </c>
      <c r="F88" s="75">
        <v>2.98</v>
      </c>
      <c r="G88" s="44">
        <f>(0.000001728*20000*($F$6/2))/(F88/100)</f>
        <v>0.10437583892617448</v>
      </c>
      <c r="H88" s="7">
        <v>14</v>
      </c>
      <c r="I88" s="1">
        <v>2.24</v>
      </c>
      <c r="J88" s="47">
        <v>2.24</v>
      </c>
      <c r="K88" s="39">
        <f>2*(J88*I88)*H88</f>
        <v>140.49280000000002</v>
      </c>
      <c r="L88" s="11"/>
      <c r="M88" s="17" t="s">
        <v>45</v>
      </c>
      <c r="N88" s="34">
        <f>SUM(K85:K88)</f>
        <v>729.4840000000002</v>
      </c>
      <c r="O88" s="125">
        <v>12</v>
      </c>
      <c r="U88" s="69"/>
      <c r="V88" s="12" t="s">
        <v>23</v>
      </c>
      <c r="W88" s="43"/>
      <c r="X88" s="7">
        <v>12</v>
      </c>
      <c r="Y88" s="7" t="s">
        <v>27</v>
      </c>
      <c r="Z88" s="75">
        <v>2.98</v>
      </c>
      <c r="AA88" s="44">
        <f>(0.000001728*20000*($Z$6/2))/(Z88/100)</f>
        <v>0.10437583892617448</v>
      </c>
      <c r="AB88" s="7">
        <v>14</v>
      </c>
      <c r="AC88" s="47">
        <v>2.24</v>
      </c>
      <c r="AD88" s="47">
        <v>2.24</v>
      </c>
      <c r="AE88" s="39">
        <f>2*(AD88*AC88)*AB88</f>
        <v>140.49280000000002</v>
      </c>
      <c r="AF88" s="11"/>
      <c r="AG88" s="17" t="s">
        <v>45</v>
      </c>
      <c r="AH88" s="34">
        <f>SUM(AE85:AE88)</f>
        <v>1700.8851999999997</v>
      </c>
      <c r="AI88" s="125">
        <v>12</v>
      </c>
    </row>
    <row r="89" spans="1:34" ht="12.75">
      <c r="A89" s="64" t="s">
        <v>54</v>
      </c>
      <c r="B89" s="13"/>
      <c r="C89" s="72" t="s">
        <v>57</v>
      </c>
      <c r="D89" s="6"/>
      <c r="E89" s="6"/>
      <c r="F89" s="45" t="s">
        <v>31</v>
      </c>
      <c r="G89" s="73"/>
      <c r="H89" s="6"/>
      <c r="I89" s="48"/>
      <c r="J89" s="48"/>
      <c r="K89" s="38"/>
      <c r="L89" s="108" t="s">
        <v>59</v>
      </c>
      <c r="M89" s="109"/>
      <c r="N89" s="110"/>
      <c r="U89" s="64" t="s">
        <v>54</v>
      </c>
      <c r="V89" s="13"/>
      <c r="W89" s="72" t="s">
        <v>57</v>
      </c>
      <c r="X89" s="6"/>
      <c r="Y89" s="6"/>
      <c r="Z89" s="45" t="s">
        <v>31</v>
      </c>
      <c r="AA89" s="73"/>
      <c r="AB89" s="6"/>
      <c r="AC89" s="48"/>
      <c r="AD89" s="48"/>
      <c r="AE89" s="38"/>
      <c r="AF89" s="108" t="s">
        <v>59</v>
      </c>
      <c r="AG89" s="109"/>
      <c r="AH89" s="110"/>
    </row>
    <row r="90" spans="1:34" ht="12.75">
      <c r="A90" s="65"/>
      <c r="B90" s="14" t="s">
        <v>24</v>
      </c>
      <c r="C90" s="44" t="s">
        <v>27</v>
      </c>
      <c r="D90" s="4">
        <v>30</v>
      </c>
      <c r="E90" s="4" t="s">
        <v>27</v>
      </c>
      <c r="F90" s="76"/>
      <c r="G90" s="44" t="s">
        <v>27</v>
      </c>
      <c r="H90" s="4">
        <v>14</v>
      </c>
      <c r="I90" s="49">
        <v>0.305</v>
      </c>
      <c r="J90" s="49">
        <v>0.305</v>
      </c>
      <c r="K90" s="40">
        <f>2*(J90*I90)*H90</f>
        <v>2.6047</v>
      </c>
      <c r="L90" s="111"/>
      <c r="M90" s="114"/>
      <c r="N90" s="113"/>
      <c r="U90" s="65"/>
      <c r="V90" s="14" t="s">
        <v>24</v>
      </c>
      <c r="W90" s="44" t="s">
        <v>27</v>
      </c>
      <c r="X90" s="4">
        <v>30</v>
      </c>
      <c r="Y90" s="4" t="s">
        <v>27</v>
      </c>
      <c r="Z90" s="76"/>
      <c r="AA90" s="44" t="s">
        <v>27</v>
      </c>
      <c r="AB90" s="4">
        <v>14</v>
      </c>
      <c r="AC90" s="49">
        <v>0.305</v>
      </c>
      <c r="AD90" s="49">
        <v>0.305</v>
      </c>
      <c r="AE90" s="40">
        <f>2*(AD90*AC90)*AB90</f>
        <v>2.6047</v>
      </c>
      <c r="AF90" s="111"/>
      <c r="AG90" s="114"/>
      <c r="AH90" s="113"/>
    </row>
    <row r="91" spans="1:34" ht="12.75">
      <c r="A91" s="66"/>
      <c r="B91" s="14" t="s">
        <v>58</v>
      </c>
      <c r="C91" s="44" t="s">
        <v>27</v>
      </c>
      <c r="D91" s="4">
        <v>30</v>
      </c>
      <c r="E91" s="4" t="s">
        <v>27</v>
      </c>
      <c r="F91" s="76"/>
      <c r="G91" s="4" t="s">
        <v>27</v>
      </c>
      <c r="H91" s="4">
        <v>42</v>
      </c>
      <c r="I91" s="49">
        <v>0.305</v>
      </c>
      <c r="J91" s="49">
        <v>0.305</v>
      </c>
      <c r="K91" s="40">
        <f>2*(J91*I91)*H91</f>
        <v>7.8141</v>
      </c>
      <c r="L91" s="111"/>
      <c r="M91" s="114"/>
      <c r="N91" s="113"/>
      <c r="U91" s="66"/>
      <c r="V91" s="14" t="s">
        <v>58</v>
      </c>
      <c r="W91" s="44" t="s">
        <v>27</v>
      </c>
      <c r="X91" s="4">
        <v>30</v>
      </c>
      <c r="Y91" s="4" t="s">
        <v>27</v>
      </c>
      <c r="Z91" s="76"/>
      <c r="AA91" s="4" t="s">
        <v>27</v>
      </c>
      <c r="AB91" s="4">
        <v>42</v>
      </c>
      <c r="AC91" s="49">
        <v>0.305</v>
      </c>
      <c r="AD91" s="49">
        <v>0.305</v>
      </c>
      <c r="AE91" s="40">
        <f>2*(AD91*AC91)*AB91</f>
        <v>7.8141</v>
      </c>
      <c r="AF91" s="111"/>
      <c r="AG91" s="114"/>
      <c r="AH91" s="113"/>
    </row>
    <row r="92" spans="1:34" ht="12.75">
      <c r="A92" s="66"/>
      <c r="B92" s="14" t="s">
        <v>25</v>
      </c>
      <c r="C92" s="44" t="s">
        <v>27</v>
      </c>
      <c r="D92" s="4">
        <v>30</v>
      </c>
      <c r="E92" s="4" t="s">
        <v>27</v>
      </c>
      <c r="F92" s="76"/>
      <c r="G92" s="4" t="s">
        <v>27</v>
      </c>
      <c r="H92" s="4">
        <v>14</v>
      </c>
      <c r="I92" s="49">
        <v>0.305</v>
      </c>
      <c r="J92" s="49">
        <v>0.305</v>
      </c>
      <c r="K92" s="40">
        <f>2*(J92*I92)*H92</f>
        <v>2.6047</v>
      </c>
      <c r="L92" s="10"/>
      <c r="M92" s="4"/>
      <c r="N92" s="79" t="s">
        <v>44</v>
      </c>
      <c r="U92" s="66"/>
      <c r="V92" s="14" t="s">
        <v>25</v>
      </c>
      <c r="W92" s="44" t="s">
        <v>27</v>
      </c>
      <c r="X92" s="4">
        <v>30</v>
      </c>
      <c r="Y92" s="4" t="s">
        <v>27</v>
      </c>
      <c r="Z92" s="76"/>
      <c r="AA92" s="4" t="s">
        <v>27</v>
      </c>
      <c r="AB92" s="4">
        <v>14</v>
      </c>
      <c r="AC92" s="49">
        <v>0.305</v>
      </c>
      <c r="AD92" s="49">
        <v>0.305</v>
      </c>
      <c r="AE92" s="40">
        <f>2*(AD92*AC92)*AB92</f>
        <v>2.6047</v>
      </c>
      <c r="AF92" s="10"/>
      <c r="AG92" s="4"/>
      <c r="AH92" s="79" t="s">
        <v>44</v>
      </c>
    </row>
    <row r="93" spans="1:34" ht="12.75">
      <c r="A93" s="70"/>
      <c r="B93" s="12" t="s">
        <v>26</v>
      </c>
      <c r="C93" s="43" t="s">
        <v>27</v>
      </c>
      <c r="D93" s="7">
        <v>30</v>
      </c>
      <c r="E93" s="7" t="s">
        <v>27</v>
      </c>
      <c r="F93" s="75"/>
      <c r="G93" s="7" t="s">
        <v>27</v>
      </c>
      <c r="H93" s="7">
        <v>0</v>
      </c>
      <c r="I93" s="47">
        <v>0.305</v>
      </c>
      <c r="J93" s="47">
        <v>0.305</v>
      </c>
      <c r="K93" s="39">
        <f>2*(J93*I93)*H93</f>
        <v>0</v>
      </c>
      <c r="L93" s="11"/>
      <c r="M93" s="7"/>
      <c r="N93" s="34">
        <f>SUM(K90:K93)</f>
        <v>13.023499999999999</v>
      </c>
      <c r="U93" s="70"/>
      <c r="V93" s="12" t="s">
        <v>26</v>
      </c>
      <c r="W93" s="43" t="s">
        <v>27</v>
      </c>
      <c r="X93" s="7">
        <v>30</v>
      </c>
      <c r="Y93" s="7" t="s">
        <v>27</v>
      </c>
      <c r="Z93" s="75"/>
      <c r="AA93" s="7" t="s">
        <v>27</v>
      </c>
      <c r="AB93" s="7">
        <v>0</v>
      </c>
      <c r="AC93" s="47">
        <v>0.305</v>
      </c>
      <c r="AD93" s="47">
        <v>0.305</v>
      </c>
      <c r="AE93" s="39">
        <f>2*(AD93*AC93)*AB93</f>
        <v>0</v>
      </c>
      <c r="AF93" s="11"/>
      <c r="AG93" s="7"/>
      <c r="AH93" s="34">
        <f>SUM(AE90:AE93)</f>
        <v>13.023499999999999</v>
      </c>
    </row>
    <row r="94" spans="1:34" ht="12.75">
      <c r="A94" s="64" t="s">
        <v>29</v>
      </c>
      <c r="B94" s="13"/>
      <c r="C94" s="73" t="s">
        <v>38</v>
      </c>
      <c r="D94" s="6"/>
      <c r="E94" s="6"/>
      <c r="F94" s="45"/>
      <c r="G94" s="6"/>
      <c r="H94" s="6"/>
      <c r="I94" s="48"/>
      <c r="J94" s="48"/>
      <c r="K94" s="38"/>
      <c r="L94" s="16" t="s">
        <v>18</v>
      </c>
      <c r="M94" s="6" t="s">
        <v>37</v>
      </c>
      <c r="N94" s="21" t="s">
        <v>44</v>
      </c>
      <c r="U94" s="64" t="s">
        <v>29</v>
      </c>
      <c r="V94" s="13"/>
      <c r="W94" s="73" t="s">
        <v>38</v>
      </c>
      <c r="X94" s="6"/>
      <c r="Y94" s="6"/>
      <c r="Z94" s="45"/>
      <c r="AA94" s="6"/>
      <c r="AB94" s="6"/>
      <c r="AC94" s="48"/>
      <c r="AD94" s="48"/>
      <c r="AE94" s="38"/>
      <c r="AF94" s="16" t="s">
        <v>18</v>
      </c>
      <c r="AG94" s="6" t="s">
        <v>37</v>
      </c>
      <c r="AH94" s="21" t="s">
        <v>44</v>
      </c>
    </row>
    <row r="95" spans="1:34" ht="13.5" thickBot="1">
      <c r="A95" s="67"/>
      <c r="B95" s="31" t="s">
        <v>30</v>
      </c>
      <c r="C95" s="74"/>
      <c r="D95" s="32"/>
      <c r="E95" s="32" t="s">
        <v>27</v>
      </c>
      <c r="F95" s="46" t="s">
        <v>27</v>
      </c>
      <c r="G95" s="32" t="s">
        <v>27</v>
      </c>
      <c r="H95" s="32">
        <v>2</v>
      </c>
      <c r="I95" s="50">
        <v>0.32</v>
      </c>
      <c r="J95" s="50">
        <v>3.06</v>
      </c>
      <c r="K95" s="41">
        <f>2*(J95*I95)</f>
        <v>1.9584000000000001</v>
      </c>
      <c r="L95" s="33">
        <v>3.06</v>
      </c>
      <c r="M95" s="32">
        <v>0.64</v>
      </c>
      <c r="N95" s="35">
        <f>M95*L95</f>
        <v>1.9584000000000001</v>
      </c>
      <c r="U95" s="67"/>
      <c r="V95" s="31" t="s">
        <v>30</v>
      </c>
      <c r="W95" s="74"/>
      <c r="X95" s="32"/>
      <c r="Y95" s="32" t="s">
        <v>27</v>
      </c>
      <c r="Z95" s="46" t="s">
        <v>27</v>
      </c>
      <c r="AA95" s="32" t="s">
        <v>27</v>
      </c>
      <c r="AB95" s="32">
        <v>2</v>
      </c>
      <c r="AC95" s="50">
        <v>0.32</v>
      </c>
      <c r="AD95" s="50">
        <v>3.06</v>
      </c>
      <c r="AE95" s="41">
        <f>2*(AD95*AC95)</f>
        <v>1.9584000000000001</v>
      </c>
      <c r="AF95" s="33">
        <v>3.06</v>
      </c>
      <c r="AG95" s="32">
        <v>0.64</v>
      </c>
      <c r="AH95" s="35">
        <f>AG95*AF95</f>
        <v>1.9584000000000001</v>
      </c>
    </row>
    <row r="96" spans="23:32" ht="13.5" thickTop="1">
      <c r="W96" s="54"/>
      <c r="X96" s="1"/>
      <c r="Y96" s="1"/>
      <c r="Z96" s="1"/>
      <c r="AA96" s="1"/>
      <c r="AB96" s="1"/>
      <c r="AC96" s="1"/>
      <c r="AD96" s="1"/>
      <c r="AE96" s="36"/>
      <c r="AF96" s="1"/>
    </row>
    <row r="97" spans="23:32" ht="12.75">
      <c r="W97" s="54"/>
      <c r="X97" s="1"/>
      <c r="Y97" s="1"/>
      <c r="Z97" s="1"/>
      <c r="AA97" s="1"/>
      <c r="AB97" s="1"/>
      <c r="AC97" s="1"/>
      <c r="AD97" s="1"/>
      <c r="AE97" s="36"/>
      <c r="AF97" s="1"/>
    </row>
  </sheetData>
  <mergeCells count="42">
    <mergeCell ref="A79:N80"/>
    <mergeCell ref="L81:N81"/>
    <mergeCell ref="L84:N86"/>
    <mergeCell ref="L89:N91"/>
    <mergeCell ref="A59:N60"/>
    <mergeCell ref="L61:N61"/>
    <mergeCell ref="L64:N66"/>
    <mergeCell ref="L69:N71"/>
    <mergeCell ref="L12:N12"/>
    <mergeCell ref="L15:N17"/>
    <mergeCell ref="A10:N11"/>
    <mergeCell ref="A29:N30"/>
    <mergeCell ref="C50:D50"/>
    <mergeCell ref="E50:F50"/>
    <mergeCell ref="G50:H50"/>
    <mergeCell ref="L31:N31"/>
    <mergeCell ref="L34:N36"/>
    <mergeCell ref="C1:D1"/>
    <mergeCell ref="E1:F1"/>
    <mergeCell ref="G1:H1"/>
    <mergeCell ref="W1:X1"/>
    <mergeCell ref="O1:P8"/>
    <mergeCell ref="Y1:Z1"/>
    <mergeCell ref="AA1:AB1"/>
    <mergeCell ref="AI1:AJ8"/>
    <mergeCell ref="U10:AH11"/>
    <mergeCell ref="AF12:AH12"/>
    <mergeCell ref="AF15:AH17"/>
    <mergeCell ref="U29:AH30"/>
    <mergeCell ref="AF31:AH31"/>
    <mergeCell ref="AF34:AH36"/>
    <mergeCell ref="W50:X50"/>
    <mergeCell ref="Y50:Z50"/>
    <mergeCell ref="AA50:AB50"/>
    <mergeCell ref="U59:AH60"/>
    <mergeCell ref="AF61:AH61"/>
    <mergeCell ref="AF64:AH66"/>
    <mergeCell ref="AF69:AH71"/>
    <mergeCell ref="U79:AH80"/>
    <mergeCell ref="AF81:AH81"/>
    <mergeCell ref="AF84:AH86"/>
    <mergeCell ref="AF89:AH91"/>
  </mergeCells>
  <printOptions/>
  <pageMargins left="0.75" right="0.73" top="1" bottom="0.52" header="0.5" footer="0.5"/>
  <pageSetup horizontalDpi="300" verticalDpi="300" orientation="landscape" paperSize="9" scale="65" r:id="rId1"/>
  <headerFooter alignWithMargins="0">
    <oddHeader>&amp;C&amp;F</oddHeader>
    <oddFooter>&amp;LEric Anderssen&amp;CPage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Anderssen</dc:creator>
  <cp:keywords/>
  <dc:description/>
  <cp:lastModifiedBy>Eric Anderssen</cp:lastModifiedBy>
  <cp:lastPrinted>1999-04-08T16:12:02Z</cp:lastPrinted>
  <dcterms:created xsi:type="dcterms:W3CDTF">1999-03-01T13:40:30Z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