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31" windowWidth="9690" windowHeight="6645" activeTab="0"/>
  </bookViews>
  <sheets>
    <sheet name="FY05-06 RATE" sheetId="1" r:id="rId1"/>
  </sheets>
  <definedNames>
    <definedName name="_Regression_Int" localSheetId="0" hidden="1">1</definedName>
    <definedName name="Full_GA">'FY05-06 RATE'!$E$1</definedName>
    <definedName name="Full_GA_NIH">'FY05-06 RATE'!$K$2</definedName>
    <definedName name="LW_Serv">'FY05-06 RATE'!$E$2</definedName>
    <definedName name="LW_Serv_NIH">'FY05-06 RATE'!$K$1</definedName>
    <definedName name="NFA">'FY05-06 RATE'!$E$3</definedName>
    <definedName name="OFA">'FY05-06 RATE'!$E$4</definedName>
    <definedName name="_xlnm.Print_Area" localSheetId="0">'FY05-06 RATE'!$B$18:$Y$242</definedName>
    <definedName name="Print_Area_MI">'FY05-06 RATE'!$A$18:$T$76</definedName>
    <definedName name="_xlnm.Print_Titles" localSheetId="0">'FY05-06 RATE'!$7:$17</definedName>
    <definedName name="Print_Titles_MI" localSheetId="0">'FY05-06 RATE'!$7:$17</definedName>
  </definedNames>
  <calcPr fullCalcOnLoad="1"/>
</workbook>
</file>

<file path=xl/comments1.xml><?xml version="1.0" encoding="utf-8"?>
<comments xmlns="http://schemas.openxmlformats.org/spreadsheetml/2006/main">
  <authors>
    <author>Shantilata Subudhi</author>
  </authors>
  <commentList>
    <comment ref="E125" authorId="0">
      <text>
        <r>
          <rPr>
            <b/>
            <sz val="8"/>
            <rFont val="Tahoma"/>
            <family val="0"/>
          </rPr>
          <t xml:space="preserve">Shantilata Subudhi:
FY 06  interim rate. </t>
        </r>
      </text>
    </comment>
    <comment ref="C28" authorId="0">
      <text>
        <r>
          <rPr>
            <b/>
            <sz val="8"/>
            <rFont val="Tahoma"/>
            <family val="0"/>
          </rPr>
          <t>Shantilata Subudhi:</t>
        </r>
        <r>
          <rPr>
            <sz val="8"/>
            <rFont val="Tahoma"/>
            <family val="0"/>
          </rPr>
          <t xml:space="preserve">
FY 05 Mid Year rate was $108.00</t>
        </r>
      </text>
    </comment>
  </commentList>
</comments>
</file>

<file path=xl/sharedStrings.xml><?xml version="1.0" encoding="utf-8"?>
<sst xmlns="http://schemas.openxmlformats.org/spreadsheetml/2006/main" count="209" uniqueCount="179">
  <si>
    <t>‚::</t>
  </si>
  <si>
    <t>this line and data above not included in print out</t>
  </si>
  <si>
    <t>BROOKHAVEN NATIONAL LABORATORY</t>
  </si>
  <si>
    <t>BNL Users Only</t>
  </si>
  <si>
    <t>Direct</t>
  </si>
  <si>
    <t>Machine</t>
  </si>
  <si>
    <t>Portion</t>
  </si>
  <si>
    <t xml:space="preserve">Power </t>
  </si>
  <si>
    <t>Laboratory</t>
  </si>
  <si>
    <t>Recovery</t>
  </si>
  <si>
    <t>Organizational Unit</t>
  </si>
  <si>
    <t>of Rate</t>
  </si>
  <si>
    <t>Rate</t>
  </si>
  <si>
    <t>G&amp;A</t>
  </si>
  <si>
    <t>Factor</t>
  </si>
  <si>
    <t>SCIENTIFIC DEVICES</t>
  </si>
  <si>
    <t xml:space="preserve">     Cost per hour</t>
  </si>
  <si>
    <t xml:space="preserve">               </t>
  </si>
  <si>
    <t xml:space="preserve">     User Training Fee</t>
  </si>
  <si>
    <t>STAFF SERVICES DIVISION</t>
  </si>
  <si>
    <t xml:space="preserve"> </t>
  </si>
  <si>
    <t xml:space="preserve">     A- per project</t>
  </si>
  <si>
    <t xml:space="preserve">     B- per house period</t>
  </si>
  <si>
    <t xml:space="preserve">     C- per CATS</t>
  </si>
  <si>
    <t xml:space="preserve">     F- pollutant sources -per N + 1 zone</t>
  </si>
  <si>
    <t>Non Returned Items - One Time Fee</t>
  </si>
  <si>
    <t xml:space="preserve">     A- CATS</t>
  </si>
  <si>
    <t xml:space="preserve">     B- Source</t>
  </si>
  <si>
    <t xml:space="preserve">     C- Tray</t>
  </si>
  <si>
    <t xml:space="preserve">            </t>
  </si>
  <si>
    <t xml:space="preserve">       Per Hour</t>
  </si>
  <si>
    <t xml:space="preserve">     cost per hour</t>
  </si>
  <si>
    <t xml:space="preserve">     Mouse</t>
  </si>
  <si>
    <t xml:space="preserve">     Rat</t>
  </si>
  <si>
    <t xml:space="preserve">     Rabbit</t>
  </si>
  <si>
    <t xml:space="preserve">     Baboon</t>
  </si>
  <si>
    <t>Facility Support Services</t>
  </si>
  <si>
    <t>- Professional Reps</t>
  </si>
  <si>
    <t>- Radiation Control Technicians (RCT)</t>
  </si>
  <si>
    <t>- RCT Overtime</t>
  </si>
  <si>
    <t>3% Full Cost</t>
  </si>
  <si>
    <t>Glassblowing Services</t>
  </si>
  <si>
    <t xml:space="preserve">Engineering Construction Services </t>
  </si>
  <si>
    <t>Metallurgical Services</t>
  </si>
  <si>
    <t>Building Trades Shops  (Standard)</t>
  </si>
  <si>
    <t>Building Trades Shops  (Assigned)</t>
  </si>
  <si>
    <t>General Labor</t>
  </si>
  <si>
    <t>Tandem Van de Graaff -  MP-6</t>
  </si>
  <si>
    <t xml:space="preserve">     Shift Cost per NSLS Station (8 Hours)</t>
  </si>
  <si>
    <t>CCD Technicians Services</t>
  </si>
  <si>
    <t>Demonstration Fee (Two Tables) (Per Day)</t>
  </si>
  <si>
    <t>Each Additional Table (Per Day)</t>
  </si>
  <si>
    <t>Capillary Adsorption Tube Sampler (CATS)</t>
  </si>
  <si>
    <t xml:space="preserve">Chauffeur Straight Time Hourly Rate </t>
  </si>
  <si>
    <t>Chauffeur Overtime Hourly Rate</t>
  </si>
  <si>
    <t>Motor Vehicle Mechanics Rate</t>
  </si>
  <si>
    <t>Total</t>
  </si>
  <si>
    <t>DOE Program</t>
  </si>
  <si>
    <t xml:space="preserve">Total </t>
  </si>
  <si>
    <t xml:space="preserve">Copy Service </t>
  </si>
  <si>
    <t>Central Shop Rates</t>
  </si>
  <si>
    <t>C/S Assigned Rate</t>
  </si>
  <si>
    <t>C/S Premium Rate</t>
  </si>
  <si>
    <t xml:space="preserve">Off-Site per day </t>
  </si>
  <si>
    <t>On-Site per day</t>
  </si>
  <si>
    <t>On-Site 1/2 day</t>
  </si>
  <si>
    <t>Maintenance Cost (Per Day)</t>
  </si>
  <si>
    <t>Animal Receiving</t>
  </si>
  <si>
    <t>Dept. of EENS</t>
  </si>
  <si>
    <t>Senior Scientist</t>
  </si>
  <si>
    <t>Scientist</t>
  </si>
  <si>
    <t>Engineer/Professional</t>
  </si>
  <si>
    <t>Technical Rate</t>
  </si>
  <si>
    <t xml:space="preserve">Cyclotron </t>
  </si>
  <si>
    <t>Tandem User Labor Rate</t>
  </si>
  <si>
    <t>Secretarial Rate</t>
  </si>
  <si>
    <t xml:space="preserve">     E- CATS bake/check</t>
  </si>
  <si>
    <t xml:space="preserve">     G- CATS HC Oxidation</t>
  </si>
  <si>
    <t>Safeguard &amp; Sec</t>
  </si>
  <si>
    <t>Assessment</t>
  </si>
  <si>
    <t>FCR</t>
  </si>
  <si>
    <t>Safeg&amp;Sec</t>
  </si>
  <si>
    <t>LW Serv G&amp;A</t>
  </si>
  <si>
    <t>Full G&amp;A</t>
  </si>
  <si>
    <t>LW NIH G&amp;A</t>
  </si>
  <si>
    <t>Full NIH G&amp;A</t>
  </si>
  <si>
    <t>Section A: Central Lab Recharge Services</t>
  </si>
  <si>
    <t>Dept of Chemistry</t>
  </si>
  <si>
    <t>Conference Personnel OT Rate</t>
  </si>
  <si>
    <t>Conference Personnel Double Time Rate</t>
  </si>
  <si>
    <t xml:space="preserve">     D- per source/MO  </t>
  </si>
  <si>
    <t>Section B: Other Services</t>
  </si>
  <si>
    <t>Expense</t>
  </si>
  <si>
    <t>Prior to</t>
  </si>
  <si>
    <t>with FCR</t>
  </si>
  <si>
    <t>Off-Site 1/2 day</t>
  </si>
  <si>
    <t xml:space="preserve"> NIH Program(Existing grants only)</t>
  </si>
  <si>
    <t>Non DOE Program &amp; NIH(New Proposal)</t>
  </si>
  <si>
    <t>Waste Mgmt Dept</t>
  </si>
  <si>
    <t>Hazardous &amp; Industrial Rate</t>
  </si>
  <si>
    <t>Rad Solid</t>
  </si>
  <si>
    <t>Rad Liquid</t>
  </si>
  <si>
    <t>Mixed Waste</t>
  </si>
  <si>
    <t>BB</t>
  </si>
  <si>
    <t xml:space="preserve">   a.      Whole Body Count (Rate per Count) </t>
  </si>
  <si>
    <t xml:space="preserve">   Respirator Rate(Per Respirator)</t>
  </si>
  <si>
    <t xml:space="preserve">   Waste Mgmt Professional Rate</t>
  </si>
  <si>
    <t xml:space="preserve">   Waste Mgmt Tech  Rate</t>
  </si>
  <si>
    <t xml:space="preserve">   Non Hazardous waste per drum</t>
  </si>
  <si>
    <t xml:space="preserve">   Hazardous waste per drum</t>
  </si>
  <si>
    <t xml:space="preserve">   Hazardous normal labpack per lbs.</t>
  </si>
  <si>
    <t xml:space="preserve">   Compactible Rad waste per cubic Ft.</t>
  </si>
  <si>
    <t xml:space="preserve">   Non-Compactible Rad waste per cubic Ft.</t>
  </si>
  <si>
    <t xml:space="preserve">   Rad liquid per gallon</t>
  </si>
  <si>
    <t xml:space="preserve">   Lead per cubic Ft.</t>
  </si>
  <si>
    <t xml:space="preserve">   Non-lead Mixed per cubic Ft.</t>
  </si>
  <si>
    <t>Plant Engineering Rates</t>
  </si>
  <si>
    <t>Plant Engineering Division - Charge for Space Maint. &amp; Fuel</t>
  </si>
  <si>
    <t>Magnetic Resonance Imaging (MRI)</t>
  </si>
  <si>
    <t xml:space="preserve">Airline Ticket surcharge - per ticket </t>
  </si>
  <si>
    <t>Extra Care mouse</t>
  </si>
  <si>
    <t>Monkey</t>
  </si>
  <si>
    <t>Assigned Motor Vehicle Rate</t>
  </si>
  <si>
    <t>Sedan/Wagon/Pickup/Van/Truck</t>
  </si>
  <si>
    <t>Security Vehicle</t>
  </si>
  <si>
    <t>Ambulance/Fire</t>
  </si>
  <si>
    <t>Utility</t>
  </si>
  <si>
    <t>Sefety &amp; Environmental Protection Dept.</t>
  </si>
  <si>
    <t>Personal Monitor-Rates</t>
  </si>
  <si>
    <t xml:space="preserve">   b.      Off-Site Bioassay (Per Bioassay)</t>
  </si>
  <si>
    <t xml:space="preserve">   d.       Ring Dosimeter (Per Dosimeter)</t>
  </si>
  <si>
    <t xml:space="preserve">   f.      TLD Chip(Per Chip)</t>
  </si>
  <si>
    <t xml:space="preserve">   g.      TLD Plus Neutron(Per Dosimeter)</t>
  </si>
  <si>
    <t xml:space="preserve">   h.        Basic TLD(Per Dosimeter)</t>
  </si>
  <si>
    <t>Field Sampling team Rate</t>
  </si>
  <si>
    <t xml:space="preserve">  a.        Sample Team(Per Hour)</t>
  </si>
  <si>
    <t>Hourly rate used for Allocation</t>
  </si>
  <si>
    <t>High Activity (Radioactive) waste per cubic Ft.</t>
  </si>
  <si>
    <t>1. Storage Space (per year)</t>
  </si>
  <si>
    <t>2. Industrial Space (per year)</t>
  </si>
  <si>
    <t xml:space="preserve">3. Laboratory/Office  (per year) </t>
  </si>
  <si>
    <t xml:space="preserve">-Exception to above space codes (1, 2 and 3) : see final page for detail </t>
  </si>
  <si>
    <t>SPACE CODE</t>
  </si>
  <si>
    <t>RATE ($)*</t>
  </si>
  <si>
    <t xml:space="preserve">DESCRIPTION </t>
  </si>
  <si>
    <t>Common Space (Corridors, bathrooms, electrical and mechanical space associated with the operation of the building).</t>
  </si>
  <si>
    <t>Normally unoccupied space, including programmatic equipment support spaces, electrical and mechanical space associated with the operation of the program, and storage spaces.</t>
  </si>
  <si>
    <t>Normally occupied spaces, including industrial spaces, such as machine shops, tech and craft shop areas, nonlaboratory high-bay industrial areas, such as manufacturing, testing, and assembly areas, and commercial-type space, such as the Research Library or other building spaces originally designed as a library.</t>
  </si>
  <si>
    <t>Normally occupied space, including offices, laboratories, conference rooms, and local libraries.</t>
  </si>
  <si>
    <t>Normally inaccessible spaces occupied by large research machines including associated tunnels and caves.</t>
  </si>
  <si>
    <t>Housing. All maintenance is charged back to the Staff Services Division.</t>
  </si>
  <si>
    <t>Same as Type 1 space, except occupant pays for all maintenance. Responsible organization must have an "Open Work Order" with Plant Engineering so that maintenance costs can be charged.</t>
  </si>
  <si>
    <t>Same as Type 2 space, except occupant pays for all maintenance. Responsible organization must have an "Open Work Order" with Plant Engineering so that maintenance costs can be charged.</t>
  </si>
  <si>
    <t>Same as Type 3 space, except occupant pays for all maintenance. Responsible organization must have an "Open Work Order" with Plant Engineering so that maintenance costs can be charged.</t>
  </si>
  <si>
    <t xml:space="preserve">-Fuel Surcharge </t>
  </si>
  <si>
    <t xml:space="preserve">   c.      Lost Dosimeter Replacement (Per Replacement</t>
  </si>
  <si>
    <t xml:space="preserve">Note: Jr. Tech rate is eliminated and it rolled into RCT rate. </t>
  </si>
  <si>
    <t>Special Service Rate</t>
  </si>
  <si>
    <t>Bruker AM-300 NMR Spectrometer</t>
  </si>
  <si>
    <t xml:space="preserve">Office of Intellectual Property &amp; Industrial Partnership </t>
  </si>
  <si>
    <t xml:space="preserve">Note: The charge will apply to all issued tickets. </t>
  </si>
  <si>
    <t>Vet Services Facility (Medical Dept.)</t>
  </si>
  <si>
    <t>FY 05 Space charge Rates</t>
  </si>
  <si>
    <t>Automotive Rental Rate (using the Enterprise Rents)</t>
  </si>
  <si>
    <t>Computational Science Support Rate (Visualization)</t>
  </si>
  <si>
    <r>
      <t>National Synchrotron Light Source</t>
    </r>
    <r>
      <rPr>
        <b/>
        <u val="single"/>
        <vertAlign val="superscript"/>
        <sz val="10"/>
        <rFont val="Helv"/>
        <family val="0"/>
      </rPr>
      <t>2</t>
    </r>
  </si>
  <si>
    <t>FY 2006 STANDARD RATES</t>
  </si>
  <si>
    <t>Effective October 1, 2005</t>
  </si>
  <si>
    <t>FY 05 Rate</t>
  </si>
  <si>
    <t>16.6% of Space Rate</t>
  </si>
  <si>
    <t>Central Shop Standard Rate</t>
  </si>
  <si>
    <t xml:space="preserve">FY 06 Approved Rates </t>
  </si>
  <si>
    <t>Note 1: Rate is not yet developed.</t>
  </si>
  <si>
    <r>
      <t xml:space="preserve">Instrumentation &amp; Calibration </t>
    </r>
    <r>
      <rPr>
        <u val="single"/>
        <vertAlign val="superscript"/>
        <sz val="10"/>
        <color indexed="12"/>
        <rFont val="Helv"/>
        <family val="0"/>
      </rPr>
      <t>1</t>
    </r>
  </si>
  <si>
    <t>Will be published but departments will get charge via monthly allocation.</t>
  </si>
  <si>
    <t xml:space="preserve">Note 2: Intrim Rate </t>
  </si>
  <si>
    <t xml:space="preserve">Information &amp; Technology Division </t>
  </si>
  <si>
    <r>
      <t>Computational Science Center</t>
    </r>
    <r>
      <rPr>
        <b/>
        <u val="single"/>
        <sz val="12"/>
        <rFont val="Helv"/>
        <family val="0"/>
      </rPr>
      <t xml:space="preserve"> </t>
    </r>
  </si>
  <si>
    <t>Fiscal Services Division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</si>
</sst>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_)"/>
    <numFmt numFmtId="166" formatCode="0.0000_)"/>
    <numFmt numFmtId="167" formatCode="#,##0.000"/>
    <numFmt numFmtId="168" formatCode="#,##0.0000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0000_);_(&quot;$&quot;* \(#,##0.00000\);_(&quot;$&quot;* &quot;-&quot;??_);_(@_)"/>
    <numFmt numFmtId="172" formatCode="_(&quot;$&quot;* #,##0.000000_);_(&quot;$&quot;* \(#,##0.000000\);_(&quot;$&quot;* &quot;-&quot;??_);_(@_)"/>
    <numFmt numFmtId="173" formatCode="0.0_)"/>
    <numFmt numFmtId="174" formatCode="_(* #,##0.000_);_(* \(#,##0.000\);_(* &quot;-&quot;??_);_(@_)"/>
    <numFmt numFmtId="175" formatCode="_(* #,##0.0000_);_(* \(#,##0.0000\);_(* &quot;-&quot;??_);_(@_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9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1"/>
      <color indexed="12"/>
      <name val="Helv"/>
      <family val="0"/>
    </font>
    <font>
      <sz val="11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b/>
      <sz val="10"/>
      <color indexed="12"/>
      <name val="Helv"/>
      <family val="0"/>
    </font>
    <font>
      <sz val="10"/>
      <color indexed="12"/>
      <name val="Helv"/>
      <family val="0"/>
    </font>
    <font>
      <b/>
      <sz val="9"/>
      <name val="Helv"/>
      <family val="0"/>
    </font>
    <font>
      <sz val="10"/>
      <color indexed="56"/>
      <name val="Helv"/>
      <family val="0"/>
    </font>
    <font>
      <sz val="11"/>
      <color indexed="10"/>
      <name val="Helv"/>
      <family val="0"/>
    </font>
    <font>
      <sz val="9"/>
      <color indexed="12"/>
      <name val="Helv"/>
      <family val="0"/>
    </font>
    <font>
      <sz val="10"/>
      <color indexed="10"/>
      <name val="Helv"/>
      <family val="0"/>
    </font>
    <font>
      <b/>
      <sz val="10"/>
      <color indexed="10"/>
      <name val="Helv"/>
      <family val="0"/>
    </font>
    <font>
      <b/>
      <u val="single"/>
      <sz val="9"/>
      <color indexed="18"/>
      <name val="Helv"/>
      <family val="0"/>
    </font>
    <font>
      <b/>
      <u val="single"/>
      <sz val="9"/>
      <color indexed="12"/>
      <name val="Helv"/>
      <family val="0"/>
    </font>
    <font>
      <u val="single"/>
      <sz val="9"/>
      <color indexed="12"/>
      <name val="Helv"/>
      <family val="0"/>
    </font>
    <font>
      <u val="single"/>
      <sz val="9"/>
      <name val="Helv"/>
      <family val="0"/>
    </font>
    <font>
      <b/>
      <vertAlign val="superscript"/>
      <sz val="9"/>
      <name val="Helv"/>
      <family val="0"/>
    </font>
    <font>
      <b/>
      <sz val="8"/>
      <name val="Helv"/>
      <family val="0"/>
    </font>
    <font>
      <u val="single"/>
      <sz val="10"/>
      <color indexed="12"/>
      <name val="Helv"/>
      <family val="0"/>
    </font>
    <font>
      <b/>
      <u val="single"/>
      <sz val="10"/>
      <name val="Helv"/>
      <family val="0"/>
    </font>
    <font>
      <b/>
      <u val="single"/>
      <sz val="10"/>
      <color indexed="12"/>
      <name val="Helv"/>
      <family val="0"/>
    </font>
    <font>
      <sz val="8"/>
      <name val="Georgia"/>
      <family val="1"/>
    </font>
    <font>
      <b/>
      <sz val="11"/>
      <color indexed="14"/>
      <name val="Helv"/>
      <family val="0"/>
    </font>
    <font>
      <b/>
      <sz val="10"/>
      <color indexed="56"/>
      <name val="Helv"/>
      <family val="0"/>
    </font>
    <font>
      <sz val="10"/>
      <color indexed="16"/>
      <name val="Helv"/>
      <family val="0"/>
    </font>
    <font>
      <b/>
      <sz val="11"/>
      <color indexed="16"/>
      <name val="Helv"/>
      <family val="0"/>
    </font>
    <font>
      <sz val="11"/>
      <color indexed="16"/>
      <name val="Helv"/>
      <family val="0"/>
    </font>
    <font>
      <b/>
      <u val="single"/>
      <sz val="10"/>
      <color indexed="18"/>
      <name val="Helv"/>
      <family val="0"/>
    </font>
    <font>
      <b/>
      <sz val="9"/>
      <color indexed="12"/>
      <name val="Helv"/>
      <family val="0"/>
    </font>
    <font>
      <b/>
      <sz val="8"/>
      <color indexed="16"/>
      <name val="Helv"/>
      <family val="0"/>
    </font>
    <font>
      <b/>
      <sz val="9"/>
      <color indexed="16"/>
      <name val="Helv"/>
      <family val="0"/>
    </font>
    <font>
      <sz val="9"/>
      <color indexed="16"/>
      <name val="Helv"/>
      <family val="0"/>
    </font>
    <font>
      <b/>
      <sz val="8"/>
      <color indexed="12"/>
      <name val="Helv"/>
      <family val="0"/>
    </font>
    <font>
      <b/>
      <sz val="11"/>
      <color indexed="12"/>
      <name val="Helv"/>
      <family val="0"/>
    </font>
    <font>
      <b/>
      <sz val="11"/>
      <name val="Helv"/>
      <family val="0"/>
    </font>
    <font>
      <sz val="8"/>
      <name val="Tahoma"/>
      <family val="0"/>
    </font>
    <font>
      <b/>
      <sz val="8"/>
      <name val="Tahoma"/>
      <family val="0"/>
    </font>
    <font>
      <b/>
      <u val="single"/>
      <vertAlign val="superscript"/>
      <sz val="10"/>
      <name val="Helv"/>
      <family val="0"/>
    </font>
    <font>
      <b/>
      <u val="single"/>
      <sz val="12"/>
      <name val="Helv"/>
      <family val="0"/>
    </font>
    <font>
      <u val="single"/>
      <sz val="9"/>
      <color indexed="36"/>
      <name val="Helv"/>
      <family val="0"/>
    </font>
    <font>
      <sz val="10"/>
      <color indexed="60"/>
      <name val="Helv"/>
      <family val="0"/>
    </font>
    <font>
      <sz val="11"/>
      <color indexed="60"/>
      <name val="Helv"/>
      <family val="0"/>
    </font>
    <font>
      <sz val="9"/>
      <color indexed="60"/>
      <name val="Helv"/>
      <family val="0"/>
    </font>
    <font>
      <u val="single"/>
      <vertAlign val="superscript"/>
      <sz val="10"/>
      <color indexed="12"/>
      <name val="Helv"/>
      <family val="0"/>
    </font>
    <font>
      <u val="single"/>
      <sz val="11"/>
      <name val="Helv"/>
      <family val="0"/>
    </font>
  </fonts>
  <fills count="6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19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6" fillId="0" borderId="0" xfId="0" applyFont="1" applyAlignment="1" applyProtection="1">
      <alignment horizontal="left"/>
      <protection/>
    </xf>
    <xf numFmtId="164" fontId="6" fillId="0" borderId="0" xfId="0" applyFont="1" applyAlignment="1">
      <alignment/>
    </xf>
    <xf numFmtId="165" fontId="5" fillId="0" borderId="0" xfId="0" applyNumberFormat="1" applyFont="1" applyAlignment="1" applyProtection="1">
      <alignment/>
      <protection locked="0"/>
    </xf>
    <xf numFmtId="164" fontId="7" fillId="0" borderId="0" xfId="0" applyFont="1" applyAlignment="1">
      <alignment/>
    </xf>
    <xf numFmtId="164" fontId="7" fillId="2" borderId="0" xfId="0" applyFont="1" applyFill="1" applyAlignment="1">
      <alignment/>
    </xf>
    <xf numFmtId="164" fontId="10" fillId="0" borderId="0" xfId="0" applyFont="1" applyAlignment="1" applyProtection="1">
      <alignment/>
      <protection locked="0"/>
    </xf>
    <xf numFmtId="164" fontId="10" fillId="0" borderId="0" xfId="0" applyFont="1" applyAlignment="1" applyProtection="1">
      <alignment horizontal="left"/>
      <protection locked="0"/>
    </xf>
    <xf numFmtId="7" fontId="10" fillId="0" borderId="0" xfId="0" applyNumberFormat="1" applyFont="1" applyAlignment="1" applyProtection="1">
      <alignment/>
      <protection locked="0"/>
    </xf>
    <xf numFmtId="39" fontId="7" fillId="0" borderId="0" xfId="0" applyNumberFormat="1" applyFont="1" applyAlignment="1" applyProtection="1">
      <alignment/>
      <protection/>
    </xf>
    <xf numFmtId="39" fontId="10" fillId="0" borderId="0" xfId="0" applyNumberFormat="1" applyFont="1" applyAlignment="1" applyProtection="1">
      <alignment/>
      <protection locked="0"/>
    </xf>
    <xf numFmtId="164" fontId="10" fillId="0" borderId="0" xfId="0" applyFont="1" applyAlignment="1">
      <alignment/>
    </xf>
    <xf numFmtId="164" fontId="10" fillId="0" borderId="0" xfId="0" applyNumberFormat="1" applyFont="1" applyAlignment="1" applyProtection="1">
      <alignment/>
      <protection locked="0"/>
    </xf>
    <xf numFmtId="164" fontId="7" fillId="0" borderId="0" xfId="0" applyNumberFormat="1" applyFont="1" applyAlignment="1" applyProtection="1">
      <alignment/>
      <protection/>
    </xf>
    <xf numFmtId="164" fontId="7" fillId="0" borderId="0" xfId="0" applyFont="1" applyAlignment="1" applyProtection="1">
      <alignment/>
      <protection/>
    </xf>
    <xf numFmtId="39" fontId="10" fillId="0" borderId="0" xfId="0" applyNumberFormat="1" applyFont="1" applyAlignment="1" applyProtection="1">
      <alignment/>
      <protection/>
    </xf>
    <xf numFmtId="44" fontId="7" fillId="0" borderId="0" xfId="17" applyFont="1" applyAlignment="1" applyProtection="1">
      <alignment/>
      <protection/>
    </xf>
    <xf numFmtId="44" fontId="10" fillId="0" borderId="0" xfId="17" applyFont="1" applyAlignment="1" applyProtection="1">
      <alignment/>
      <protection locked="0"/>
    </xf>
    <xf numFmtId="2" fontId="7" fillId="0" borderId="0" xfId="0" applyNumberFormat="1" applyFont="1" applyAlignment="1" applyProtection="1">
      <alignment/>
      <protection/>
    </xf>
    <xf numFmtId="2" fontId="10" fillId="0" borderId="0" xfId="17" applyNumberFormat="1" applyFont="1" applyAlignment="1" applyProtection="1">
      <alignment/>
      <protection locked="0"/>
    </xf>
    <xf numFmtId="2" fontId="7" fillId="0" borderId="0" xfId="17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 locked="0"/>
    </xf>
    <xf numFmtId="44" fontId="7" fillId="0" borderId="0" xfId="0" applyNumberFormat="1" applyFont="1" applyAlignment="1" applyProtection="1">
      <alignment/>
      <protection/>
    </xf>
    <xf numFmtId="164" fontId="7" fillId="0" borderId="0" xfId="0" applyFont="1" applyBorder="1" applyAlignment="1">
      <alignment/>
    </xf>
    <xf numFmtId="44" fontId="10" fillId="0" borderId="0" xfId="0" applyNumberFormat="1" applyFont="1" applyAlignment="1" applyProtection="1">
      <alignment/>
      <protection locked="0"/>
    </xf>
    <xf numFmtId="44" fontId="7" fillId="0" borderId="0" xfId="0" applyNumberFormat="1" applyFont="1" applyAlignment="1">
      <alignment/>
    </xf>
    <xf numFmtId="164" fontId="12" fillId="0" borderId="0" xfId="0" applyFont="1" applyAlignment="1" applyProtection="1">
      <alignment/>
      <protection/>
    </xf>
    <xf numFmtId="164" fontId="13" fillId="0" borderId="0" xfId="0" applyFont="1" applyAlignment="1">
      <alignment/>
    </xf>
    <xf numFmtId="164" fontId="7" fillId="0" borderId="1" xfId="0" applyFont="1" applyBorder="1" applyAlignment="1" applyProtection="1">
      <alignment horizontal="center"/>
      <protection/>
    </xf>
    <xf numFmtId="164" fontId="7" fillId="0" borderId="2" xfId="0" applyFont="1" applyBorder="1" applyAlignment="1" applyProtection="1">
      <alignment horizontal="center"/>
      <protection/>
    </xf>
    <xf numFmtId="164" fontId="7" fillId="0" borderId="3" xfId="0" applyFont="1" applyBorder="1" applyAlignment="1">
      <alignment/>
    </xf>
    <xf numFmtId="164" fontId="0" fillId="0" borderId="0" xfId="0" applyFont="1" applyAlignment="1">
      <alignment/>
    </xf>
    <xf numFmtId="164" fontId="7" fillId="0" borderId="4" xfId="0" applyFont="1" applyBorder="1" applyAlignment="1">
      <alignment/>
    </xf>
    <xf numFmtId="164" fontId="14" fillId="0" borderId="0" xfId="0" applyFont="1" applyAlignment="1" applyProtection="1">
      <alignment horizontal="left"/>
      <protection/>
    </xf>
    <xf numFmtId="165" fontId="6" fillId="0" borderId="0" xfId="0" applyNumberFormat="1" applyFont="1" applyAlignment="1">
      <alignment/>
    </xf>
    <xf numFmtId="164" fontId="7" fillId="0" borderId="4" xfId="0" applyFont="1" applyBorder="1" applyAlignment="1" applyProtection="1">
      <alignment horizontal="center"/>
      <protection/>
    </xf>
    <xf numFmtId="164" fontId="7" fillId="0" borderId="0" xfId="0" applyFont="1" applyBorder="1" applyAlignment="1" applyProtection="1">
      <alignment horizontal="center"/>
      <protection/>
    </xf>
    <xf numFmtId="164" fontId="7" fillId="0" borderId="5" xfId="0" applyFont="1" applyBorder="1" applyAlignment="1">
      <alignment/>
    </xf>
    <xf numFmtId="164" fontId="0" fillId="0" borderId="0" xfId="0" applyBorder="1" applyAlignment="1">
      <alignment/>
    </xf>
    <xf numFmtId="164" fontId="7" fillId="0" borderId="5" xfId="0" applyFont="1" applyBorder="1" applyAlignment="1" applyProtection="1">
      <alignment horizontal="center"/>
      <protection/>
    </xf>
    <xf numFmtId="164" fontId="7" fillId="0" borderId="6" xfId="0" applyFont="1" applyBorder="1" applyAlignment="1" applyProtection="1">
      <alignment horizontal="center"/>
      <protection/>
    </xf>
    <xf numFmtId="164" fontId="7" fillId="0" borderId="6" xfId="0" applyFont="1" applyBorder="1" applyAlignment="1" applyProtection="1">
      <alignment horizontal="right"/>
      <protection/>
    </xf>
    <xf numFmtId="4" fontId="10" fillId="0" borderId="0" xfId="0" applyNumberFormat="1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4" fontId="0" fillId="0" borderId="0" xfId="0" applyNumberFormat="1" applyAlignment="1">
      <alignment/>
    </xf>
    <xf numFmtId="4" fontId="7" fillId="0" borderId="0" xfId="17" applyNumberFormat="1" applyFont="1" applyAlignment="1" applyProtection="1">
      <alignment/>
      <protection/>
    </xf>
    <xf numFmtId="164" fontId="8" fillId="0" borderId="0" xfId="0" applyFont="1" applyAlignment="1" applyProtection="1">
      <alignment horizontal="center"/>
      <protection/>
    </xf>
    <xf numFmtId="164" fontId="9" fillId="0" borderId="0" xfId="0" applyFont="1" applyAlignment="1" applyProtection="1">
      <alignment horizontal="center"/>
      <protection locked="0"/>
    </xf>
    <xf numFmtId="4" fontId="10" fillId="0" borderId="0" xfId="17" applyNumberFormat="1" applyFont="1" applyAlignment="1" applyProtection="1">
      <alignment/>
      <protection locked="0"/>
    </xf>
    <xf numFmtId="166" fontId="7" fillId="0" borderId="0" xfId="0" applyNumberFormat="1" applyFont="1" applyBorder="1" applyAlignment="1">
      <alignment/>
    </xf>
    <xf numFmtId="166" fontId="7" fillId="0" borderId="0" xfId="0" applyNumberFormat="1" applyFont="1" applyAlignment="1">
      <alignment/>
    </xf>
    <xf numFmtId="166" fontId="7" fillId="0" borderId="0" xfId="0" applyNumberFormat="1" applyFont="1" applyAlignment="1" applyProtection="1">
      <alignment/>
      <protection/>
    </xf>
    <xf numFmtId="166" fontId="7" fillId="0" borderId="0" xfId="17" applyNumberFormat="1" applyFont="1" applyAlignment="1" applyProtection="1">
      <alignment/>
      <protection/>
    </xf>
    <xf numFmtId="166" fontId="6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7" fillId="2" borderId="0" xfId="0" applyNumberFormat="1" applyFont="1" applyFill="1" applyAlignment="1">
      <alignment/>
    </xf>
    <xf numFmtId="166" fontId="7" fillId="0" borderId="4" xfId="0" applyNumberFormat="1" applyFont="1" applyBorder="1" applyAlignment="1" applyProtection="1">
      <alignment horizontal="center"/>
      <protection/>
    </xf>
    <xf numFmtId="166" fontId="7" fillId="0" borderId="0" xfId="0" applyNumberFormat="1" applyFont="1" applyBorder="1" applyAlignment="1" applyProtection="1">
      <alignment horizontal="center"/>
      <protection/>
    </xf>
    <xf numFmtId="166" fontId="7" fillId="0" borderId="5" xfId="0" applyNumberFormat="1" applyFont="1" applyBorder="1" applyAlignment="1" applyProtection="1">
      <alignment horizontal="center"/>
      <protection/>
    </xf>
    <xf numFmtId="175" fontId="7" fillId="0" borderId="0" xfId="15" applyNumberFormat="1" applyFont="1" applyAlignment="1" applyProtection="1">
      <alignment/>
      <protection/>
    </xf>
    <xf numFmtId="175" fontId="6" fillId="0" borderId="0" xfId="15" applyNumberFormat="1" applyFont="1" applyAlignment="1">
      <alignment/>
    </xf>
    <xf numFmtId="175" fontId="0" fillId="0" borderId="0" xfId="15" applyNumberFormat="1" applyAlignment="1">
      <alignment/>
    </xf>
    <xf numFmtId="4" fontId="7" fillId="0" borderId="0" xfId="15" applyNumberFormat="1" applyFont="1" applyAlignment="1" applyProtection="1">
      <alignment/>
      <protection/>
    </xf>
    <xf numFmtId="4" fontId="0" fillId="0" borderId="0" xfId="15" applyNumberFormat="1" applyAlignment="1">
      <alignment/>
    </xf>
    <xf numFmtId="4" fontId="7" fillId="0" borderId="0" xfId="0" applyNumberFormat="1" applyFont="1" applyAlignment="1">
      <alignment/>
    </xf>
    <xf numFmtId="4" fontId="7" fillId="0" borderId="0" xfId="15" applyNumberFormat="1" applyFont="1" applyAlignment="1">
      <alignment/>
    </xf>
    <xf numFmtId="4" fontId="6" fillId="0" borderId="0" xfId="15" applyNumberFormat="1" applyFont="1" applyAlignment="1">
      <alignment/>
    </xf>
    <xf numFmtId="164" fontId="15" fillId="0" borderId="0" xfId="0" applyFont="1" applyAlignment="1">
      <alignment/>
    </xf>
    <xf numFmtId="164" fontId="16" fillId="0" borderId="0" xfId="0" applyFont="1" applyAlignment="1">
      <alignment horizontal="left"/>
    </xf>
    <xf numFmtId="166" fontId="15" fillId="0" borderId="0" xfId="0" applyNumberFormat="1" applyFont="1" applyAlignment="1">
      <alignment/>
    </xf>
    <xf numFmtId="164" fontId="0" fillId="0" borderId="0" xfId="0" applyFont="1" applyAlignment="1" applyProtection="1">
      <alignment horizontal="left"/>
      <protection/>
    </xf>
    <xf numFmtId="164" fontId="11" fillId="2" borderId="0" xfId="0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3" xfId="0" applyFont="1" applyBorder="1" applyAlignment="1">
      <alignment/>
    </xf>
    <xf numFmtId="164" fontId="0" fillId="0" borderId="7" xfId="0" applyFont="1" applyBorder="1" applyAlignment="1">
      <alignment/>
    </xf>
    <xf numFmtId="164" fontId="0" fillId="0" borderId="0" xfId="0" applyFont="1" applyBorder="1" applyAlignment="1">
      <alignment/>
    </xf>
    <xf numFmtId="164" fontId="17" fillId="0" borderId="0" xfId="0" applyFont="1" applyAlignment="1">
      <alignment/>
    </xf>
    <xf numFmtId="164" fontId="14" fillId="0" borderId="0" xfId="0" applyFont="1" applyAlignment="1" applyProtection="1">
      <alignment horizontal="left"/>
      <protection locked="0"/>
    </xf>
    <xf numFmtId="164" fontId="14" fillId="0" borderId="0" xfId="0" applyFont="1" applyAlignment="1" applyProtection="1">
      <alignment/>
      <protection locked="0"/>
    </xf>
    <xf numFmtId="164" fontId="18" fillId="0" borderId="0" xfId="0" applyFont="1" applyAlignment="1" applyProtection="1">
      <alignment horizontal="left"/>
      <protection locked="0"/>
    </xf>
    <xf numFmtId="164" fontId="19" fillId="0" borderId="0" xfId="0" applyFont="1" applyAlignment="1" applyProtection="1">
      <alignment horizontal="left"/>
      <protection locked="0"/>
    </xf>
    <xf numFmtId="164" fontId="0" fillId="0" borderId="0" xfId="0" applyFont="1" applyAlignment="1" applyProtection="1">
      <alignment horizontal="left"/>
      <protection/>
    </xf>
    <xf numFmtId="164" fontId="19" fillId="0" borderId="0" xfId="0" applyFont="1" applyAlignment="1" applyProtection="1">
      <alignment horizontal="left"/>
      <protection/>
    </xf>
    <xf numFmtId="164" fontId="0" fillId="0" borderId="0" xfId="0" applyFont="1" applyAlignment="1">
      <alignment/>
    </xf>
    <xf numFmtId="164" fontId="2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64" fontId="14" fillId="0" borderId="0" xfId="0" applyFont="1" applyAlignment="1" applyProtection="1">
      <alignment horizontal="right"/>
      <protection locked="0"/>
    </xf>
    <xf numFmtId="164" fontId="14" fillId="0" borderId="0" xfId="0" applyFont="1" applyAlignment="1" applyProtection="1">
      <alignment vertical="center"/>
      <protection locked="0"/>
    </xf>
    <xf numFmtId="164" fontId="21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 applyProtection="1">
      <alignment horizontal="left"/>
      <protection locked="0"/>
    </xf>
    <xf numFmtId="164" fontId="23" fillId="0" borderId="0" xfId="0" applyFont="1" applyAlignment="1" applyProtection="1">
      <alignment horizontal="left"/>
      <protection locked="0"/>
    </xf>
    <xf numFmtId="164" fontId="24" fillId="0" borderId="0" xfId="0" applyFont="1" applyAlignment="1" applyProtection="1">
      <alignment horizontal="left"/>
      <protection/>
    </xf>
    <xf numFmtId="175" fontId="0" fillId="0" borderId="0" xfId="15" applyNumberFormat="1" applyFont="1" applyAlignment="1">
      <alignment/>
    </xf>
    <xf numFmtId="164" fontId="24" fillId="0" borderId="0" xfId="0" applyFont="1" applyAlignment="1" applyProtection="1">
      <alignment/>
      <protection locked="0"/>
    </xf>
    <xf numFmtId="164" fontId="8" fillId="0" borderId="0" xfId="0" applyFont="1" applyAlignment="1" applyProtection="1" quotePrefix="1">
      <alignment/>
      <protection locked="0"/>
    </xf>
    <xf numFmtId="164" fontId="25" fillId="0" borderId="0" xfId="0" applyFont="1" applyAlignment="1" applyProtection="1">
      <alignment/>
      <protection locked="0"/>
    </xf>
    <xf numFmtId="164" fontId="26" fillId="0" borderId="8" xfId="0" applyFont="1" applyBorder="1" applyAlignment="1">
      <alignment/>
    </xf>
    <xf numFmtId="164" fontId="26" fillId="0" borderId="8" xfId="0" applyFont="1" applyBorder="1" applyAlignment="1">
      <alignment wrapText="1"/>
    </xf>
    <xf numFmtId="164" fontId="27" fillId="0" borderId="0" xfId="0" applyFont="1" applyAlignment="1">
      <alignment/>
    </xf>
    <xf numFmtId="164" fontId="7" fillId="0" borderId="1" xfId="0" applyFont="1" applyBorder="1" applyAlignment="1">
      <alignment/>
    </xf>
    <xf numFmtId="164" fontId="7" fillId="0" borderId="2" xfId="0" applyFont="1" applyBorder="1" applyAlignment="1">
      <alignment/>
    </xf>
    <xf numFmtId="164" fontId="10" fillId="0" borderId="2" xfId="0" applyFont="1" applyBorder="1" applyAlignment="1" applyProtection="1">
      <alignment/>
      <protection locked="0"/>
    </xf>
    <xf numFmtId="2" fontId="10" fillId="0" borderId="2" xfId="17" applyNumberFormat="1" applyFont="1" applyBorder="1" applyAlignment="1" applyProtection="1">
      <alignment/>
      <protection locked="0"/>
    </xf>
    <xf numFmtId="164" fontId="6" fillId="0" borderId="2" xfId="0" applyFont="1" applyBorder="1" applyAlignment="1">
      <alignment/>
    </xf>
    <xf numFmtId="164" fontId="0" fillId="0" borderId="2" xfId="0" applyBorder="1" applyAlignment="1">
      <alignment/>
    </xf>
    <xf numFmtId="164" fontId="10" fillId="0" borderId="2" xfId="0" applyFont="1" applyBorder="1" applyAlignment="1" applyProtection="1">
      <alignment horizontal="left"/>
      <protection locked="0"/>
    </xf>
    <xf numFmtId="164" fontId="10" fillId="0" borderId="2" xfId="0" applyFont="1" applyBorder="1" applyAlignment="1">
      <alignment/>
    </xf>
    <xf numFmtId="164" fontId="7" fillId="0" borderId="9" xfId="0" applyFont="1" applyBorder="1" applyAlignment="1">
      <alignment/>
    </xf>
    <xf numFmtId="164" fontId="7" fillId="0" borderId="10" xfId="0" applyFont="1" applyBorder="1" applyAlignment="1">
      <alignment/>
    </xf>
    <xf numFmtId="4" fontId="10" fillId="0" borderId="0" xfId="0" applyNumberFormat="1" applyFont="1" applyAlignment="1" applyProtection="1">
      <alignment/>
      <protection/>
    </xf>
    <xf numFmtId="164" fontId="18" fillId="0" borderId="0" xfId="0" applyFont="1" applyAlignment="1" applyProtection="1">
      <alignment horizontal="left"/>
      <protection/>
    </xf>
    <xf numFmtId="164" fontId="18" fillId="0" borderId="0" xfId="0" applyFont="1" applyAlignment="1">
      <alignment/>
    </xf>
    <xf numFmtId="164" fontId="25" fillId="0" borderId="0" xfId="0" applyFont="1" applyAlignment="1" applyProtection="1">
      <alignment horizontal="left"/>
      <protection/>
    </xf>
    <xf numFmtId="164" fontId="22" fillId="0" borderId="0" xfId="0" applyFont="1" applyAlignment="1" applyProtection="1" quotePrefix="1">
      <alignment/>
      <protection locked="0"/>
    </xf>
    <xf numFmtId="10" fontId="10" fillId="0" borderId="0" xfId="21" applyNumberFormat="1" applyFont="1" applyAlignment="1" applyProtection="1">
      <alignment/>
      <protection locked="0"/>
    </xf>
    <xf numFmtId="164" fontId="32" fillId="0" borderId="0" xfId="0" applyFont="1" applyAlignment="1">
      <alignment/>
    </xf>
    <xf numFmtId="164" fontId="25" fillId="0" borderId="0" xfId="0" applyFont="1" applyAlignment="1">
      <alignment/>
    </xf>
    <xf numFmtId="49" fontId="29" fillId="0" borderId="0" xfId="0" applyNumberFormat="1" applyFont="1" applyAlignment="1">
      <alignment/>
    </xf>
    <xf numFmtId="49" fontId="25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164" fontId="10" fillId="0" borderId="0" xfId="0" applyFont="1" applyAlignment="1" applyProtection="1">
      <alignment horizontal="left"/>
      <protection/>
    </xf>
    <xf numFmtId="164" fontId="24" fillId="0" borderId="0" xfId="0" applyFont="1" applyAlignment="1" applyProtection="1">
      <alignment horizontal="left"/>
      <protection locked="0"/>
    </xf>
    <xf numFmtId="49" fontId="10" fillId="0" borderId="0" xfId="0" applyNumberFormat="1" applyFont="1" applyAlignment="1">
      <alignment horizontal="left"/>
    </xf>
    <xf numFmtId="164" fontId="29" fillId="0" borderId="4" xfId="0" applyFont="1" applyBorder="1" applyAlignment="1" applyProtection="1">
      <alignment horizontal="center"/>
      <protection/>
    </xf>
    <xf numFmtId="164" fontId="29" fillId="0" borderId="1" xfId="0" applyFont="1" applyBorder="1" applyAlignment="1" applyProtection="1">
      <alignment horizontal="center"/>
      <protection/>
    </xf>
    <xf numFmtId="164" fontId="29" fillId="0" borderId="0" xfId="0" applyFont="1" applyBorder="1" applyAlignment="1" applyProtection="1">
      <alignment horizontal="center"/>
      <protection/>
    </xf>
    <xf numFmtId="164" fontId="29" fillId="0" borderId="2" xfId="0" applyFont="1" applyBorder="1" applyAlignment="1" applyProtection="1">
      <alignment horizontal="center"/>
      <protection/>
    </xf>
    <xf numFmtId="164" fontId="29" fillId="0" borderId="5" xfId="0" applyFont="1" applyBorder="1" applyAlignment="1" applyProtection="1">
      <alignment horizontal="center"/>
      <protection/>
    </xf>
    <xf numFmtId="164" fontId="29" fillId="0" borderId="6" xfId="0" applyFont="1" applyBorder="1" applyAlignment="1" applyProtection="1">
      <alignment horizontal="center"/>
      <protection/>
    </xf>
    <xf numFmtId="4" fontId="10" fillId="0" borderId="0" xfId="17" applyNumberFormat="1" applyFont="1" applyAlignment="1" applyProtection="1">
      <alignment/>
      <protection/>
    </xf>
    <xf numFmtId="164" fontId="10" fillId="0" borderId="0" xfId="0" applyFont="1" applyAlignment="1" applyProtection="1">
      <alignment vertical="center"/>
      <protection locked="0"/>
    </xf>
    <xf numFmtId="164" fontId="28" fillId="0" borderId="0" xfId="0" applyFont="1" applyAlignment="1" applyProtection="1" quotePrefix="1">
      <alignment/>
      <protection locked="0"/>
    </xf>
    <xf numFmtId="164" fontId="24" fillId="0" borderId="0" xfId="0" applyFont="1" applyAlignment="1" applyProtection="1">
      <alignment horizontal="left" vertical="center"/>
      <protection locked="0"/>
    </xf>
    <xf numFmtId="164" fontId="33" fillId="0" borderId="0" xfId="0" applyFont="1" applyAlignment="1" applyProtection="1">
      <alignment horizontal="left"/>
      <protection locked="0"/>
    </xf>
    <xf numFmtId="164" fontId="33" fillId="0" borderId="0" xfId="0" applyFont="1" applyAlignment="1" applyProtection="1">
      <alignment horizontal="left"/>
      <protection/>
    </xf>
    <xf numFmtId="166" fontId="5" fillId="0" borderId="0" xfId="0" applyNumberFormat="1" applyFont="1" applyAlignment="1" applyProtection="1">
      <alignment/>
      <protection locked="0"/>
    </xf>
    <xf numFmtId="164" fontId="34" fillId="0" borderId="0" xfId="0" applyFont="1" applyAlignment="1">
      <alignment/>
    </xf>
    <xf numFmtId="164" fontId="9" fillId="0" borderId="0" xfId="0" applyFont="1" applyAlignment="1" applyProtection="1">
      <alignment vertical="center"/>
      <protection locked="0"/>
    </xf>
    <xf numFmtId="164" fontId="37" fillId="0" borderId="0" xfId="0" applyFont="1" applyAlignment="1" applyProtection="1">
      <alignment horizontal="left"/>
      <protection locked="0"/>
    </xf>
    <xf numFmtId="39" fontId="10" fillId="0" borderId="0" xfId="0" applyNumberFormat="1" applyFont="1" applyBorder="1" applyAlignment="1" applyProtection="1">
      <alignment/>
      <protection locked="0"/>
    </xf>
    <xf numFmtId="164" fontId="10" fillId="0" borderId="0" xfId="0" applyFont="1" applyBorder="1" applyAlignment="1" applyProtection="1">
      <alignment/>
      <protection/>
    </xf>
    <xf numFmtId="164" fontId="10" fillId="0" borderId="0" xfId="0" applyFont="1" applyAlignment="1" applyProtection="1">
      <alignment/>
      <protection/>
    </xf>
    <xf numFmtId="165" fontId="5" fillId="0" borderId="0" xfId="0" applyNumberFormat="1" applyFont="1" applyAlignment="1">
      <alignment/>
    </xf>
    <xf numFmtId="164" fontId="7" fillId="0" borderId="11" xfId="0" applyFont="1" applyBorder="1" applyAlignment="1" applyProtection="1">
      <alignment horizontal="left"/>
      <protection/>
    </xf>
    <xf numFmtId="164" fontId="24" fillId="0" borderId="0" xfId="0" applyFont="1" applyBorder="1" applyAlignment="1">
      <alignment/>
    </xf>
    <xf numFmtId="2" fontId="10" fillId="0" borderId="2" xfId="0" applyNumberFormat="1" applyFont="1" applyBorder="1" applyAlignment="1" applyProtection="1">
      <alignment/>
      <protection locked="0"/>
    </xf>
    <xf numFmtId="2" fontId="10" fillId="0" borderId="0" xfId="17" applyNumberFormat="1" applyFont="1" applyAlignment="1" applyProtection="1">
      <alignment/>
      <protection/>
    </xf>
    <xf numFmtId="2" fontId="7" fillId="0" borderId="0" xfId="17" applyNumberFormat="1" applyFont="1" applyAlignment="1">
      <alignment/>
    </xf>
    <xf numFmtId="2" fontId="0" fillId="0" borderId="0" xfId="17" applyNumberFormat="1" applyAlignment="1">
      <alignment/>
    </xf>
    <xf numFmtId="164" fontId="24" fillId="3" borderId="0" xfId="0" applyFont="1" applyFill="1" applyAlignment="1" applyProtection="1">
      <alignment horizontal="left"/>
      <protection locked="0"/>
    </xf>
    <xf numFmtId="39" fontId="7" fillId="3" borderId="0" xfId="0" applyNumberFormat="1" applyFont="1" applyFill="1" applyAlignment="1" applyProtection="1">
      <alignment/>
      <protection locked="0"/>
    </xf>
    <xf numFmtId="4" fontId="7" fillId="3" borderId="0" xfId="0" applyNumberFormat="1" applyFont="1" applyFill="1" applyAlignment="1" applyProtection="1">
      <alignment/>
      <protection/>
    </xf>
    <xf numFmtId="4" fontId="7" fillId="3" borderId="0" xfId="15" applyNumberFormat="1" applyFont="1" applyFill="1" applyAlignment="1" applyProtection="1">
      <alignment/>
      <protection/>
    </xf>
    <xf numFmtId="4" fontId="0" fillId="3" borderId="0" xfId="15" applyNumberFormat="1" applyFont="1" applyFill="1" applyAlignment="1">
      <alignment/>
    </xf>
    <xf numFmtId="164" fontId="7" fillId="3" borderId="0" xfId="0" applyFont="1" applyFill="1" applyAlignment="1" applyProtection="1">
      <alignment horizontal="left"/>
      <protection locked="0"/>
    </xf>
    <xf numFmtId="164" fontId="7" fillId="3" borderId="2" xfId="0" applyFont="1" applyFill="1" applyBorder="1" applyAlignment="1" applyProtection="1">
      <alignment/>
      <protection locked="0"/>
    </xf>
    <xf numFmtId="164" fontId="39" fillId="4" borderId="12" xfId="0" applyFont="1" applyFill="1" applyBorder="1" applyAlignment="1">
      <alignment/>
    </xf>
    <xf numFmtId="164" fontId="7" fillId="4" borderId="13" xfId="0" applyFont="1" applyFill="1" applyBorder="1" applyAlignment="1">
      <alignment/>
    </xf>
    <xf numFmtId="164" fontId="10" fillId="4" borderId="14" xfId="0" applyFont="1" applyFill="1" applyBorder="1" applyAlignment="1">
      <alignment/>
    </xf>
    <xf numFmtId="164" fontId="7" fillId="5" borderId="13" xfId="0" applyFont="1" applyFill="1" applyBorder="1" applyAlignment="1">
      <alignment/>
    </xf>
    <xf numFmtId="164" fontId="8" fillId="5" borderId="13" xfId="0" applyFont="1" applyFill="1" applyBorder="1" applyAlignment="1">
      <alignment horizontal="left"/>
    </xf>
    <xf numFmtId="164" fontId="7" fillId="5" borderId="14" xfId="0" applyFont="1" applyFill="1" applyBorder="1" applyAlignment="1">
      <alignment/>
    </xf>
    <xf numFmtId="164" fontId="15" fillId="0" borderId="0" xfId="0" applyFont="1" applyFill="1" applyAlignment="1">
      <alignment/>
    </xf>
    <xf numFmtId="166" fontId="15" fillId="0" borderId="0" xfId="0" applyNumberFormat="1" applyFont="1" applyFill="1" applyAlignment="1">
      <alignment/>
    </xf>
    <xf numFmtId="164" fontId="7" fillId="0" borderId="0" xfId="0" applyFont="1" applyFill="1" applyAlignment="1">
      <alignment/>
    </xf>
    <xf numFmtId="164" fontId="7" fillId="0" borderId="0" xfId="0" applyFont="1" applyFill="1" applyAlignment="1" applyProtection="1">
      <alignment horizontal="left"/>
      <protection locked="0"/>
    </xf>
    <xf numFmtId="164" fontId="7" fillId="0" borderId="2" xfId="0" applyFont="1" applyFill="1" applyBorder="1" applyAlignment="1" applyProtection="1">
      <alignment/>
      <protection locked="0"/>
    </xf>
    <xf numFmtId="4" fontId="7" fillId="0" borderId="0" xfId="0" applyNumberFormat="1" applyFont="1" applyFill="1" applyAlignment="1" applyProtection="1">
      <alignment/>
      <protection/>
    </xf>
    <xf numFmtId="4" fontId="7" fillId="0" borderId="0" xfId="17" applyNumberFormat="1" applyFont="1" applyFill="1" applyAlignment="1" applyProtection="1">
      <alignment/>
      <protection/>
    </xf>
    <xf numFmtId="4" fontId="7" fillId="0" borderId="0" xfId="15" applyNumberFormat="1" applyFont="1" applyFill="1" applyAlignment="1" applyProtection="1">
      <alignment/>
      <protection/>
    </xf>
    <xf numFmtId="4" fontId="0" fillId="0" borderId="0" xfId="15" applyNumberFormat="1" applyFont="1" applyFill="1" applyAlignment="1">
      <alignment/>
    </xf>
    <xf numFmtId="175" fontId="0" fillId="0" borderId="0" xfId="15" applyNumberFormat="1" applyFill="1" applyAlignment="1">
      <alignment/>
    </xf>
    <xf numFmtId="164" fontId="0" fillId="0" borderId="0" xfId="0" applyFill="1" applyAlignment="1">
      <alignment/>
    </xf>
    <xf numFmtId="164" fontId="0" fillId="0" borderId="2" xfId="0" applyFont="1" applyFill="1" applyBorder="1" applyAlignment="1">
      <alignment/>
    </xf>
    <xf numFmtId="39" fontId="7" fillId="0" borderId="0" xfId="0" applyNumberFormat="1" applyFont="1" applyFill="1" applyAlignment="1" applyProtection="1">
      <alignment/>
      <protection locked="0"/>
    </xf>
    <xf numFmtId="164" fontId="0" fillId="3" borderId="2" xfId="0" applyFont="1" applyFill="1" applyBorder="1" applyAlignment="1">
      <alignment/>
    </xf>
    <xf numFmtId="164" fontId="10" fillId="0" borderId="0" xfId="0" applyFont="1" applyBorder="1" applyAlignment="1" applyProtection="1">
      <alignment horizontal="left"/>
      <protection locked="0"/>
    </xf>
    <xf numFmtId="164" fontId="8" fillId="0" borderId="0" xfId="0" applyFont="1" applyFill="1" applyBorder="1" applyAlignment="1" applyProtection="1">
      <alignment wrapText="1"/>
      <protection locked="0"/>
    </xf>
    <xf numFmtId="44" fontId="45" fillId="0" borderId="10" xfId="17" applyFont="1" applyBorder="1" applyAlignment="1" applyProtection="1">
      <alignment/>
      <protection locked="0"/>
    </xf>
    <xf numFmtId="164" fontId="45" fillId="0" borderId="10" xfId="0" applyFont="1" applyBorder="1" applyAlignment="1" applyProtection="1">
      <alignment/>
      <protection locked="0"/>
    </xf>
    <xf numFmtId="2" fontId="45" fillId="0" borderId="10" xfId="17" applyNumberFormat="1" applyFont="1" applyBorder="1" applyAlignment="1" applyProtection="1">
      <alignment/>
      <protection locked="0"/>
    </xf>
    <xf numFmtId="164" fontId="45" fillId="0" borderId="10" xfId="0" applyFont="1" applyBorder="1" applyAlignment="1">
      <alignment/>
    </xf>
    <xf numFmtId="4" fontId="45" fillId="0" borderId="10" xfId="0" applyNumberFormat="1" applyFont="1" applyFill="1" applyBorder="1" applyAlignment="1" applyProtection="1">
      <alignment/>
      <protection/>
    </xf>
    <xf numFmtId="4" fontId="45" fillId="0" borderId="10" xfId="0" applyNumberFormat="1" applyFont="1" applyBorder="1" applyAlignment="1" applyProtection="1">
      <alignment/>
      <protection/>
    </xf>
    <xf numFmtId="39" fontId="45" fillId="0" borderId="10" xfId="0" applyNumberFormat="1" applyFont="1" applyBorder="1" applyAlignment="1" applyProtection="1">
      <alignment/>
      <protection locked="0"/>
    </xf>
    <xf numFmtId="164" fontId="45" fillId="0" borderId="10" xfId="0" applyNumberFormat="1" applyFont="1" applyBorder="1" applyAlignment="1" applyProtection="1">
      <alignment/>
      <protection locked="0"/>
    </xf>
    <xf numFmtId="164" fontId="45" fillId="0" borderId="10" xfId="0" applyFont="1" applyBorder="1" applyAlignment="1" applyProtection="1">
      <alignment/>
      <protection/>
    </xf>
    <xf numFmtId="4" fontId="45" fillId="0" borderId="10" xfId="17" applyNumberFormat="1" applyFont="1" applyBorder="1" applyAlignment="1" applyProtection="1">
      <alignment/>
      <protection/>
    </xf>
    <xf numFmtId="44" fontId="45" fillId="0" borderId="10" xfId="17" applyFont="1" applyBorder="1" applyAlignment="1" applyProtection="1">
      <alignment/>
      <protection/>
    </xf>
    <xf numFmtId="164" fontId="46" fillId="0" borderId="10" xfId="0" applyFont="1" applyBorder="1" applyAlignment="1">
      <alignment/>
    </xf>
    <xf numFmtId="164" fontId="47" fillId="3" borderId="10" xfId="0" applyFont="1" applyFill="1" applyBorder="1" applyAlignment="1">
      <alignment/>
    </xf>
    <xf numFmtId="164" fontId="45" fillId="3" borderId="10" xfId="0" applyFont="1" applyFill="1" applyBorder="1" applyAlignment="1" applyProtection="1">
      <alignment/>
      <protection locked="0"/>
    </xf>
    <xf numFmtId="44" fontId="45" fillId="0" borderId="10" xfId="0" applyNumberFormat="1" applyFont="1" applyBorder="1" applyAlignment="1" applyProtection="1">
      <alignment/>
      <protection locked="0"/>
    </xf>
    <xf numFmtId="164" fontId="47" fillId="0" borderId="10" xfId="0" applyFont="1" applyBorder="1" applyAlignment="1">
      <alignment/>
    </xf>
    <xf numFmtId="4" fontId="45" fillId="0" borderId="10" xfId="17" applyNumberFormat="1" applyFont="1" applyBorder="1" applyAlignment="1" applyProtection="1">
      <alignment/>
      <protection locked="0"/>
    </xf>
    <xf numFmtId="39" fontId="45" fillId="0" borderId="10" xfId="0" applyNumberFormat="1" applyFont="1" applyBorder="1" applyAlignment="1" applyProtection="1">
      <alignment/>
      <protection/>
    </xf>
    <xf numFmtId="176" fontId="10" fillId="0" borderId="0" xfId="21" applyNumberFormat="1" applyFont="1" applyAlignment="1" applyProtection="1">
      <alignment/>
      <protection locked="0"/>
    </xf>
    <xf numFmtId="164" fontId="6" fillId="5" borderId="12" xfId="0" applyFont="1" applyFill="1" applyBorder="1" applyAlignment="1">
      <alignment/>
    </xf>
    <xf numFmtId="49" fontId="25" fillId="5" borderId="0" xfId="0" applyNumberFormat="1" applyFont="1" applyFill="1" applyAlignment="1">
      <alignment/>
    </xf>
    <xf numFmtId="4" fontId="10" fillId="0" borderId="10" xfId="0" applyNumberFormat="1" applyFont="1" applyBorder="1" applyAlignment="1" applyProtection="1">
      <alignment/>
      <protection locked="0"/>
    </xf>
    <xf numFmtId="164" fontId="24" fillId="0" borderId="0" xfId="0" applyFont="1" applyFill="1" applyAlignment="1" applyProtection="1">
      <alignment horizontal="left"/>
      <protection locked="0"/>
    </xf>
    <xf numFmtId="164" fontId="24" fillId="0" borderId="0" xfId="0" applyFont="1" applyFill="1" applyBorder="1" applyAlignment="1" applyProtection="1">
      <alignment/>
      <protection locked="0"/>
    </xf>
    <xf numFmtId="164" fontId="45" fillId="0" borderId="2" xfId="0" applyFont="1" applyBorder="1" applyAlignment="1" applyProtection="1">
      <alignment/>
      <protection/>
    </xf>
    <xf numFmtId="164" fontId="49" fillId="0" borderId="2" xfId="0" applyFont="1" applyBorder="1" applyAlignment="1" applyProtection="1">
      <alignment vertical="center"/>
      <protection locked="0"/>
    </xf>
    <xf numFmtId="164" fontId="8" fillId="0" borderId="0" xfId="0" applyFont="1" applyAlignment="1" applyProtection="1">
      <alignment horizontal="center"/>
      <protection/>
    </xf>
    <xf numFmtId="164" fontId="9" fillId="0" borderId="0" xfId="0" applyFont="1" applyAlignment="1" applyProtection="1">
      <alignment horizontal="center"/>
      <protection locked="0"/>
    </xf>
    <xf numFmtId="164" fontId="8" fillId="0" borderId="5" xfId="0" applyFont="1" applyBorder="1" applyAlignment="1">
      <alignment horizontal="center"/>
    </xf>
    <xf numFmtId="164" fontId="8" fillId="0" borderId="5" xfId="0" applyFont="1" applyBorder="1" applyAlignment="1" applyProtection="1">
      <alignment horizontal="center"/>
      <protection/>
    </xf>
    <xf numFmtId="164" fontId="35" fillId="0" borderId="0" xfId="0" applyFont="1" applyAlignment="1" quotePrefix="1">
      <alignment horizontal="center"/>
    </xf>
    <xf numFmtId="164" fontId="36" fillId="0" borderId="0" xfId="0" applyFont="1" applyAlignment="1">
      <alignment horizontal="center"/>
    </xf>
    <xf numFmtId="164" fontId="30" fillId="0" borderId="0" xfId="0" applyFont="1" applyAlignment="1">
      <alignment horizontal="center"/>
    </xf>
    <xf numFmtId="164" fontId="31" fillId="0" borderId="0" xfId="0" applyFont="1" applyAlignment="1">
      <alignment horizontal="center"/>
    </xf>
    <xf numFmtId="164" fontId="38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4" fontId="10" fillId="0" borderId="7" xfId="17" applyNumberFormat="1" applyFont="1" applyBorder="1" applyAlignment="1" applyProtection="1">
      <alignment horizontal="left"/>
      <protection/>
    </xf>
    <xf numFmtId="4" fontId="10" fillId="0" borderId="0" xfId="17" applyNumberFormat="1" applyFont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1638300</xdr:colOff>
      <xdr:row>22</xdr:row>
      <xdr:rowOff>0</xdr:rowOff>
    </xdr:from>
    <xdr:ext cx="85725" cy="171450"/>
    <xdr:sp>
      <xdr:nvSpPr>
        <xdr:cNvPr id="1" name="TextBox 3"/>
        <xdr:cNvSpPr txBox="1">
          <a:spLocks noChangeArrowheads="1"/>
        </xdr:cNvSpPr>
      </xdr:nvSpPr>
      <xdr:spPr>
        <a:xfrm>
          <a:off x="1781175" y="3952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2324100</xdr:colOff>
      <xdr:row>107</xdr:row>
      <xdr:rowOff>66675</xdr:rowOff>
    </xdr:from>
    <xdr:ext cx="95250" cy="304800"/>
    <xdr:sp>
      <xdr:nvSpPr>
        <xdr:cNvPr id="2" name="TextBox 12"/>
        <xdr:cNvSpPr txBox="1">
          <a:spLocks noChangeArrowheads="1"/>
        </xdr:cNvSpPr>
      </xdr:nvSpPr>
      <xdr:spPr>
        <a:xfrm>
          <a:off x="2466975" y="199453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2924175</xdr:colOff>
      <xdr:row>125</xdr:row>
      <xdr:rowOff>114300</xdr:rowOff>
    </xdr:from>
    <xdr:ext cx="95250" cy="171450"/>
    <xdr:sp>
      <xdr:nvSpPr>
        <xdr:cNvPr id="3" name="TextBox 14"/>
        <xdr:cNvSpPr txBox="1">
          <a:spLocks noChangeArrowheads="1"/>
        </xdr:cNvSpPr>
      </xdr:nvSpPr>
      <xdr:spPr>
        <a:xfrm>
          <a:off x="3067050" y="227171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2476500</xdr:colOff>
      <xdr:row>167</xdr:row>
      <xdr:rowOff>123825</xdr:rowOff>
    </xdr:from>
    <xdr:ext cx="95250" cy="304800"/>
    <xdr:sp>
      <xdr:nvSpPr>
        <xdr:cNvPr id="4" name="TextBox 15"/>
        <xdr:cNvSpPr txBox="1">
          <a:spLocks noChangeArrowheads="1"/>
        </xdr:cNvSpPr>
      </xdr:nvSpPr>
      <xdr:spPr>
        <a:xfrm>
          <a:off x="2619375" y="298513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2981325</xdr:colOff>
      <xdr:row>252</xdr:row>
      <xdr:rowOff>0</xdr:rowOff>
    </xdr:from>
    <xdr:ext cx="95250" cy="304800"/>
    <xdr:sp>
      <xdr:nvSpPr>
        <xdr:cNvPr id="5" name="TextBox 19"/>
        <xdr:cNvSpPr txBox="1">
          <a:spLocks noChangeArrowheads="1"/>
        </xdr:cNvSpPr>
      </xdr:nvSpPr>
      <xdr:spPr>
        <a:xfrm>
          <a:off x="3124200" y="47805975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1638300</xdr:colOff>
      <xdr:row>357</xdr:row>
      <xdr:rowOff>114300</xdr:rowOff>
    </xdr:from>
    <xdr:ext cx="85725" cy="180975"/>
    <xdr:sp>
      <xdr:nvSpPr>
        <xdr:cNvPr id="6" name="TextBox 46"/>
        <xdr:cNvSpPr txBox="1">
          <a:spLocks noChangeArrowheads="1"/>
        </xdr:cNvSpPr>
      </xdr:nvSpPr>
      <xdr:spPr>
        <a:xfrm>
          <a:off x="1781175" y="650176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1638300</xdr:colOff>
      <xdr:row>39</xdr:row>
      <xdr:rowOff>0</xdr:rowOff>
    </xdr:from>
    <xdr:ext cx="85725" cy="171450"/>
    <xdr:sp>
      <xdr:nvSpPr>
        <xdr:cNvPr id="7" name="TextBox 56"/>
        <xdr:cNvSpPr txBox="1">
          <a:spLocks noChangeArrowheads="1"/>
        </xdr:cNvSpPr>
      </xdr:nvSpPr>
      <xdr:spPr>
        <a:xfrm>
          <a:off x="1781175" y="6734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1638300</xdr:colOff>
      <xdr:row>152</xdr:row>
      <xdr:rowOff>114300</xdr:rowOff>
    </xdr:from>
    <xdr:ext cx="85725" cy="180975"/>
    <xdr:sp>
      <xdr:nvSpPr>
        <xdr:cNvPr id="8" name="TextBox 67"/>
        <xdr:cNvSpPr txBox="1">
          <a:spLocks noChangeArrowheads="1"/>
        </xdr:cNvSpPr>
      </xdr:nvSpPr>
      <xdr:spPr>
        <a:xfrm>
          <a:off x="1781175" y="273939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1381125</xdr:colOff>
      <xdr:row>81</xdr:row>
      <xdr:rowOff>0</xdr:rowOff>
    </xdr:from>
    <xdr:ext cx="85725" cy="190500"/>
    <xdr:sp>
      <xdr:nvSpPr>
        <xdr:cNvPr id="9" name="TextBox 109"/>
        <xdr:cNvSpPr txBox="1">
          <a:spLocks noChangeArrowheads="1"/>
        </xdr:cNvSpPr>
      </xdr:nvSpPr>
      <xdr:spPr>
        <a:xfrm>
          <a:off x="1524000" y="1513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1333500</xdr:colOff>
      <xdr:row>81</xdr:row>
      <xdr:rowOff>0</xdr:rowOff>
    </xdr:from>
    <xdr:ext cx="85725" cy="190500"/>
    <xdr:sp>
      <xdr:nvSpPr>
        <xdr:cNvPr id="10" name="TextBox 110"/>
        <xdr:cNvSpPr txBox="1">
          <a:spLocks noChangeArrowheads="1"/>
        </xdr:cNvSpPr>
      </xdr:nvSpPr>
      <xdr:spPr>
        <a:xfrm>
          <a:off x="1476375" y="1513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1333500</xdr:colOff>
      <xdr:row>81</xdr:row>
      <xdr:rowOff>0</xdr:rowOff>
    </xdr:from>
    <xdr:ext cx="85725" cy="190500"/>
    <xdr:sp>
      <xdr:nvSpPr>
        <xdr:cNvPr id="11" name="TextBox 112"/>
        <xdr:cNvSpPr txBox="1">
          <a:spLocks noChangeArrowheads="1"/>
        </xdr:cNvSpPr>
      </xdr:nvSpPr>
      <xdr:spPr>
        <a:xfrm>
          <a:off x="1476375" y="1513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2486025</xdr:colOff>
      <xdr:row>81</xdr:row>
      <xdr:rowOff>0</xdr:rowOff>
    </xdr:from>
    <xdr:ext cx="85725" cy="190500"/>
    <xdr:sp>
      <xdr:nvSpPr>
        <xdr:cNvPr id="12" name="TextBox 114"/>
        <xdr:cNvSpPr txBox="1">
          <a:spLocks noChangeArrowheads="1"/>
        </xdr:cNvSpPr>
      </xdr:nvSpPr>
      <xdr:spPr>
        <a:xfrm>
          <a:off x="2628900" y="1513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2295525</xdr:colOff>
      <xdr:row>124</xdr:row>
      <xdr:rowOff>0</xdr:rowOff>
    </xdr:from>
    <xdr:ext cx="85725" cy="171450"/>
    <xdr:sp>
      <xdr:nvSpPr>
        <xdr:cNvPr id="13" name="TextBox 116"/>
        <xdr:cNvSpPr txBox="1">
          <a:spLocks noChangeArrowheads="1"/>
        </xdr:cNvSpPr>
      </xdr:nvSpPr>
      <xdr:spPr>
        <a:xfrm>
          <a:off x="2438400" y="224409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2276475</xdr:colOff>
      <xdr:row>124</xdr:row>
      <xdr:rowOff>0</xdr:rowOff>
    </xdr:from>
    <xdr:ext cx="85725" cy="171450"/>
    <xdr:sp>
      <xdr:nvSpPr>
        <xdr:cNvPr id="14" name="TextBox 117"/>
        <xdr:cNvSpPr txBox="1">
          <a:spLocks noChangeArrowheads="1"/>
        </xdr:cNvSpPr>
      </xdr:nvSpPr>
      <xdr:spPr>
        <a:xfrm>
          <a:off x="2419350" y="224409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1514475</xdr:colOff>
      <xdr:row>193</xdr:row>
      <xdr:rowOff>0</xdr:rowOff>
    </xdr:from>
    <xdr:ext cx="85725" cy="171450"/>
    <xdr:sp>
      <xdr:nvSpPr>
        <xdr:cNvPr id="15" name="TextBox 119"/>
        <xdr:cNvSpPr txBox="1">
          <a:spLocks noChangeArrowheads="1"/>
        </xdr:cNvSpPr>
      </xdr:nvSpPr>
      <xdr:spPr>
        <a:xfrm>
          <a:off x="1657350" y="33956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1638300</xdr:colOff>
      <xdr:row>193</xdr:row>
      <xdr:rowOff>0</xdr:rowOff>
    </xdr:from>
    <xdr:ext cx="85725" cy="171450"/>
    <xdr:sp>
      <xdr:nvSpPr>
        <xdr:cNvPr id="16" name="TextBox 122"/>
        <xdr:cNvSpPr txBox="1">
          <a:spLocks noChangeArrowheads="1"/>
        </xdr:cNvSpPr>
      </xdr:nvSpPr>
      <xdr:spPr>
        <a:xfrm>
          <a:off x="1781175" y="339566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1990725</xdr:colOff>
      <xdr:row>190</xdr:row>
      <xdr:rowOff>0</xdr:rowOff>
    </xdr:from>
    <xdr:ext cx="85725" cy="171450"/>
    <xdr:sp>
      <xdr:nvSpPr>
        <xdr:cNvPr id="17" name="TextBox 124"/>
        <xdr:cNvSpPr txBox="1">
          <a:spLocks noChangeArrowheads="1"/>
        </xdr:cNvSpPr>
      </xdr:nvSpPr>
      <xdr:spPr>
        <a:xfrm>
          <a:off x="2133600" y="33470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2324100</xdr:colOff>
      <xdr:row>189</xdr:row>
      <xdr:rowOff>123825</xdr:rowOff>
    </xdr:from>
    <xdr:ext cx="85725" cy="180975"/>
    <xdr:sp>
      <xdr:nvSpPr>
        <xdr:cNvPr id="18" name="TextBox 125"/>
        <xdr:cNvSpPr txBox="1">
          <a:spLocks noChangeArrowheads="1"/>
        </xdr:cNvSpPr>
      </xdr:nvSpPr>
      <xdr:spPr>
        <a:xfrm>
          <a:off x="2466975" y="334137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1381125</xdr:colOff>
      <xdr:row>73</xdr:row>
      <xdr:rowOff>171450</xdr:rowOff>
    </xdr:from>
    <xdr:ext cx="85725" cy="171450"/>
    <xdr:sp>
      <xdr:nvSpPr>
        <xdr:cNvPr id="19" name="TextBox 126"/>
        <xdr:cNvSpPr txBox="1">
          <a:spLocks noChangeArrowheads="1"/>
        </xdr:cNvSpPr>
      </xdr:nvSpPr>
      <xdr:spPr>
        <a:xfrm>
          <a:off x="1524000" y="134016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1333500</xdr:colOff>
      <xdr:row>74</xdr:row>
      <xdr:rowOff>0</xdr:rowOff>
    </xdr:from>
    <xdr:ext cx="85725" cy="171450"/>
    <xdr:sp>
      <xdr:nvSpPr>
        <xdr:cNvPr id="20" name="TextBox 127"/>
        <xdr:cNvSpPr txBox="1">
          <a:spLocks noChangeArrowheads="1"/>
        </xdr:cNvSpPr>
      </xdr:nvSpPr>
      <xdr:spPr>
        <a:xfrm>
          <a:off x="1476375" y="134683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1381125</xdr:colOff>
      <xdr:row>74</xdr:row>
      <xdr:rowOff>0</xdr:rowOff>
    </xdr:from>
    <xdr:ext cx="85725" cy="171450"/>
    <xdr:sp>
      <xdr:nvSpPr>
        <xdr:cNvPr id="21" name="TextBox 128"/>
        <xdr:cNvSpPr txBox="1">
          <a:spLocks noChangeArrowheads="1"/>
        </xdr:cNvSpPr>
      </xdr:nvSpPr>
      <xdr:spPr>
        <a:xfrm>
          <a:off x="1524000" y="134683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1333500</xdr:colOff>
      <xdr:row>74</xdr:row>
      <xdr:rowOff>0</xdr:rowOff>
    </xdr:from>
    <xdr:ext cx="85725" cy="171450"/>
    <xdr:sp>
      <xdr:nvSpPr>
        <xdr:cNvPr id="22" name="TextBox 129"/>
        <xdr:cNvSpPr txBox="1">
          <a:spLocks noChangeArrowheads="1"/>
        </xdr:cNvSpPr>
      </xdr:nvSpPr>
      <xdr:spPr>
        <a:xfrm>
          <a:off x="1476375" y="134683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2486025</xdr:colOff>
      <xdr:row>74</xdr:row>
      <xdr:rowOff>0</xdr:rowOff>
    </xdr:from>
    <xdr:ext cx="85725" cy="171450"/>
    <xdr:sp>
      <xdr:nvSpPr>
        <xdr:cNvPr id="23" name="TextBox 130"/>
        <xdr:cNvSpPr txBox="1">
          <a:spLocks noChangeArrowheads="1"/>
        </xdr:cNvSpPr>
      </xdr:nvSpPr>
      <xdr:spPr>
        <a:xfrm>
          <a:off x="2628900" y="134683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1019175</xdr:colOff>
      <xdr:row>75</xdr:row>
      <xdr:rowOff>38100</xdr:rowOff>
    </xdr:from>
    <xdr:ext cx="85725" cy="171450"/>
    <xdr:sp>
      <xdr:nvSpPr>
        <xdr:cNvPr id="24" name="TextBox 131"/>
        <xdr:cNvSpPr txBox="1">
          <a:spLocks noChangeArrowheads="1"/>
        </xdr:cNvSpPr>
      </xdr:nvSpPr>
      <xdr:spPr>
        <a:xfrm>
          <a:off x="1162050" y="137445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1828800</xdr:colOff>
      <xdr:row>77</xdr:row>
      <xdr:rowOff>57150</xdr:rowOff>
    </xdr:from>
    <xdr:ext cx="85725" cy="171450"/>
    <xdr:sp>
      <xdr:nvSpPr>
        <xdr:cNvPr id="25" name="TextBox 132"/>
        <xdr:cNvSpPr txBox="1">
          <a:spLocks noChangeArrowheads="1"/>
        </xdr:cNvSpPr>
      </xdr:nvSpPr>
      <xdr:spPr>
        <a:xfrm>
          <a:off x="1971675" y="142398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1676400</xdr:colOff>
      <xdr:row>72</xdr:row>
      <xdr:rowOff>57150</xdr:rowOff>
    </xdr:from>
    <xdr:ext cx="85725" cy="171450"/>
    <xdr:sp>
      <xdr:nvSpPr>
        <xdr:cNvPr id="26" name="TextBox 134"/>
        <xdr:cNvSpPr txBox="1">
          <a:spLocks noChangeArrowheads="1"/>
        </xdr:cNvSpPr>
      </xdr:nvSpPr>
      <xdr:spPr>
        <a:xfrm>
          <a:off x="1819275" y="13049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1590675</xdr:colOff>
      <xdr:row>61</xdr:row>
      <xdr:rowOff>57150</xdr:rowOff>
    </xdr:from>
    <xdr:ext cx="85725" cy="171450"/>
    <xdr:sp>
      <xdr:nvSpPr>
        <xdr:cNvPr id="27" name="TextBox 136"/>
        <xdr:cNvSpPr txBox="1">
          <a:spLocks noChangeArrowheads="1"/>
        </xdr:cNvSpPr>
      </xdr:nvSpPr>
      <xdr:spPr>
        <a:xfrm>
          <a:off x="1733550" y="105537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2438400</xdr:colOff>
      <xdr:row>79</xdr:row>
      <xdr:rowOff>38100</xdr:rowOff>
    </xdr:from>
    <xdr:ext cx="85725" cy="171450"/>
    <xdr:sp>
      <xdr:nvSpPr>
        <xdr:cNvPr id="28" name="TextBox 138"/>
        <xdr:cNvSpPr txBox="1">
          <a:spLocks noChangeArrowheads="1"/>
        </xdr:cNvSpPr>
      </xdr:nvSpPr>
      <xdr:spPr>
        <a:xfrm>
          <a:off x="2581275" y="146970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1876425</xdr:colOff>
      <xdr:row>32</xdr:row>
      <xdr:rowOff>142875</xdr:rowOff>
    </xdr:from>
    <xdr:ext cx="85725" cy="171450"/>
    <xdr:sp>
      <xdr:nvSpPr>
        <xdr:cNvPr id="29" name="TextBox 139"/>
        <xdr:cNvSpPr txBox="1">
          <a:spLocks noChangeArrowheads="1"/>
        </xdr:cNvSpPr>
      </xdr:nvSpPr>
      <xdr:spPr>
        <a:xfrm>
          <a:off x="2019300" y="57435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1514475</xdr:colOff>
      <xdr:row>44</xdr:row>
      <xdr:rowOff>142875</xdr:rowOff>
    </xdr:from>
    <xdr:ext cx="85725" cy="171450"/>
    <xdr:sp>
      <xdr:nvSpPr>
        <xdr:cNvPr id="30" name="TextBox 140"/>
        <xdr:cNvSpPr txBox="1">
          <a:spLocks noChangeArrowheads="1"/>
        </xdr:cNvSpPr>
      </xdr:nvSpPr>
      <xdr:spPr>
        <a:xfrm>
          <a:off x="1657350" y="76866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1638300</xdr:colOff>
      <xdr:row>48</xdr:row>
      <xdr:rowOff>133350</xdr:rowOff>
    </xdr:from>
    <xdr:ext cx="85725" cy="171450"/>
    <xdr:sp>
      <xdr:nvSpPr>
        <xdr:cNvPr id="31" name="TextBox 141"/>
        <xdr:cNvSpPr txBox="1">
          <a:spLocks noChangeArrowheads="1"/>
        </xdr:cNvSpPr>
      </xdr:nvSpPr>
      <xdr:spPr>
        <a:xfrm>
          <a:off x="1781175" y="8324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4</xdr:col>
      <xdr:colOff>409575</xdr:colOff>
      <xdr:row>12</xdr:row>
      <xdr:rowOff>85725</xdr:rowOff>
    </xdr:from>
    <xdr:to>
      <xdr:col>10</xdr:col>
      <xdr:colOff>561975</xdr:colOff>
      <xdr:row>12</xdr:row>
      <xdr:rowOff>85725</xdr:rowOff>
    </xdr:to>
    <xdr:sp>
      <xdr:nvSpPr>
        <xdr:cNvPr id="32" name="Line 145"/>
        <xdr:cNvSpPr>
          <a:spLocks/>
        </xdr:cNvSpPr>
      </xdr:nvSpPr>
      <xdr:spPr>
        <a:xfrm flipV="1">
          <a:off x="5429250" y="2200275"/>
          <a:ext cx="461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400050</xdr:colOff>
      <xdr:row>12</xdr:row>
      <xdr:rowOff>9525</xdr:rowOff>
    </xdr:from>
    <xdr:to>
      <xdr:col>4</xdr:col>
      <xdr:colOff>400050</xdr:colOff>
      <xdr:row>13</xdr:row>
      <xdr:rowOff>28575</xdr:rowOff>
    </xdr:to>
    <xdr:sp>
      <xdr:nvSpPr>
        <xdr:cNvPr id="33" name="Line 146"/>
        <xdr:cNvSpPr>
          <a:spLocks/>
        </xdr:cNvSpPr>
      </xdr:nvSpPr>
      <xdr:spPr>
        <a:xfrm flipH="1">
          <a:off x="5419725" y="21240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14</xdr:col>
      <xdr:colOff>800100</xdr:colOff>
      <xdr:row>12</xdr:row>
      <xdr:rowOff>104775</xdr:rowOff>
    </xdr:from>
    <xdr:to>
      <xdr:col>24</xdr:col>
      <xdr:colOff>476250</xdr:colOff>
      <xdr:row>12</xdr:row>
      <xdr:rowOff>104775</xdr:rowOff>
    </xdr:to>
    <xdr:sp>
      <xdr:nvSpPr>
        <xdr:cNvPr id="34" name="Line 147"/>
        <xdr:cNvSpPr>
          <a:spLocks/>
        </xdr:cNvSpPr>
      </xdr:nvSpPr>
      <xdr:spPr>
        <a:xfrm>
          <a:off x="12287250" y="2219325"/>
          <a:ext cx="483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24</xdr:col>
      <xdr:colOff>476250</xdr:colOff>
      <xdr:row>12</xdr:row>
      <xdr:rowOff>9525</xdr:rowOff>
    </xdr:from>
    <xdr:to>
      <xdr:col>24</xdr:col>
      <xdr:colOff>485775</xdr:colOff>
      <xdr:row>13</xdr:row>
      <xdr:rowOff>9525</xdr:rowOff>
    </xdr:to>
    <xdr:sp>
      <xdr:nvSpPr>
        <xdr:cNvPr id="35" name="Line 148"/>
        <xdr:cNvSpPr>
          <a:spLocks/>
        </xdr:cNvSpPr>
      </xdr:nvSpPr>
      <xdr:spPr>
        <a:xfrm flipH="1">
          <a:off x="17125950" y="2124075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676275</xdr:colOff>
      <xdr:row>85</xdr:row>
      <xdr:rowOff>161925</xdr:rowOff>
    </xdr:from>
    <xdr:to>
      <xdr:col>6</xdr:col>
      <xdr:colOff>676275</xdr:colOff>
      <xdr:row>90</xdr:row>
      <xdr:rowOff>95250</xdr:rowOff>
    </xdr:to>
    <xdr:sp>
      <xdr:nvSpPr>
        <xdr:cNvPr id="36" name="Line 188"/>
        <xdr:cNvSpPr>
          <a:spLocks/>
        </xdr:cNvSpPr>
      </xdr:nvSpPr>
      <xdr:spPr>
        <a:xfrm>
          <a:off x="7772400" y="1602105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409575</xdr:colOff>
      <xdr:row>90</xdr:row>
      <xdr:rowOff>123825</xdr:rowOff>
    </xdr:from>
    <xdr:to>
      <xdr:col>6</xdr:col>
      <xdr:colOff>971550</xdr:colOff>
      <xdr:row>90</xdr:row>
      <xdr:rowOff>123825</xdr:rowOff>
    </xdr:to>
    <xdr:sp>
      <xdr:nvSpPr>
        <xdr:cNvPr id="37" name="Line 189"/>
        <xdr:cNvSpPr>
          <a:spLocks/>
        </xdr:cNvSpPr>
      </xdr:nvSpPr>
      <xdr:spPr>
        <a:xfrm>
          <a:off x="7505700" y="168878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1</xdr:col>
      <xdr:colOff>1638300</xdr:colOff>
      <xdr:row>20</xdr:row>
      <xdr:rowOff>133350</xdr:rowOff>
    </xdr:from>
    <xdr:ext cx="85725" cy="171450"/>
    <xdr:sp>
      <xdr:nvSpPr>
        <xdr:cNvPr id="38" name="TextBox 190"/>
        <xdr:cNvSpPr txBox="1">
          <a:spLocks noChangeArrowheads="1"/>
        </xdr:cNvSpPr>
      </xdr:nvSpPr>
      <xdr:spPr>
        <a:xfrm>
          <a:off x="1781175" y="35909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552"/>
  <sheetViews>
    <sheetView showGridLines="0" tabSelected="1" zoomScaleSheetLayoutView="75" workbookViewId="0" topLeftCell="A1">
      <pane xSplit="1" ySplit="17" topLeftCell="B174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C193" sqref="C193"/>
    </sheetView>
  </sheetViews>
  <sheetFormatPr defaultColWidth="9.8515625" defaultRowHeight="12"/>
  <cols>
    <col min="1" max="1" width="2.140625" style="0" customWidth="1"/>
    <col min="2" max="2" width="46.8515625" style="73" customWidth="1"/>
    <col min="3" max="4" width="13.140625" style="0" customWidth="1"/>
    <col min="5" max="5" width="21.421875" style="0" customWidth="1"/>
    <col min="6" max="6" width="9.7109375" style="0" customWidth="1"/>
    <col min="7" max="7" width="16.7109375" style="0" customWidth="1"/>
    <col min="8" max="8" width="1.8515625" style="0" customWidth="1"/>
    <col min="9" max="9" width="14.8515625" style="55" bestFit="1" customWidth="1"/>
    <col min="10" max="10" width="2.28125" style="0" customWidth="1"/>
    <col min="11" max="11" width="13.7109375" style="0" customWidth="1"/>
    <col min="12" max="12" width="1.8515625" style="0" customWidth="1"/>
    <col min="13" max="13" width="12.7109375" style="0" customWidth="1"/>
    <col min="14" max="14" width="1.8515625" style="0" customWidth="1"/>
    <col min="15" max="15" width="12.7109375" style="0" customWidth="1"/>
    <col min="16" max="16" width="1.8515625" style="0" customWidth="1"/>
    <col min="17" max="17" width="13.7109375" style="0" customWidth="1"/>
    <col min="18" max="18" width="1.8515625" style="0" customWidth="1"/>
    <col min="19" max="19" width="13.7109375" style="3" customWidth="1"/>
    <col min="20" max="20" width="2.140625" style="3" customWidth="1"/>
    <col min="21" max="21" width="11.28125" style="0" bestFit="1" customWidth="1"/>
    <col min="22" max="22" width="5.421875" style="0" customWidth="1"/>
    <col min="24" max="24" width="4.8515625" style="0" customWidth="1"/>
    <col min="25" max="25" width="11.140625" style="0" bestFit="1" customWidth="1"/>
  </cols>
  <sheetData>
    <row r="1" spans="1:17" ht="14.25">
      <c r="A1" s="2" t="s">
        <v>0</v>
      </c>
      <c r="B1" s="71" t="s">
        <v>103</v>
      </c>
      <c r="C1" s="3"/>
      <c r="D1" s="3"/>
      <c r="E1" s="138">
        <v>0.3945</v>
      </c>
      <c r="F1" s="3" t="s">
        <v>83</v>
      </c>
      <c r="G1" s="3"/>
      <c r="H1" s="3"/>
      <c r="I1" s="54"/>
      <c r="J1" s="3"/>
      <c r="K1" s="145">
        <v>0.2725</v>
      </c>
      <c r="L1" s="3"/>
      <c r="M1" s="3" t="s">
        <v>84</v>
      </c>
      <c r="N1" s="3"/>
      <c r="O1" s="3"/>
      <c r="P1" s="3"/>
      <c r="Q1" s="3"/>
    </row>
    <row r="2" spans="1:17" ht="14.25">
      <c r="A2" s="3"/>
      <c r="B2" s="71"/>
      <c r="C2" s="3"/>
      <c r="D2" s="3"/>
      <c r="E2" s="4">
        <v>0.312</v>
      </c>
      <c r="F2" s="3" t="s">
        <v>82</v>
      </c>
      <c r="G2" s="3"/>
      <c r="H2" s="3"/>
      <c r="I2" s="54"/>
      <c r="J2" s="3"/>
      <c r="K2" s="145">
        <v>0.355</v>
      </c>
      <c r="L2" s="3"/>
      <c r="M2" s="3" t="s">
        <v>85</v>
      </c>
      <c r="N2" s="3"/>
      <c r="O2" s="3"/>
      <c r="P2" s="3"/>
      <c r="Q2" s="3"/>
    </row>
    <row r="3" spans="1:17" ht="14.25">
      <c r="A3" s="3"/>
      <c r="B3" s="71"/>
      <c r="C3" s="3"/>
      <c r="D3" s="3"/>
      <c r="E3" s="4">
        <v>0.03</v>
      </c>
      <c r="F3" s="3" t="s">
        <v>80</v>
      </c>
      <c r="G3" s="28"/>
      <c r="H3" s="3"/>
      <c r="I3" s="54"/>
      <c r="J3" s="3"/>
      <c r="K3" s="35"/>
      <c r="L3" s="3"/>
      <c r="M3" s="3"/>
      <c r="N3" s="3"/>
      <c r="O3" s="3"/>
      <c r="P3" s="3"/>
      <c r="Q3" s="3"/>
    </row>
    <row r="4" spans="1:17" ht="14.25">
      <c r="A4" s="3"/>
      <c r="B4" s="71"/>
      <c r="C4" s="3"/>
      <c r="D4" s="3"/>
      <c r="E4" s="4">
        <v>0.03</v>
      </c>
      <c r="F4" s="3" t="s">
        <v>81</v>
      </c>
      <c r="G4" s="3"/>
      <c r="H4" s="3"/>
      <c r="I4" s="54"/>
      <c r="J4" s="3"/>
      <c r="K4" s="3"/>
      <c r="L4" s="3"/>
      <c r="M4" s="3"/>
      <c r="N4" s="3"/>
      <c r="O4" s="3"/>
      <c r="P4" s="3"/>
      <c r="Q4" s="3"/>
    </row>
    <row r="5" spans="1:17" ht="14.25">
      <c r="A5" s="3"/>
      <c r="B5" s="71"/>
      <c r="C5" s="3"/>
      <c r="D5" s="3"/>
      <c r="E5" s="4"/>
      <c r="F5" s="3"/>
      <c r="G5" s="3"/>
      <c r="H5" s="3"/>
      <c r="I5" s="54"/>
      <c r="J5" s="3"/>
      <c r="K5" s="3"/>
      <c r="L5" s="3"/>
      <c r="M5" s="3"/>
      <c r="N5" s="3"/>
      <c r="O5" s="3"/>
      <c r="P5" s="3"/>
      <c r="Q5" s="3"/>
    </row>
    <row r="6" spans="1:20" ht="12.75">
      <c r="A6" s="5"/>
      <c r="B6" s="72" t="s">
        <v>1</v>
      </c>
      <c r="C6" s="6"/>
      <c r="D6" s="6"/>
      <c r="E6" s="6"/>
      <c r="F6" s="6"/>
      <c r="G6" s="6"/>
      <c r="H6" s="6"/>
      <c r="I6" s="5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5" s="1" customFormat="1" ht="12.75">
      <c r="A7" s="47"/>
      <c r="B7" s="207" t="s">
        <v>2</v>
      </c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</row>
    <row r="8" spans="1:25" s="1" customFormat="1" ht="12.75">
      <c r="A8" s="48"/>
      <c r="B8" s="208" t="s">
        <v>166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</row>
    <row r="9" spans="2:25" s="1" customFormat="1" ht="9.75" customHeight="1">
      <c r="B9" s="208" t="s">
        <v>167</v>
      </c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</row>
    <row r="10" spans="2:9" s="68" customFormat="1" ht="13.5" customHeight="1">
      <c r="B10" s="101"/>
      <c r="E10" s="69"/>
      <c r="F10" s="69"/>
      <c r="I10" s="70"/>
    </row>
    <row r="11" spans="2:16" s="68" customFormat="1" ht="14.25">
      <c r="B11" s="200" t="s">
        <v>172</v>
      </c>
      <c r="C11" s="162"/>
      <c r="D11" s="162"/>
      <c r="E11" s="163"/>
      <c r="F11" s="163"/>
      <c r="G11" s="164"/>
      <c r="H11" s="165"/>
      <c r="I11" s="166"/>
      <c r="J11" s="165"/>
      <c r="K11" s="165"/>
      <c r="L11" s="165"/>
      <c r="M11" s="165"/>
      <c r="N11" s="165"/>
      <c r="O11" s="165"/>
      <c r="P11" s="165"/>
    </row>
    <row r="12" spans="1:20" ht="19.5" customHeight="1">
      <c r="A12" s="5"/>
      <c r="B12" s="159" t="s">
        <v>175</v>
      </c>
      <c r="C12" s="160"/>
      <c r="D12" s="160"/>
      <c r="E12" s="160"/>
      <c r="F12" s="160"/>
      <c r="G12" s="161"/>
      <c r="H12" s="5"/>
      <c r="I12" s="51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5" ht="14.25">
      <c r="A13" s="5"/>
      <c r="B13" s="139"/>
      <c r="C13" s="211"/>
      <c r="D13" s="212"/>
      <c r="E13" s="215" t="s">
        <v>171</v>
      </c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</row>
    <row r="14" spans="1:25" ht="14.25">
      <c r="A14" s="5"/>
      <c r="C14" s="213" t="s">
        <v>168</v>
      </c>
      <c r="D14" s="214"/>
      <c r="E14" s="210" t="s">
        <v>3</v>
      </c>
      <c r="F14" s="210"/>
      <c r="G14" s="210"/>
      <c r="H14" s="5"/>
      <c r="I14" s="209" t="s">
        <v>57</v>
      </c>
      <c r="J14" s="209"/>
      <c r="K14" s="209"/>
      <c r="L14" s="5"/>
      <c r="M14" s="209" t="s">
        <v>97</v>
      </c>
      <c r="N14" s="209"/>
      <c r="O14" s="209"/>
      <c r="P14" s="209"/>
      <c r="Q14" s="209"/>
      <c r="R14" s="209"/>
      <c r="S14" s="209"/>
      <c r="T14" s="5"/>
      <c r="U14" s="209" t="s">
        <v>96</v>
      </c>
      <c r="V14" s="209"/>
      <c r="W14" s="209"/>
      <c r="X14" s="209"/>
      <c r="Y14" s="209"/>
    </row>
    <row r="15" spans="1:25" ht="12.75">
      <c r="A15" s="5"/>
      <c r="B15" s="74"/>
      <c r="C15" s="126" t="s">
        <v>4</v>
      </c>
      <c r="D15" s="127" t="s">
        <v>5</v>
      </c>
      <c r="E15" s="36" t="s">
        <v>4</v>
      </c>
      <c r="F15" s="36" t="s">
        <v>5</v>
      </c>
      <c r="G15" s="29"/>
      <c r="H15" s="31"/>
      <c r="I15" s="57"/>
      <c r="J15" s="33"/>
      <c r="K15" s="29"/>
      <c r="L15" s="31"/>
      <c r="M15" s="36"/>
      <c r="N15" s="33"/>
      <c r="O15" s="36" t="s">
        <v>56</v>
      </c>
      <c r="P15" s="33"/>
      <c r="Q15" s="36" t="s">
        <v>40</v>
      </c>
      <c r="R15" s="33"/>
      <c r="S15" s="29"/>
      <c r="T15" s="31"/>
      <c r="U15" s="36"/>
      <c r="V15" s="33"/>
      <c r="W15" s="36"/>
      <c r="X15" s="33"/>
      <c r="Y15" s="29"/>
    </row>
    <row r="16" spans="1:25" ht="12.75">
      <c r="A16" s="5"/>
      <c r="B16" s="75"/>
      <c r="C16" s="128" t="s">
        <v>6</v>
      </c>
      <c r="D16" s="129" t="s">
        <v>7</v>
      </c>
      <c r="E16" s="37" t="s">
        <v>6</v>
      </c>
      <c r="F16" s="37" t="s">
        <v>7</v>
      </c>
      <c r="G16" s="30" t="s">
        <v>56</v>
      </c>
      <c r="H16" s="24"/>
      <c r="I16" s="58" t="s">
        <v>8</v>
      </c>
      <c r="J16" s="24"/>
      <c r="K16" s="30" t="s">
        <v>56</v>
      </c>
      <c r="L16" s="24"/>
      <c r="M16" s="37" t="s">
        <v>78</v>
      </c>
      <c r="N16" s="24"/>
      <c r="O16" s="37" t="s">
        <v>93</v>
      </c>
      <c r="P16" s="24"/>
      <c r="Q16" s="37" t="s">
        <v>9</v>
      </c>
      <c r="R16" s="24"/>
      <c r="S16" s="30" t="s">
        <v>56</v>
      </c>
      <c r="T16" s="24"/>
      <c r="U16" s="37" t="s">
        <v>8</v>
      </c>
      <c r="V16" s="24"/>
      <c r="W16" s="37" t="s">
        <v>78</v>
      </c>
      <c r="X16" s="24"/>
      <c r="Y16" s="30" t="s">
        <v>58</v>
      </c>
    </row>
    <row r="17" spans="1:26" ht="16.5" customHeight="1">
      <c r="A17" s="5"/>
      <c r="B17" s="146" t="s">
        <v>10</v>
      </c>
      <c r="C17" s="130" t="s">
        <v>11</v>
      </c>
      <c r="D17" s="131" t="s">
        <v>12</v>
      </c>
      <c r="E17" s="40" t="s">
        <v>11</v>
      </c>
      <c r="F17" s="40" t="s">
        <v>12</v>
      </c>
      <c r="G17" s="41" t="s">
        <v>12</v>
      </c>
      <c r="H17" s="38"/>
      <c r="I17" s="59" t="s">
        <v>13</v>
      </c>
      <c r="J17" s="38"/>
      <c r="K17" s="41" t="s">
        <v>92</v>
      </c>
      <c r="L17" s="38"/>
      <c r="M17" s="40" t="s">
        <v>79</v>
      </c>
      <c r="N17" s="38"/>
      <c r="O17" s="40" t="s">
        <v>80</v>
      </c>
      <c r="P17" s="38"/>
      <c r="Q17" s="40" t="s">
        <v>14</v>
      </c>
      <c r="R17" s="38"/>
      <c r="S17" s="41" t="s">
        <v>94</v>
      </c>
      <c r="T17" s="38"/>
      <c r="U17" s="40" t="s">
        <v>13</v>
      </c>
      <c r="V17" s="38"/>
      <c r="W17" s="40" t="s">
        <v>79</v>
      </c>
      <c r="X17" s="38"/>
      <c r="Y17" s="42"/>
      <c r="Z17" s="32"/>
    </row>
    <row r="18" spans="1:25" ht="12.75">
      <c r="A18" s="5"/>
      <c r="B18" s="76"/>
      <c r="C18" s="110"/>
      <c r="D18" s="102"/>
      <c r="E18" s="24"/>
      <c r="F18" s="24"/>
      <c r="G18" s="24"/>
      <c r="H18" s="24"/>
      <c r="I18" s="50"/>
      <c r="J18" s="24"/>
      <c r="K18" s="24"/>
      <c r="L18" s="24"/>
      <c r="M18" s="24"/>
      <c r="N18" s="24"/>
      <c r="O18" s="24"/>
      <c r="P18" s="24"/>
      <c r="Q18" s="50"/>
      <c r="R18" s="50"/>
      <c r="S18" s="50"/>
      <c r="T18" s="24"/>
      <c r="U18" s="39"/>
      <c r="V18" s="39"/>
      <c r="W18" s="39"/>
      <c r="X18" s="39"/>
      <c r="Y18" s="39"/>
    </row>
    <row r="19" spans="1:20" ht="11.25" customHeight="1">
      <c r="A19" s="5"/>
      <c r="B19" s="114" t="s">
        <v>86</v>
      </c>
      <c r="C19" s="111"/>
      <c r="D19" s="103"/>
      <c r="E19" s="5"/>
      <c r="F19" s="5"/>
      <c r="G19" s="5"/>
      <c r="H19" s="5"/>
      <c r="I19" s="51"/>
      <c r="J19" s="5"/>
      <c r="K19" s="5"/>
      <c r="L19" s="5"/>
      <c r="M19" s="5"/>
      <c r="N19" s="5"/>
      <c r="O19" s="5"/>
      <c r="P19" s="5"/>
      <c r="Q19" s="51"/>
      <c r="R19" s="51"/>
      <c r="S19" s="51"/>
      <c r="T19" s="5"/>
    </row>
    <row r="20" spans="1:20" ht="11.25" customHeight="1">
      <c r="A20" s="5"/>
      <c r="B20" s="114"/>
      <c r="C20" s="111"/>
      <c r="D20" s="103"/>
      <c r="E20" s="5"/>
      <c r="F20" s="5"/>
      <c r="G20" s="5"/>
      <c r="H20" s="5"/>
      <c r="I20" s="51"/>
      <c r="J20" s="5"/>
      <c r="K20" s="5"/>
      <c r="L20" s="5"/>
      <c r="M20" s="5"/>
      <c r="N20" s="5"/>
      <c r="O20" s="5"/>
      <c r="P20" s="5"/>
      <c r="Q20" s="51"/>
      <c r="R20" s="51"/>
      <c r="S20" s="51"/>
      <c r="T20" s="5"/>
    </row>
    <row r="21" spans="1:20" ht="19.5" customHeight="1">
      <c r="A21" s="5"/>
      <c r="B21" s="96" t="s">
        <v>87</v>
      </c>
      <c r="C21" s="111"/>
      <c r="D21" s="103"/>
      <c r="E21" s="5"/>
      <c r="F21" s="5"/>
      <c r="G21" s="5"/>
      <c r="H21" s="5"/>
      <c r="I21" s="51"/>
      <c r="J21" s="5"/>
      <c r="K21" s="5"/>
      <c r="L21" s="5"/>
      <c r="M21" s="5"/>
      <c r="N21" s="5"/>
      <c r="O21" s="5"/>
      <c r="P21" s="5"/>
      <c r="Q21" s="51"/>
      <c r="R21" s="51"/>
      <c r="S21" s="51"/>
      <c r="T21" s="5"/>
    </row>
    <row r="22" spans="1:25" ht="19.5" customHeight="1">
      <c r="A22" s="5"/>
      <c r="B22" s="179" t="s">
        <v>41</v>
      </c>
      <c r="C22" s="181">
        <v>111.95</v>
      </c>
      <c r="D22" s="104"/>
      <c r="E22" s="18">
        <v>132.05</v>
      </c>
      <c r="F22" s="18"/>
      <c r="G22" s="23">
        <f>IF(E22&lt;&gt;0,E22+F22," ")</f>
        <v>132.05</v>
      </c>
      <c r="H22" s="23"/>
      <c r="I22" s="52">
        <f>IF($G22&lt;&gt;0,ROUND($E22*$E$2,2)," ")</f>
        <v>41.2</v>
      </c>
      <c r="J22" s="23"/>
      <c r="K22" s="60">
        <f>IF(G22&lt;&gt;0,G22+I22," ")</f>
        <v>173.25</v>
      </c>
      <c r="L22" s="23"/>
      <c r="M22" s="60">
        <f>IF($G22&lt;&gt;0,ROUND($E22*$E$3,2)," ")</f>
        <v>3.96</v>
      </c>
      <c r="N22" s="60"/>
      <c r="O22" s="60">
        <f>+K22+M22</f>
        <v>177.21</v>
      </c>
      <c r="P22" s="60"/>
      <c r="Q22" s="60">
        <f>IF($O22&lt;&gt;0,ROUND($O22*NFA,2)," ")</f>
        <v>5.32</v>
      </c>
      <c r="R22" s="60"/>
      <c r="S22" s="60">
        <f>IF(O22&lt;&gt;0,O22+Q22," ")</f>
        <v>182.53</v>
      </c>
      <c r="T22" s="60"/>
      <c r="U22" s="62">
        <f>+E22*$K$1</f>
        <v>35.983625</v>
      </c>
      <c r="V22" s="62"/>
      <c r="W22" s="62">
        <f>+E22*OFA</f>
        <v>3.9615</v>
      </c>
      <c r="X22" s="62"/>
      <c r="Y22" s="62">
        <f>+G22+U22+W22</f>
        <v>171.99512500000003</v>
      </c>
    </row>
    <row r="23" spans="1:20" ht="15" customHeight="1">
      <c r="A23" s="5"/>
      <c r="B23" s="96"/>
      <c r="C23" s="182"/>
      <c r="D23" s="104"/>
      <c r="E23" s="11"/>
      <c r="F23" s="11"/>
      <c r="G23" s="10" t="str">
        <f>IF(E23&lt;&gt;0,E23+F23," ")</f>
        <v> </v>
      </c>
      <c r="H23" s="10"/>
      <c r="I23" s="52" t="str">
        <f>IF(G23&lt;&gt;0,ROUND(E23*GA,2)," ")</f>
        <v> </v>
      </c>
      <c r="J23" s="10"/>
      <c r="K23" s="10" t="str">
        <f>IF(G23&lt;&gt;0,G23+I23," ")</f>
        <v> </v>
      </c>
      <c r="L23" s="10"/>
      <c r="M23" s="10"/>
      <c r="N23" s="10"/>
      <c r="O23" s="10"/>
      <c r="P23" s="10"/>
      <c r="Q23" s="52" t="str">
        <f>IF(K23&lt;&gt;0,ROUND(K23*NFA,2)," ")</f>
        <v> </v>
      </c>
      <c r="R23" s="52"/>
      <c r="S23" s="52" t="str">
        <f>IF(K23&lt;&gt;0,K23+Q23," ")</f>
        <v> </v>
      </c>
      <c r="T23" s="10"/>
    </row>
    <row r="24" spans="1:26" ht="12.75">
      <c r="A24" s="5"/>
      <c r="B24" s="78"/>
      <c r="C24" s="182"/>
      <c r="D24" s="104"/>
      <c r="E24" s="7"/>
      <c r="F24" s="5"/>
      <c r="G24" s="44"/>
      <c r="H24" s="44"/>
      <c r="I24" s="44"/>
      <c r="J24" s="44"/>
      <c r="K24" s="63"/>
      <c r="L24" s="44"/>
      <c r="M24" s="63"/>
      <c r="N24" s="63"/>
      <c r="O24" s="63"/>
      <c r="P24" s="63"/>
      <c r="Q24" s="63"/>
      <c r="R24" s="63"/>
      <c r="S24" s="63"/>
      <c r="T24" s="63"/>
      <c r="U24" s="63"/>
      <c r="V24" s="64"/>
      <c r="W24" s="63"/>
      <c r="X24" s="64"/>
      <c r="Y24" s="64"/>
      <c r="Z24" s="62"/>
    </row>
    <row r="25" spans="1:26" ht="12.75">
      <c r="A25" s="5"/>
      <c r="B25" s="8" t="s">
        <v>59</v>
      </c>
      <c r="C25" s="183">
        <v>60.8</v>
      </c>
      <c r="D25" s="148"/>
      <c r="E25" s="149">
        <v>58.4</v>
      </c>
      <c r="F25" s="150"/>
      <c r="G25" s="21">
        <f>IF(E25&lt;&gt;0,E25+F25," ")</f>
        <v>58.4</v>
      </c>
      <c r="H25" s="21"/>
      <c r="I25" s="21">
        <f>IF($G25&lt;&gt;0,ROUND($E25*LW_Serv,4)," ")</f>
        <v>18.2208</v>
      </c>
      <c r="J25" s="21"/>
      <c r="K25" s="21">
        <f>IF(G25&lt;&gt;0,G25+I25," ")</f>
        <v>76.6208</v>
      </c>
      <c r="L25" s="21"/>
      <c r="M25" s="21">
        <f>IF($G25&lt;&gt;0,ROUND($E25*OFA,4)," ")</f>
        <v>1.752</v>
      </c>
      <c r="N25" s="21"/>
      <c r="O25" s="21">
        <f>+K25+M25</f>
        <v>78.3728</v>
      </c>
      <c r="P25" s="21"/>
      <c r="Q25" s="21">
        <f>IF($O25&lt;&gt;0,ROUND($O25*NFA,4)," ")</f>
        <v>2.3512</v>
      </c>
      <c r="R25" s="21"/>
      <c r="S25" s="21">
        <f>IF(O25&lt;&gt;0,O25+Q25," ")</f>
        <v>80.724</v>
      </c>
      <c r="T25" s="21"/>
      <c r="U25" s="21">
        <f>IF($G25&lt;&gt;0,ROUND($E25*LW_Serv_NIH,4)," ")</f>
        <v>15.914</v>
      </c>
      <c r="V25" s="151"/>
      <c r="W25" s="21">
        <f>IF($G25&lt;&gt;0,ROUND($E25*OFA,4)," ")</f>
        <v>1.752</v>
      </c>
      <c r="X25" s="151"/>
      <c r="Y25" s="151">
        <f>+G25+U25+W25</f>
        <v>76.06599999999999</v>
      </c>
      <c r="Z25" s="62"/>
    </row>
    <row r="26" spans="1:26" ht="12.75">
      <c r="A26" s="5"/>
      <c r="B26" s="78"/>
      <c r="C26" s="182"/>
      <c r="D26" s="104"/>
      <c r="E26" s="7"/>
      <c r="F26" s="5"/>
      <c r="G26" s="44"/>
      <c r="H26" s="44"/>
      <c r="I26" s="46"/>
      <c r="J26" s="44"/>
      <c r="K26" s="63"/>
      <c r="L26" s="44"/>
      <c r="M26" s="63"/>
      <c r="N26" s="63"/>
      <c r="O26" s="63"/>
      <c r="P26" s="63"/>
      <c r="Q26" s="63"/>
      <c r="R26" s="63"/>
      <c r="S26" s="63"/>
      <c r="T26" s="63"/>
      <c r="U26" s="63"/>
      <c r="V26" s="64"/>
      <c r="W26" s="63"/>
      <c r="X26" s="64"/>
      <c r="Y26" s="64"/>
      <c r="Z26" s="62"/>
    </row>
    <row r="27" spans="1:26" ht="12.75">
      <c r="A27" s="5"/>
      <c r="B27" s="147" t="s">
        <v>60</v>
      </c>
      <c r="C27" s="184"/>
      <c r="D27" s="103"/>
      <c r="E27" s="5"/>
      <c r="F27" s="5"/>
      <c r="G27" s="44"/>
      <c r="H27" s="65"/>
      <c r="I27" s="44"/>
      <c r="J27" s="65"/>
      <c r="K27" s="63"/>
      <c r="L27" s="65"/>
      <c r="M27" s="66"/>
      <c r="N27" s="66"/>
      <c r="O27" s="66"/>
      <c r="P27" s="66"/>
      <c r="Q27" s="63"/>
      <c r="R27" s="66"/>
      <c r="S27" s="63"/>
      <c r="T27" s="66"/>
      <c r="U27" s="64"/>
      <c r="V27" s="64"/>
      <c r="W27" s="64"/>
      <c r="X27" s="64"/>
      <c r="Y27" s="64"/>
      <c r="Z27" s="62"/>
    </row>
    <row r="28" spans="1:26" s="175" customFormat="1" ht="12.75">
      <c r="A28" s="167"/>
      <c r="B28" s="168" t="s">
        <v>170</v>
      </c>
      <c r="C28" s="185">
        <v>99.4</v>
      </c>
      <c r="D28" s="169"/>
      <c r="E28" s="170">
        <v>109.5</v>
      </c>
      <c r="F28" s="167"/>
      <c r="G28" s="170">
        <f>IF(E28&lt;&gt;0,E28+F28," ")</f>
        <v>109.5</v>
      </c>
      <c r="H28" s="170"/>
      <c r="I28" s="171">
        <f>IF($G28&lt;&gt;0,ROUND($E28*LW_Serv,4)," ")</f>
        <v>34.164</v>
      </c>
      <c r="J28" s="170"/>
      <c r="K28" s="172">
        <f>IF(G28&lt;&gt;0,G28+I28," ")</f>
        <v>143.664</v>
      </c>
      <c r="L28" s="170"/>
      <c r="M28" s="172">
        <f>IF($G28&lt;&gt;0,ROUND($E28*OFA,4)," ")</f>
        <v>3.285</v>
      </c>
      <c r="N28" s="172"/>
      <c r="O28" s="172">
        <f>+K28+M28</f>
        <v>146.94899999999998</v>
      </c>
      <c r="P28" s="172"/>
      <c r="Q28" s="172">
        <f>IF($O28&lt;&gt;0,ROUND($O28*NFA,4)," ")</f>
        <v>4.4085</v>
      </c>
      <c r="R28" s="172"/>
      <c r="S28" s="172">
        <f>IF(O28&lt;&gt;0,O28+Q28," ")</f>
        <v>151.3575</v>
      </c>
      <c r="T28" s="172"/>
      <c r="U28" s="172">
        <f>IF($G28&lt;&gt;0,ROUND($E28*LW_Serv_NIH,4)," ")</f>
        <v>29.8388</v>
      </c>
      <c r="V28" s="173"/>
      <c r="W28" s="172">
        <f>IF($G28&lt;&gt;0,ROUND($E28*OFA,4)," ")</f>
        <v>3.285</v>
      </c>
      <c r="X28" s="173"/>
      <c r="Y28" s="173">
        <f>+G28+U28+W28</f>
        <v>142.6238</v>
      </c>
      <c r="Z28" s="174"/>
    </row>
    <row r="29" spans="1:26" ht="12.75">
      <c r="A29" s="5"/>
      <c r="B29" s="7"/>
      <c r="C29" s="186" t="str">
        <f>IF(A29&lt;&gt;0,ROUND(#REF!*GA,2)," ")</f>
        <v> </v>
      </c>
      <c r="D29" s="104"/>
      <c r="E29" s="112"/>
      <c r="F29" s="11"/>
      <c r="G29" s="44" t="str">
        <f>IF(E29&lt;&gt;0,E29+F29," ")</f>
        <v> </v>
      </c>
      <c r="H29" s="44"/>
      <c r="I29" s="44" t="str">
        <f>IF(G29&lt;&gt;0,ROUND(E29*GA,2)," ")</f>
        <v> </v>
      </c>
      <c r="J29" s="44"/>
      <c r="K29" s="63" t="str">
        <f>IF(G29&lt;&gt;0,G29+I29," ")</f>
        <v> </v>
      </c>
      <c r="L29" s="44"/>
      <c r="M29" s="63"/>
      <c r="N29" s="63"/>
      <c r="O29" s="63"/>
      <c r="P29" s="63"/>
      <c r="Q29" s="63" t="str">
        <f>IF(K29&lt;&gt;0,ROUND(K29*NFA,2)," ")</f>
        <v> </v>
      </c>
      <c r="R29" s="63"/>
      <c r="S29" s="63" t="str">
        <f>IF(K29&lt;&gt;0,K29+Q29," ")</f>
        <v> </v>
      </c>
      <c r="T29" s="63"/>
      <c r="U29" s="64"/>
      <c r="V29" s="64"/>
      <c r="W29" s="64"/>
      <c r="X29" s="64"/>
      <c r="Y29" s="64"/>
      <c r="Z29" s="62"/>
    </row>
    <row r="30" spans="1:26" ht="12.75">
      <c r="A30" s="5"/>
      <c r="B30" s="7" t="s">
        <v>61</v>
      </c>
      <c r="C30" s="186">
        <v>89.15</v>
      </c>
      <c r="D30" s="104"/>
      <c r="E30" s="112">
        <v>98.1</v>
      </c>
      <c r="F30" s="11"/>
      <c r="G30" s="44">
        <f>IF(E30&lt;&gt;0,E30+F30," ")</f>
        <v>98.1</v>
      </c>
      <c r="H30" s="44"/>
      <c r="I30" s="46">
        <f>IF($G30&lt;&gt;0,ROUND($E30*LW_Serv,4)," ")</f>
        <v>30.6072</v>
      </c>
      <c r="J30" s="44"/>
      <c r="K30" s="63">
        <f>IF(G30&lt;&gt;0,G30+I30," ")</f>
        <v>128.7072</v>
      </c>
      <c r="L30" s="44"/>
      <c r="M30" s="63">
        <f>IF($G30&lt;&gt;0,ROUND($E30*OFA,4)," ")</f>
        <v>2.943</v>
      </c>
      <c r="N30" s="63"/>
      <c r="O30" s="63">
        <f>+K30+M30</f>
        <v>131.6502</v>
      </c>
      <c r="P30" s="63"/>
      <c r="Q30" s="63">
        <f>IF($O30&lt;&gt;0,ROUND($O30*NFA,4)," ")</f>
        <v>3.9495</v>
      </c>
      <c r="R30" s="63"/>
      <c r="S30" s="63">
        <f>IF(O30&lt;&gt;0,O30+Q30," ")</f>
        <v>135.5997</v>
      </c>
      <c r="T30" s="63"/>
      <c r="U30" s="63">
        <f>IF($G30&lt;&gt;0,ROUND($E30*LW_Serv_NIH,4)," ")</f>
        <v>26.7323</v>
      </c>
      <c r="V30" s="64"/>
      <c r="W30" s="63">
        <f>IF($G30&lt;&gt;0,ROUND($E30*OFA,4)," ")</f>
        <v>2.943</v>
      </c>
      <c r="X30" s="64"/>
      <c r="Y30" s="64">
        <f>+G30+U30+W30</f>
        <v>127.77529999999999</v>
      </c>
      <c r="Z30" s="62"/>
    </row>
    <row r="31" spans="1:26" ht="12.75">
      <c r="A31" s="5"/>
      <c r="B31" s="7"/>
      <c r="C31" s="186"/>
      <c r="D31" s="104"/>
      <c r="E31" s="112"/>
      <c r="F31" s="11"/>
      <c r="G31" s="44"/>
      <c r="H31" s="44"/>
      <c r="I31" s="44"/>
      <c r="J31" s="44"/>
      <c r="K31" s="63"/>
      <c r="L31" s="44"/>
      <c r="M31" s="63"/>
      <c r="N31" s="63"/>
      <c r="O31" s="63"/>
      <c r="P31" s="63"/>
      <c r="Q31" s="63"/>
      <c r="R31" s="63"/>
      <c r="S31" s="63"/>
      <c r="T31" s="63"/>
      <c r="U31" s="64"/>
      <c r="V31" s="64"/>
      <c r="W31" s="64"/>
      <c r="X31" s="64"/>
      <c r="Y31" s="64"/>
      <c r="Z31" s="62"/>
    </row>
    <row r="32" spans="1:26" ht="12.75">
      <c r="A32" s="5"/>
      <c r="B32" s="7" t="s">
        <v>62</v>
      </c>
      <c r="C32" s="186">
        <v>111.25</v>
      </c>
      <c r="D32" s="104"/>
      <c r="E32" s="112">
        <v>122.4</v>
      </c>
      <c r="F32" s="11"/>
      <c r="G32" s="44">
        <f>IF(E32&lt;&gt;0,E32+F32," ")</f>
        <v>122.4</v>
      </c>
      <c r="H32" s="44"/>
      <c r="I32" s="46">
        <f>IF($G32&lt;&gt;0,ROUND($E32*LW_Serv,4)," ")</f>
        <v>38.1888</v>
      </c>
      <c r="J32" s="44"/>
      <c r="K32" s="63">
        <f>IF(G32&lt;&gt;0,G32+I32," ")</f>
        <v>160.5888</v>
      </c>
      <c r="L32" s="44"/>
      <c r="M32" s="63">
        <f>IF($G32&lt;&gt;0,ROUND($E32*OFA,4)," ")</f>
        <v>3.672</v>
      </c>
      <c r="N32" s="63"/>
      <c r="O32" s="63">
        <f>+K32+M32</f>
        <v>164.2608</v>
      </c>
      <c r="P32" s="63"/>
      <c r="Q32" s="63">
        <f>IF($O32&lt;&gt;0,ROUND($O32*NFA,4)," ")</f>
        <v>4.9278</v>
      </c>
      <c r="R32" s="63"/>
      <c r="S32" s="63">
        <f>IF(O32&lt;&gt;0,O32+Q32," ")</f>
        <v>169.18859999999998</v>
      </c>
      <c r="T32" s="63"/>
      <c r="U32" s="63">
        <f>IF($G32&lt;&gt;0,ROUND($E32*LW_Serv_NIH,4)," ")</f>
        <v>33.354</v>
      </c>
      <c r="V32" s="64"/>
      <c r="W32" s="63">
        <f>IF($G32&lt;&gt;0,ROUND($E32*OFA,4)," ")</f>
        <v>3.672</v>
      </c>
      <c r="X32" s="64"/>
      <c r="Y32" s="64">
        <f>+G32+U32+W32</f>
        <v>159.42600000000002</v>
      </c>
      <c r="Z32" s="62"/>
    </row>
    <row r="33" spans="1:26" ht="12.75">
      <c r="A33" s="5"/>
      <c r="B33" s="79"/>
      <c r="C33" s="187"/>
      <c r="D33" s="104"/>
      <c r="E33" s="11"/>
      <c r="F33" s="11"/>
      <c r="G33" s="44"/>
      <c r="H33" s="44"/>
      <c r="I33" s="44"/>
      <c r="J33" s="44"/>
      <c r="K33" s="63"/>
      <c r="L33" s="44"/>
      <c r="M33" s="63"/>
      <c r="N33" s="63"/>
      <c r="O33" s="63"/>
      <c r="P33" s="63"/>
      <c r="Q33" s="63"/>
      <c r="R33" s="63"/>
      <c r="S33" s="63"/>
      <c r="T33" s="63"/>
      <c r="U33" s="63"/>
      <c r="V33" s="64"/>
      <c r="W33" s="63"/>
      <c r="X33" s="64"/>
      <c r="Y33" s="64"/>
      <c r="Z33" s="62"/>
    </row>
    <row r="34" spans="1:26" ht="12.75">
      <c r="A34" s="5"/>
      <c r="B34" s="96" t="s">
        <v>116</v>
      </c>
      <c r="C34" s="187"/>
      <c r="D34" s="104"/>
      <c r="E34" s="11"/>
      <c r="F34" s="11"/>
      <c r="G34" s="44"/>
      <c r="H34" s="44"/>
      <c r="I34" s="44"/>
      <c r="J34" s="44"/>
      <c r="K34" s="63"/>
      <c r="L34" s="44"/>
      <c r="M34" s="63"/>
      <c r="N34" s="63"/>
      <c r="O34" s="63"/>
      <c r="P34" s="63"/>
      <c r="Q34" s="63"/>
      <c r="R34" s="63"/>
      <c r="S34" s="63"/>
      <c r="T34" s="63"/>
      <c r="U34" s="64"/>
      <c r="V34" s="64"/>
      <c r="W34" s="64"/>
      <c r="X34" s="64"/>
      <c r="Y34" s="64"/>
      <c r="Z34" s="62"/>
    </row>
    <row r="35" spans="1:26" ht="12.75">
      <c r="A35" s="5"/>
      <c r="B35" s="8" t="s">
        <v>44</v>
      </c>
      <c r="C35" s="182">
        <v>83.2</v>
      </c>
      <c r="D35" s="105"/>
      <c r="E35" s="7">
        <v>88.95</v>
      </c>
      <c r="F35" s="5"/>
      <c r="G35" s="44">
        <f>IF(E35&lt;&gt;0,E35+F35," ")</f>
        <v>88.95</v>
      </c>
      <c r="H35" s="44"/>
      <c r="I35" s="46">
        <f>IF($G35&lt;&gt;0,ROUND($E35*LW_Serv,4)," ")</f>
        <v>27.7524</v>
      </c>
      <c r="J35" s="44"/>
      <c r="K35" s="63">
        <f>IF(G35&lt;&gt;0,G35+I35," ")</f>
        <v>116.70240000000001</v>
      </c>
      <c r="L35" s="44"/>
      <c r="M35" s="63">
        <f>IF($G35&lt;&gt;0,ROUND($E35*OFA,4)," ")</f>
        <v>2.6685</v>
      </c>
      <c r="N35" s="63"/>
      <c r="O35" s="63">
        <f>+K35+M35</f>
        <v>119.3709</v>
      </c>
      <c r="P35" s="63"/>
      <c r="Q35" s="63">
        <f>IF($O35&lt;&gt;0,ROUND($O35*NFA,4)," ")</f>
        <v>3.5811</v>
      </c>
      <c r="R35" s="63"/>
      <c r="S35" s="63">
        <f>IF(O35&lt;&gt;0,O35+Q35," ")</f>
        <v>122.95200000000001</v>
      </c>
      <c r="T35" s="63"/>
      <c r="U35" s="63">
        <f>IF($G35&lt;&gt;0,ROUND($E35*LW_Serv_NIH,4)," ")</f>
        <v>24.2389</v>
      </c>
      <c r="V35" s="64"/>
      <c r="W35" s="63">
        <f>IF($G35&lt;&gt;0,ROUND($E35*OFA,4)," ")</f>
        <v>2.6685</v>
      </c>
      <c r="X35" s="64"/>
      <c r="Y35" s="64">
        <f>+G35+U35+W35</f>
        <v>115.8574</v>
      </c>
      <c r="Z35" s="62"/>
    </row>
    <row r="36" spans="1:26" ht="12.75">
      <c r="A36" s="5"/>
      <c r="B36" s="7"/>
      <c r="C36" s="187"/>
      <c r="D36" s="104"/>
      <c r="E36" s="11"/>
      <c r="F36" s="11"/>
      <c r="G36" s="44" t="str">
        <f>IF(E36&lt;&gt;0,E36+F36," ")</f>
        <v> </v>
      </c>
      <c r="H36" s="44"/>
      <c r="I36" s="44" t="str">
        <f>IF(G36&lt;&gt;0,ROUND(E36*GA,2)," ")</f>
        <v> </v>
      </c>
      <c r="J36" s="44"/>
      <c r="K36" s="63" t="str">
        <f>IF(G36&lt;&gt;0,G36+I36," ")</f>
        <v> </v>
      </c>
      <c r="L36" s="44"/>
      <c r="M36" s="63"/>
      <c r="N36" s="63"/>
      <c r="O36" s="63"/>
      <c r="P36" s="63"/>
      <c r="Q36" s="63" t="str">
        <f>IF(K36&lt;&gt;0,ROUND(K36*NFA,2)," ")</f>
        <v> </v>
      </c>
      <c r="R36" s="63"/>
      <c r="S36" s="63" t="str">
        <f>IF(K36&lt;&gt;0,K36+Q36," ")</f>
        <v> </v>
      </c>
      <c r="T36" s="63"/>
      <c r="U36" s="64"/>
      <c r="V36" s="64"/>
      <c r="W36" s="64"/>
      <c r="X36" s="64"/>
      <c r="Y36" s="64"/>
      <c r="Z36" s="62"/>
    </row>
    <row r="37" spans="1:26" ht="12.75">
      <c r="A37" s="5"/>
      <c r="B37" s="8" t="s">
        <v>45</v>
      </c>
      <c r="C37" s="182">
        <v>67.05</v>
      </c>
      <c r="D37" s="104"/>
      <c r="E37" s="7">
        <v>69.1</v>
      </c>
      <c r="F37" s="5"/>
      <c r="G37" s="44">
        <f>IF(E37&lt;&gt;0,E37+F37," ")</f>
        <v>69.1</v>
      </c>
      <c r="H37" s="44"/>
      <c r="I37" s="46">
        <f>IF($G37&lt;&gt;0,ROUND($E37*LW_Serv,4)," ")</f>
        <v>21.5592</v>
      </c>
      <c r="J37" s="44"/>
      <c r="K37" s="63">
        <f>IF(G37&lt;&gt;0,G37+I37," ")</f>
        <v>90.6592</v>
      </c>
      <c r="L37" s="44"/>
      <c r="M37" s="63">
        <f>IF($G37&lt;&gt;0,ROUND($E37*OFA,4)," ")</f>
        <v>2.073</v>
      </c>
      <c r="N37" s="63"/>
      <c r="O37" s="63">
        <f>+K37+M37</f>
        <v>92.73219999999999</v>
      </c>
      <c r="P37" s="63"/>
      <c r="Q37" s="63">
        <f>IF($O37&lt;&gt;0,ROUND($O37*NFA,4)," ")</f>
        <v>2.782</v>
      </c>
      <c r="R37" s="63"/>
      <c r="S37" s="63">
        <f>IF(O37&lt;&gt;0,O37+Q37," ")</f>
        <v>95.51419999999999</v>
      </c>
      <c r="T37" s="63"/>
      <c r="U37" s="63">
        <f>IF($G37&lt;&gt;0,ROUND($E37*LW_Serv_NIH,4)," ")</f>
        <v>18.8298</v>
      </c>
      <c r="V37" s="64"/>
      <c r="W37" s="63">
        <f>IF($G37&lt;&gt;0,ROUND($E37*OFA,4)," ")</f>
        <v>2.073</v>
      </c>
      <c r="X37" s="64"/>
      <c r="Y37" s="64">
        <f>+G37+U37+W37</f>
        <v>90.0028</v>
      </c>
      <c r="Z37" s="62"/>
    </row>
    <row r="38" spans="1:26" ht="12.75">
      <c r="A38" s="5"/>
      <c r="B38" s="7"/>
      <c r="C38" s="187"/>
      <c r="D38" s="104"/>
      <c r="E38" s="11"/>
      <c r="F38" s="11"/>
      <c r="G38" s="44" t="str">
        <f>IF(E38&lt;&gt;0,E38+F38," ")</f>
        <v> </v>
      </c>
      <c r="H38" s="44"/>
      <c r="I38" s="44" t="str">
        <f>IF(G38&lt;&gt;0,ROUND(E38*GA,2)," ")</f>
        <v> </v>
      </c>
      <c r="J38" s="44"/>
      <c r="K38" s="63" t="str">
        <f>IF(G38&lt;&gt;0,G38+I38," ")</f>
        <v> </v>
      </c>
      <c r="L38" s="44"/>
      <c r="M38" s="63"/>
      <c r="N38" s="63"/>
      <c r="O38" s="63"/>
      <c r="P38" s="63"/>
      <c r="Q38" s="63" t="str">
        <f>IF(K38&lt;&gt;0,ROUND(K38*NFA,2)," ")</f>
        <v> </v>
      </c>
      <c r="R38" s="63"/>
      <c r="S38" s="63" t="str">
        <f>IF(K38&lt;&gt;0,K38+Q38," ")</f>
        <v> </v>
      </c>
      <c r="T38" s="63"/>
      <c r="U38" s="64"/>
      <c r="V38" s="64"/>
      <c r="W38" s="64"/>
      <c r="X38" s="64"/>
      <c r="Y38" s="64"/>
      <c r="Z38" s="62"/>
    </row>
    <row r="39" spans="1:26" ht="12.75">
      <c r="A39" s="5"/>
      <c r="B39" s="8" t="s">
        <v>46</v>
      </c>
      <c r="C39" s="182">
        <v>54.95</v>
      </c>
      <c r="D39" s="104"/>
      <c r="E39" s="7">
        <v>55.6</v>
      </c>
      <c r="F39" s="5"/>
      <c r="G39" s="44">
        <f>IF(E39&lt;&gt;0,E39+F39," ")</f>
        <v>55.6</v>
      </c>
      <c r="H39" s="44"/>
      <c r="I39" s="46">
        <f>IF($G39&lt;&gt;0,ROUND($E39*LW_Serv,4)," ")</f>
        <v>17.3472</v>
      </c>
      <c r="J39" s="44"/>
      <c r="K39" s="63">
        <f>IF(G39&lt;&gt;0,G39+I39," ")</f>
        <v>72.94720000000001</v>
      </c>
      <c r="L39" s="44"/>
      <c r="M39" s="63">
        <f>IF($G39&lt;&gt;0,ROUND($E39*OFA,4)," ")</f>
        <v>1.668</v>
      </c>
      <c r="N39" s="63"/>
      <c r="O39" s="63">
        <f>+K39+M39</f>
        <v>74.61520000000002</v>
      </c>
      <c r="P39" s="63"/>
      <c r="Q39" s="63">
        <f>IF($O39&lt;&gt;0,ROUND($O39*NFA,4)," ")</f>
        <v>2.2385</v>
      </c>
      <c r="R39" s="63"/>
      <c r="S39" s="63">
        <f>IF(O39&lt;&gt;0,O39+Q39," ")</f>
        <v>76.85370000000002</v>
      </c>
      <c r="T39" s="63"/>
      <c r="U39" s="63">
        <f>IF($G39&lt;&gt;0,ROUND($E39*LW_Serv_NIH,4)," ")</f>
        <v>15.151</v>
      </c>
      <c r="V39" s="64"/>
      <c r="W39" s="63">
        <f>IF($G39&lt;&gt;0,ROUND($E39*OFA,4)," ")</f>
        <v>1.668</v>
      </c>
      <c r="X39" s="64"/>
      <c r="Y39" s="64">
        <f>+G39+U39+W39</f>
        <v>72.41900000000001</v>
      </c>
      <c r="Z39" s="62"/>
    </row>
    <row r="40" spans="1:26" ht="12.75">
      <c r="A40" s="5"/>
      <c r="B40" s="8"/>
      <c r="C40" s="187"/>
      <c r="D40" s="104"/>
      <c r="E40" s="11"/>
      <c r="F40" s="11"/>
      <c r="G40" s="44"/>
      <c r="H40" s="44"/>
      <c r="I40" s="44"/>
      <c r="J40" s="44"/>
      <c r="K40" s="63"/>
      <c r="L40" s="44"/>
      <c r="M40" s="63"/>
      <c r="N40" s="63"/>
      <c r="O40" s="63"/>
      <c r="P40" s="63"/>
      <c r="Q40" s="63"/>
      <c r="R40" s="63"/>
      <c r="S40" s="63"/>
      <c r="T40" s="63"/>
      <c r="U40" s="64"/>
      <c r="V40" s="64"/>
      <c r="W40" s="64"/>
      <c r="X40" s="64"/>
      <c r="Y40" s="64"/>
      <c r="Z40" s="62"/>
    </row>
    <row r="41" spans="1:26" ht="12.75">
      <c r="A41" s="5"/>
      <c r="B41" s="8" t="s">
        <v>42</v>
      </c>
      <c r="C41" s="182">
        <v>100.95</v>
      </c>
      <c r="D41" s="104"/>
      <c r="E41" s="7">
        <v>106.65</v>
      </c>
      <c r="F41" s="5"/>
      <c r="G41" s="44">
        <f>IF(E41&lt;&gt;0,E41+F41," ")</f>
        <v>106.65</v>
      </c>
      <c r="H41" s="44"/>
      <c r="I41" s="46">
        <f>IF($G41&lt;&gt;0,ROUND($E41*LW_Serv,4)," ")</f>
        <v>33.2748</v>
      </c>
      <c r="J41" s="44"/>
      <c r="K41" s="63">
        <f>IF(G41&lt;&gt;0,G41+I41," ")</f>
        <v>139.9248</v>
      </c>
      <c r="L41" s="44"/>
      <c r="M41" s="63">
        <f>IF($G41&lt;&gt;0,ROUND($E41*OFA,4)," ")</f>
        <v>3.1995</v>
      </c>
      <c r="N41" s="63"/>
      <c r="O41" s="63">
        <f>+K41+M41</f>
        <v>143.1243</v>
      </c>
      <c r="P41" s="63"/>
      <c r="Q41" s="63">
        <f>IF($O41&lt;&gt;0,ROUND($O41*NFA,4)," ")</f>
        <v>4.2937</v>
      </c>
      <c r="R41" s="63"/>
      <c r="S41" s="63">
        <f>IF(O41&lt;&gt;0,O41+Q41," ")</f>
        <v>147.418</v>
      </c>
      <c r="T41" s="63"/>
      <c r="U41" s="63">
        <f>IF($G41&lt;&gt;0,ROUND($E41*LW_Serv_NIH,4)," ")</f>
        <v>29.0621</v>
      </c>
      <c r="V41" s="64"/>
      <c r="W41" s="63">
        <f>IF($G41&lt;&gt;0,ROUND($E41*OFA,4)," ")</f>
        <v>3.1995</v>
      </c>
      <c r="X41" s="64"/>
      <c r="Y41" s="64">
        <f>+G41+U41+W41</f>
        <v>138.91160000000002</v>
      </c>
      <c r="Z41" s="62"/>
    </row>
    <row r="42" spans="1:26" ht="12.75">
      <c r="A42" s="5"/>
      <c r="B42" s="8"/>
      <c r="C42" s="187"/>
      <c r="D42" s="104"/>
      <c r="E42" s="11"/>
      <c r="F42" s="11"/>
      <c r="G42" s="44"/>
      <c r="H42" s="44"/>
      <c r="I42" s="44"/>
      <c r="J42" s="44"/>
      <c r="K42" s="63"/>
      <c r="L42" s="44"/>
      <c r="M42" s="63"/>
      <c r="N42" s="63"/>
      <c r="O42" s="63"/>
      <c r="P42" s="63"/>
      <c r="Q42" s="63"/>
      <c r="R42" s="63"/>
      <c r="S42" s="63"/>
      <c r="T42" s="63"/>
      <c r="U42" s="64"/>
      <c r="V42" s="64"/>
      <c r="W42" s="64"/>
      <c r="X42" s="64"/>
      <c r="Y42" s="64"/>
      <c r="Z42" s="62"/>
    </row>
    <row r="43" spans="1:26" ht="12.75">
      <c r="A43" s="5"/>
      <c r="B43" s="8"/>
      <c r="C43" s="182"/>
      <c r="D43" s="104"/>
      <c r="E43" s="7"/>
      <c r="F43" s="5"/>
      <c r="G43" s="44"/>
      <c r="H43" s="44"/>
      <c r="I43" s="46"/>
      <c r="J43" s="44"/>
      <c r="K43" s="63"/>
      <c r="L43" s="44"/>
      <c r="M43" s="63"/>
      <c r="N43" s="63"/>
      <c r="O43" s="63"/>
      <c r="P43" s="63"/>
      <c r="Q43" s="63"/>
      <c r="R43" s="63"/>
      <c r="S43" s="63"/>
      <c r="T43" s="63"/>
      <c r="U43" s="63"/>
      <c r="V43" s="64"/>
      <c r="W43" s="63"/>
      <c r="X43" s="64"/>
      <c r="Y43" s="64"/>
      <c r="Z43" s="62"/>
    </row>
    <row r="44" spans="1:26" ht="12.75">
      <c r="A44" s="5"/>
      <c r="B44" s="94" t="s">
        <v>117</v>
      </c>
      <c r="C44" s="182"/>
      <c r="D44" s="104"/>
      <c r="E44" s="7"/>
      <c r="F44" s="5"/>
      <c r="G44" s="44"/>
      <c r="H44" s="44"/>
      <c r="I44" s="46"/>
      <c r="J44" s="44"/>
      <c r="K44" s="63"/>
      <c r="L44" s="44"/>
      <c r="M44" s="63"/>
      <c r="N44" s="63"/>
      <c r="O44" s="63"/>
      <c r="P44" s="63"/>
      <c r="Q44" s="63"/>
      <c r="R44" s="63"/>
      <c r="S44" s="63"/>
      <c r="T44" s="63"/>
      <c r="U44" s="63"/>
      <c r="V44" s="64"/>
      <c r="W44" s="63"/>
      <c r="X44" s="64"/>
      <c r="Y44" s="64"/>
      <c r="Z44" s="62"/>
    </row>
    <row r="45" spans="1:26" ht="12.75">
      <c r="A45" s="5"/>
      <c r="B45" s="78"/>
      <c r="C45" s="182"/>
      <c r="D45" s="104"/>
      <c r="E45" s="7"/>
      <c r="F45" s="5"/>
      <c r="G45" s="44"/>
      <c r="H45" s="44"/>
      <c r="I45" s="46"/>
      <c r="J45" s="44"/>
      <c r="K45" s="63"/>
      <c r="L45" s="44"/>
      <c r="M45" s="63"/>
      <c r="N45" s="63"/>
      <c r="O45" s="63"/>
      <c r="P45" s="63"/>
      <c r="Q45" s="63"/>
      <c r="R45" s="63"/>
      <c r="S45" s="63"/>
      <c r="T45" s="63"/>
      <c r="U45" s="63"/>
      <c r="V45" s="64"/>
      <c r="W45" s="63"/>
      <c r="X45" s="64"/>
      <c r="Y45" s="64"/>
      <c r="Z45" s="62"/>
    </row>
    <row r="46" spans="1:26" ht="12.75">
      <c r="A46" s="5"/>
      <c r="B46" s="8" t="s">
        <v>138</v>
      </c>
      <c r="C46" s="188">
        <v>4.3</v>
      </c>
      <c r="D46" s="104"/>
      <c r="E46" s="13">
        <v>5</v>
      </c>
      <c r="F46" s="5"/>
      <c r="G46" s="44">
        <f>IF(E46&lt;&gt;0,E46+F46," ")</f>
        <v>5</v>
      </c>
      <c r="H46" s="44"/>
      <c r="I46" s="44">
        <f>IF(G46&lt;&gt;0,ROUND(E46*Full_GA,4)," ")</f>
        <v>1.9725</v>
      </c>
      <c r="J46" s="44"/>
      <c r="K46" s="63">
        <f>IF(G46&lt;&gt;0,G46+I46," ")</f>
        <v>6.9725</v>
      </c>
      <c r="L46" s="44"/>
      <c r="M46" s="63">
        <f>IF($G46&lt;&gt;0,ROUND($E46*OFA,4)," ")</f>
        <v>0.15</v>
      </c>
      <c r="N46" s="63"/>
      <c r="O46" s="63">
        <f>+K46+M46</f>
        <v>7.1225000000000005</v>
      </c>
      <c r="P46" s="63"/>
      <c r="Q46" s="63">
        <f>IF($O46&lt;&gt;0,ROUND($O46*NFA,4)," ")</f>
        <v>0.2137</v>
      </c>
      <c r="R46" s="63"/>
      <c r="S46" s="63">
        <f>IF(O46&lt;&gt;0,O46+Q46," ")</f>
        <v>7.336200000000001</v>
      </c>
      <c r="T46" s="63"/>
      <c r="U46" s="63">
        <f>IF($G46&lt;&gt;0,ROUND($E46*Full_GA_NIH,4)," ")</f>
        <v>1.775</v>
      </c>
      <c r="V46" s="64"/>
      <c r="W46" s="63">
        <f>IF($G46&lt;&gt;0,ROUND($E46*OFA,4)," ")</f>
        <v>0.15</v>
      </c>
      <c r="X46" s="64"/>
      <c r="Y46" s="64">
        <f>+G46+U46+W46</f>
        <v>6.925000000000001</v>
      </c>
      <c r="Z46" s="62"/>
    </row>
    <row r="47" spans="1:26" ht="12.75">
      <c r="A47" s="5"/>
      <c r="B47" s="123"/>
      <c r="C47" s="189"/>
      <c r="D47" s="104"/>
      <c r="E47" s="15"/>
      <c r="F47" s="5"/>
      <c r="G47" s="44" t="str">
        <f>IF(E47&lt;&gt;0,E47+F47," ")</f>
        <v> </v>
      </c>
      <c r="H47" s="44"/>
      <c r="I47" s="44" t="str">
        <f>IF($G47&lt;&gt;0,ROUND($E47*$E$2,2)," ")</f>
        <v> </v>
      </c>
      <c r="J47" s="44"/>
      <c r="K47" s="63" t="str">
        <f>IF(G47&lt;&gt;0,G47+I47," ")</f>
        <v> </v>
      </c>
      <c r="L47" s="44"/>
      <c r="M47" s="63" t="str">
        <f>IF($G47&lt;&gt;0,ROUND($E47*$E$1,2)," ")</f>
        <v> </v>
      </c>
      <c r="N47" s="63"/>
      <c r="O47" s="63" t="str">
        <f>IF(G47&lt;&gt;0,G47+M47," ")</f>
        <v> </v>
      </c>
      <c r="P47" s="63"/>
      <c r="Q47" s="63" t="str">
        <f>IF($O47&lt;&gt;0,ROUND($O47*NFA,2)," ")</f>
        <v> </v>
      </c>
      <c r="R47" s="63"/>
      <c r="S47" s="63" t="str">
        <f>IF(O47&lt;&gt;0,O47+Q47," ")</f>
        <v> </v>
      </c>
      <c r="T47" s="63"/>
      <c r="U47" s="64"/>
      <c r="V47" s="64"/>
      <c r="W47" s="64"/>
      <c r="X47" s="64"/>
      <c r="Y47" s="64"/>
      <c r="Z47" s="62"/>
    </row>
    <row r="48" spans="1:26" ht="12.75">
      <c r="A48" s="5"/>
      <c r="B48" s="8" t="s">
        <v>139</v>
      </c>
      <c r="C48" s="188">
        <v>11.39</v>
      </c>
      <c r="D48" s="104"/>
      <c r="E48" s="13">
        <v>13.25</v>
      </c>
      <c r="F48" s="5"/>
      <c r="G48" s="44">
        <f>IF(E48&lt;&gt;0,E48+F48," ")</f>
        <v>13.25</v>
      </c>
      <c r="H48" s="44"/>
      <c r="I48" s="44">
        <f>IF(G48&lt;&gt;0,ROUND(E48*Full_GA,4)," ")</f>
        <v>5.2271</v>
      </c>
      <c r="J48" s="44"/>
      <c r="K48" s="63">
        <f>IF(G48&lt;&gt;0,G48+I48," ")</f>
        <v>18.4771</v>
      </c>
      <c r="L48" s="44"/>
      <c r="M48" s="63">
        <f>IF($G48&lt;&gt;0,ROUND($E48*OFA,4)," ")</f>
        <v>0.3975</v>
      </c>
      <c r="N48" s="63"/>
      <c r="O48" s="63">
        <f>+K48+M48</f>
        <v>18.8746</v>
      </c>
      <c r="P48" s="63"/>
      <c r="Q48" s="63">
        <f>IF($O48&lt;&gt;0,ROUND($O48*NFA,4)," ")</f>
        <v>0.5662</v>
      </c>
      <c r="R48" s="63"/>
      <c r="S48" s="63">
        <f>IF(O48&lt;&gt;0,O48+Q48," ")</f>
        <v>19.4408</v>
      </c>
      <c r="T48" s="63"/>
      <c r="U48" s="63">
        <f>IF($G48&lt;&gt;0,ROUND($E48*Full_GA_NIH,4)," ")</f>
        <v>4.7038</v>
      </c>
      <c r="V48" s="64"/>
      <c r="W48" s="63">
        <f>IF($G48&lt;&gt;0,ROUND($E48*OFA,4)," ")</f>
        <v>0.3975</v>
      </c>
      <c r="X48" s="64"/>
      <c r="Y48" s="64">
        <f>+G48+U48+W48</f>
        <v>18.351300000000002</v>
      </c>
      <c r="Z48" s="62"/>
    </row>
    <row r="49" spans="1:26" ht="12.75">
      <c r="A49" s="5"/>
      <c r="B49" s="8" t="s">
        <v>20</v>
      </c>
      <c r="C49" s="188"/>
      <c r="D49" s="104"/>
      <c r="E49" s="13"/>
      <c r="F49" s="14"/>
      <c r="G49" s="44" t="str">
        <f>IF(E49&lt;&gt;0,E49+F49," ")</f>
        <v> </v>
      </c>
      <c r="H49" s="44"/>
      <c r="I49" s="44" t="str">
        <f>IF($G49&lt;&gt;0,ROUND($E49*$E$2,2)," ")</f>
        <v> </v>
      </c>
      <c r="J49" s="44"/>
      <c r="K49" s="63" t="str">
        <f>IF(G49&lt;&gt;0,G49+I49," ")</f>
        <v> </v>
      </c>
      <c r="L49" s="44"/>
      <c r="M49" s="63" t="str">
        <f>IF($G49&lt;&gt;0,ROUND($E49*$E$1,2)," ")</f>
        <v> </v>
      </c>
      <c r="N49" s="63"/>
      <c r="O49" s="63" t="str">
        <f>IF(G49&lt;&gt;0,G49+M49," ")</f>
        <v> </v>
      </c>
      <c r="P49" s="63"/>
      <c r="Q49" s="63" t="str">
        <f>IF($O49&lt;&gt;0,ROUND($O49*NFA,2)," ")</f>
        <v> </v>
      </c>
      <c r="R49" s="63"/>
      <c r="S49" s="63" t="str">
        <f>IF(O49&lt;&gt;0,O49+Q49," ")</f>
        <v> </v>
      </c>
      <c r="T49" s="63"/>
      <c r="U49" s="64"/>
      <c r="V49" s="64"/>
      <c r="W49" s="64"/>
      <c r="X49" s="64"/>
      <c r="Y49" s="64"/>
      <c r="Z49" s="62"/>
    </row>
    <row r="50" spans="1:26" ht="12.75">
      <c r="A50" s="5"/>
      <c r="B50" s="8" t="s">
        <v>140</v>
      </c>
      <c r="C50" s="188">
        <v>16.79</v>
      </c>
      <c r="D50" s="104"/>
      <c r="E50" s="13">
        <v>19.5</v>
      </c>
      <c r="F50" s="14"/>
      <c r="G50" s="44">
        <f>IF(E50&lt;&gt;0,E50+F50," ")</f>
        <v>19.5</v>
      </c>
      <c r="H50" s="44"/>
      <c r="I50" s="44">
        <f>IF(G50&lt;&gt;0,ROUND(E50*Full_GA,4)," ")</f>
        <v>7.6928</v>
      </c>
      <c r="J50" s="44"/>
      <c r="K50" s="63">
        <f>IF(G50&lt;&gt;0,G50+I50," ")</f>
        <v>27.1928</v>
      </c>
      <c r="L50" s="44"/>
      <c r="M50" s="63">
        <f>IF($G50&lt;&gt;0,ROUND($E50*OFA,4)," ")</f>
        <v>0.585</v>
      </c>
      <c r="N50" s="63"/>
      <c r="O50" s="63">
        <f>+K50+M50</f>
        <v>27.7778</v>
      </c>
      <c r="P50" s="63"/>
      <c r="Q50" s="63">
        <f>IF($O50&lt;&gt;0,ROUND($O50*NFA,4)," ")</f>
        <v>0.8333</v>
      </c>
      <c r="R50" s="63"/>
      <c r="S50" s="63">
        <f>IF(O50&lt;&gt;0,O50+Q50," ")</f>
        <v>28.6111</v>
      </c>
      <c r="T50" s="63"/>
      <c r="U50" s="63">
        <f>IF($G50&lt;&gt;0,ROUND($E50*Full_GA_NIH,4)," ")</f>
        <v>6.9225</v>
      </c>
      <c r="V50" s="64"/>
      <c r="W50" s="63">
        <f>IF($G50&lt;&gt;0,ROUND($E50*OFA,4)," ")</f>
        <v>0.585</v>
      </c>
      <c r="X50" s="64"/>
      <c r="Y50" s="64">
        <f>+G50+U50+W50</f>
        <v>27.0075</v>
      </c>
      <c r="Z50" s="62"/>
    </row>
    <row r="51" spans="1:26" ht="12.75">
      <c r="A51" s="5"/>
      <c r="B51" s="92"/>
      <c r="C51" s="182"/>
      <c r="D51" s="104"/>
      <c r="E51" s="7"/>
      <c r="F51" s="5"/>
      <c r="G51" s="44"/>
      <c r="H51" s="44"/>
      <c r="I51" s="46"/>
      <c r="J51" s="44"/>
      <c r="K51" s="63"/>
      <c r="L51" s="44"/>
      <c r="M51" s="63"/>
      <c r="N51" s="63"/>
      <c r="O51" s="63"/>
      <c r="P51" s="63"/>
      <c r="Q51" s="63"/>
      <c r="R51" s="63"/>
      <c r="S51" s="63"/>
      <c r="T51" s="63"/>
      <c r="U51" s="63"/>
      <c r="V51" s="64"/>
      <c r="W51" s="63"/>
      <c r="X51" s="64"/>
      <c r="Y51" s="64"/>
      <c r="Z51" s="62"/>
    </row>
    <row r="52" spans="1:26" ht="12.75">
      <c r="A52" s="5"/>
      <c r="B52" s="134" t="s">
        <v>154</v>
      </c>
      <c r="C52" s="182" t="s">
        <v>169</v>
      </c>
      <c r="D52" s="104"/>
      <c r="E52" s="199">
        <v>0.203</v>
      </c>
      <c r="F52" s="5"/>
      <c r="G52" s="44"/>
      <c r="H52" s="44"/>
      <c r="I52" s="46"/>
      <c r="J52" s="44"/>
      <c r="K52" s="63"/>
      <c r="L52" s="44"/>
      <c r="M52" s="63"/>
      <c r="N52" s="63"/>
      <c r="O52" s="63"/>
      <c r="P52" s="63"/>
      <c r="Q52" s="63"/>
      <c r="R52" s="63"/>
      <c r="S52" s="63"/>
      <c r="T52" s="63"/>
      <c r="U52" s="63"/>
      <c r="V52" s="64"/>
      <c r="W52" s="63"/>
      <c r="X52" s="64"/>
      <c r="Y52" s="64"/>
      <c r="Z52" s="62"/>
    </row>
    <row r="53" spans="1:26" ht="12.75">
      <c r="A53" s="5"/>
      <c r="B53" s="97"/>
      <c r="C53" s="182"/>
      <c r="D53" s="104"/>
      <c r="E53" s="117"/>
      <c r="F53" s="5"/>
      <c r="G53" s="44"/>
      <c r="H53" s="44"/>
      <c r="I53" s="46"/>
      <c r="J53" s="44"/>
      <c r="K53" s="63"/>
      <c r="L53" s="44"/>
      <c r="M53" s="63"/>
      <c r="N53" s="63"/>
      <c r="O53" s="63"/>
      <c r="P53" s="63"/>
      <c r="Q53" s="63"/>
      <c r="R53" s="63"/>
      <c r="S53" s="63"/>
      <c r="T53" s="63"/>
      <c r="U53" s="63"/>
      <c r="V53" s="64"/>
      <c r="W53" s="63"/>
      <c r="X53" s="64"/>
      <c r="Y53" s="64"/>
      <c r="Z53" s="62"/>
    </row>
    <row r="54" spans="1:26" ht="12.75">
      <c r="A54" s="5"/>
      <c r="B54" s="116" t="s">
        <v>141</v>
      </c>
      <c r="C54" s="182"/>
      <c r="D54" s="104"/>
      <c r="E54" s="7"/>
      <c r="F54" s="5"/>
      <c r="G54" s="44"/>
      <c r="H54" s="44"/>
      <c r="I54" s="46"/>
      <c r="J54" s="44"/>
      <c r="K54" s="63"/>
      <c r="L54" s="44"/>
      <c r="M54" s="63"/>
      <c r="N54" s="63"/>
      <c r="O54" s="63"/>
      <c r="P54" s="63"/>
      <c r="Q54" s="63"/>
      <c r="R54" s="63"/>
      <c r="S54" s="63"/>
      <c r="T54" s="63"/>
      <c r="U54" s="63"/>
      <c r="V54" s="64"/>
      <c r="W54" s="63"/>
      <c r="X54" s="64"/>
      <c r="Y54" s="64"/>
      <c r="Z54" s="62"/>
    </row>
    <row r="55" spans="1:26" ht="12.75">
      <c r="A55" s="5"/>
      <c r="B55" s="116"/>
      <c r="C55" s="182"/>
      <c r="D55" s="104"/>
      <c r="E55" s="7"/>
      <c r="F55" s="5"/>
      <c r="G55" s="44"/>
      <c r="H55" s="44"/>
      <c r="I55" s="46"/>
      <c r="J55" s="44"/>
      <c r="K55" s="63"/>
      <c r="L55" s="44"/>
      <c r="M55" s="63"/>
      <c r="N55" s="63"/>
      <c r="O55" s="63"/>
      <c r="P55" s="63"/>
      <c r="Q55" s="63"/>
      <c r="R55" s="63"/>
      <c r="S55" s="63"/>
      <c r="T55" s="63"/>
      <c r="U55" s="63"/>
      <c r="V55" s="64"/>
      <c r="W55" s="63"/>
      <c r="X55" s="64"/>
      <c r="Y55" s="64"/>
      <c r="Z55" s="62"/>
    </row>
    <row r="56" spans="1:26" ht="12.75">
      <c r="A56" s="5"/>
      <c r="B56" s="203" t="s">
        <v>176</v>
      </c>
      <c r="C56" s="182"/>
      <c r="D56" s="104"/>
      <c r="E56" s="11"/>
      <c r="F56" s="11"/>
      <c r="G56" s="44" t="str">
        <f>IF(E56&lt;&gt;0,E56+F56," ")</f>
        <v> </v>
      </c>
      <c r="H56" s="44"/>
      <c r="I56" s="44" t="str">
        <f>IF(G56&lt;&gt;0,ROUND(E56*GA,2)," ")</f>
        <v> </v>
      </c>
      <c r="J56" s="44"/>
      <c r="K56" s="63" t="str">
        <f>IF(G56&lt;&gt;0,G56+I56," ")</f>
        <v> </v>
      </c>
      <c r="L56" s="44"/>
      <c r="M56" s="63"/>
      <c r="N56" s="63"/>
      <c r="O56" s="63"/>
      <c r="P56" s="63"/>
      <c r="Q56" s="63" t="str">
        <f>IF(K56&lt;&gt;0,ROUND(K56*NFA,2)," ")</f>
        <v> </v>
      </c>
      <c r="R56" s="63"/>
      <c r="S56" s="63" t="str">
        <f>IF(K56&lt;&gt;0,K56+Q56," ")</f>
        <v> </v>
      </c>
      <c r="T56" s="63"/>
      <c r="U56" s="64"/>
      <c r="V56" s="64"/>
      <c r="W56" s="64"/>
      <c r="X56" s="64"/>
      <c r="Y56" s="64"/>
      <c r="Z56" s="62"/>
    </row>
    <row r="57" spans="1:26" ht="12.75">
      <c r="A57" s="5"/>
      <c r="B57" s="78"/>
      <c r="C57" s="182"/>
      <c r="D57" s="104"/>
      <c r="E57" s="20"/>
      <c r="F57" s="22"/>
      <c r="G57" s="46"/>
      <c r="H57" s="46"/>
      <c r="I57" s="46"/>
      <c r="J57" s="46"/>
      <c r="K57" s="63"/>
      <c r="L57" s="46"/>
      <c r="M57" s="63"/>
      <c r="N57" s="63"/>
      <c r="O57" s="63"/>
      <c r="P57" s="63"/>
      <c r="Q57" s="63"/>
      <c r="R57" s="63"/>
      <c r="S57" s="63"/>
      <c r="T57" s="63"/>
      <c r="U57" s="64"/>
      <c r="V57" s="64"/>
      <c r="W57" s="64"/>
      <c r="X57" s="64"/>
      <c r="Y57" s="64"/>
      <c r="Z57" s="62"/>
    </row>
    <row r="58" spans="1:26" ht="12.75">
      <c r="A58" s="5"/>
      <c r="B58" s="8" t="s">
        <v>49</v>
      </c>
      <c r="C58" s="187">
        <v>100.65</v>
      </c>
      <c r="D58" s="104"/>
      <c r="E58" s="11">
        <v>100.45</v>
      </c>
      <c r="F58" s="22"/>
      <c r="G58" s="44">
        <f>IF(E58&lt;&gt;0,E58+F58," ")</f>
        <v>100.45</v>
      </c>
      <c r="H58" s="44"/>
      <c r="I58" s="46">
        <f>IF($G58&lt;&gt;0,ROUND($E58*LW_Serv,4)," ")</f>
        <v>31.3404</v>
      </c>
      <c r="J58" s="44"/>
      <c r="K58" s="63">
        <f>IF(G58&lt;&gt;0,G58+I58," ")</f>
        <v>131.7904</v>
      </c>
      <c r="L58" s="44"/>
      <c r="M58" s="63">
        <f>IF($G58&lt;&gt;0,ROUND($E58*OFA,4)," ")</f>
        <v>3.0135</v>
      </c>
      <c r="N58" s="63"/>
      <c r="O58" s="63">
        <f>+K58+M58</f>
        <v>134.8039</v>
      </c>
      <c r="P58" s="63"/>
      <c r="Q58" s="63">
        <f>IF($O58&lt;&gt;0,ROUND($O58*NFA,4)," ")</f>
        <v>4.0441</v>
      </c>
      <c r="R58" s="63"/>
      <c r="S58" s="63">
        <f>IF(O58&lt;&gt;0,O58+Q58," ")</f>
        <v>138.848</v>
      </c>
      <c r="T58" s="63"/>
      <c r="U58" s="63">
        <f>IF($G58&lt;&gt;0,ROUND($E58*LW_Serv_NIH,4)," ")</f>
        <v>27.3726</v>
      </c>
      <c r="V58" s="64"/>
      <c r="W58" s="63">
        <f>IF($G58&lt;&gt;0,ROUND($E58*OFA,4)," ")</f>
        <v>3.0135</v>
      </c>
      <c r="X58" s="64"/>
      <c r="Y58" s="64">
        <f>+G58+U58+W58</f>
        <v>130.8361</v>
      </c>
      <c r="Z58" s="62"/>
    </row>
    <row r="59" spans="1:26" ht="12.75">
      <c r="A59" s="5"/>
      <c r="B59" s="34"/>
      <c r="C59" s="182"/>
      <c r="D59" s="104"/>
      <c r="E59" s="20"/>
      <c r="F59" s="19"/>
      <c r="G59" s="44"/>
      <c r="H59" s="44"/>
      <c r="I59" s="44"/>
      <c r="J59" s="44"/>
      <c r="K59" s="63"/>
      <c r="L59" s="44"/>
      <c r="M59" s="63"/>
      <c r="N59" s="63"/>
      <c r="O59" s="63"/>
      <c r="P59" s="63"/>
      <c r="Q59" s="63"/>
      <c r="R59" s="63"/>
      <c r="S59" s="63"/>
      <c r="T59" s="63"/>
      <c r="U59" s="63"/>
      <c r="V59" s="64"/>
      <c r="W59" s="63"/>
      <c r="X59" s="64"/>
      <c r="Y59" s="64"/>
      <c r="Z59" s="62"/>
    </row>
    <row r="60" spans="1:26" ht="22.5" customHeight="1">
      <c r="A60" s="5"/>
      <c r="B60" s="118" t="s">
        <v>86</v>
      </c>
      <c r="C60" s="182"/>
      <c r="D60" s="104"/>
      <c r="E60" s="20"/>
      <c r="F60" s="19"/>
      <c r="G60" s="44"/>
      <c r="H60" s="44"/>
      <c r="I60" s="44"/>
      <c r="J60" s="44"/>
      <c r="K60" s="63"/>
      <c r="L60" s="44"/>
      <c r="M60" s="63"/>
      <c r="N60" s="63"/>
      <c r="O60" s="63"/>
      <c r="P60" s="63"/>
      <c r="Q60" s="63"/>
      <c r="R60" s="63"/>
      <c r="S60" s="63"/>
      <c r="T60" s="63"/>
      <c r="U60" s="63"/>
      <c r="V60" s="64"/>
      <c r="W60" s="63"/>
      <c r="X60" s="64"/>
      <c r="Y60" s="64"/>
      <c r="Z60" s="62"/>
    </row>
    <row r="61" spans="1:26" ht="18.75" customHeight="1">
      <c r="A61" s="5"/>
      <c r="B61" s="94" t="s">
        <v>127</v>
      </c>
      <c r="C61" s="184"/>
      <c r="D61" s="103"/>
      <c r="E61" s="17"/>
      <c r="F61" s="10"/>
      <c r="G61" s="46"/>
      <c r="H61" s="46"/>
      <c r="I61" s="46"/>
      <c r="J61" s="46"/>
      <c r="K61" s="63"/>
      <c r="L61" s="46"/>
      <c r="M61" s="63"/>
      <c r="N61" s="63"/>
      <c r="O61" s="63"/>
      <c r="P61" s="63"/>
      <c r="Q61" s="63"/>
      <c r="R61" s="63"/>
      <c r="S61" s="63"/>
      <c r="T61" s="63"/>
      <c r="U61" s="64"/>
      <c r="V61" s="64"/>
      <c r="W61" s="64"/>
      <c r="X61" s="64"/>
      <c r="Y61" s="64"/>
      <c r="Z61" s="62"/>
    </row>
    <row r="62" spans="1:26" ht="18.75" customHeight="1">
      <c r="A62" s="5"/>
      <c r="B62" s="115" t="s">
        <v>128</v>
      </c>
      <c r="C62" s="184"/>
      <c r="D62" s="103"/>
      <c r="E62" s="17"/>
      <c r="F62" s="10"/>
      <c r="G62" s="46"/>
      <c r="H62" s="46"/>
      <c r="I62" s="46"/>
      <c r="J62" s="46"/>
      <c r="K62" s="63"/>
      <c r="L62" s="46"/>
      <c r="M62" s="63"/>
      <c r="N62" s="63"/>
      <c r="O62" s="63"/>
      <c r="P62" s="63"/>
      <c r="Q62" s="63"/>
      <c r="R62" s="63"/>
      <c r="S62" s="63"/>
      <c r="T62" s="63"/>
      <c r="U62" s="64"/>
      <c r="V62" s="64"/>
      <c r="W62" s="64"/>
      <c r="X62" s="64"/>
      <c r="Y62" s="64"/>
      <c r="Z62" s="62"/>
    </row>
    <row r="63" spans="1:26" s="32" customFormat="1" ht="18.75" customHeight="1">
      <c r="A63" s="5"/>
      <c r="B63" s="34" t="s">
        <v>104</v>
      </c>
      <c r="C63" s="190">
        <v>599.35</v>
      </c>
      <c r="D63" s="103"/>
      <c r="E63" s="132">
        <v>651</v>
      </c>
      <c r="F63" s="26"/>
      <c r="G63" s="44">
        <f aca="true" t="shared" si="0" ref="G63:G76">IF(E63&lt;&gt;0,E63+F63," ")</f>
        <v>651</v>
      </c>
      <c r="H63" s="44"/>
      <c r="I63" s="46">
        <f aca="true" t="shared" si="1" ref="I63:I80">IF($G63&lt;&gt;0,ROUND($E63*LW_Serv,4)," ")</f>
        <v>203.112</v>
      </c>
      <c r="J63" s="44"/>
      <c r="K63" s="63">
        <f aca="true" t="shared" si="2" ref="K63:K76">IF(G63&lt;&gt;0,G63+I63," ")</f>
        <v>854.112</v>
      </c>
      <c r="L63" s="44"/>
      <c r="M63" s="63">
        <f aca="true" t="shared" si="3" ref="M63:M80">IF($G63&lt;&gt;0,ROUND($E63*OFA,4)," ")</f>
        <v>19.53</v>
      </c>
      <c r="N63" s="63"/>
      <c r="O63" s="63">
        <f aca="true" t="shared" si="4" ref="O63:O76">+K63+M63</f>
        <v>873.6419999999999</v>
      </c>
      <c r="P63" s="63"/>
      <c r="Q63" s="63">
        <f aca="true" t="shared" si="5" ref="Q63:Q80">IF($O63&lt;&gt;0,ROUND($O63*NFA,4)," ")</f>
        <v>26.2093</v>
      </c>
      <c r="R63" s="63"/>
      <c r="S63" s="63">
        <f aca="true" t="shared" si="6" ref="S63:S76">IF(O63&lt;&gt;0,O63+Q63," ")</f>
        <v>899.8512999999999</v>
      </c>
      <c r="T63" s="63"/>
      <c r="U63" s="63">
        <f aca="true" t="shared" si="7" ref="U63:U80">IF($G63&lt;&gt;0,ROUND($E63*LW_Serv_NIH,4)," ")</f>
        <v>177.3975</v>
      </c>
      <c r="V63" s="64"/>
      <c r="W63" s="63">
        <f aca="true" t="shared" si="8" ref="W63:W80">IF($G63&lt;&gt;0,ROUND($E63*OFA,4)," ")</f>
        <v>19.53</v>
      </c>
      <c r="X63" s="64"/>
      <c r="Y63" s="64">
        <f aca="true" t="shared" si="9" ref="Y63:Y76">+G63+U63+W63</f>
        <v>847.9275</v>
      </c>
      <c r="Z63" s="95"/>
    </row>
    <row r="64" spans="1:26" s="32" customFormat="1" ht="18.75" customHeight="1">
      <c r="A64" s="5"/>
      <c r="B64" s="34" t="s">
        <v>129</v>
      </c>
      <c r="C64" s="190">
        <v>453.3</v>
      </c>
      <c r="D64" s="103"/>
      <c r="E64" s="132">
        <v>575.15</v>
      </c>
      <c r="F64" s="26"/>
      <c r="G64" s="44">
        <f t="shared" si="0"/>
        <v>575.15</v>
      </c>
      <c r="H64" s="44"/>
      <c r="I64" s="46">
        <f t="shared" si="1"/>
        <v>179.4468</v>
      </c>
      <c r="J64" s="44"/>
      <c r="K64" s="63">
        <f t="shared" si="2"/>
        <v>754.5968</v>
      </c>
      <c r="L64" s="44"/>
      <c r="M64" s="63">
        <f t="shared" si="3"/>
        <v>17.2545</v>
      </c>
      <c r="N64" s="63"/>
      <c r="O64" s="63">
        <f t="shared" si="4"/>
        <v>771.8513</v>
      </c>
      <c r="P64" s="63"/>
      <c r="Q64" s="63">
        <f t="shared" si="5"/>
        <v>23.1555</v>
      </c>
      <c r="R64" s="63"/>
      <c r="S64" s="63">
        <f t="shared" si="6"/>
        <v>795.0068</v>
      </c>
      <c r="T64" s="63"/>
      <c r="U64" s="63">
        <f t="shared" si="7"/>
        <v>156.7284</v>
      </c>
      <c r="V64" s="64"/>
      <c r="W64" s="63">
        <f t="shared" si="8"/>
        <v>17.2545</v>
      </c>
      <c r="X64" s="64"/>
      <c r="Y64" s="64">
        <f t="shared" si="9"/>
        <v>749.1329</v>
      </c>
      <c r="Z64" s="95"/>
    </row>
    <row r="65" spans="1:26" s="32" customFormat="1" ht="18.75" customHeight="1">
      <c r="A65" s="5"/>
      <c r="B65" s="34" t="s">
        <v>155</v>
      </c>
      <c r="C65" s="190">
        <v>257.8</v>
      </c>
      <c r="D65" s="103"/>
      <c r="E65" s="132">
        <v>264.35</v>
      </c>
      <c r="F65" s="26"/>
      <c r="G65" s="44">
        <f t="shared" si="0"/>
        <v>264.35</v>
      </c>
      <c r="H65" s="44"/>
      <c r="I65" s="46">
        <f t="shared" si="1"/>
        <v>82.4772</v>
      </c>
      <c r="J65" s="44"/>
      <c r="K65" s="63">
        <f t="shared" si="2"/>
        <v>346.8272</v>
      </c>
      <c r="L65" s="44"/>
      <c r="M65" s="63">
        <f t="shared" si="3"/>
        <v>7.9305</v>
      </c>
      <c r="N65" s="63"/>
      <c r="O65" s="63">
        <f t="shared" si="4"/>
        <v>354.7577</v>
      </c>
      <c r="P65" s="63"/>
      <c r="Q65" s="63">
        <f t="shared" si="5"/>
        <v>10.6427</v>
      </c>
      <c r="R65" s="63"/>
      <c r="S65" s="63">
        <f t="shared" si="6"/>
        <v>365.4004</v>
      </c>
      <c r="T65" s="63"/>
      <c r="U65" s="63">
        <f t="shared" si="7"/>
        <v>72.0354</v>
      </c>
      <c r="V65" s="64"/>
      <c r="W65" s="63">
        <f t="shared" si="8"/>
        <v>7.9305</v>
      </c>
      <c r="X65" s="64"/>
      <c r="Y65" s="64">
        <f t="shared" si="9"/>
        <v>344.3159</v>
      </c>
      <c r="Z65" s="95"/>
    </row>
    <row r="66" spans="1:26" s="32" customFormat="1" ht="18.75" customHeight="1">
      <c r="A66" s="5"/>
      <c r="B66" s="34" t="s">
        <v>130</v>
      </c>
      <c r="C66" s="190">
        <v>29.55</v>
      </c>
      <c r="D66" s="103"/>
      <c r="E66" s="132">
        <v>27.85</v>
      </c>
      <c r="F66" s="26"/>
      <c r="G66" s="44">
        <f t="shared" si="0"/>
        <v>27.85</v>
      </c>
      <c r="H66" s="44"/>
      <c r="I66" s="46">
        <f t="shared" si="1"/>
        <v>8.6892</v>
      </c>
      <c r="J66" s="44"/>
      <c r="K66" s="63">
        <f t="shared" si="2"/>
        <v>36.5392</v>
      </c>
      <c r="L66" s="44"/>
      <c r="M66" s="63">
        <f t="shared" si="3"/>
        <v>0.8355</v>
      </c>
      <c r="N66" s="63"/>
      <c r="O66" s="63">
        <f t="shared" si="4"/>
        <v>37.374700000000004</v>
      </c>
      <c r="P66" s="63"/>
      <c r="Q66" s="63">
        <f t="shared" si="5"/>
        <v>1.1212</v>
      </c>
      <c r="R66" s="63"/>
      <c r="S66" s="63">
        <f t="shared" si="6"/>
        <v>38.495900000000006</v>
      </c>
      <c r="T66" s="63"/>
      <c r="U66" s="63">
        <f t="shared" si="7"/>
        <v>7.5891</v>
      </c>
      <c r="V66" s="64"/>
      <c r="W66" s="63">
        <f t="shared" si="8"/>
        <v>0.8355</v>
      </c>
      <c r="X66" s="64"/>
      <c r="Y66" s="64">
        <f t="shared" si="9"/>
        <v>36.27460000000001</v>
      </c>
      <c r="Z66" s="95"/>
    </row>
    <row r="67" spans="1:26" s="32" customFormat="1" ht="18.75" customHeight="1">
      <c r="A67" s="5"/>
      <c r="B67" s="34" t="s">
        <v>131</v>
      </c>
      <c r="C67" s="190">
        <v>84.7</v>
      </c>
      <c r="D67" s="103"/>
      <c r="E67" s="132">
        <v>85.3</v>
      </c>
      <c r="F67" s="26"/>
      <c r="G67" s="44">
        <f t="shared" si="0"/>
        <v>85.3</v>
      </c>
      <c r="H67" s="44"/>
      <c r="I67" s="46">
        <f t="shared" si="1"/>
        <v>26.6136</v>
      </c>
      <c r="J67" s="44"/>
      <c r="K67" s="63">
        <f t="shared" si="2"/>
        <v>111.9136</v>
      </c>
      <c r="L67" s="44"/>
      <c r="M67" s="63">
        <f t="shared" si="3"/>
        <v>2.559</v>
      </c>
      <c r="N67" s="63"/>
      <c r="O67" s="63">
        <f t="shared" si="4"/>
        <v>114.4726</v>
      </c>
      <c r="P67" s="63"/>
      <c r="Q67" s="63">
        <f t="shared" si="5"/>
        <v>3.4342</v>
      </c>
      <c r="R67" s="63"/>
      <c r="S67" s="63">
        <f t="shared" si="6"/>
        <v>117.9068</v>
      </c>
      <c r="T67" s="63"/>
      <c r="U67" s="63">
        <f t="shared" si="7"/>
        <v>23.2443</v>
      </c>
      <c r="V67" s="64"/>
      <c r="W67" s="63">
        <f t="shared" si="8"/>
        <v>2.559</v>
      </c>
      <c r="X67" s="64"/>
      <c r="Y67" s="64">
        <f t="shared" si="9"/>
        <v>111.10329999999999</v>
      </c>
      <c r="Z67" s="95"/>
    </row>
    <row r="68" spans="1:26" s="32" customFormat="1" ht="18.75" customHeight="1">
      <c r="A68" s="5"/>
      <c r="B68" s="34" t="s">
        <v>132</v>
      </c>
      <c r="C68" s="190">
        <v>207.3</v>
      </c>
      <c r="D68" s="103"/>
      <c r="E68" s="132">
        <v>205.95</v>
      </c>
      <c r="F68" s="26"/>
      <c r="G68" s="44">
        <f t="shared" si="0"/>
        <v>205.95</v>
      </c>
      <c r="H68" s="44"/>
      <c r="I68" s="46">
        <f t="shared" si="1"/>
        <v>64.2564</v>
      </c>
      <c r="J68" s="44"/>
      <c r="K68" s="63">
        <f t="shared" si="2"/>
        <v>270.2064</v>
      </c>
      <c r="L68" s="44"/>
      <c r="M68" s="63">
        <f t="shared" si="3"/>
        <v>6.1785</v>
      </c>
      <c r="N68" s="63"/>
      <c r="O68" s="63">
        <f t="shared" si="4"/>
        <v>276.38489999999996</v>
      </c>
      <c r="P68" s="63"/>
      <c r="Q68" s="63">
        <f t="shared" si="5"/>
        <v>8.2915</v>
      </c>
      <c r="R68" s="63"/>
      <c r="S68" s="63">
        <f t="shared" si="6"/>
        <v>284.67639999999994</v>
      </c>
      <c r="T68" s="63"/>
      <c r="U68" s="63">
        <f t="shared" si="7"/>
        <v>56.1214</v>
      </c>
      <c r="V68" s="64"/>
      <c r="W68" s="63">
        <f t="shared" si="8"/>
        <v>6.1785</v>
      </c>
      <c r="X68" s="64"/>
      <c r="Y68" s="64">
        <f t="shared" si="9"/>
        <v>268.24989999999997</v>
      </c>
      <c r="Z68" s="95"/>
    </row>
    <row r="69" spans="1:26" s="32" customFormat="1" ht="18.75" customHeight="1">
      <c r="A69" s="5"/>
      <c r="B69" s="34" t="s">
        <v>133</v>
      </c>
      <c r="C69" s="190">
        <v>25.15</v>
      </c>
      <c r="D69" s="103"/>
      <c r="E69" s="132">
        <v>24.35</v>
      </c>
      <c r="F69" s="26"/>
      <c r="G69" s="44">
        <f t="shared" si="0"/>
        <v>24.35</v>
      </c>
      <c r="H69" s="44"/>
      <c r="I69" s="46">
        <f t="shared" si="1"/>
        <v>7.5972</v>
      </c>
      <c r="J69" s="44"/>
      <c r="K69" s="63">
        <f t="shared" si="2"/>
        <v>31.947200000000002</v>
      </c>
      <c r="L69" s="44"/>
      <c r="M69" s="63">
        <f t="shared" si="3"/>
        <v>0.7305</v>
      </c>
      <c r="N69" s="63"/>
      <c r="O69" s="63">
        <f t="shared" si="4"/>
        <v>32.6777</v>
      </c>
      <c r="P69" s="63"/>
      <c r="Q69" s="63">
        <f t="shared" si="5"/>
        <v>0.9803</v>
      </c>
      <c r="R69" s="63"/>
      <c r="S69" s="63">
        <f t="shared" si="6"/>
        <v>33.658</v>
      </c>
      <c r="T69" s="63"/>
      <c r="U69" s="63">
        <f t="shared" si="7"/>
        <v>6.6354</v>
      </c>
      <c r="V69" s="64"/>
      <c r="W69" s="63">
        <f t="shared" si="8"/>
        <v>0.7305</v>
      </c>
      <c r="X69" s="64"/>
      <c r="Y69" s="64">
        <f t="shared" si="9"/>
        <v>31.7159</v>
      </c>
      <c r="Z69" s="95"/>
    </row>
    <row r="70" spans="1:26" s="32" customFormat="1" ht="9" customHeight="1">
      <c r="A70" s="5"/>
      <c r="B70" s="34"/>
      <c r="C70" s="191"/>
      <c r="D70" s="103"/>
      <c r="E70" s="17"/>
      <c r="F70" s="26"/>
      <c r="G70" s="44" t="str">
        <f t="shared" si="0"/>
        <v> </v>
      </c>
      <c r="H70" s="44"/>
      <c r="I70" s="46" t="str">
        <f t="shared" si="1"/>
        <v> </v>
      </c>
      <c r="J70" s="44"/>
      <c r="K70" s="63" t="str">
        <f t="shared" si="2"/>
        <v> </v>
      </c>
      <c r="L70" s="44"/>
      <c r="M70" s="63" t="str">
        <f t="shared" si="3"/>
        <v> </v>
      </c>
      <c r="N70" s="63"/>
      <c r="O70" s="63">
        <f t="shared" si="4"/>
        <v>0</v>
      </c>
      <c r="P70" s="63"/>
      <c r="Q70" s="63" t="str">
        <f t="shared" si="5"/>
        <v> </v>
      </c>
      <c r="R70" s="63"/>
      <c r="S70" s="63" t="str">
        <f t="shared" si="6"/>
        <v> </v>
      </c>
      <c r="T70" s="63"/>
      <c r="U70" s="63" t="str">
        <f t="shared" si="7"/>
        <v> </v>
      </c>
      <c r="V70" s="64"/>
      <c r="W70" s="63" t="str">
        <f t="shared" si="8"/>
        <v> </v>
      </c>
      <c r="X70" s="64"/>
      <c r="Y70" s="64">
        <f t="shared" si="9"/>
        <v>0</v>
      </c>
      <c r="Z70" s="95"/>
    </row>
    <row r="71" spans="1:26" s="32" customFormat="1" ht="18.75" customHeight="1">
      <c r="A71" s="5"/>
      <c r="B71" s="115" t="s">
        <v>134</v>
      </c>
      <c r="C71" s="190"/>
      <c r="D71" s="103"/>
      <c r="E71" s="46"/>
      <c r="F71" s="26"/>
      <c r="G71" s="44" t="str">
        <f t="shared" si="0"/>
        <v> </v>
      </c>
      <c r="H71" s="44"/>
      <c r="I71" s="46" t="str">
        <f t="shared" si="1"/>
        <v> </v>
      </c>
      <c r="J71" s="44"/>
      <c r="K71" s="63" t="str">
        <f t="shared" si="2"/>
        <v> </v>
      </c>
      <c r="L71" s="44"/>
      <c r="M71" s="63" t="str">
        <f t="shared" si="3"/>
        <v> </v>
      </c>
      <c r="N71" s="63"/>
      <c r="O71" s="63">
        <f t="shared" si="4"/>
        <v>0</v>
      </c>
      <c r="P71" s="63"/>
      <c r="Q71" s="63" t="str">
        <f t="shared" si="5"/>
        <v> </v>
      </c>
      <c r="R71" s="63"/>
      <c r="S71" s="63" t="str">
        <f t="shared" si="6"/>
        <v> </v>
      </c>
      <c r="T71" s="63"/>
      <c r="U71" s="63" t="str">
        <f t="shared" si="7"/>
        <v> </v>
      </c>
      <c r="V71" s="64"/>
      <c r="W71" s="63" t="str">
        <f t="shared" si="8"/>
        <v> </v>
      </c>
      <c r="X71" s="64"/>
      <c r="Y71" s="64">
        <f t="shared" si="9"/>
        <v>0</v>
      </c>
      <c r="Z71" s="95"/>
    </row>
    <row r="72" spans="1:26" s="32" customFormat="1" ht="18.75" customHeight="1">
      <c r="A72" s="5"/>
      <c r="B72" s="123" t="s">
        <v>135</v>
      </c>
      <c r="C72" s="190">
        <v>69.85</v>
      </c>
      <c r="D72" s="103"/>
      <c r="E72" s="132">
        <v>75.3</v>
      </c>
      <c r="F72" s="26"/>
      <c r="G72" s="44">
        <f t="shared" si="0"/>
        <v>75.3</v>
      </c>
      <c r="H72" s="44"/>
      <c r="I72" s="46">
        <f t="shared" si="1"/>
        <v>23.4936</v>
      </c>
      <c r="J72" s="44"/>
      <c r="K72" s="63">
        <f t="shared" si="2"/>
        <v>98.7936</v>
      </c>
      <c r="L72" s="44"/>
      <c r="M72" s="63">
        <f t="shared" si="3"/>
        <v>2.259</v>
      </c>
      <c r="N72" s="63"/>
      <c r="O72" s="63">
        <f t="shared" si="4"/>
        <v>101.0526</v>
      </c>
      <c r="P72" s="63"/>
      <c r="Q72" s="63">
        <f t="shared" si="5"/>
        <v>3.0316</v>
      </c>
      <c r="R72" s="63"/>
      <c r="S72" s="63">
        <f t="shared" si="6"/>
        <v>104.0842</v>
      </c>
      <c r="T72" s="63"/>
      <c r="U72" s="63">
        <f t="shared" si="7"/>
        <v>20.5193</v>
      </c>
      <c r="V72" s="64"/>
      <c r="W72" s="63">
        <f t="shared" si="8"/>
        <v>2.259</v>
      </c>
      <c r="X72" s="64"/>
      <c r="Y72" s="64">
        <f t="shared" si="9"/>
        <v>98.0783</v>
      </c>
      <c r="Z72" s="95"/>
    </row>
    <row r="73" spans="1:26" s="32" customFormat="1" ht="18.75" customHeight="1">
      <c r="A73" s="5"/>
      <c r="B73" s="119" t="s">
        <v>36</v>
      </c>
      <c r="C73" s="190"/>
      <c r="D73" s="103"/>
      <c r="E73" s="132"/>
      <c r="F73" s="26"/>
      <c r="G73" s="44" t="str">
        <f t="shared" si="0"/>
        <v> </v>
      </c>
      <c r="H73" s="44"/>
      <c r="I73" s="46" t="str">
        <f t="shared" si="1"/>
        <v> </v>
      </c>
      <c r="J73" s="44"/>
      <c r="K73" s="63" t="str">
        <f t="shared" si="2"/>
        <v> </v>
      </c>
      <c r="L73" s="44"/>
      <c r="M73" s="63" t="str">
        <f t="shared" si="3"/>
        <v> </v>
      </c>
      <c r="N73" s="63"/>
      <c r="O73" s="63">
        <f t="shared" si="4"/>
        <v>0</v>
      </c>
      <c r="P73" s="63"/>
      <c r="Q73" s="63" t="str">
        <f t="shared" si="5"/>
        <v> </v>
      </c>
      <c r="R73" s="63"/>
      <c r="S73" s="63" t="str">
        <f t="shared" si="6"/>
        <v> </v>
      </c>
      <c r="T73" s="63"/>
      <c r="U73" s="63" t="str">
        <f t="shared" si="7"/>
        <v> </v>
      </c>
      <c r="V73" s="64"/>
      <c r="W73" s="63" t="str">
        <f t="shared" si="8"/>
        <v> </v>
      </c>
      <c r="X73" s="64"/>
      <c r="Y73" s="64">
        <f t="shared" si="9"/>
        <v>0</v>
      </c>
      <c r="Z73" s="95"/>
    </row>
    <row r="74" spans="1:26" s="32" customFormat="1" ht="18.75" customHeight="1">
      <c r="A74" s="5"/>
      <c r="B74" s="122" t="s">
        <v>37</v>
      </c>
      <c r="C74" s="190">
        <v>99</v>
      </c>
      <c r="D74" s="103"/>
      <c r="E74" s="132">
        <v>99.85</v>
      </c>
      <c r="F74" s="26"/>
      <c r="G74" s="44">
        <f t="shared" si="0"/>
        <v>99.85</v>
      </c>
      <c r="H74" s="44"/>
      <c r="I74" s="46">
        <f t="shared" si="1"/>
        <v>31.1532</v>
      </c>
      <c r="J74" s="44"/>
      <c r="K74" s="63">
        <f t="shared" si="2"/>
        <v>131.0032</v>
      </c>
      <c r="L74" s="44"/>
      <c r="M74" s="63">
        <f t="shared" si="3"/>
        <v>2.9955</v>
      </c>
      <c r="N74" s="63"/>
      <c r="O74" s="63">
        <f t="shared" si="4"/>
        <v>133.99869999999999</v>
      </c>
      <c r="P74" s="63"/>
      <c r="Q74" s="63">
        <f t="shared" si="5"/>
        <v>4.02</v>
      </c>
      <c r="R74" s="63"/>
      <c r="S74" s="63">
        <f t="shared" si="6"/>
        <v>138.0187</v>
      </c>
      <c r="T74" s="63"/>
      <c r="U74" s="63">
        <f t="shared" si="7"/>
        <v>27.2091</v>
      </c>
      <c r="V74" s="64"/>
      <c r="W74" s="63">
        <f t="shared" si="8"/>
        <v>2.9955</v>
      </c>
      <c r="X74" s="64"/>
      <c r="Y74" s="64">
        <f t="shared" si="9"/>
        <v>130.0546</v>
      </c>
      <c r="Z74" s="95"/>
    </row>
    <row r="75" spans="1:26" s="32" customFormat="1" ht="18.75" customHeight="1">
      <c r="A75" s="5"/>
      <c r="B75" s="122" t="s">
        <v>38</v>
      </c>
      <c r="C75" s="190">
        <v>62.7</v>
      </c>
      <c r="D75" s="103"/>
      <c r="E75" s="132">
        <v>67.3</v>
      </c>
      <c r="F75" s="26"/>
      <c r="G75" s="44">
        <f t="shared" si="0"/>
        <v>67.3</v>
      </c>
      <c r="H75" s="44"/>
      <c r="I75" s="46">
        <f t="shared" si="1"/>
        <v>20.9976</v>
      </c>
      <c r="J75" s="44"/>
      <c r="K75" s="63">
        <f t="shared" si="2"/>
        <v>88.29759999999999</v>
      </c>
      <c r="L75" s="44"/>
      <c r="M75" s="63">
        <f t="shared" si="3"/>
        <v>2.019</v>
      </c>
      <c r="N75" s="63"/>
      <c r="O75" s="63">
        <f t="shared" si="4"/>
        <v>90.3166</v>
      </c>
      <c r="P75" s="63"/>
      <c r="Q75" s="63">
        <f t="shared" si="5"/>
        <v>2.7095</v>
      </c>
      <c r="R75" s="63"/>
      <c r="S75" s="63">
        <f t="shared" si="6"/>
        <v>93.0261</v>
      </c>
      <c r="T75" s="63"/>
      <c r="U75" s="63">
        <f t="shared" si="7"/>
        <v>18.3393</v>
      </c>
      <c r="V75" s="64"/>
      <c r="W75" s="63">
        <f t="shared" si="8"/>
        <v>2.019</v>
      </c>
      <c r="X75" s="64"/>
      <c r="Y75" s="64">
        <f t="shared" si="9"/>
        <v>87.6583</v>
      </c>
      <c r="Z75" s="95"/>
    </row>
    <row r="76" spans="1:26" s="32" customFormat="1" ht="18.75" customHeight="1">
      <c r="A76" s="5"/>
      <c r="B76" s="122" t="s">
        <v>39</v>
      </c>
      <c r="C76" s="190">
        <v>73.45</v>
      </c>
      <c r="D76" s="103"/>
      <c r="E76" s="132">
        <v>80.2</v>
      </c>
      <c r="F76" s="26"/>
      <c r="G76" s="44">
        <f t="shared" si="0"/>
        <v>80.2</v>
      </c>
      <c r="H76" s="44"/>
      <c r="I76" s="46">
        <f t="shared" si="1"/>
        <v>25.0224</v>
      </c>
      <c r="J76" s="44"/>
      <c r="K76" s="63">
        <f t="shared" si="2"/>
        <v>105.22240000000001</v>
      </c>
      <c r="L76" s="44"/>
      <c r="M76" s="63">
        <f t="shared" si="3"/>
        <v>2.406</v>
      </c>
      <c r="N76" s="63"/>
      <c r="O76" s="63">
        <f t="shared" si="4"/>
        <v>107.62840000000001</v>
      </c>
      <c r="P76" s="63"/>
      <c r="Q76" s="63">
        <f t="shared" si="5"/>
        <v>3.2289</v>
      </c>
      <c r="R76" s="63"/>
      <c r="S76" s="63">
        <f t="shared" si="6"/>
        <v>110.85730000000001</v>
      </c>
      <c r="T76" s="63"/>
      <c r="U76" s="63">
        <f t="shared" si="7"/>
        <v>21.8545</v>
      </c>
      <c r="V76" s="64"/>
      <c r="W76" s="63">
        <f t="shared" si="8"/>
        <v>2.406</v>
      </c>
      <c r="X76" s="64"/>
      <c r="Y76" s="64">
        <f t="shared" si="9"/>
        <v>104.46050000000001</v>
      </c>
      <c r="Z76" s="95"/>
    </row>
    <row r="77" spans="1:26" s="32" customFormat="1" ht="18.75" customHeight="1">
      <c r="A77" s="5"/>
      <c r="B77" s="120" t="s">
        <v>156</v>
      </c>
      <c r="C77" s="184"/>
      <c r="D77" s="103"/>
      <c r="E77" s="46"/>
      <c r="F77" s="26"/>
      <c r="G77" s="44"/>
      <c r="H77" s="44"/>
      <c r="I77" s="46"/>
      <c r="J77" s="44"/>
      <c r="K77" s="63"/>
      <c r="L77" s="44"/>
      <c r="M77" s="63"/>
      <c r="N77" s="63"/>
      <c r="O77" s="63"/>
      <c r="P77" s="63"/>
      <c r="Q77" s="63"/>
      <c r="R77" s="63"/>
      <c r="S77" s="63"/>
      <c r="T77" s="63"/>
      <c r="U77" s="63"/>
      <c r="V77" s="64"/>
      <c r="W77" s="63"/>
      <c r="X77" s="64"/>
      <c r="Y77" s="64"/>
      <c r="Z77" s="95"/>
    </row>
    <row r="78" spans="1:26" s="32" customFormat="1" ht="18.75" customHeight="1">
      <c r="A78" s="5"/>
      <c r="B78" s="201" t="s">
        <v>173</v>
      </c>
      <c r="C78" s="184"/>
      <c r="D78" s="103"/>
      <c r="E78" s="46"/>
      <c r="F78" s="26"/>
      <c r="G78" s="44"/>
      <c r="H78" s="44"/>
      <c r="I78" s="46"/>
      <c r="J78" s="44"/>
      <c r="K78" s="63"/>
      <c r="L78" s="44"/>
      <c r="M78" s="63"/>
      <c r="N78" s="63"/>
      <c r="O78" s="63"/>
      <c r="P78" s="63"/>
      <c r="Q78" s="63"/>
      <c r="R78" s="63"/>
      <c r="S78" s="63"/>
      <c r="T78" s="63"/>
      <c r="U78" s="63"/>
      <c r="V78" s="64"/>
      <c r="W78" s="63"/>
      <c r="X78" s="64"/>
      <c r="Y78" s="64"/>
      <c r="Z78" s="95"/>
    </row>
    <row r="79" spans="1:26" s="32" customFormat="1" ht="18.75" customHeight="1">
      <c r="A79" s="5"/>
      <c r="B79" s="122" t="s">
        <v>136</v>
      </c>
      <c r="C79" s="190">
        <v>144.9</v>
      </c>
      <c r="D79" s="103"/>
      <c r="E79" s="132"/>
      <c r="F79" s="26"/>
      <c r="G79" s="44" t="str">
        <f>IF(E79&lt;&gt;0,E79+F79," ")</f>
        <v> </v>
      </c>
      <c r="H79" s="44"/>
      <c r="I79" s="46" t="str">
        <f t="shared" si="1"/>
        <v> </v>
      </c>
      <c r="J79" s="44"/>
      <c r="K79" s="63" t="str">
        <f>IF(G79&lt;&gt;0,G79+I79," ")</f>
        <v> </v>
      </c>
      <c r="L79" s="44"/>
      <c r="M79" s="63" t="str">
        <f t="shared" si="3"/>
        <v> </v>
      </c>
      <c r="N79" s="63"/>
      <c r="O79" s="63">
        <f>+K79+M79</f>
        <v>0</v>
      </c>
      <c r="P79" s="63"/>
      <c r="Q79" s="63" t="str">
        <f t="shared" si="5"/>
        <v> </v>
      </c>
      <c r="R79" s="63"/>
      <c r="S79" s="63" t="str">
        <f>IF(O79&lt;&gt;0,O79+Q79," ")</f>
        <v> </v>
      </c>
      <c r="T79" s="63"/>
      <c r="U79" s="63" t="str">
        <f t="shared" si="7"/>
        <v> </v>
      </c>
      <c r="V79" s="64"/>
      <c r="W79" s="63" t="str">
        <f t="shared" si="8"/>
        <v> </v>
      </c>
      <c r="X79" s="64"/>
      <c r="Y79" s="64">
        <f>+G79+U79+W79</f>
        <v>0</v>
      </c>
      <c r="Z79" s="95"/>
    </row>
    <row r="80" spans="1:26" s="32" customFormat="1" ht="18.75" customHeight="1">
      <c r="A80" s="5"/>
      <c r="B80" s="122" t="s">
        <v>157</v>
      </c>
      <c r="C80" s="190">
        <v>122.9</v>
      </c>
      <c r="D80" s="103"/>
      <c r="E80" s="132"/>
      <c r="F80" s="26"/>
      <c r="G80" s="44" t="str">
        <f>IF(E80&lt;&gt;0,E80+F80," ")</f>
        <v> </v>
      </c>
      <c r="H80" s="44"/>
      <c r="I80" s="46" t="str">
        <f t="shared" si="1"/>
        <v> </v>
      </c>
      <c r="J80" s="44"/>
      <c r="K80" s="63" t="str">
        <f>IF(G80&lt;&gt;0,G80+I80," ")</f>
        <v> </v>
      </c>
      <c r="L80" s="44"/>
      <c r="M80" s="63" t="str">
        <f t="shared" si="3"/>
        <v> </v>
      </c>
      <c r="N80" s="63"/>
      <c r="O80" s="63">
        <f>+K80+M80</f>
        <v>0</v>
      </c>
      <c r="P80" s="63"/>
      <c r="Q80" s="63" t="str">
        <f t="shared" si="5"/>
        <v> </v>
      </c>
      <c r="R80" s="63"/>
      <c r="S80" s="63" t="str">
        <f>IF(O80&lt;&gt;0,O80+Q80," ")</f>
        <v> </v>
      </c>
      <c r="T80" s="63"/>
      <c r="U80" s="63" t="str">
        <f t="shared" si="7"/>
        <v> </v>
      </c>
      <c r="V80" s="64"/>
      <c r="W80" s="63" t="str">
        <f t="shared" si="8"/>
        <v> </v>
      </c>
      <c r="X80" s="64"/>
      <c r="Y80" s="64">
        <f>+G80+U80+W80</f>
        <v>0</v>
      </c>
      <c r="Z80" s="95"/>
    </row>
    <row r="81" spans="1:26" s="32" customFormat="1" ht="18.75" customHeight="1">
      <c r="A81" s="5"/>
      <c r="B81" s="94" t="s">
        <v>98</v>
      </c>
      <c r="C81" s="184"/>
      <c r="D81" s="103"/>
      <c r="E81" s="46"/>
      <c r="F81" s="26"/>
      <c r="G81" s="44"/>
      <c r="H81" s="44"/>
      <c r="I81" s="46"/>
      <c r="J81" s="44"/>
      <c r="K81" s="63"/>
      <c r="L81" s="44"/>
      <c r="M81" s="63"/>
      <c r="N81" s="63"/>
      <c r="O81" s="63"/>
      <c r="P81" s="63"/>
      <c r="Q81" s="63"/>
      <c r="R81" s="63"/>
      <c r="S81" s="63"/>
      <c r="T81" s="63"/>
      <c r="U81" s="63"/>
      <c r="V81" s="64"/>
      <c r="W81" s="63"/>
      <c r="X81" s="64"/>
      <c r="Y81" s="64"/>
      <c r="Z81" s="95"/>
    </row>
    <row r="82" spans="1:26" ht="14.25">
      <c r="A82" s="5"/>
      <c r="B82" s="125" t="s">
        <v>105</v>
      </c>
      <c r="C82" s="186">
        <v>54.4</v>
      </c>
      <c r="D82" s="106"/>
      <c r="E82" s="112">
        <v>64.95</v>
      </c>
      <c r="F82" s="10"/>
      <c r="G82" s="44">
        <f>IF(E82&lt;&gt;0,E82+F82," ")</f>
        <v>64.95</v>
      </c>
      <c r="H82" s="44"/>
      <c r="I82" s="46">
        <f>IF($G82&lt;&gt;0,ROUND($E82*LW_Serv,4)," ")</f>
        <v>20.2644</v>
      </c>
      <c r="J82" s="44"/>
      <c r="K82" s="63">
        <f>IF(G82&lt;&gt;0,G82+I82," ")</f>
        <v>85.2144</v>
      </c>
      <c r="L82" s="44"/>
      <c r="M82" s="63">
        <f>IF($G82&lt;&gt;0,ROUND($E82*OFA,4)," ")</f>
        <v>1.9485</v>
      </c>
      <c r="N82" s="63"/>
      <c r="O82" s="63">
        <f>+K82+M82</f>
        <v>87.1629</v>
      </c>
      <c r="P82" s="63"/>
      <c r="Q82" s="63">
        <f>IF($O82&lt;&gt;0,ROUND($O82*NFA,4)," ")</f>
        <v>2.6149</v>
      </c>
      <c r="R82" s="63"/>
      <c r="S82" s="63">
        <f>IF(O82&lt;&gt;0,O82+Q82," ")</f>
        <v>89.7778</v>
      </c>
      <c r="T82" s="63"/>
      <c r="U82" s="63">
        <f>IF($G82&lt;&gt;0,ROUND($E82*LW_Serv_NIH,4)," ")</f>
        <v>17.6989</v>
      </c>
      <c r="V82" s="64"/>
      <c r="W82" s="63">
        <f aca="true" t="shared" si="10" ref="W82:W97">IF($G82&lt;&gt;0,ROUND($E82*OFA,4)," ")</f>
        <v>1.9485</v>
      </c>
      <c r="X82" s="64"/>
      <c r="Y82" s="64">
        <f>+G82+U82+W82</f>
        <v>84.5974</v>
      </c>
      <c r="Z82" s="62"/>
    </row>
    <row r="83" spans="1:26" ht="14.25">
      <c r="A83" s="5"/>
      <c r="B83" s="125" t="s">
        <v>106</v>
      </c>
      <c r="C83" s="186">
        <v>83.35</v>
      </c>
      <c r="D83" s="106"/>
      <c r="E83" s="112">
        <v>92.35</v>
      </c>
      <c r="F83" s="10"/>
      <c r="G83" s="44">
        <f>IF(E83&lt;&gt;0,E83+F83," ")</f>
        <v>92.35</v>
      </c>
      <c r="H83" s="44"/>
      <c r="I83" s="46">
        <f>IF($G83&lt;&gt;0,ROUND($E83*LW_Serv,4)," ")</f>
        <v>28.8132</v>
      </c>
      <c r="J83" s="44"/>
      <c r="K83" s="63">
        <f>IF(G83&lt;&gt;0,G83+I83," ")</f>
        <v>121.16319999999999</v>
      </c>
      <c r="L83" s="44"/>
      <c r="M83" s="63">
        <f>IF($G83&lt;&gt;0,ROUND($E83*OFA,4)," ")</f>
        <v>2.7705</v>
      </c>
      <c r="N83" s="63"/>
      <c r="O83" s="63">
        <f>+K83+M83</f>
        <v>123.93369999999999</v>
      </c>
      <c r="P83" s="63"/>
      <c r="Q83" s="63">
        <f>IF($O83&lt;&gt;0,ROUND($O83*NFA,4)," ")</f>
        <v>3.718</v>
      </c>
      <c r="R83" s="63"/>
      <c r="S83" s="63">
        <f>IF(O83&lt;&gt;0,O83+Q83," ")</f>
        <v>127.65169999999999</v>
      </c>
      <c r="T83" s="63"/>
      <c r="U83" s="63">
        <f>IF($G83&lt;&gt;0,ROUND($E83*LW_Serv_NIH,4)," ")</f>
        <v>25.1654</v>
      </c>
      <c r="V83" s="64"/>
      <c r="W83" s="63">
        <f t="shared" si="10"/>
        <v>2.7705</v>
      </c>
      <c r="X83" s="64"/>
      <c r="Y83" s="64">
        <f>+G83+U83+W83</f>
        <v>120.2859</v>
      </c>
      <c r="Z83" s="62"/>
    </row>
    <row r="84" spans="1:26" ht="14.25">
      <c r="A84" s="5"/>
      <c r="B84" s="125" t="s">
        <v>107</v>
      </c>
      <c r="C84" s="186">
        <v>58.4</v>
      </c>
      <c r="D84" s="106"/>
      <c r="E84" s="112">
        <v>62.1</v>
      </c>
      <c r="F84" s="10"/>
      <c r="G84" s="44">
        <f>IF(E84&lt;&gt;0,E84+F84," ")</f>
        <v>62.1</v>
      </c>
      <c r="H84" s="44"/>
      <c r="I84" s="46">
        <f>IF($G84&lt;&gt;0,ROUND($E84*LW_Serv,4)," ")</f>
        <v>19.3752</v>
      </c>
      <c r="J84" s="44"/>
      <c r="K84" s="63">
        <f>IF(G84&lt;&gt;0,G84+I84," ")</f>
        <v>81.4752</v>
      </c>
      <c r="L84" s="44"/>
      <c r="M84" s="63">
        <f>IF($G84&lt;&gt;0,ROUND($E84*OFA,4)," ")</f>
        <v>1.863</v>
      </c>
      <c r="N84" s="63"/>
      <c r="O84" s="63">
        <f>+K84+M84</f>
        <v>83.3382</v>
      </c>
      <c r="P84" s="63"/>
      <c r="Q84" s="63">
        <f>IF($O84&lt;&gt;0,ROUND($O84*NFA,4)," ")</f>
        <v>2.5001</v>
      </c>
      <c r="R84" s="63"/>
      <c r="S84" s="63">
        <f>IF(O84&lt;&gt;0,O84+Q84," ")</f>
        <v>85.8383</v>
      </c>
      <c r="T84" s="63"/>
      <c r="U84" s="63">
        <f>IF($G84&lt;&gt;0,ROUND($E84*LW_Serv_NIH,4)," ")</f>
        <v>16.9223</v>
      </c>
      <c r="V84" s="64"/>
      <c r="W84" s="63">
        <f t="shared" si="10"/>
        <v>1.863</v>
      </c>
      <c r="X84" s="64"/>
      <c r="Y84" s="64">
        <f>+G84+U84+W84</f>
        <v>80.8853</v>
      </c>
      <c r="Z84" s="62"/>
    </row>
    <row r="85" spans="1:26" ht="14.25">
      <c r="A85" s="5"/>
      <c r="B85" s="201" t="s">
        <v>99</v>
      </c>
      <c r="C85" s="190"/>
      <c r="D85" s="106"/>
      <c r="E85" s="46"/>
      <c r="F85" s="10"/>
      <c r="G85" s="44"/>
      <c r="H85" s="44"/>
      <c r="I85" s="46"/>
      <c r="J85" s="44"/>
      <c r="K85" s="63"/>
      <c r="L85" s="44"/>
      <c r="M85" s="63"/>
      <c r="N85" s="63"/>
      <c r="O85" s="63"/>
      <c r="P85" s="63"/>
      <c r="Q85" s="63"/>
      <c r="R85" s="63"/>
      <c r="S85" s="63"/>
      <c r="T85" s="63"/>
      <c r="U85" s="63"/>
      <c r="V85" s="64"/>
      <c r="W85" s="63"/>
      <c r="X85" s="64"/>
      <c r="Y85" s="64"/>
      <c r="Z85" s="62"/>
    </row>
    <row r="86" spans="1:26" ht="14.25" customHeight="1">
      <c r="A86" s="5"/>
      <c r="B86" s="122" t="s">
        <v>108</v>
      </c>
      <c r="C86" s="190"/>
      <c r="D86" s="106"/>
      <c r="E86" s="217" t="s">
        <v>174</v>
      </c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Q86" s="218"/>
      <c r="R86" s="63"/>
      <c r="S86" s="63" t="str">
        <f>IF(O86&lt;&gt;0,O86+Q86," ")</f>
        <v> </v>
      </c>
      <c r="T86" s="63"/>
      <c r="U86" s="63" t="str">
        <f>IF($G86&lt;&gt;0,ROUND($E86*LW_Serv_NIH,4)," ")</f>
        <v> </v>
      </c>
      <c r="V86" s="64"/>
      <c r="W86" s="63" t="str">
        <f t="shared" si="10"/>
        <v> </v>
      </c>
      <c r="X86" s="64"/>
      <c r="Y86" s="64">
        <f>+G86+U86+W86</f>
        <v>0</v>
      </c>
      <c r="Z86" s="62"/>
    </row>
    <row r="87" spans="1:26" ht="14.25">
      <c r="A87" s="5"/>
      <c r="B87" s="122" t="s">
        <v>109</v>
      </c>
      <c r="C87" s="190"/>
      <c r="D87" s="106"/>
      <c r="E87" s="46"/>
      <c r="F87" s="10"/>
      <c r="G87" s="44" t="str">
        <f>IF(E87&lt;&gt;0,E87+F87," ")</f>
        <v> </v>
      </c>
      <c r="H87" s="44"/>
      <c r="I87" s="46" t="str">
        <f>IF($G87&lt;&gt;0,ROUND($E87*LW_Serv,4)," ")</f>
        <v> </v>
      </c>
      <c r="J87" s="44"/>
      <c r="K87" s="63" t="str">
        <f>IF(G87&lt;&gt;0,G87+I87," ")</f>
        <v> </v>
      </c>
      <c r="L87" s="44"/>
      <c r="M87" s="63" t="str">
        <f>IF($G87&lt;&gt;0,ROUND($E87*OFA,4)," ")</f>
        <v> </v>
      </c>
      <c r="N87" s="63"/>
      <c r="O87" s="63"/>
      <c r="P87" s="63"/>
      <c r="Q87" s="63" t="str">
        <f>IF($O87&lt;&gt;0,ROUND($O87*NFA,4)," ")</f>
        <v> </v>
      </c>
      <c r="R87" s="63"/>
      <c r="S87" s="63" t="str">
        <f>IF(O87&lt;&gt;0,O87+Q87," ")</f>
        <v> </v>
      </c>
      <c r="T87" s="63"/>
      <c r="U87" s="63" t="str">
        <f>IF($G87&lt;&gt;0,ROUND($E87*LW_Serv_NIH,4)," ")</f>
        <v> </v>
      </c>
      <c r="V87" s="64"/>
      <c r="W87" s="63" t="str">
        <f t="shared" si="10"/>
        <v> </v>
      </c>
      <c r="X87" s="64"/>
      <c r="Y87" s="64">
        <f>+G87+U87+W87</f>
        <v>0</v>
      </c>
      <c r="Z87" s="62"/>
    </row>
    <row r="88" spans="1:26" ht="14.25">
      <c r="A88" s="5"/>
      <c r="B88" s="122" t="s">
        <v>110</v>
      </c>
      <c r="C88" s="190"/>
      <c r="D88" s="106"/>
      <c r="E88" s="46"/>
      <c r="F88" s="10"/>
      <c r="G88" s="44" t="str">
        <f>IF(E88&lt;&gt;0,E88+F88," ")</f>
        <v> </v>
      </c>
      <c r="H88" s="44"/>
      <c r="I88" s="46" t="str">
        <f>IF($G88&lt;&gt;0,ROUND($E88*LW_Serv,4)," ")</f>
        <v> </v>
      </c>
      <c r="J88" s="44"/>
      <c r="K88" s="63" t="str">
        <f>IF(G88&lt;&gt;0,G88+I88," ")</f>
        <v> </v>
      </c>
      <c r="L88" s="44"/>
      <c r="M88" s="63" t="str">
        <f>IF($G88&lt;&gt;0,ROUND($E88*OFA,4)," ")</f>
        <v> </v>
      </c>
      <c r="N88" s="63"/>
      <c r="O88" s="63"/>
      <c r="P88" s="63"/>
      <c r="Q88" s="63" t="str">
        <f>IF($O88&lt;&gt;0,ROUND($O88*NFA,4)," ")</f>
        <v> </v>
      </c>
      <c r="R88" s="63"/>
      <c r="S88" s="63" t="str">
        <f>IF(O88&lt;&gt;0,O88+Q88," ")</f>
        <v> </v>
      </c>
      <c r="T88" s="63"/>
      <c r="U88" s="63" t="str">
        <f>IF($G88&lt;&gt;0,ROUND($E88*LW_Serv_NIH,4)," ")</f>
        <v> </v>
      </c>
      <c r="V88" s="64"/>
      <c r="W88" s="63" t="str">
        <f t="shared" si="10"/>
        <v> </v>
      </c>
      <c r="X88" s="64"/>
      <c r="Y88" s="64">
        <f>+G88+U88+W88</f>
        <v>0</v>
      </c>
      <c r="Z88" s="62"/>
    </row>
    <row r="89" spans="1:26" ht="14.25">
      <c r="A89" s="5"/>
      <c r="B89" s="121" t="s">
        <v>100</v>
      </c>
      <c r="C89" s="192"/>
      <c r="D89" s="106"/>
      <c r="E89" s="46"/>
      <c r="F89" s="10"/>
      <c r="G89" s="44"/>
      <c r="H89" s="44"/>
      <c r="I89" s="46"/>
      <c r="J89" s="44"/>
      <c r="K89" s="63"/>
      <c r="L89" s="44"/>
      <c r="M89" s="63"/>
      <c r="N89" s="63"/>
      <c r="O89" s="63"/>
      <c r="P89" s="63"/>
      <c r="Q89" s="63"/>
      <c r="R89" s="63"/>
      <c r="S89" s="63"/>
      <c r="T89" s="63"/>
      <c r="U89" s="63"/>
      <c r="V89" s="64"/>
      <c r="W89" s="63"/>
      <c r="X89" s="64"/>
      <c r="Y89" s="64"/>
      <c r="Z89" s="62"/>
    </row>
    <row r="90" spans="1:26" ht="14.25">
      <c r="A90" s="5"/>
      <c r="B90" s="122" t="s">
        <v>111</v>
      </c>
      <c r="C90" s="190"/>
      <c r="D90" s="106"/>
      <c r="E90" s="46"/>
      <c r="F90" s="10"/>
      <c r="G90" s="44" t="str">
        <f>IF(E90&lt;&gt;0,E90+F90," ")</f>
        <v> </v>
      </c>
      <c r="H90" s="44"/>
      <c r="I90" s="46" t="str">
        <f aca="true" t="shared" si="11" ref="I90:I97">IF($G90&lt;&gt;0,ROUND($E90*LW_Serv,4)," ")</f>
        <v> </v>
      </c>
      <c r="J90" s="44"/>
      <c r="K90" s="63" t="str">
        <f>IF(G90&lt;&gt;0,G90+I90," ")</f>
        <v> </v>
      </c>
      <c r="L90" s="44"/>
      <c r="M90" s="63" t="str">
        <f aca="true" t="shared" si="12" ref="M90:M97">IF($G90&lt;&gt;0,ROUND($E90*OFA,4)," ")</f>
        <v> </v>
      </c>
      <c r="N90" s="63"/>
      <c r="O90" s="63"/>
      <c r="P90" s="63"/>
      <c r="Q90" s="63" t="str">
        <f aca="true" t="shared" si="13" ref="Q90:Q97">IF($O90&lt;&gt;0,ROUND($O90*NFA,4)," ")</f>
        <v> </v>
      </c>
      <c r="R90" s="63"/>
      <c r="S90" s="63" t="str">
        <f>IF(O90&lt;&gt;0,O90+Q90," ")</f>
        <v> </v>
      </c>
      <c r="T90" s="63"/>
      <c r="U90" s="63" t="str">
        <f aca="true" t="shared" si="14" ref="U90:U97">IF($G90&lt;&gt;0,ROUND($E90*LW_Serv_NIH,4)," ")</f>
        <v> </v>
      </c>
      <c r="V90" s="64"/>
      <c r="W90" s="63" t="str">
        <f t="shared" si="10"/>
        <v> </v>
      </c>
      <c r="X90" s="64"/>
      <c r="Y90" s="64">
        <f>+G90+U90+W90</f>
        <v>0</v>
      </c>
      <c r="Z90" s="62"/>
    </row>
    <row r="91" spans="1:26" ht="14.25">
      <c r="A91" s="5"/>
      <c r="B91" s="122" t="s">
        <v>112</v>
      </c>
      <c r="C91" s="190"/>
      <c r="D91" s="106"/>
      <c r="E91" s="46"/>
      <c r="F91" s="10"/>
      <c r="G91" s="44" t="str">
        <f>IF(E91&lt;&gt;0,E91+F91," ")</f>
        <v> </v>
      </c>
      <c r="H91" s="44"/>
      <c r="I91" s="46" t="str">
        <f t="shared" si="11"/>
        <v> </v>
      </c>
      <c r="J91" s="44"/>
      <c r="K91" s="63" t="str">
        <f>IF(G91&lt;&gt;0,G91+I91," ")</f>
        <v> </v>
      </c>
      <c r="L91" s="44"/>
      <c r="M91" s="63" t="str">
        <f t="shared" si="12"/>
        <v> </v>
      </c>
      <c r="N91" s="63"/>
      <c r="O91" s="63"/>
      <c r="P91" s="63"/>
      <c r="Q91" s="63" t="str">
        <f t="shared" si="13"/>
        <v> </v>
      </c>
      <c r="R91" s="63"/>
      <c r="S91" s="63" t="str">
        <f>IF(O91&lt;&gt;0,O91+Q91," ")</f>
        <v> </v>
      </c>
      <c r="T91" s="63"/>
      <c r="U91" s="63" t="str">
        <f t="shared" si="14"/>
        <v> </v>
      </c>
      <c r="V91" s="64"/>
      <c r="W91" s="63" t="str">
        <f t="shared" si="10"/>
        <v> </v>
      </c>
      <c r="X91" s="64"/>
      <c r="Y91" s="64">
        <f>+G91+U91+W91</f>
        <v>0</v>
      </c>
      <c r="Z91" s="62"/>
    </row>
    <row r="92" spans="1:26" ht="14.25">
      <c r="A92" s="5"/>
      <c r="B92" s="122" t="s">
        <v>137</v>
      </c>
      <c r="C92" s="190">
        <v>19362.95</v>
      </c>
      <c r="D92" s="106"/>
      <c r="E92" s="132">
        <v>6959.15</v>
      </c>
      <c r="F92" s="10"/>
      <c r="G92" s="44">
        <f>IF(E92&lt;&gt;0,E92+F92," ")</f>
        <v>6959.15</v>
      </c>
      <c r="H92" s="44"/>
      <c r="I92" s="46">
        <f>IF($G92&lt;&gt;0,ROUND($E92*LW_Serv,4)," ")</f>
        <v>2171.2548</v>
      </c>
      <c r="J92" s="44"/>
      <c r="K92" s="63">
        <f>IF(G92&lt;&gt;0,G92+I92," ")</f>
        <v>9130.4048</v>
      </c>
      <c r="L92" s="44"/>
      <c r="M92" s="63">
        <f>IF($G92&lt;&gt;0,ROUND($E92*OFA,4)," ")</f>
        <v>208.7745</v>
      </c>
      <c r="N92" s="63"/>
      <c r="O92" s="63">
        <f>+K92+M92</f>
        <v>9339.1793</v>
      </c>
      <c r="P92" s="63"/>
      <c r="Q92" s="63">
        <f>IF($O92&lt;&gt;0,ROUND($O92*NFA,4)," ")</f>
        <v>280.1754</v>
      </c>
      <c r="R92" s="63"/>
      <c r="S92" s="63">
        <f>IF(O92&lt;&gt;0,O92+Q92," ")</f>
        <v>9619.3547</v>
      </c>
      <c r="T92" s="63"/>
      <c r="U92" s="63">
        <f>IF($G92&lt;&gt;0,ROUND($E92*LW_Serv_NIH,4)," ")</f>
        <v>1896.3684</v>
      </c>
      <c r="V92" s="64"/>
      <c r="W92" s="63">
        <f t="shared" si="10"/>
        <v>208.7745</v>
      </c>
      <c r="X92" s="64"/>
      <c r="Y92" s="64">
        <f>+G92+U92+W92</f>
        <v>9064.292899999999</v>
      </c>
      <c r="Z92" s="62"/>
    </row>
    <row r="93" spans="1:26" ht="14.25">
      <c r="A93" s="5"/>
      <c r="B93" s="201" t="s">
        <v>101</v>
      </c>
      <c r="C93" s="192"/>
      <c r="D93" s="106"/>
      <c r="E93" s="46"/>
      <c r="F93" s="10"/>
      <c r="G93" s="44"/>
      <c r="H93" s="44"/>
      <c r="I93" s="46"/>
      <c r="J93" s="44"/>
      <c r="K93" s="63"/>
      <c r="L93" s="44"/>
      <c r="M93" s="63"/>
      <c r="N93" s="63"/>
      <c r="O93" s="63"/>
      <c r="P93" s="63"/>
      <c r="Q93" s="63"/>
      <c r="R93" s="63"/>
      <c r="S93" s="63"/>
      <c r="T93" s="63"/>
      <c r="U93" s="63"/>
      <c r="V93" s="64"/>
      <c r="W93" s="63"/>
      <c r="X93" s="64"/>
      <c r="Y93" s="64"/>
      <c r="Z93" s="62"/>
    </row>
    <row r="94" spans="1:26" ht="14.25">
      <c r="A94" s="5"/>
      <c r="B94" s="122" t="s">
        <v>113</v>
      </c>
      <c r="C94" s="190"/>
      <c r="D94" s="106"/>
      <c r="E94" s="46"/>
      <c r="F94" s="10"/>
      <c r="G94" s="44" t="str">
        <f>IF(E94&lt;&gt;0,E94+F94," ")</f>
        <v> </v>
      </c>
      <c r="H94" s="44"/>
      <c r="I94" s="46" t="str">
        <f t="shared" si="11"/>
        <v> </v>
      </c>
      <c r="J94" s="44"/>
      <c r="K94" s="63" t="str">
        <f>IF(G94&lt;&gt;0,G94+I94," ")</f>
        <v> </v>
      </c>
      <c r="L94" s="44"/>
      <c r="M94" s="63" t="str">
        <f t="shared" si="12"/>
        <v> </v>
      </c>
      <c r="N94" s="63"/>
      <c r="O94" s="63"/>
      <c r="P94" s="63"/>
      <c r="Q94" s="63" t="str">
        <f t="shared" si="13"/>
        <v> </v>
      </c>
      <c r="R94" s="63"/>
      <c r="S94" s="63" t="str">
        <f>IF(O94&lt;&gt;0,O94+Q94," ")</f>
        <v> </v>
      </c>
      <c r="T94" s="63"/>
      <c r="U94" s="63" t="str">
        <f t="shared" si="14"/>
        <v> </v>
      </c>
      <c r="V94" s="64"/>
      <c r="W94" s="63" t="str">
        <f t="shared" si="10"/>
        <v> </v>
      </c>
      <c r="X94" s="64"/>
      <c r="Y94" s="64">
        <f>+G94+U94+W94</f>
        <v>0</v>
      </c>
      <c r="Z94" s="62"/>
    </row>
    <row r="95" spans="1:26" ht="14.25">
      <c r="A95" s="5"/>
      <c r="B95" s="201" t="s">
        <v>102</v>
      </c>
      <c r="C95" s="192"/>
      <c r="D95" s="106"/>
      <c r="E95" s="217" t="s">
        <v>174</v>
      </c>
      <c r="F95" s="218"/>
      <c r="G95" s="218"/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63"/>
      <c r="S95" s="63"/>
      <c r="T95" s="63"/>
      <c r="U95" s="63"/>
      <c r="V95" s="64"/>
      <c r="W95" s="63"/>
      <c r="X95" s="64"/>
      <c r="Y95" s="64"/>
      <c r="Z95" s="62"/>
    </row>
    <row r="96" spans="1:26" ht="14.25">
      <c r="A96" s="5"/>
      <c r="B96" s="122" t="s">
        <v>114</v>
      </c>
      <c r="C96" s="190"/>
      <c r="D96" s="106"/>
      <c r="E96" s="46"/>
      <c r="F96" s="10"/>
      <c r="G96" s="44" t="str">
        <f>IF(E96&lt;&gt;0,E96+F96," ")</f>
        <v> </v>
      </c>
      <c r="H96" s="44"/>
      <c r="I96" s="46" t="str">
        <f t="shared" si="11"/>
        <v> </v>
      </c>
      <c r="J96" s="44"/>
      <c r="K96" s="63" t="str">
        <f>IF(G96&lt;&gt;0,G96+I96," ")</f>
        <v> </v>
      </c>
      <c r="L96" s="44"/>
      <c r="M96" s="63" t="str">
        <f t="shared" si="12"/>
        <v> </v>
      </c>
      <c r="N96" s="63"/>
      <c r="O96" s="63"/>
      <c r="P96" s="63"/>
      <c r="Q96" s="63" t="str">
        <f t="shared" si="13"/>
        <v> </v>
      </c>
      <c r="R96" s="63"/>
      <c r="S96" s="63" t="str">
        <f>IF(O96&lt;&gt;0,O96+Q96," ")</f>
        <v> </v>
      </c>
      <c r="T96" s="63"/>
      <c r="U96" s="63" t="str">
        <f t="shared" si="14"/>
        <v> </v>
      </c>
      <c r="V96" s="64"/>
      <c r="W96" s="63" t="str">
        <f t="shared" si="10"/>
        <v> </v>
      </c>
      <c r="X96" s="64"/>
      <c r="Y96" s="64">
        <f>+G96+U96+W96</f>
        <v>0</v>
      </c>
      <c r="Z96" s="62"/>
    </row>
    <row r="97" spans="1:26" ht="14.25">
      <c r="A97" s="5"/>
      <c r="B97" s="122" t="s">
        <v>115</v>
      </c>
      <c r="C97" s="190"/>
      <c r="D97" s="106"/>
      <c r="E97" s="46"/>
      <c r="F97" s="10"/>
      <c r="G97" s="44" t="str">
        <f>IF(E97&lt;&gt;0,E97+F97," ")</f>
        <v> </v>
      </c>
      <c r="H97" s="44"/>
      <c r="I97" s="46" t="str">
        <f t="shared" si="11"/>
        <v> </v>
      </c>
      <c r="J97" s="44"/>
      <c r="K97" s="63" t="str">
        <f>IF(G97&lt;&gt;0,G97+I97," ")</f>
        <v> </v>
      </c>
      <c r="L97" s="44"/>
      <c r="M97" s="63" t="str">
        <f t="shared" si="12"/>
        <v> </v>
      </c>
      <c r="N97" s="63"/>
      <c r="O97" s="63"/>
      <c r="P97" s="63"/>
      <c r="Q97" s="63" t="str">
        <f t="shared" si="13"/>
        <v> </v>
      </c>
      <c r="R97" s="63"/>
      <c r="S97" s="63" t="str">
        <f>IF(O97&lt;&gt;0,O97+Q97," ")</f>
        <v> </v>
      </c>
      <c r="T97" s="63"/>
      <c r="U97" s="63" t="str">
        <f t="shared" si="14"/>
        <v> </v>
      </c>
      <c r="V97" s="64"/>
      <c r="W97" s="63" t="str">
        <f t="shared" si="10"/>
        <v> </v>
      </c>
      <c r="X97" s="64"/>
      <c r="Y97" s="64">
        <f>+G97+U97+W97</f>
        <v>0</v>
      </c>
      <c r="Z97" s="62"/>
    </row>
    <row r="98" spans="1:26" ht="14.25">
      <c r="A98" s="5"/>
      <c r="B98" s="87"/>
      <c r="C98" s="192"/>
      <c r="D98" s="106"/>
      <c r="E98" s="46"/>
      <c r="F98" s="10"/>
      <c r="G98" s="44"/>
      <c r="H98" s="44"/>
      <c r="I98" s="46"/>
      <c r="J98" s="44"/>
      <c r="K98" s="63"/>
      <c r="L98" s="44"/>
      <c r="M98" s="63"/>
      <c r="N98" s="63"/>
      <c r="O98" s="63"/>
      <c r="P98" s="63"/>
      <c r="Q98" s="63"/>
      <c r="R98" s="63"/>
      <c r="S98" s="63"/>
      <c r="T98" s="63"/>
      <c r="U98" s="63"/>
      <c r="V98" s="64"/>
      <c r="W98" s="63"/>
      <c r="X98" s="64"/>
      <c r="Y98" s="64"/>
      <c r="Z98" s="62"/>
    </row>
    <row r="99" spans="1:26" ht="24" customHeight="1">
      <c r="A99" s="5"/>
      <c r="B99" s="77" t="s">
        <v>91</v>
      </c>
      <c r="C99" s="182"/>
      <c r="D99" s="104"/>
      <c r="E99" s="11"/>
      <c r="F99" s="11"/>
      <c r="G99" s="44"/>
      <c r="H99" s="44"/>
      <c r="I99" s="44"/>
      <c r="J99" s="44"/>
      <c r="K99" s="63"/>
      <c r="L99" s="44"/>
      <c r="M99" s="63"/>
      <c r="N99" s="63"/>
      <c r="O99" s="63"/>
      <c r="P99" s="63"/>
      <c r="Q99" s="63"/>
      <c r="R99" s="63"/>
      <c r="S99" s="63"/>
      <c r="T99" s="63"/>
      <c r="U99" s="64"/>
      <c r="V99" s="64"/>
      <c r="W99" s="64"/>
      <c r="X99" s="64"/>
      <c r="Y99" s="64"/>
      <c r="Z99" s="62"/>
    </row>
    <row r="100" spans="1:26" ht="25.5" customHeight="1">
      <c r="A100" s="5"/>
      <c r="B100" s="80" t="s">
        <v>15</v>
      </c>
      <c r="C100" s="182"/>
      <c r="D100" s="104"/>
      <c r="E100" s="11"/>
      <c r="F100" s="11"/>
      <c r="G100" s="44" t="str">
        <f aca="true" t="shared" si="15" ref="G100:G108">IF(E100&lt;&gt;0,E100+F100," ")</f>
        <v> </v>
      </c>
      <c r="H100" s="44"/>
      <c r="I100" s="44" t="str">
        <f aca="true" t="shared" si="16" ref="I100:I108">IF(G100&lt;&gt;0,ROUND(E100*GA,2)," ")</f>
        <v> </v>
      </c>
      <c r="J100" s="44"/>
      <c r="K100" s="63" t="str">
        <f aca="true" t="shared" si="17" ref="K100:K110">IF(G100&lt;&gt;0,G100+I100," ")</f>
        <v> </v>
      </c>
      <c r="L100" s="44"/>
      <c r="M100" s="63"/>
      <c r="N100" s="63"/>
      <c r="O100" s="63"/>
      <c r="P100" s="63"/>
      <c r="Q100" s="63" t="str">
        <f aca="true" t="shared" si="18" ref="Q100:Q108">IF(K100&lt;&gt;0,ROUND(K100*NFA,2)," ")</f>
        <v> </v>
      </c>
      <c r="R100" s="63"/>
      <c r="S100" s="63" t="str">
        <f>IF(K100&lt;&gt;0,K100+Q100," ")</f>
        <v> </v>
      </c>
      <c r="T100" s="63"/>
      <c r="U100" s="64"/>
      <c r="V100" s="64"/>
      <c r="W100" s="64"/>
      <c r="X100" s="64"/>
      <c r="Y100" s="64"/>
      <c r="Z100" s="62"/>
    </row>
    <row r="101" spans="1:26" ht="9" customHeight="1">
      <c r="A101" s="5"/>
      <c r="B101" s="79"/>
      <c r="C101" s="182"/>
      <c r="D101" s="104"/>
      <c r="E101" s="11"/>
      <c r="F101" s="11"/>
      <c r="G101" s="44" t="str">
        <f t="shared" si="15"/>
        <v> </v>
      </c>
      <c r="H101" s="44"/>
      <c r="I101" s="44" t="str">
        <f t="shared" si="16"/>
        <v> </v>
      </c>
      <c r="J101" s="44"/>
      <c r="K101" s="63" t="str">
        <f t="shared" si="17"/>
        <v> </v>
      </c>
      <c r="L101" s="44"/>
      <c r="M101" s="63"/>
      <c r="N101" s="63"/>
      <c r="O101" s="63"/>
      <c r="P101" s="63"/>
      <c r="Q101" s="63" t="str">
        <f t="shared" si="18"/>
        <v> </v>
      </c>
      <c r="R101" s="63"/>
      <c r="S101" s="63" t="str">
        <f>IF(K101&lt;&gt;0,K101+Q101," ")</f>
        <v> </v>
      </c>
      <c r="T101" s="63"/>
      <c r="U101" s="64"/>
      <c r="V101" s="64"/>
      <c r="W101" s="64"/>
      <c r="X101" s="64"/>
      <c r="Y101" s="64"/>
      <c r="Z101" s="62"/>
    </row>
    <row r="102" spans="1:26" ht="12.75">
      <c r="A102" s="5"/>
      <c r="B102" s="93" t="s">
        <v>73</v>
      </c>
      <c r="C102" s="182"/>
      <c r="D102" s="104"/>
      <c r="E102" s="11"/>
      <c r="F102" s="11"/>
      <c r="G102" s="44" t="str">
        <f t="shared" si="15"/>
        <v> </v>
      </c>
      <c r="H102" s="44"/>
      <c r="I102" s="44" t="str">
        <f t="shared" si="16"/>
        <v> </v>
      </c>
      <c r="J102" s="44"/>
      <c r="K102" s="63" t="str">
        <f t="shared" si="17"/>
        <v> </v>
      </c>
      <c r="L102" s="44"/>
      <c r="M102" s="63"/>
      <c r="N102" s="63"/>
      <c r="O102" s="63"/>
      <c r="P102" s="63"/>
      <c r="Q102" s="63" t="str">
        <f t="shared" si="18"/>
        <v> </v>
      </c>
      <c r="R102" s="63"/>
      <c r="S102" s="63" t="str">
        <f>IF(K102&lt;&gt;0,K102+Q102," ")</f>
        <v> </v>
      </c>
      <c r="T102" s="63"/>
      <c r="U102" s="64"/>
      <c r="V102" s="64"/>
      <c r="W102" s="64"/>
      <c r="X102" s="64"/>
      <c r="Y102" s="64"/>
      <c r="Z102" s="62"/>
    </row>
    <row r="103" spans="1:26" ht="12.75">
      <c r="A103" s="5"/>
      <c r="B103" s="8" t="s">
        <v>16</v>
      </c>
      <c r="C103" s="186">
        <v>367.3</v>
      </c>
      <c r="D103" s="104"/>
      <c r="E103" s="112">
        <v>390.8</v>
      </c>
      <c r="F103" s="25"/>
      <c r="G103" s="44">
        <f>IF(E103&lt;&gt;0,E103+F103," ")</f>
        <v>390.8</v>
      </c>
      <c r="H103" s="44"/>
      <c r="I103" s="44">
        <f>IF(G103&lt;&gt;0,ROUND(E103*Full_GA,4)," ")</f>
        <v>154.1706</v>
      </c>
      <c r="J103" s="44"/>
      <c r="K103" s="63">
        <f>IF(G103&lt;&gt;0,G103+I103," ")</f>
        <v>544.9706</v>
      </c>
      <c r="L103" s="44"/>
      <c r="M103" s="63">
        <f>IF($G103&lt;&gt;0,ROUND($E103*OFA,4)," ")</f>
        <v>11.724</v>
      </c>
      <c r="N103" s="63"/>
      <c r="O103" s="63">
        <f>+K103+M103</f>
        <v>556.6946</v>
      </c>
      <c r="P103" s="63"/>
      <c r="Q103" s="63">
        <f>IF($O103&lt;&gt;0,ROUND($O103*NFA,4)," ")</f>
        <v>16.7008</v>
      </c>
      <c r="R103" s="63"/>
      <c r="S103" s="63">
        <f>IF(O103&lt;&gt;0,O103+Q103," ")</f>
        <v>573.3954</v>
      </c>
      <c r="T103" s="63"/>
      <c r="U103" s="63">
        <f>IF($G103&lt;&gt;0,ROUND($E103*Full_GA_NIH,4)," ")</f>
        <v>138.734</v>
      </c>
      <c r="V103" s="64"/>
      <c r="W103" s="63">
        <f>IF($G103&lt;&gt;0,ROUND($E103*OFA,4)," ")</f>
        <v>11.724</v>
      </c>
      <c r="X103" s="64"/>
      <c r="Y103" s="64">
        <f>+G103+U103+W103</f>
        <v>541.258</v>
      </c>
      <c r="Z103" s="62"/>
    </row>
    <row r="104" spans="1:26" ht="9" customHeight="1">
      <c r="A104" s="5"/>
      <c r="B104" s="7"/>
      <c r="C104" s="187"/>
      <c r="D104" s="104"/>
      <c r="E104" s="11"/>
      <c r="F104" s="11"/>
      <c r="G104" s="44" t="str">
        <f t="shared" si="15"/>
        <v> </v>
      </c>
      <c r="H104" s="44"/>
      <c r="I104" s="44" t="str">
        <f t="shared" si="16"/>
        <v> </v>
      </c>
      <c r="J104" s="44"/>
      <c r="K104" s="63" t="str">
        <f t="shared" si="17"/>
        <v> </v>
      </c>
      <c r="L104" s="44"/>
      <c r="M104" s="63"/>
      <c r="N104" s="63"/>
      <c r="O104" s="63"/>
      <c r="P104" s="63"/>
      <c r="Q104" s="63" t="str">
        <f>IF($O104&lt;&gt;0,ROUND($O104*NFA,4)," ")</f>
        <v> </v>
      </c>
      <c r="R104" s="63"/>
      <c r="S104" s="66"/>
      <c r="T104" s="63"/>
      <c r="U104" s="64"/>
      <c r="V104" s="64"/>
      <c r="W104" s="64"/>
      <c r="X104" s="64"/>
      <c r="Y104" s="64"/>
      <c r="Z104" s="62"/>
    </row>
    <row r="105" spans="1:26" ht="12.75">
      <c r="A105" s="5"/>
      <c r="B105" s="93" t="s">
        <v>47</v>
      </c>
      <c r="C105" s="187"/>
      <c r="D105" s="104"/>
      <c r="E105" s="11"/>
      <c r="F105" s="11"/>
      <c r="G105" s="44" t="str">
        <f t="shared" si="15"/>
        <v> </v>
      </c>
      <c r="H105" s="44"/>
      <c r="I105" s="44" t="str">
        <f t="shared" si="16"/>
        <v> </v>
      </c>
      <c r="J105" s="44"/>
      <c r="K105" s="63" t="str">
        <f t="shared" si="17"/>
        <v> </v>
      </c>
      <c r="L105" s="44"/>
      <c r="M105" s="63"/>
      <c r="N105" s="63"/>
      <c r="O105" s="63"/>
      <c r="P105" s="63"/>
      <c r="Q105" s="63" t="str">
        <f t="shared" si="18"/>
        <v> </v>
      </c>
      <c r="R105" s="63"/>
      <c r="S105" s="63" t="str">
        <f>IF(K104&lt;&gt;0,K104+Q104," ")</f>
        <v> </v>
      </c>
      <c r="T105" s="63"/>
      <c r="U105" s="64"/>
      <c r="V105" s="64"/>
      <c r="W105" s="64"/>
      <c r="X105" s="64"/>
      <c r="Y105" s="64"/>
      <c r="Z105" s="62"/>
    </row>
    <row r="106" spans="1:26" ht="12.75">
      <c r="A106" s="5"/>
      <c r="B106" s="8" t="s">
        <v>16</v>
      </c>
      <c r="C106" s="187">
        <v>525.95</v>
      </c>
      <c r="D106" s="202">
        <v>47.9</v>
      </c>
      <c r="E106" s="11">
        <v>541.75</v>
      </c>
      <c r="F106" s="43">
        <v>62.2</v>
      </c>
      <c r="G106" s="44">
        <f t="shared" si="15"/>
        <v>603.95</v>
      </c>
      <c r="H106" s="44"/>
      <c r="I106" s="44">
        <f>IF(G106&lt;&gt;0,ROUND(E106*Full_GA,4)," ")</f>
        <v>213.7204</v>
      </c>
      <c r="J106" s="44"/>
      <c r="K106" s="63">
        <f>IF(G106&lt;&gt;0,G106+I106," ")</f>
        <v>817.6704000000001</v>
      </c>
      <c r="L106" s="44"/>
      <c r="M106" s="63">
        <f>IF($G106&lt;&gt;0,ROUND($E106*OFA,4)," ")</f>
        <v>16.2525</v>
      </c>
      <c r="N106" s="63"/>
      <c r="O106" s="63">
        <f>+K106+M106</f>
        <v>833.9229000000001</v>
      </c>
      <c r="P106" s="63"/>
      <c r="Q106" s="63">
        <f>IF($O106&lt;&gt;0,ROUND($O106*NFA,4)," ")</f>
        <v>25.0177</v>
      </c>
      <c r="R106" s="63"/>
      <c r="S106" s="63">
        <f>IF(O106&lt;&gt;0,O106+Q106," ")</f>
        <v>858.9406000000001</v>
      </c>
      <c r="T106" s="63"/>
      <c r="U106" s="63">
        <f>IF($G106&lt;&gt;0,ROUND($E106*Full_GA_NIH,4)," ")</f>
        <v>192.3213</v>
      </c>
      <c r="V106" s="64"/>
      <c r="W106" s="63">
        <f>IF($G106&lt;&gt;0,ROUND($E106*OFA,4)," ")</f>
        <v>16.2525</v>
      </c>
      <c r="X106" s="64"/>
      <c r="Y106" s="64">
        <f>+G106+U106+W106</f>
        <v>812.5238000000002</v>
      </c>
      <c r="Z106" s="62"/>
    </row>
    <row r="107" spans="1:26" ht="12.75">
      <c r="A107" s="5" t="s">
        <v>17</v>
      </c>
      <c r="B107" s="8"/>
      <c r="C107" s="187"/>
      <c r="D107" s="104"/>
      <c r="E107" s="11"/>
      <c r="F107" s="11"/>
      <c r="G107" s="44" t="str">
        <f t="shared" si="15"/>
        <v> </v>
      </c>
      <c r="H107" s="44"/>
      <c r="I107" s="44" t="str">
        <f t="shared" si="16"/>
        <v> </v>
      </c>
      <c r="J107" s="44"/>
      <c r="K107" s="63" t="str">
        <f>IF(G107&lt;&gt;0,G107+I107," ")</f>
        <v> </v>
      </c>
      <c r="L107" s="44"/>
      <c r="M107" s="63"/>
      <c r="N107" s="63"/>
      <c r="O107" s="63"/>
      <c r="P107" s="63"/>
      <c r="Q107" s="63" t="str">
        <f t="shared" si="18"/>
        <v> </v>
      </c>
      <c r="R107" s="63"/>
      <c r="S107" s="63" t="str">
        <f>IF(K107&lt;&gt;0,K107+Q107," ")</f>
        <v> </v>
      </c>
      <c r="T107" s="63"/>
      <c r="U107" s="64"/>
      <c r="V107" s="64"/>
      <c r="W107" s="64"/>
      <c r="X107" s="64"/>
      <c r="Y107" s="64"/>
      <c r="Z107" s="62"/>
    </row>
    <row r="108" spans="1:26" ht="12.75" customHeight="1">
      <c r="A108" s="5"/>
      <c r="B108" s="93" t="s">
        <v>74</v>
      </c>
      <c r="C108" s="187"/>
      <c r="D108" s="104"/>
      <c r="E108" s="11"/>
      <c r="F108" s="11"/>
      <c r="G108" s="44" t="str">
        <f t="shared" si="15"/>
        <v> </v>
      </c>
      <c r="H108" s="44"/>
      <c r="I108" s="44" t="str">
        <f t="shared" si="16"/>
        <v> </v>
      </c>
      <c r="J108" s="44"/>
      <c r="K108" s="63" t="str">
        <f t="shared" si="17"/>
        <v> </v>
      </c>
      <c r="L108" s="44"/>
      <c r="M108" s="63"/>
      <c r="N108" s="63"/>
      <c r="O108" s="63"/>
      <c r="P108" s="63"/>
      <c r="Q108" s="63" t="str">
        <f t="shared" si="18"/>
        <v> </v>
      </c>
      <c r="R108" s="63"/>
      <c r="S108" s="66"/>
      <c r="T108" s="63"/>
      <c r="U108" s="64"/>
      <c r="V108" s="64"/>
      <c r="W108" s="64"/>
      <c r="X108" s="64"/>
      <c r="Y108" s="64"/>
      <c r="Z108" s="62"/>
    </row>
    <row r="109" spans="1:26" ht="12.75" customHeight="1">
      <c r="A109" s="5"/>
      <c r="B109" s="7" t="s">
        <v>70</v>
      </c>
      <c r="C109" s="187">
        <v>96.05</v>
      </c>
      <c r="D109" s="104"/>
      <c r="E109" s="11">
        <v>99.65</v>
      </c>
      <c r="F109" s="11"/>
      <c r="G109" s="44">
        <f>IF(E109&lt;&gt;0,E109+F109," ")</f>
        <v>99.65</v>
      </c>
      <c r="H109" s="44"/>
      <c r="I109" s="44">
        <f>IF(G109&lt;&gt;0,ROUND(E109*Full_GA,4)," ")</f>
        <v>39.3119</v>
      </c>
      <c r="J109" s="44"/>
      <c r="K109" s="63">
        <f t="shared" si="17"/>
        <v>138.9619</v>
      </c>
      <c r="L109" s="44"/>
      <c r="M109" s="63">
        <f>IF($G109&lt;&gt;0,ROUND($E109*OFA,4)," ")</f>
        <v>2.9895</v>
      </c>
      <c r="N109" s="63"/>
      <c r="O109" s="63">
        <f>+K109+M109</f>
        <v>141.9514</v>
      </c>
      <c r="P109" s="63"/>
      <c r="Q109" s="63">
        <f>IF($O109&lt;&gt;0,ROUND($O109*NFA,4)," ")</f>
        <v>4.2585</v>
      </c>
      <c r="R109" s="63"/>
      <c r="S109" s="63">
        <f>IF(O109&lt;&gt;0,O109+Q109," ")</f>
        <v>146.2099</v>
      </c>
      <c r="T109" s="63"/>
      <c r="U109" s="63">
        <f>IF($G109&lt;&gt;0,ROUND($E109*Full_GA_NIH,4)," ")</f>
        <v>35.3758</v>
      </c>
      <c r="V109" s="64"/>
      <c r="W109" s="63">
        <f>IF($G109&lt;&gt;0,ROUND($E109*OFA,4)," ")</f>
        <v>2.9895</v>
      </c>
      <c r="X109" s="64"/>
      <c r="Y109" s="64">
        <f>+G109+U109+W109</f>
        <v>138.0153</v>
      </c>
      <c r="Z109" s="62"/>
    </row>
    <row r="110" spans="1:26" ht="12.75" customHeight="1">
      <c r="A110" s="5"/>
      <c r="B110" s="7" t="s">
        <v>72</v>
      </c>
      <c r="C110" s="187">
        <v>70.05</v>
      </c>
      <c r="D110" s="104"/>
      <c r="E110" s="11">
        <v>72.85</v>
      </c>
      <c r="F110" s="11"/>
      <c r="G110" s="44">
        <f>IF(E110&lt;&gt;0,E110+F110," ")</f>
        <v>72.85</v>
      </c>
      <c r="H110" s="44"/>
      <c r="I110" s="44">
        <f>IF(G110&lt;&gt;0,ROUND(E110*Full_GA,4)," ")</f>
        <v>28.7393</v>
      </c>
      <c r="J110" s="44"/>
      <c r="K110" s="63">
        <f t="shared" si="17"/>
        <v>101.5893</v>
      </c>
      <c r="L110" s="44"/>
      <c r="M110" s="63">
        <f>IF($G110&lt;&gt;0,ROUND($E110*OFA,4)," ")</f>
        <v>2.1855</v>
      </c>
      <c r="N110" s="63"/>
      <c r="O110" s="63">
        <f>+K110+M110</f>
        <v>103.7748</v>
      </c>
      <c r="P110" s="63"/>
      <c r="Q110" s="63">
        <f>IF($O110&lt;&gt;0,ROUND($O110*NFA,4)," ")</f>
        <v>3.1132</v>
      </c>
      <c r="R110" s="63"/>
      <c r="S110" s="63">
        <f>IF(O110&lt;&gt;0,O110+Q110," ")</f>
        <v>106.888</v>
      </c>
      <c r="T110" s="63"/>
      <c r="U110" s="63">
        <f>IF($G110&lt;&gt;0,ROUND($E110*Full_GA_NIH,4)," ")</f>
        <v>25.8618</v>
      </c>
      <c r="V110" s="64"/>
      <c r="W110" s="63">
        <f>IF($G110&lt;&gt;0,ROUND($E110*OFA,4)," ")</f>
        <v>2.1855</v>
      </c>
      <c r="X110" s="64"/>
      <c r="Y110" s="64">
        <f>+G110+U110+W110</f>
        <v>100.8973</v>
      </c>
      <c r="Z110" s="62"/>
    </row>
    <row r="111" spans="1:26" ht="9" customHeight="1">
      <c r="A111" s="5"/>
      <c r="B111" s="7"/>
      <c r="C111" s="187"/>
      <c r="D111" s="104"/>
      <c r="E111" s="11"/>
      <c r="F111" s="11"/>
      <c r="G111" s="44"/>
      <c r="H111" s="44"/>
      <c r="I111" s="44"/>
      <c r="J111" s="44"/>
      <c r="K111" s="63"/>
      <c r="L111" s="44"/>
      <c r="M111" s="63"/>
      <c r="N111" s="63"/>
      <c r="O111" s="63"/>
      <c r="P111" s="63"/>
      <c r="Q111" s="63"/>
      <c r="R111" s="63"/>
      <c r="S111" s="66"/>
      <c r="T111" s="63"/>
      <c r="U111" s="64"/>
      <c r="V111" s="64"/>
      <c r="W111" s="64"/>
      <c r="X111" s="64"/>
      <c r="Y111" s="64"/>
      <c r="Z111" s="62"/>
    </row>
    <row r="112" spans="1:26" ht="12.75">
      <c r="A112" s="5"/>
      <c r="B112" s="93" t="s">
        <v>158</v>
      </c>
      <c r="C112" s="187"/>
      <c r="D112" s="104"/>
      <c r="E112" s="11"/>
      <c r="F112" s="11"/>
      <c r="G112" s="44" t="str">
        <f aca="true" t="shared" si="19" ref="G112:G118">IF(E112&lt;&gt;0,E112+F112," ")</f>
        <v> </v>
      </c>
      <c r="H112" s="44"/>
      <c r="I112" s="44" t="str">
        <f>IF(G112&lt;&gt;0,ROUND(E112*GA,2)," ")</f>
        <v> </v>
      </c>
      <c r="J112" s="44"/>
      <c r="K112" s="63" t="str">
        <f aca="true" t="shared" si="20" ref="K112:K118">IF(G112&lt;&gt;0,G112+I112," ")</f>
        <v> </v>
      </c>
      <c r="L112" s="44"/>
      <c r="M112" s="63"/>
      <c r="N112" s="63"/>
      <c r="O112" s="63"/>
      <c r="P112" s="63"/>
      <c r="Q112" s="63" t="str">
        <f>IF(K112&lt;&gt;0,ROUND(K112*NFA,2)," ")</f>
        <v> </v>
      </c>
      <c r="R112" s="63"/>
      <c r="S112" s="63" t="str">
        <f>IF(K112&lt;&gt;0,K112+Q112," ")</f>
        <v> </v>
      </c>
      <c r="T112" s="63"/>
      <c r="U112" s="64"/>
      <c r="V112" s="64"/>
      <c r="W112" s="64"/>
      <c r="X112" s="64"/>
      <c r="Y112" s="64"/>
      <c r="Z112" s="62"/>
    </row>
    <row r="113" spans="1:26" ht="12.75">
      <c r="A113" s="5"/>
      <c r="B113" s="8" t="s">
        <v>16</v>
      </c>
      <c r="C113" s="186">
        <v>19.78</v>
      </c>
      <c r="D113" s="104"/>
      <c r="E113" s="112">
        <v>20.35</v>
      </c>
      <c r="F113" s="11"/>
      <c r="G113" s="44">
        <f t="shared" si="19"/>
        <v>20.35</v>
      </c>
      <c r="H113" s="44"/>
      <c r="I113" s="44">
        <f>IF(G113&lt;&gt;0,ROUND(E113*Full_GA,4)," ")</f>
        <v>8.0281</v>
      </c>
      <c r="J113" s="44"/>
      <c r="K113" s="63">
        <f t="shared" si="20"/>
        <v>28.378100000000003</v>
      </c>
      <c r="L113" s="44"/>
      <c r="M113" s="63">
        <f>IF($G113&lt;&gt;0,ROUND($E113*OFA,4)," ")</f>
        <v>0.6105</v>
      </c>
      <c r="N113" s="63"/>
      <c r="O113" s="63">
        <f>+K113+M113</f>
        <v>28.988600000000005</v>
      </c>
      <c r="P113" s="63"/>
      <c r="Q113" s="63">
        <f>IF($O113&lt;&gt;0,ROUND($O113*NFA,4)," ")</f>
        <v>0.8697</v>
      </c>
      <c r="R113" s="63"/>
      <c r="S113" s="63">
        <f>IF(O113&lt;&gt;0,O113+Q113," ")</f>
        <v>29.858300000000007</v>
      </c>
      <c r="T113" s="63"/>
      <c r="U113" s="63">
        <f>IF($G113&lt;&gt;0,ROUND($E113*Full_GA_NIH,4)," ")</f>
        <v>7.2243</v>
      </c>
      <c r="V113" s="64"/>
      <c r="W113" s="63">
        <f>IF($G113&lt;&gt;0,ROUND($E113*OFA,4)," ")</f>
        <v>0.6105</v>
      </c>
      <c r="X113" s="64"/>
      <c r="Y113" s="64">
        <f>+G113+U113+W113</f>
        <v>28.184800000000003</v>
      </c>
      <c r="Z113" s="62"/>
    </row>
    <row r="114" spans="1:26" ht="9" customHeight="1">
      <c r="A114" s="5"/>
      <c r="B114" s="79"/>
      <c r="C114" s="186"/>
      <c r="D114" s="104"/>
      <c r="E114" s="112"/>
      <c r="F114" s="11"/>
      <c r="G114" s="44" t="str">
        <f t="shared" si="19"/>
        <v> </v>
      </c>
      <c r="H114" s="44"/>
      <c r="I114" s="44" t="str">
        <f>IF(G114&lt;&gt;0,ROUND(E114*GA,2)," ")</f>
        <v> </v>
      </c>
      <c r="J114" s="44"/>
      <c r="K114" s="63" t="str">
        <f t="shared" si="20"/>
        <v> </v>
      </c>
      <c r="L114" s="44"/>
      <c r="M114" s="63" t="str">
        <f>IF($G114&lt;&gt;0,ROUND($E114*$E$1,2)," ")</f>
        <v> </v>
      </c>
      <c r="N114" s="63"/>
      <c r="O114" s="63" t="str">
        <f>IF(G114&lt;&gt;0,G114+M114," ")</f>
        <v> </v>
      </c>
      <c r="P114" s="63"/>
      <c r="Q114" s="63" t="str">
        <f>IF($O114&lt;&gt;0,ROUND($O114*NFA,2)," ")</f>
        <v> </v>
      </c>
      <c r="R114" s="63"/>
      <c r="S114" s="63" t="str">
        <f>IF(O114&lt;&gt;0,O114+Q114," ")</f>
        <v> </v>
      </c>
      <c r="T114" s="63"/>
      <c r="U114" s="64"/>
      <c r="V114" s="64"/>
      <c r="W114" s="64"/>
      <c r="X114" s="64"/>
      <c r="Y114" s="64"/>
      <c r="Z114" s="62"/>
    </row>
    <row r="115" spans="1:26" ht="12.75">
      <c r="A115" s="5"/>
      <c r="B115" s="8" t="s">
        <v>18</v>
      </c>
      <c r="C115" s="186">
        <v>475.05</v>
      </c>
      <c r="D115" s="104"/>
      <c r="E115" s="112">
        <v>495.9</v>
      </c>
      <c r="F115" s="11"/>
      <c r="G115" s="44">
        <f t="shared" si="19"/>
        <v>495.9</v>
      </c>
      <c r="H115" s="44"/>
      <c r="I115" s="44">
        <f>IF(G115&lt;&gt;0,ROUND(E115*Full_GA,4)," ")</f>
        <v>195.6326</v>
      </c>
      <c r="J115" s="44"/>
      <c r="K115" s="63">
        <f t="shared" si="20"/>
        <v>691.5326</v>
      </c>
      <c r="L115" s="44"/>
      <c r="M115" s="63">
        <f>IF($G115&lt;&gt;0,ROUND($E115*OFA,4)," ")</f>
        <v>14.877</v>
      </c>
      <c r="N115" s="63"/>
      <c r="O115" s="63">
        <f>+K115+M115</f>
        <v>706.4096</v>
      </c>
      <c r="P115" s="63"/>
      <c r="Q115" s="63">
        <f>IF($O115&lt;&gt;0,ROUND($O115*NFA,4)," ")</f>
        <v>21.1923</v>
      </c>
      <c r="R115" s="63"/>
      <c r="S115" s="63">
        <f>IF(O115&lt;&gt;0,O115+Q115," ")</f>
        <v>727.6019</v>
      </c>
      <c r="T115" s="63"/>
      <c r="U115" s="63">
        <f>IF($G115&lt;&gt;0,ROUND($E115*Full_GA_NIH,4)," ")</f>
        <v>176.0445</v>
      </c>
      <c r="V115" s="64"/>
      <c r="W115" s="63">
        <f>IF($G115&lt;&gt;0,ROUND($E115*OFA,4)," ")</f>
        <v>14.877</v>
      </c>
      <c r="X115" s="64"/>
      <c r="Y115" s="64">
        <f>+G115+U115+W115</f>
        <v>686.8214999999999</v>
      </c>
      <c r="Z115" s="62"/>
    </row>
    <row r="116" spans="1:26" ht="9" customHeight="1">
      <c r="A116" s="5"/>
      <c r="B116" s="79"/>
      <c r="C116" s="187"/>
      <c r="D116" s="104"/>
      <c r="E116" s="11"/>
      <c r="F116" s="11"/>
      <c r="G116" s="44" t="str">
        <f t="shared" si="19"/>
        <v> </v>
      </c>
      <c r="H116" s="44"/>
      <c r="I116" s="44" t="str">
        <f>IF(G116&lt;&gt;0,ROUND(E116*GA,2)," ")</f>
        <v> </v>
      </c>
      <c r="J116" s="44"/>
      <c r="K116" s="63" t="str">
        <f t="shared" si="20"/>
        <v> </v>
      </c>
      <c r="L116" s="44"/>
      <c r="M116" s="63"/>
      <c r="N116" s="63"/>
      <c r="O116" s="63"/>
      <c r="P116" s="63"/>
      <c r="Q116" s="63" t="str">
        <f>IF(K116&lt;&gt;0,ROUND(K116*NFA,2)," ")</f>
        <v> </v>
      </c>
      <c r="R116" s="63"/>
      <c r="S116" s="63" t="str">
        <f>IF(K116&lt;&gt;0,K116+Q116," ")</f>
        <v> </v>
      </c>
      <c r="T116" s="63"/>
      <c r="U116" s="64"/>
      <c r="V116" s="64"/>
      <c r="W116" s="64"/>
      <c r="X116" s="64"/>
      <c r="Y116" s="64"/>
      <c r="Z116" s="62"/>
    </row>
    <row r="117" spans="1:26" ht="12" customHeight="1">
      <c r="A117" s="5"/>
      <c r="B117" s="93" t="s">
        <v>118</v>
      </c>
      <c r="C117" s="187"/>
      <c r="D117" s="104"/>
      <c r="E117" s="11"/>
      <c r="F117" s="11"/>
      <c r="G117" s="44" t="str">
        <f t="shared" si="19"/>
        <v> </v>
      </c>
      <c r="H117" s="44"/>
      <c r="I117" s="44" t="str">
        <f>IF(G117&lt;&gt;0,ROUND(E117*GA,2)," ")</f>
        <v> </v>
      </c>
      <c r="J117" s="44"/>
      <c r="K117" s="63" t="str">
        <f t="shared" si="20"/>
        <v> </v>
      </c>
      <c r="L117" s="44"/>
      <c r="M117" s="63"/>
      <c r="N117" s="63"/>
      <c r="O117" s="63"/>
      <c r="P117" s="63"/>
      <c r="Q117" s="63" t="str">
        <f>IF(K117&lt;&gt;0,ROUND(K117*NFA,2)," ")</f>
        <v> </v>
      </c>
      <c r="R117" s="63"/>
      <c r="S117" s="63" t="str">
        <f>IF(K117&lt;&gt;0,K117+Q117," ")</f>
        <v> </v>
      </c>
      <c r="T117" s="63"/>
      <c r="U117" s="64"/>
      <c r="V117" s="64"/>
      <c r="W117" s="64"/>
      <c r="X117" s="64"/>
      <c r="Y117" s="64"/>
      <c r="Z117" s="62"/>
    </row>
    <row r="118" spans="1:26" ht="12" customHeight="1">
      <c r="A118" s="5"/>
      <c r="B118" s="8" t="s">
        <v>16</v>
      </c>
      <c r="C118" s="186">
        <v>262.65</v>
      </c>
      <c r="D118" s="104"/>
      <c r="E118" s="112">
        <v>236.25</v>
      </c>
      <c r="F118" s="11"/>
      <c r="G118" s="44">
        <f t="shared" si="19"/>
        <v>236.25</v>
      </c>
      <c r="H118" s="44"/>
      <c r="I118" s="44">
        <f>IF(G118&lt;&gt;0,ROUND(E118*Full_GA,4)," ")</f>
        <v>93.2006</v>
      </c>
      <c r="J118" s="44"/>
      <c r="K118" s="63">
        <f t="shared" si="20"/>
        <v>329.4506</v>
      </c>
      <c r="L118" s="44"/>
      <c r="M118" s="63">
        <f>IF($G118&lt;&gt;0,ROUND($E118*OFA,4)," ")</f>
        <v>7.0875</v>
      </c>
      <c r="N118" s="63"/>
      <c r="O118" s="63">
        <f>+K118+M118</f>
        <v>336.5381</v>
      </c>
      <c r="P118" s="63"/>
      <c r="Q118" s="63">
        <f>IF($O118&lt;&gt;0,ROUND($O118*NFA,4)," ")</f>
        <v>10.0961</v>
      </c>
      <c r="R118" s="63"/>
      <c r="S118" s="63">
        <f>IF(O118&lt;&gt;0,O118+Q118," ")</f>
        <v>346.63419999999996</v>
      </c>
      <c r="T118" s="63"/>
      <c r="U118" s="63">
        <f>IF($G118&lt;&gt;0,ROUND($E118*Full_GA_NIH,4)," ")</f>
        <v>83.8688</v>
      </c>
      <c r="V118" s="64"/>
      <c r="W118" s="63">
        <f>IF($G118&lt;&gt;0,ROUND($E118*OFA,4)," ")</f>
        <v>7.0875</v>
      </c>
      <c r="X118" s="64"/>
      <c r="Y118" s="64">
        <f>+G118+U118+W118</f>
        <v>327.20629999999994</v>
      </c>
      <c r="Z118" s="62"/>
    </row>
    <row r="119" spans="1:26" ht="9" customHeight="1">
      <c r="A119" s="5"/>
      <c r="B119" s="8"/>
      <c r="C119" s="186"/>
      <c r="D119" s="104"/>
      <c r="E119" s="112"/>
      <c r="F119" s="11"/>
      <c r="G119" s="44"/>
      <c r="H119" s="44"/>
      <c r="I119" s="44"/>
      <c r="J119" s="44"/>
      <c r="K119" s="63"/>
      <c r="L119" s="44"/>
      <c r="M119" s="63"/>
      <c r="N119" s="63"/>
      <c r="O119" s="63"/>
      <c r="P119" s="63"/>
      <c r="Q119" s="63"/>
      <c r="R119" s="63"/>
      <c r="S119" s="63"/>
      <c r="T119" s="63"/>
      <c r="U119" s="63"/>
      <c r="V119" s="64"/>
      <c r="W119" s="63"/>
      <c r="X119" s="64"/>
      <c r="Y119" s="64"/>
      <c r="Z119" s="62"/>
    </row>
    <row r="120" spans="1:26" ht="12.75" customHeight="1">
      <c r="A120" s="5"/>
      <c r="B120" s="96" t="s">
        <v>87</v>
      </c>
      <c r="C120" s="186"/>
      <c r="D120" s="104"/>
      <c r="E120" s="112"/>
      <c r="F120" s="11"/>
      <c r="G120" s="44"/>
      <c r="H120" s="44"/>
      <c r="I120" s="44"/>
      <c r="J120" s="44"/>
      <c r="K120" s="63"/>
      <c r="L120" s="44"/>
      <c r="M120" s="63"/>
      <c r="N120" s="63"/>
      <c r="O120" s="63"/>
      <c r="P120" s="63"/>
      <c r="Q120" s="63"/>
      <c r="R120" s="63"/>
      <c r="S120" s="63"/>
      <c r="T120" s="63"/>
      <c r="U120" s="64"/>
      <c r="V120" s="64"/>
      <c r="W120" s="64"/>
      <c r="X120" s="64"/>
      <c r="Y120" s="64"/>
      <c r="Z120" s="62"/>
    </row>
    <row r="121" spans="1:26" ht="12.75" customHeight="1">
      <c r="A121" s="5"/>
      <c r="B121" s="7" t="s">
        <v>70</v>
      </c>
      <c r="C121" s="186">
        <v>88.55</v>
      </c>
      <c r="D121" s="104"/>
      <c r="E121" s="112">
        <v>90.25</v>
      </c>
      <c r="F121" s="11"/>
      <c r="G121" s="44">
        <f>IF(E121&lt;&gt;0,E121+F121," ")</f>
        <v>90.25</v>
      </c>
      <c r="H121" s="44"/>
      <c r="I121" s="44">
        <f>IF(G121&lt;&gt;0,ROUND(E121*Full_GA,4)," ")</f>
        <v>35.6036</v>
      </c>
      <c r="J121" s="44"/>
      <c r="K121" s="63">
        <f>IF(G121&lt;&gt;0,G121+I121," ")</f>
        <v>125.8536</v>
      </c>
      <c r="L121" s="44"/>
      <c r="M121" s="63">
        <f>IF($G121&lt;&gt;0,ROUND($E121*OFA,4)," ")</f>
        <v>2.7075</v>
      </c>
      <c r="N121" s="63"/>
      <c r="O121" s="63">
        <f>+K121+M121</f>
        <v>128.5611</v>
      </c>
      <c r="P121" s="63"/>
      <c r="Q121" s="63">
        <f>IF($O121&lt;&gt;0,ROUND($O121*NFA,4)," ")</f>
        <v>3.8568</v>
      </c>
      <c r="R121" s="63"/>
      <c r="S121" s="63">
        <f>IF(O121&lt;&gt;0,O121+Q121," ")</f>
        <v>132.4179</v>
      </c>
      <c r="T121" s="63"/>
      <c r="U121" s="63">
        <f>IF($G121&lt;&gt;0,ROUND($E121*Full_GA_NIH,4)," ")</f>
        <v>32.0388</v>
      </c>
      <c r="V121" s="64"/>
      <c r="W121" s="63">
        <f>IF($G121&lt;&gt;0,ROUND($E121*OFA,4)," ")</f>
        <v>2.7075</v>
      </c>
      <c r="X121" s="64"/>
      <c r="Y121" s="64">
        <f>+G121+U121+W121</f>
        <v>124.9963</v>
      </c>
      <c r="Z121" s="62"/>
    </row>
    <row r="122" spans="1:26" ht="12.75" customHeight="1">
      <c r="A122" s="5"/>
      <c r="B122" s="7" t="s">
        <v>72</v>
      </c>
      <c r="C122" s="186">
        <v>54.95</v>
      </c>
      <c r="D122" s="104"/>
      <c r="E122" s="112">
        <v>54.15</v>
      </c>
      <c r="F122" s="11"/>
      <c r="G122" s="44">
        <f>IF(E122&lt;&gt;0,E122+F122," ")</f>
        <v>54.15</v>
      </c>
      <c r="H122" s="44"/>
      <c r="I122" s="44">
        <f>IF(G122&lt;&gt;0,ROUND(E122*Full_GA,4)," ")</f>
        <v>21.3622</v>
      </c>
      <c r="J122" s="44"/>
      <c r="K122" s="63">
        <f>IF(G122&lt;&gt;0,G122+I122," ")</f>
        <v>75.5122</v>
      </c>
      <c r="L122" s="44"/>
      <c r="M122" s="63">
        <f>IF($G122&lt;&gt;0,ROUND($E122*OFA,4)," ")</f>
        <v>1.6245</v>
      </c>
      <c r="N122" s="63"/>
      <c r="O122" s="63">
        <f>+K122+M122</f>
        <v>77.1367</v>
      </c>
      <c r="P122" s="63"/>
      <c r="Q122" s="63">
        <f>IF($O122&lt;&gt;0,ROUND($O122*NFA,4)," ")</f>
        <v>2.3141</v>
      </c>
      <c r="R122" s="63"/>
      <c r="S122" s="63">
        <f>IF(O122&lt;&gt;0,O122+Q122," ")</f>
        <v>79.4508</v>
      </c>
      <c r="T122" s="63"/>
      <c r="U122" s="63">
        <f>IF($G122&lt;&gt;0,ROUND($E122*Full_GA_NIH,4)," ")</f>
        <v>19.2233</v>
      </c>
      <c r="V122" s="64"/>
      <c r="W122" s="63">
        <f>IF($G122&lt;&gt;0,ROUND($E122*OFA,4)," ")</f>
        <v>1.6245</v>
      </c>
      <c r="X122" s="64"/>
      <c r="Y122" s="64">
        <f>+G122+U122+W122</f>
        <v>74.9978</v>
      </c>
      <c r="Z122" s="62"/>
    </row>
    <row r="123" spans="1:26" ht="12.75" customHeight="1">
      <c r="A123" s="5"/>
      <c r="B123" s="79"/>
      <c r="C123" s="182"/>
      <c r="D123" s="104"/>
      <c r="E123" s="11"/>
      <c r="F123" s="11"/>
      <c r="G123" s="44"/>
      <c r="H123" s="44"/>
      <c r="I123" s="44"/>
      <c r="J123" s="44"/>
      <c r="K123" s="63"/>
      <c r="L123" s="44"/>
      <c r="M123" s="63"/>
      <c r="N123" s="63"/>
      <c r="O123" s="63"/>
      <c r="P123" s="63"/>
      <c r="Q123" s="63"/>
      <c r="R123" s="63"/>
      <c r="S123" s="63"/>
      <c r="T123" s="63"/>
      <c r="U123" s="64"/>
      <c r="V123" s="64"/>
      <c r="W123" s="64"/>
      <c r="X123" s="64"/>
      <c r="Y123" s="64"/>
      <c r="Z123" s="62"/>
    </row>
    <row r="124" spans="1:26" ht="14.25">
      <c r="A124" s="5"/>
      <c r="B124" s="152" t="s">
        <v>165</v>
      </c>
      <c r="C124" s="193"/>
      <c r="D124" s="178"/>
      <c r="E124" s="153"/>
      <c r="F124" s="153"/>
      <c r="G124" s="154" t="str">
        <f>IF(E124&lt;&gt;0,E124+F124," ")</f>
        <v> </v>
      </c>
      <c r="H124" s="154"/>
      <c r="I124" s="154" t="str">
        <f>IF(G124&lt;&gt;0,ROUND(E124*GA,2)," ")</f>
        <v> </v>
      </c>
      <c r="J124" s="154"/>
      <c r="K124" s="155" t="str">
        <f>IF(G124&lt;&gt;0,G124+I124," ")</f>
        <v> </v>
      </c>
      <c r="L124" s="154"/>
      <c r="M124" s="155"/>
      <c r="N124" s="155"/>
      <c r="O124" s="155"/>
      <c r="P124" s="155"/>
      <c r="Q124" s="155" t="str">
        <f>IF(K124&lt;&gt;0,ROUND(K124*NFA,2)," ")</f>
        <v> </v>
      </c>
      <c r="R124" s="155"/>
      <c r="S124" s="155" t="str">
        <f>IF(K124&lt;&gt;0,K124+Q124," ")</f>
        <v> </v>
      </c>
      <c r="T124" s="155"/>
      <c r="U124" s="156"/>
      <c r="V124" s="156"/>
      <c r="W124" s="156"/>
      <c r="X124" s="156"/>
      <c r="Y124" s="156"/>
      <c r="Z124" s="62"/>
    </row>
    <row r="125" spans="1:26" ht="12.75">
      <c r="A125" s="5"/>
      <c r="B125" s="157" t="s">
        <v>48</v>
      </c>
      <c r="C125" s="194">
        <v>530.2</v>
      </c>
      <c r="D125" s="158">
        <v>42.35</v>
      </c>
      <c r="E125" s="153">
        <v>530.2</v>
      </c>
      <c r="F125" s="153">
        <v>42.35</v>
      </c>
      <c r="G125" s="154">
        <f>IF(E125&lt;&gt;0,E125+F125," ")</f>
        <v>572.5500000000001</v>
      </c>
      <c r="H125" s="154"/>
      <c r="I125" s="154">
        <f>IF(G125&lt;&gt;0,ROUND(E125*Full_GA,4)," ")</f>
        <v>209.1639</v>
      </c>
      <c r="J125" s="154"/>
      <c r="K125" s="155">
        <f>IF(G125&lt;&gt;0,G125+I125," ")</f>
        <v>781.7139000000001</v>
      </c>
      <c r="L125" s="154"/>
      <c r="M125" s="155">
        <f>IF($G125&lt;&gt;0,ROUND($E125*OFA,4)," ")</f>
        <v>15.906</v>
      </c>
      <c r="N125" s="155"/>
      <c r="O125" s="155">
        <f>+K125+M125</f>
        <v>797.6199</v>
      </c>
      <c r="P125" s="155"/>
      <c r="Q125" s="155">
        <f>IF($O125&lt;&gt;0,ROUND($O125*NFA,4)," ")</f>
        <v>23.9286</v>
      </c>
      <c r="R125" s="155"/>
      <c r="S125" s="155">
        <f>IF(O125&lt;&gt;0,O125+Q125," ")</f>
        <v>821.5485</v>
      </c>
      <c r="T125" s="155"/>
      <c r="U125" s="155">
        <f>IF($G125&lt;&gt;0,ROUND($E125*Full_GA_NIH,4)," ")</f>
        <v>188.221</v>
      </c>
      <c r="V125" s="156"/>
      <c r="W125" s="155">
        <f>IF($G125&lt;&gt;0,ROUND($E125*OFA,4)," ")</f>
        <v>15.906</v>
      </c>
      <c r="X125" s="156"/>
      <c r="Y125" s="156">
        <f>+G125+U125+W125</f>
        <v>776.677</v>
      </c>
      <c r="Z125" s="62"/>
    </row>
    <row r="126" spans="1:26" ht="10.5" customHeight="1">
      <c r="A126" s="5"/>
      <c r="B126" s="88"/>
      <c r="C126" s="182"/>
      <c r="D126" s="104"/>
      <c r="E126" s="11"/>
      <c r="F126" s="11"/>
      <c r="G126" s="44"/>
      <c r="H126" s="44"/>
      <c r="I126" s="44"/>
      <c r="J126" s="44"/>
      <c r="K126" s="63"/>
      <c r="L126" s="44"/>
      <c r="M126" s="63"/>
      <c r="N126" s="63"/>
      <c r="O126" s="63"/>
      <c r="P126" s="63"/>
      <c r="Q126" s="63"/>
      <c r="R126" s="63"/>
      <c r="S126" s="63"/>
      <c r="T126" s="63"/>
      <c r="U126" s="64"/>
      <c r="V126" s="64"/>
      <c r="W126" s="64"/>
      <c r="X126" s="64"/>
      <c r="Y126" s="64"/>
      <c r="Z126" s="62"/>
    </row>
    <row r="127" spans="1:26" ht="12.75">
      <c r="A127" s="5"/>
      <c r="B127" s="93" t="s">
        <v>52</v>
      </c>
      <c r="C127" s="182"/>
      <c r="D127" s="104"/>
      <c r="E127" s="11"/>
      <c r="F127" s="9"/>
      <c r="G127" s="46"/>
      <c r="H127" s="46"/>
      <c r="I127" s="46"/>
      <c r="J127" s="46"/>
      <c r="K127" s="63"/>
      <c r="L127" s="46"/>
      <c r="M127" s="63"/>
      <c r="N127" s="63"/>
      <c r="O127" s="63"/>
      <c r="P127" s="63"/>
      <c r="Q127" s="63"/>
      <c r="R127" s="63"/>
      <c r="S127" s="63"/>
      <c r="T127" s="63"/>
      <c r="U127" s="64"/>
      <c r="V127" s="64"/>
      <c r="W127" s="64"/>
      <c r="X127" s="64"/>
      <c r="Y127" s="64"/>
      <c r="Z127" s="62"/>
    </row>
    <row r="128" spans="1:26" ht="12.75">
      <c r="A128" s="5"/>
      <c r="B128" s="78" t="s">
        <v>21</v>
      </c>
      <c r="C128" s="184">
        <v>2445.75</v>
      </c>
      <c r="D128" s="104"/>
      <c r="E128" s="12">
        <v>2477.25</v>
      </c>
      <c r="F128" s="9"/>
      <c r="G128" s="44">
        <f>IF(E128&lt;&gt;0,E128+F128," ")</f>
        <v>2477.25</v>
      </c>
      <c r="H128" s="44"/>
      <c r="I128" s="44">
        <f>IF(G128&lt;&gt;0,ROUND(E128*Full_GA,4)," ")</f>
        <v>977.2751</v>
      </c>
      <c r="J128" s="44"/>
      <c r="K128" s="63">
        <f>IF(G128&lt;&gt;0,G128+I128," ")</f>
        <v>3454.5251</v>
      </c>
      <c r="L128" s="44"/>
      <c r="M128" s="63">
        <f>IF($G128&lt;&gt;0,ROUND($E128*OFA,4)," ")</f>
        <v>74.3175</v>
      </c>
      <c r="N128" s="63"/>
      <c r="O128" s="63">
        <f>+K128+M128</f>
        <v>3528.8426</v>
      </c>
      <c r="P128" s="63"/>
      <c r="Q128" s="63">
        <f>IF($O128&lt;&gt;0,ROUND($O128*NFA,4)," ")</f>
        <v>105.8653</v>
      </c>
      <c r="R128" s="63"/>
      <c r="S128" s="63">
        <f>IF(O128&lt;&gt;0,O128+Q128," ")</f>
        <v>3634.7079</v>
      </c>
      <c r="T128" s="63"/>
      <c r="U128" s="63">
        <f>IF($G128&lt;&gt;0,ROUND($E128*Full_GA_NIH,4)," ")</f>
        <v>879.4238</v>
      </c>
      <c r="V128" s="64"/>
      <c r="W128" s="63">
        <f>IF($G128&lt;&gt;0,ROUND($E128*OFA,4)," ")</f>
        <v>74.3175</v>
      </c>
      <c r="X128" s="64"/>
      <c r="Y128" s="64">
        <f>+G128+U128+W128</f>
        <v>3430.9913</v>
      </c>
      <c r="Z128" s="62"/>
    </row>
    <row r="129" spans="1:26" ht="12.75">
      <c r="A129" s="5"/>
      <c r="B129" s="78" t="s">
        <v>22</v>
      </c>
      <c r="C129" s="187">
        <v>88</v>
      </c>
      <c r="D129" s="104"/>
      <c r="E129" s="11">
        <v>89.4</v>
      </c>
      <c r="F129" s="11"/>
      <c r="G129" s="44">
        <f aca="true" t="shared" si="21" ref="G129:G134">IF(E129&lt;&gt;0,E129+F129," ")</f>
        <v>89.4</v>
      </c>
      <c r="H129" s="44"/>
      <c r="I129" s="44">
        <f aca="true" t="shared" si="22" ref="I129:I134">IF(G129&lt;&gt;0,ROUND(E129*Full_GA,4)," ")</f>
        <v>35.2683</v>
      </c>
      <c r="J129" s="44"/>
      <c r="K129" s="63">
        <f aca="true" t="shared" si="23" ref="K129:K134">IF(G129&lt;&gt;0,G129+I129," ")</f>
        <v>124.66830000000002</v>
      </c>
      <c r="L129" s="44"/>
      <c r="M129" s="63">
        <f aca="true" t="shared" si="24" ref="M129:M134">IF($G129&lt;&gt;0,ROUND($E129*OFA,4)," ")</f>
        <v>2.682</v>
      </c>
      <c r="N129" s="63"/>
      <c r="O129" s="63">
        <f aca="true" t="shared" si="25" ref="O129:O134">+K129+M129</f>
        <v>127.35030000000002</v>
      </c>
      <c r="P129" s="63"/>
      <c r="Q129" s="63">
        <f aca="true" t="shared" si="26" ref="Q129:Q134">IF($O129&lt;&gt;0,ROUND($O129*NFA,4)," ")</f>
        <v>3.8205</v>
      </c>
      <c r="R129" s="63"/>
      <c r="S129" s="63">
        <f aca="true" t="shared" si="27" ref="S129:S134">IF(O129&lt;&gt;0,O129+Q129," ")</f>
        <v>131.1708</v>
      </c>
      <c r="T129" s="63"/>
      <c r="U129" s="63">
        <f aca="true" t="shared" si="28" ref="U129:U134">IF($G129&lt;&gt;0,ROUND($E129*Full_GA_NIH,4)," ")</f>
        <v>31.737</v>
      </c>
      <c r="V129" s="64"/>
      <c r="W129" s="63">
        <f aca="true" t="shared" si="29" ref="W129:W134">IF($G129&lt;&gt;0,ROUND($E129*OFA,4)," ")</f>
        <v>2.682</v>
      </c>
      <c r="X129" s="64"/>
      <c r="Y129" s="64">
        <f aca="true" t="shared" si="30" ref="Y129:Y134">+G129+U129+W129</f>
        <v>123.819</v>
      </c>
      <c r="Z129" s="62"/>
    </row>
    <row r="130" spans="1:26" ht="12.75">
      <c r="A130" s="5"/>
      <c r="B130" s="78" t="s">
        <v>23</v>
      </c>
      <c r="C130" s="187">
        <v>105.55</v>
      </c>
      <c r="D130" s="104"/>
      <c r="E130" s="11">
        <v>106.85</v>
      </c>
      <c r="F130" s="11"/>
      <c r="G130" s="44">
        <f t="shared" si="21"/>
        <v>106.85</v>
      </c>
      <c r="H130" s="44"/>
      <c r="I130" s="44">
        <f t="shared" si="22"/>
        <v>42.1523</v>
      </c>
      <c r="J130" s="44"/>
      <c r="K130" s="63">
        <f t="shared" si="23"/>
        <v>149.0023</v>
      </c>
      <c r="L130" s="44"/>
      <c r="M130" s="63">
        <f t="shared" si="24"/>
        <v>3.2055</v>
      </c>
      <c r="N130" s="63"/>
      <c r="O130" s="63">
        <f t="shared" si="25"/>
        <v>152.2078</v>
      </c>
      <c r="P130" s="63"/>
      <c r="Q130" s="63">
        <f t="shared" si="26"/>
        <v>4.5662</v>
      </c>
      <c r="R130" s="63"/>
      <c r="S130" s="63">
        <f t="shared" si="27"/>
        <v>156.774</v>
      </c>
      <c r="T130" s="63"/>
      <c r="U130" s="63">
        <f t="shared" si="28"/>
        <v>37.9318</v>
      </c>
      <c r="V130" s="64"/>
      <c r="W130" s="63">
        <f t="shared" si="29"/>
        <v>3.2055</v>
      </c>
      <c r="X130" s="64"/>
      <c r="Y130" s="64">
        <f t="shared" si="30"/>
        <v>147.9873</v>
      </c>
      <c r="Z130" s="62"/>
    </row>
    <row r="131" spans="1:26" ht="12.75">
      <c r="A131" s="5"/>
      <c r="B131" s="78" t="s">
        <v>90</v>
      </c>
      <c r="C131" s="187">
        <v>2.45</v>
      </c>
      <c r="D131" s="104"/>
      <c r="E131" s="11">
        <v>2.5</v>
      </c>
      <c r="F131" s="11"/>
      <c r="G131" s="44">
        <f t="shared" si="21"/>
        <v>2.5</v>
      </c>
      <c r="H131" s="44"/>
      <c r="I131" s="44">
        <f t="shared" si="22"/>
        <v>0.9863</v>
      </c>
      <c r="J131" s="44"/>
      <c r="K131" s="63">
        <f t="shared" si="23"/>
        <v>3.4863</v>
      </c>
      <c r="L131" s="44"/>
      <c r="M131" s="63">
        <f t="shared" si="24"/>
        <v>0.075</v>
      </c>
      <c r="N131" s="63"/>
      <c r="O131" s="63">
        <f t="shared" si="25"/>
        <v>3.5613</v>
      </c>
      <c r="P131" s="63"/>
      <c r="Q131" s="63">
        <f t="shared" si="26"/>
        <v>0.1068</v>
      </c>
      <c r="R131" s="63"/>
      <c r="S131" s="63">
        <f t="shared" si="27"/>
        <v>3.6681</v>
      </c>
      <c r="T131" s="63"/>
      <c r="U131" s="63">
        <f t="shared" si="28"/>
        <v>0.8875</v>
      </c>
      <c r="V131" s="64"/>
      <c r="W131" s="63">
        <f t="shared" si="29"/>
        <v>0.075</v>
      </c>
      <c r="X131" s="64"/>
      <c r="Y131" s="64">
        <f t="shared" si="30"/>
        <v>3.4625000000000004</v>
      </c>
      <c r="Z131" s="62"/>
    </row>
    <row r="132" spans="1:26" ht="12.75">
      <c r="A132" s="5"/>
      <c r="B132" s="78" t="s">
        <v>76</v>
      </c>
      <c r="C132" s="187">
        <v>15.3</v>
      </c>
      <c r="D132" s="104"/>
      <c r="E132" s="11">
        <v>15.8</v>
      </c>
      <c r="F132" s="11"/>
      <c r="G132" s="44">
        <f t="shared" si="21"/>
        <v>15.8</v>
      </c>
      <c r="H132" s="44"/>
      <c r="I132" s="44">
        <f t="shared" si="22"/>
        <v>6.2331</v>
      </c>
      <c r="J132" s="44"/>
      <c r="K132" s="63">
        <f t="shared" si="23"/>
        <v>22.0331</v>
      </c>
      <c r="L132" s="44"/>
      <c r="M132" s="63">
        <f t="shared" si="24"/>
        <v>0.474</v>
      </c>
      <c r="N132" s="63"/>
      <c r="O132" s="63">
        <f t="shared" si="25"/>
        <v>22.5071</v>
      </c>
      <c r="P132" s="63"/>
      <c r="Q132" s="63">
        <f t="shared" si="26"/>
        <v>0.6752</v>
      </c>
      <c r="R132" s="63"/>
      <c r="S132" s="63">
        <f t="shared" si="27"/>
        <v>23.1823</v>
      </c>
      <c r="T132" s="63"/>
      <c r="U132" s="63">
        <f t="shared" si="28"/>
        <v>5.609</v>
      </c>
      <c r="V132" s="64"/>
      <c r="W132" s="63">
        <f t="shared" si="29"/>
        <v>0.474</v>
      </c>
      <c r="X132" s="64"/>
      <c r="Y132" s="64">
        <f t="shared" si="30"/>
        <v>21.883</v>
      </c>
      <c r="Z132" s="62"/>
    </row>
    <row r="133" spans="1:26" ht="12.75">
      <c r="A133" s="5"/>
      <c r="B133" s="78" t="s">
        <v>24</v>
      </c>
      <c r="C133" s="187">
        <v>11.05</v>
      </c>
      <c r="D133" s="104"/>
      <c r="E133" s="11">
        <v>11.3</v>
      </c>
      <c r="F133" s="11"/>
      <c r="G133" s="44">
        <f t="shared" si="21"/>
        <v>11.3</v>
      </c>
      <c r="H133" s="44"/>
      <c r="I133" s="44">
        <f t="shared" si="22"/>
        <v>4.4579</v>
      </c>
      <c r="J133" s="44"/>
      <c r="K133" s="63">
        <f t="shared" si="23"/>
        <v>15.757900000000001</v>
      </c>
      <c r="L133" s="44"/>
      <c r="M133" s="63">
        <f t="shared" si="24"/>
        <v>0.339</v>
      </c>
      <c r="N133" s="63"/>
      <c r="O133" s="63">
        <f t="shared" si="25"/>
        <v>16.0969</v>
      </c>
      <c r="P133" s="63"/>
      <c r="Q133" s="63">
        <f t="shared" si="26"/>
        <v>0.4829</v>
      </c>
      <c r="R133" s="63"/>
      <c r="S133" s="63">
        <f t="shared" si="27"/>
        <v>16.579800000000002</v>
      </c>
      <c r="T133" s="63"/>
      <c r="U133" s="63">
        <f t="shared" si="28"/>
        <v>4.0115</v>
      </c>
      <c r="V133" s="64"/>
      <c r="W133" s="63">
        <f t="shared" si="29"/>
        <v>0.339</v>
      </c>
      <c r="X133" s="64"/>
      <c r="Y133" s="64">
        <f t="shared" si="30"/>
        <v>15.650500000000001</v>
      </c>
      <c r="Z133" s="62"/>
    </row>
    <row r="134" spans="1:26" ht="12.75">
      <c r="A134" s="5"/>
      <c r="B134" s="78" t="s">
        <v>77</v>
      </c>
      <c r="C134" s="187">
        <v>75.3</v>
      </c>
      <c r="D134" s="104"/>
      <c r="E134" s="11">
        <v>77.6</v>
      </c>
      <c r="F134" s="11"/>
      <c r="G134" s="44">
        <f t="shared" si="21"/>
        <v>77.6</v>
      </c>
      <c r="H134" s="44"/>
      <c r="I134" s="44">
        <f t="shared" si="22"/>
        <v>30.6132</v>
      </c>
      <c r="J134" s="44"/>
      <c r="K134" s="63">
        <f t="shared" si="23"/>
        <v>108.2132</v>
      </c>
      <c r="L134" s="44"/>
      <c r="M134" s="63">
        <f t="shared" si="24"/>
        <v>2.328</v>
      </c>
      <c r="N134" s="63"/>
      <c r="O134" s="63">
        <f t="shared" si="25"/>
        <v>110.5412</v>
      </c>
      <c r="P134" s="63"/>
      <c r="Q134" s="63">
        <f t="shared" si="26"/>
        <v>3.3162</v>
      </c>
      <c r="R134" s="63"/>
      <c r="S134" s="63">
        <f t="shared" si="27"/>
        <v>113.8574</v>
      </c>
      <c r="T134" s="63"/>
      <c r="U134" s="63">
        <f t="shared" si="28"/>
        <v>27.548</v>
      </c>
      <c r="V134" s="64"/>
      <c r="W134" s="63">
        <f t="shared" si="29"/>
        <v>2.328</v>
      </c>
      <c r="X134" s="64"/>
      <c r="Y134" s="64">
        <f t="shared" si="30"/>
        <v>107.476</v>
      </c>
      <c r="Z134" s="62"/>
    </row>
    <row r="135" spans="1:26" ht="12.75">
      <c r="A135" s="5"/>
      <c r="B135" s="79"/>
      <c r="C135" s="187"/>
      <c r="D135" s="104"/>
      <c r="E135" s="11"/>
      <c r="F135" s="11"/>
      <c r="G135" s="44" t="str">
        <f>IF(E135&lt;&gt;0,E135+F135," ")</f>
        <v> </v>
      </c>
      <c r="H135" s="44"/>
      <c r="I135" s="44" t="str">
        <f>IF(G135&lt;&gt;0,ROUND(E135*GA,2)," ")</f>
        <v> </v>
      </c>
      <c r="J135" s="44"/>
      <c r="K135" s="63" t="str">
        <f>IF(G135&lt;&gt;0,G135+I135," ")</f>
        <v> </v>
      </c>
      <c r="L135" s="44"/>
      <c r="M135" s="63"/>
      <c r="N135" s="63"/>
      <c r="O135" s="63"/>
      <c r="P135" s="63"/>
      <c r="Q135" s="63" t="str">
        <f>IF(K135&lt;&gt;0,ROUND(K135*NFA,2)," ")</f>
        <v> </v>
      </c>
      <c r="R135" s="63"/>
      <c r="S135" s="63" t="str">
        <f>IF(K135&lt;&gt;0,K135+Q135," ")</f>
        <v> </v>
      </c>
      <c r="T135" s="63"/>
      <c r="U135" s="64"/>
      <c r="V135" s="64"/>
      <c r="W135" s="64"/>
      <c r="X135" s="64"/>
      <c r="Y135" s="64"/>
      <c r="Z135" s="62"/>
    </row>
    <row r="136" spans="1:26" ht="12.75">
      <c r="A136" s="5"/>
      <c r="B136" s="81" t="s">
        <v>25</v>
      </c>
      <c r="C136" s="187"/>
      <c r="D136" s="104"/>
      <c r="E136" s="11"/>
      <c r="F136" s="11"/>
      <c r="G136" s="44"/>
      <c r="H136" s="44"/>
      <c r="I136" s="44"/>
      <c r="J136" s="44"/>
      <c r="K136" s="63"/>
      <c r="L136" s="44"/>
      <c r="M136" s="63"/>
      <c r="N136" s="63"/>
      <c r="O136" s="63"/>
      <c r="P136" s="63"/>
      <c r="Q136" s="63"/>
      <c r="R136" s="63"/>
      <c r="S136" s="63"/>
      <c r="T136" s="63" t="str">
        <f>IF(L136&lt;&gt;0,L136+R136," ")</f>
        <v> </v>
      </c>
      <c r="U136" s="64"/>
      <c r="V136" s="64"/>
      <c r="W136" s="64"/>
      <c r="X136" s="64"/>
      <c r="Y136" s="64"/>
      <c r="Z136" s="62"/>
    </row>
    <row r="137" spans="1:26" ht="12.75">
      <c r="A137" s="5"/>
      <c r="B137" s="78" t="s">
        <v>26</v>
      </c>
      <c r="C137" s="187">
        <v>21.4</v>
      </c>
      <c r="D137" s="104"/>
      <c r="E137" s="11">
        <v>21.9</v>
      </c>
      <c r="F137" s="11"/>
      <c r="G137" s="44">
        <f>IF(E137&lt;&gt;0,E137+F137," ")</f>
        <v>21.9</v>
      </c>
      <c r="H137" s="44"/>
      <c r="I137" s="44">
        <f>IF(G137&lt;&gt;0,ROUND(E137*Full_GA,4)," ")</f>
        <v>8.6396</v>
      </c>
      <c r="J137" s="44"/>
      <c r="K137" s="63">
        <f>IF(G137&lt;&gt;0,G137+I137," ")</f>
        <v>30.5396</v>
      </c>
      <c r="L137" s="44"/>
      <c r="M137" s="63">
        <f>IF($G137&lt;&gt;0,ROUND($E137*OFA,4)," ")</f>
        <v>0.657</v>
      </c>
      <c r="N137" s="63"/>
      <c r="O137" s="63">
        <f>+K137+M137</f>
        <v>31.1966</v>
      </c>
      <c r="P137" s="63"/>
      <c r="Q137" s="63">
        <f>IF($O137&lt;&gt;0,ROUND($O137*NFA,4)," ")</f>
        <v>0.9359</v>
      </c>
      <c r="R137" s="63"/>
      <c r="S137" s="63">
        <f>IF(O137&lt;&gt;0,O137+Q137," ")</f>
        <v>32.1325</v>
      </c>
      <c r="T137" s="63"/>
      <c r="U137" s="63">
        <f>IF($G137&lt;&gt;0,ROUND($E137*Full_GA_NIH,4)," ")</f>
        <v>7.7745</v>
      </c>
      <c r="V137" s="64"/>
      <c r="W137" s="63">
        <f>IF($G137&lt;&gt;0,ROUND($E137*OFA,4)," ")</f>
        <v>0.657</v>
      </c>
      <c r="X137" s="64"/>
      <c r="Y137" s="64">
        <f>+G137+U137+W137</f>
        <v>30.3315</v>
      </c>
      <c r="Z137" s="62"/>
    </row>
    <row r="138" spans="1:26" ht="12.75">
      <c r="A138" s="5"/>
      <c r="B138" s="78" t="s">
        <v>27</v>
      </c>
      <c r="C138" s="187">
        <v>21.05</v>
      </c>
      <c r="D138" s="104"/>
      <c r="E138" s="11">
        <v>21.6</v>
      </c>
      <c r="F138" s="11"/>
      <c r="G138" s="44">
        <f>IF(E138&lt;&gt;0,E138+F138," ")</f>
        <v>21.6</v>
      </c>
      <c r="H138" s="44"/>
      <c r="I138" s="44">
        <f>IF(G138&lt;&gt;0,ROUND(E138*Full_GA,4)," ")</f>
        <v>8.5212</v>
      </c>
      <c r="J138" s="44"/>
      <c r="K138" s="63">
        <f>IF(G138&lt;&gt;0,G138+I138," ")</f>
        <v>30.1212</v>
      </c>
      <c r="L138" s="44"/>
      <c r="M138" s="63">
        <f>IF($G138&lt;&gt;0,ROUND($E138*OFA,4)," ")</f>
        <v>0.648</v>
      </c>
      <c r="N138" s="63"/>
      <c r="O138" s="63">
        <f>+K138+M138</f>
        <v>30.7692</v>
      </c>
      <c r="P138" s="63"/>
      <c r="Q138" s="63">
        <f>IF($O138&lt;&gt;0,ROUND($O138*NFA,4)," ")</f>
        <v>0.9231</v>
      </c>
      <c r="R138" s="63"/>
      <c r="S138" s="63">
        <f>IF(O138&lt;&gt;0,O138+Q138," ")</f>
        <v>31.692300000000003</v>
      </c>
      <c r="T138" s="63"/>
      <c r="U138" s="63">
        <f>IF($G138&lt;&gt;0,ROUND($E138*Full_GA_NIH,4)," ")</f>
        <v>7.668</v>
      </c>
      <c r="V138" s="64"/>
      <c r="W138" s="63">
        <f>IF($G138&lt;&gt;0,ROUND($E138*OFA,4)," ")</f>
        <v>0.648</v>
      </c>
      <c r="X138" s="64"/>
      <c r="Y138" s="64">
        <f>+G138+U138+W138</f>
        <v>29.916</v>
      </c>
      <c r="Z138" s="62"/>
    </row>
    <row r="139" spans="1:26" ht="12.75" customHeight="1">
      <c r="A139" s="5"/>
      <c r="B139" s="78" t="s">
        <v>28</v>
      </c>
      <c r="C139" s="187">
        <v>5</v>
      </c>
      <c r="D139" s="104"/>
      <c r="E139" s="11">
        <v>5</v>
      </c>
      <c r="F139" s="11"/>
      <c r="G139" s="44">
        <f>IF(E139&lt;&gt;0,E139+F139," ")</f>
        <v>5</v>
      </c>
      <c r="H139" s="44"/>
      <c r="I139" s="44">
        <f>IF(G139&lt;&gt;0,ROUND(E139*Full_GA,4)," ")</f>
        <v>1.9725</v>
      </c>
      <c r="J139" s="44"/>
      <c r="K139" s="63">
        <f>IF(G139&lt;&gt;0,G139+I139," ")</f>
        <v>6.9725</v>
      </c>
      <c r="L139" s="44"/>
      <c r="M139" s="63">
        <f>IF($G139&lt;&gt;0,ROUND($E139*OFA,4)," ")</f>
        <v>0.15</v>
      </c>
      <c r="N139" s="63"/>
      <c r="O139" s="63">
        <f>+K139+M139</f>
        <v>7.1225000000000005</v>
      </c>
      <c r="P139" s="63"/>
      <c r="Q139" s="63">
        <f>IF($O139&lt;&gt;0,ROUND($O139*NFA,4)," ")</f>
        <v>0.2137</v>
      </c>
      <c r="R139" s="63"/>
      <c r="S139" s="63">
        <f>IF(O139&lt;&gt;0,O139+Q139," ")</f>
        <v>7.336200000000001</v>
      </c>
      <c r="T139" s="63"/>
      <c r="U139" s="63">
        <f>IF($G139&lt;&gt;0,ROUND($E139*Full_GA_NIH,4)," ")</f>
        <v>1.775</v>
      </c>
      <c r="V139" s="64"/>
      <c r="W139" s="63">
        <f>IF($G139&lt;&gt;0,ROUND($E139*OFA,4)," ")</f>
        <v>0.15</v>
      </c>
      <c r="X139" s="64"/>
      <c r="Y139" s="64">
        <f>+G139+U139+W139</f>
        <v>6.925000000000001</v>
      </c>
      <c r="Z139" s="62"/>
    </row>
    <row r="140" spans="1:26" ht="12.75" customHeight="1">
      <c r="A140" s="5"/>
      <c r="B140" s="79"/>
      <c r="C140" s="195"/>
      <c r="D140" s="104"/>
      <c r="E140" s="25"/>
      <c r="F140" s="26"/>
      <c r="G140" s="44"/>
      <c r="H140" s="44"/>
      <c r="I140" s="44"/>
      <c r="J140" s="44"/>
      <c r="K140" s="63"/>
      <c r="L140" s="44"/>
      <c r="M140" s="63"/>
      <c r="N140" s="63"/>
      <c r="O140" s="63"/>
      <c r="P140" s="63"/>
      <c r="Q140" s="63"/>
      <c r="R140" s="63"/>
      <c r="S140" s="63"/>
      <c r="T140" s="66"/>
      <c r="U140" s="64"/>
      <c r="V140" s="64"/>
      <c r="W140" s="64"/>
      <c r="X140" s="64"/>
      <c r="Y140" s="64"/>
      <c r="Z140" s="62"/>
    </row>
    <row r="141" spans="1:26" ht="12.75" customHeight="1">
      <c r="A141" s="5"/>
      <c r="B141" s="8" t="s">
        <v>43</v>
      </c>
      <c r="C141" s="187">
        <v>114.55</v>
      </c>
      <c r="D141" s="104"/>
      <c r="E141" s="11">
        <v>119.1</v>
      </c>
      <c r="F141" s="11"/>
      <c r="G141" s="44">
        <f>IF(E141&lt;&gt;0,E141+F141," ")</f>
        <v>119.1</v>
      </c>
      <c r="H141" s="44"/>
      <c r="I141" s="44">
        <f>IF(G141&lt;&gt;0,ROUND(E141*Full_GA,4)," ")</f>
        <v>46.985</v>
      </c>
      <c r="J141" s="44"/>
      <c r="K141" s="63">
        <f>IF(G141&lt;&gt;0,G141+I141," ")</f>
        <v>166.08499999999998</v>
      </c>
      <c r="L141" s="44"/>
      <c r="M141" s="63">
        <f>IF($G141&lt;&gt;0,ROUND($E141*OFA,4)," ")</f>
        <v>3.573</v>
      </c>
      <c r="N141" s="63"/>
      <c r="O141" s="63">
        <f>+K141+M141</f>
        <v>169.658</v>
      </c>
      <c r="P141" s="63"/>
      <c r="Q141" s="63">
        <f>IF($O141&lt;&gt;0,ROUND($O141*NFA,4)," ")</f>
        <v>5.0897</v>
      </c>
      <c r="R141" s="63"/>
      <c r="S141" s="63">
        <f>IF(O141&lt;&gt;0,O141+Q141," ")</f>
        <v>174.74769999999998</v>
      </c>
      <c r="T141" s="63"/>
      <c r="U141" s="63">
        <f>IF($G141&lt;&gt;0,ROUND($E141*Full_GA_NIH,4)," ")</f>
        <v>42.2805</v>
      </c>
      <c r="V141" s="64"/>
      <c r="W141" s="63">
        <f>IF($G141&lt;&gt;0,ROUND($E141*OFA,4)," ")</f>
        <v>3.573</v>
      </c>
      <c r="X141" s="64"/>
      <c r="Y141" s="64">
        <f>+G141+U141+W141</f>
        <v>164.9535</v>
      </c>
      <c r="Z141" s="62"/>
    </row>
    <row r="142" spans="1:26" ht="12.75" customHeight="1">
      <c r="A142" s="5"/>
      <c r="B142" s="79"/>
      <c r="C142" s="195"/>
      <c r="D142" s="104"/>
      <c r="E142" s="25"/>
      <c r="F142" s="26"/>
      <c r="G142" s="44"/>
      <c r="H142" s="44"/>
      <c r="I142" s="44"/>
      <c r="J142" s="44"/>
      <c r="K142" s="63"/>
      <c r="L142" s="44"/>
      <c r="M142" s="63"/>
      <c r="N142" s="63"/>
      <c r="O142" s="63"/>
      <c r="P142" s="63"/>
      <c r="Q142" s="63"/>
      <c r="R142" s="63"/>
      <c r="S142" s="63"/>
      <c r="T142" s="66"/>
      <c r="U142" s="64"/>
      <c r="V142" s="64"/>
      <c r="W142" s="64"/>
      <c r="X142" s="64"/>
      <c r="Y142" s="64"/>
      <c r="Z142" s="62"/>
    </row>
    <row r="143" spans="1:26" ht="12.75" customHeight="1">
      <c r="A143" s="5"/>
      <c r="B143" s="96" t="s">
        <v>68</v>
      </c>
      <c r="C143" s="187"/>
      <c r="D143" s="104"/>
      <c r="E143" s="11"/>
      <c r="F143" s="11"/>
      <c r="G143" s="44"/>
      <c r="H143" s="44"/>
      <c r="I143" s="44"/>
      <c r="J143" s="44"/>
      <c r="K143" s="63"/>
      <c r="L143" s="44"/>
      <c r="M143" s="63"/>
      <c r="N143" s="63"/>
      <c r="O143" s="63"/>
      <c r="P143" s="63"/>
      <c r="Q143" s="63"/>
      <c r="R143" s="63"/>
      <c r="S143" s="63"/>
      <c r="T143" s="63"/>
      <c r="U143" s="64"/>
      <c r="V143" s="64"/>
      <c r="W143" s="64"/>
      <c r="X143" s="64"/>
      <c r="Y143" s="64"/>
      <c r="Z143" s="62"/>
    </row>
    <row r="144" spans="1:26" ht="12.75" customHeight="1">
      <c r="A144" s="5"/>
      <c r="B144" s="7" t="s">
        <v>69</v>
      </c>
      <c r="C144" s="186">
        <v>175.95</v>
      </c>
      <c r="D144" s="104"/>
      <c r="E144" s="112">
        <v>183.05</v>
      </c>
      <c r="F144" s="43"/>
      <c r="G144" s="44">
        <f>IF(E144&lt;&gt;0,E144+F144," ")</f>
        <v>183.05</v>
      </c>
      <c r="H144" s="44"/>
      <c r="I144" s="44">
        <f>IF(G144&lt;&gt;0,ROUND(E144*Full_GA,4)," ")</f>
        <v>72.2132</v>
      </c>
      <c r="J144" s="44"/>
      <c r="K144" s="63">
        <f>IF(G144&lt;&gt;0,G144+I144," ")</f>
        <v>255.2632</v>
      </c>
      <c r="L144" s="44"/>
      <c r="M144" s="63">
        <f aca="true" t="shared" si="31" ref="M144:M149">IF($G144&lt;&gt;0,ROUND($E144*OFA,4)," ")</f>
        <v>5.4915</v>
      </c>
      <c r="N144" s="63"/>
      <c r="O144" s="63">
        <f>+K144+M144</f>
        <v>260.7547</v>
      </c>
      <c r="P144" s="63"/>
      <c r="Q144" s="63">
        <f>IF($O144&lt;&gt;0,ROUND($O144*NFA,4)," ")</f>
        <v>7.8226</v>
      </c>
      <c r="R144" s="63"/>
      <c r="S144" s="63">
        <f>IF(O144&lt;&gt;0,O144+Q144," ")</f>
        <v>268.57730000000004</v>
      </c>
      <c r="T144" s="63"/>
      <c r="U144" s="63">
        <f>IF($G144&lt;&gt;0,ROUND($E144*Full_GA_NIH,4)," ")</f>
        <v>64.9828</v>
      </c>
      <c r="V144" s="64"/>
      <c r="W144" s="63">
        <f>IF($G144&lt;&gt;0,ROUND($E144*OFA,4)," ")</f>
        <v>5.4915</v>
      </c>
      <c r="X144" s="64"/>
      <c r="Y144" s="64">
        <f>+G144+U144+W144</f>
        <v>253.5243</v>
      </c>
      <c r="Z144" s="62"/>
    </row>
    <row r="145" spans="1:26" ht="13.5" customHeight="1">
      <c r="A145" s="5"/>
      <c r="B145" s="7" t="s">
        <v>70</v>
      </c>
      <c r="C145" s="186">
        <v>144.15</v>
      </c>
      <c r="D145" s="104"/>
      <c r="E145" s="112">
        <v>148.94</v>
      </c>
      <c r="F145" s="11"/>
      <c r="G145" s="44">
        <f>IF(E145&lt;&gt;0,E145+F145," ")</f>
        <v>148.94</v>
      </c>
      <c r="H145" s="44"/>
      <c r="I145" s="44">
        <f>IF(G145&lt;&gt;0,ROUND(E145*Full_GA,4)," ")</f>
        <v>58.7568</v>
      </c>
      <c r="J145" s="44"/>
      <c r="K145" s="63">
        <f>IF(G145&lt;&gt;0,G145+I145," ")</f>
        <v>207.6968</v>
      </c>
      <c r="L145" s="44"/>
      <c r="M145" s="63">
        <f t="shared" si="31"/>
        <v>4.4682</v>
      </c>
      <c r="N145" s="63"/>
      <c r="O145" s="63">
        <f>+K145+M145</f>
        <v>212.165</v>
      </c>
      <c r="P145" s="63"/>
      <c r="Q145" s="63">
        <f>IF($O145&lt;&gt;0,ROUND($O145*NFA,4)," ")</f>
        <v>6.365</v>
      </c>
      <c r="R145" s="63"/>
      <c r="S145" s="63">
        <f>IF(O145&lt;&gt;0,O145+Q145," ")</f>
        <v>218.53</v>
      </c>
      <c r="T145" s="63"/>
      <c r="U145" s="63">
        <f>IF($G145&lt;&gt;0,ROUND($E145*Full_GA_NIH,4)," ")</f>
        <v>52.8737</v>
      </c>
      <c r="V145" s="64"/>
      <c r="W145" s="63">
        <f>IF($G145&lt;&gt;0,ROUND($E145*OFA,4)," ")</f>
        <v>4.4682</v>
      </c>
      <c r="X145" s="64"/>
      <c r="Y145" s="64">
        <f>+G145+U145+W145</f>
        <v>206.28189999999998</v>
      </c>
      <c r="Z145" s="62"/>
    </row>
    <row r="146" spans="1:26" ht="12.75">
      <c r="A146" s="5"/>
      <c r="B146" s="7" t="s">
        <v>71</v>
      </c>
      <c r="C146" s="186">
        <v>136.8</v>
      </c>
      <c r="D146" s="104"/>
      <c r="E146" s="112">
        <v>141.4</v>
      </c>
      <c r="F146" s="11"/>
      <c r="G146" s="44">
        <f>IF(E146&lt;&gt;0,E146+F146," ")</f>
        <v>141.4</v>
      </c>
      <c r="H146" s="44"/>
      <c r="I146" s="44">
        <f>IF(G146&lt;&gt;0,ROUND(E146*Full_GA,4)," ")</f>
        <v>55.7823</v>
      </c>
      <c r="J146" s="44"/>
      <c r="K146" s="63">
        <f>IF(G146&lt;&gt;0,G146+I146," ")</f>
        <v>197.1823</v>
      </c>
      <c r="L146" s="44"/>
      <c r="M146" s="63">
        <f t="shared" si="31"/>
        <v>4.242</v>
      </c>
      <c r="N146" s="63"/>
      <c r="O146" s="63">
        <f>+K146+M146</f>
        <v>201.4243</v>
      </c>
      <c r="P146" s="63"/>
      <c r="Q146" s="63">
        <f>IF($O146&lt;&gt;0,ROUND($O146*NFA,4)," ")</f>
        <v>6.0427</v>
      </c>
      <c r="R146" s="63"/>
      <c r="S146" s="63">
        <f>IF(O146&lt;&gt;0,O146+Q146," ")</f>
        <v>207.46699999999998</v>
      </c>
      <c r="T146" s="63"/>
      <c r="U146" s="63">
        <f>IF($G146&lt;&gt;0,ROUND($E146*Full_GA_NIH,4)," ")</f>
        <v>50.197</v>
      </c>
      <c r="V146" s="64"/>
      <c r="W146" s="63">
        <f>IF($G146&lt;&gt;0,ROUND($E146*OFA,4)," ")</f>
        <v>4.242</v>
      </c>
      <c r="X146" s="64"/>
      <c r="Y146" s="64">
        <f>+G146+U146+W146</f>
        <v>195.839</v>
      </c>
      <c r="Z146" s="62"/>
    </row>
    <row r="147" spans="1:26" ht="12.75">
      <c r="A147" s="5"/>
      <c r="B147" s="7" t="s">
        <v>72</v>
      </c>
      <c r="C147" s="186">
        <v>84.85</v>
      </c>
      <c r="D147" s="104"/>
      <c r="E147" s="112">
        <v>88.35</v>
      </c>
      <c r="F147" s="11"/>
      <c r="G147" s="44">
        <f>IF(E147&lt;&gt;0,E147+F147," ")</f>
        <v>88.35</v>
      </c>
      <c r="H147" s="44"/>
      <c r="I147" s="44">
        <f>IF(G147&lt;&gt;0,ROUND(E147*Full_GA,4)," ")</f>
        <v>34.8541</v>
      </c>
      <c r="J147" s="44"/>
      <c r="K147" s="63">
        <f>IF(G147&lt;&gt;0,G147+I147," ")</f>
        <v>123.2041</v>
      </c>
      <c r="L147" s="44"/>
      <c r="M147" s="63">
        <f t="shared" si="31"/>
        <v>2.6505</v>
      </c>
      <c r="N147" s="63"/>
      <c r="O147" s="63">
        <f>+K147+M147</f>
        <v>125.85459999999999</v>
      </c>
      <c r="P147" s="63"/>
      <c r="Q147" s="63">
        <f>IF($O147&lt;&gt;0,ROUND($O147*NFA,4)," ")</f>
        <v>3.7756</v>
      </c>
      <c r="R147" s="63"/>
      <c r="S147" s="63">
        <f>IF(O147&lt;&gt;0,O147+Q147," ")</f>
        <v>129.6302</v>
      </c>
      <c r="T147" s="63"/>
      <c r="U147" s="63">
        <f>IF($G147&lt;&gt;0,ROUND($E147*Full_GA_NIH,4)," ")</f>
        <v>31.3643</v>
      </c>
      <c r="V147" s="64"/>
      <c r="W147" s="63">
        <f>IF($G147&lt;&gt;0,ROUND($E147*OFA,4)," ")</f>
        <v>2.6505</v>
      </c>
      <c r="X147" s="64"/>
      <c r="Y147" s="64">
        <f>+G147+U147+W147</f>
        <v>122.36479999999999</v>
      </c>
      <c r="Z147" s="62"/>
    </row>
    <row r="148" spans="1:26" ht="12.75">
      <c r="A148" s="5"/>
      <c r="B148" s="7" t="s">
        <v>75</v>
      </c>
      <c r="C148" s="186">
        <v>60.9</v>
      </c>
      <c r="D148" s="104"/>
      <c r="E148" s="112">
        <v>62.8</v>
      </c>
      <c r="F148" s="11"/>
      <c r="G148" s="44">
        <f>IF(E148&lt;&gt;0,E148+F148," ")</f>
        <v>62.8</v>
      </c>
      <c r="H148" s="44"/>
      <c r="I148" s="44">
        <f>IF(G148&lt;&gt;0,ROUND(E148*Full_GA,4)," ")</f>
        <v>24.7746</v>
      </c>
      <c r="J148" s="44"/>
      <c r="K148" s="63">
        <f>IF(G148&lt;&gt;0,G148+I148," ")</f>
        <v>87.5746</v>
      </c>
      <c r="L148" s="44"/>
      <c r="M148" s="63">
        <f t="shared" si="31"/>
        <v>1.884</v>
      </c>
      <c r="N148" s="63"/>
      <c r="O148" s="63">
        <f>+K148+M148</f>
        <v>89.4586</v>
      </c>
      <c r="P148" s="63"/>
      <c r="Q148" s="63">
        <f>IF($O148&lt;&gt;0,ROUND($O148*NFA,4)," ")</f>
        <v>2.6838</v>
      </c>
      <c r="R148" s="63"/>
      <c r="S148" s="63">
        <f>IF(O148&lt;&gt;0,O148+Q148," ")</f>
        <v>92.14240000000001</v>
      </c>
      <c r="T148" s="63"/>
      <c r="U148" s="63">
        <f>IF($G148&lt;&gt;0,ROUND($E148*Full_GA_NIH,4)," ")</f>
        <v>22.294</v>
      </c>
      <c r="V148" s="64"/>
      <c r="W148" s="63">
        <f>IF($G148&lt;&gt;0,ROUND($E148*OFA,4)," ")</f>
        <v>1.884</v>
      </c>
      <c r="X148" s="64"/>
      <c r="Y148" s="64">
        <f>+G148+U148+W148</f>
        <v>86.978</v>
      </c>
      <c r="Z148" s="62"/>
    </row>
    <row r="149" spans="1:26" ht="12.75">
      <c r="A149" s="5"/>
      <c r="B149" s="79"/>
      <c r="C149" s="182"/>
      <c r="D149" s="104"/>
      <c r="E149" s="11"/>
      <c r="F149" s="11"/>
      <c r="G149" s="44"/>
      <c r="H149" s="44"/>
      <c r="I149" s="52"/>
      <c r="J149" s="44"/>
      <c r="K149" s="60"/>
      <c r="L149" s="44"/>
      <c r="M149" s="60" t="str">
        <f t="shared" si="31"/>
        <v> </v>
      </c>
      <c r="N149" s="60"/>
      <c r="O149" s="60"/>
      <c r="P149" s="60"/>
      <c r="Q149" s="60"/>
      <c r="R149" s="60"/>
      <c r="S149" s="60"/>
      <c r="T149" s="60"/>
      <c r="U149" s="60"/>
      <c r="V149" s="62"/>
      <c r="W149" s="62"/>
      <c r="X149" s="62"/>
      <c r="Y149" s="62"/>
      <c r="Z149" s="62"/>
    </row>
    <row r="150" spans="1:26" ht="15.75">
      <c r="A150" s="5"/>
      <c r="B150" s="204" t="s">
        <v>177</v>
      </c>
      <c r="C150" s="196"/>
      <c r="D150" s="107"/>
      <c r="K150" s="62"/>
      <c r="M150" s="62"/>
      <c r="N150" s="62"/>
      <c r="O150" s="62"/>
      <c r="P150" s="62"/>
      <c r="Q150" s="62"/>
      <c r="R150" s="62"/>
      <c r="S150" s="61"/>
      <c r="T150" s="61"/>
      <c r="U150" s="62"/>
      <c r="V150" s="62"/>
      <c r="W150" s="62"/>
      <c r="X150" s="62"/>
      <c r="Y150" s="62"/>
      <c r="Z150" s="62"/>
    </row>
    <row r="151" spans="1:26" s="175" customFormat="1" ht="26.25" customHeight="1">
      <c r="A151" s="167"/>
      <c r="B151" s="180" t="s">
        <v>164</v>
      </c>
      <c r="C151" s="185">
        <v>107.2</v>
      </c>
      <c r="D151" s="176"/>
      <c r="E151" s="170">
        <v>109.8</v>
      </c>
      <c r="F151" s="177"/>
      <c r="G151" s="170">
        <f>IF(E151&lt;&gt;0,E151+F151," ")</f>
        <v>109.8</v>
      </c>
      <c r="H151" s="170"/>
      <c r="I151" s="170">
        <f>IF(G151&lt;&gt;0,ROUND(E151*Full_GA,4)," ")</f>
        <v>43.3161</v>
      </c>
      <c r="J151" s="170"/>
      <c r="K151" s="172">
        <f>IF(G151&lt;&gt;0,G151+I151," ")</f>
        <v>153.1161</v>
      </c>
      <c r="L151" s="170"/>
      <c r="M151" s="172">
        <f>IF($G151&lt;&gt;0,ROUND($E151*OFA,4)," ")</f>
        <v>3.294</v>
      </c>
      <c r="N151" s="172"/>
      <c r="O151" s="172">
        <f>+K151+M151</f>
        <v>156.4101</v>
      </c>
      <c r="P151" s="172"/>
      <c r="Q151" s="172">
        <f>IF($O151&lt;&gt;0,ROUND($O151*NFA,4)," ")</f>
        <v>4.6923</v>
      </c>
      <c r="R151" s="172"/>
      <c r="S151" s="172">
        <f>IF(O151&lt;&gt;0,O151+Q151," ")</f>
        <v>161.1024</v>
      </c>
      <c r="T151" s="172"/>
      <c r="U151" s="172">
        <f>IF($G151&lt;&gt;0,ROUND($E151*Full_GA_NIH,4)," ")</f>
        <v>38.979</v>
      </c>
      <c r="V151" s="173"/>
      <c r="W151" s="172">
        <f>IF($G151&lt;&gt;0,ROUND($E151*OFA,4)," ")</f>
        <v>3.294</v>
      </c>
      <c r="X151" s="173"/>
      <c r="Y151" s="173">
        <f>+G151+U151+W151</f>
        <v>152.073</v>
      </c>
      <c r="Z151" s="174"/>
    </row>
    <row r="152" spans="1:26" ht="21.75" customHeight="1">
      <c r="A152" s="5"/>
      <c r="B152" s="77" t="s">
        <v>91</v>
      </c>
      <c r="C152" s="196"/>
      <c r="D152" s="107"/>
      <c r="K152" s="62"/>
      <c r="M152" s="62"/>
      <c r="N152" s="62"/>
      <c r="O152" s="62"/>
      <c r="P152" s="62"/>
      <c r="Q152" s="62"/>
      <c r="R152" s="62"/>
      <c r="S152" s="61"/>
      <c r="T152" s="61"/>
      <c r="U152" s="62"/>
      <c r="V152" s="62"/>
      <c r="W152" s="62"/>
      <c r="X152" s="62"/>
      <c r="Y152" s="62"/>
      <c r="Z152" s="62"/>
    </row>
    <row r="153" spans="1:26" ht="14.25">
      <c r="A153" s="5"/>
      <c r="B153" s="84"/>
      <c r="C153" s="196"/>
      <c r="D153" s="107"/>
      <c r="K153" s="62"/>
      <c r="M153" s="62"/>
      <c r="N153" s="62"/>
      <c r="O153" s="62"/>
      <c r="P153" s="62"/>
      <c r="Q153" s="62"/>
      <c r="R153" s="62"/>
      <c r="S153" s="61"/>
      <c r="T153" s="61"/>
      <c r="U153" s="62"/>
      <c r="V153" s="62"/>
      <c r="W153" s="62"/>
      <c r="X153" s="62"/>
      <c r="Y153" s="62"/>
      <c r="Z153" s="62"/>
    </row>
    <row r="154" spans="1:26" ht="12.75">
      <c r="A154" s="5"/>
      <c r="B154" s="124" t="s">
        <v>159</v>
      </c>
      <c r="C154" s="182"/>
      <c r="D154" s="104"/>
      <c r="E154" s="11"/>
      <c r="F154" s="11"/>
      <c r="G154" s="10"/>
      <c r="H154" s="10"/>
      <c r="I154" s="52"/>
      <c r="J154" s="10"/>
      <c r="K154" s="60"/>
      <c r="L154" s="10"/>
      <c r="M154" s="60"/>
      <c r="N154" s="60"/>
      <c r="O154" s="60"/>
      <c r="P154" s="60"/>
      <c r="Q154" s="60"/>
      <c r="R154" s="60"/>
      <c r="S154" s="60"/>
      <c r="T154" s="60"/>
      <c r="U154" s="62"/>
      <c r="V154" s="62"/>
      <c r="W154" s="62"/>
      <c r="X154" s="62"/>
      <c r="Y154" s="62"/>
      <c r="Z154" s="62"/>
    </row>
    <row r="155" spans="1:26" ht="12.75">
      <c r="A155" s="5"/>
      <c r="B155" s="8" t="s">
        <v>30</v>
      </c>
      <c r="C155" s="187">
        <v>324.9</v>
      </c>
      <c r="D155" s="104"/>
      <c r="E155" s="11">
        <v>347.9</v>
      </c>
      <c r="F155" s="11"/>
      <c r="G155" s="44">
        <f>IF(E155&lt;&gt;0,E155+F155," ")</f>
        <v>347.9</v>
      </c>
      <c r="H155" s="44"/>
      <c r="I155" s="44">
        <f>IF(G155&lt;&gt;0,ROUND(E155*Full_GA,4)," ")</f>
        <v>137.2466</v>
      </c>
      <c r="J155" s="44"/>
      <c r="K155" s="63">
        <f>IF(G155&lt;&gt;0,G155+I155," ")</f>
        <v>485.1466</v>
      </c>
      <c r="L155" s="44"/>
      <c r="M155" s="63">
        <f>IF($G155&lt;&gt;0,ROUND($E155*OFA,4)," ")</f>
        <v>10.437</v>
      </c>
      <c r="N155" s="63"/>
      <c r="O155" s="63">
        <f>+K155+M155</f>
        <v>495.5836</v>
      </c>
      <c r="P155" s="63"/>
      <c r="Q155" s="63">
        <f>IF($O155&lt;&gt;0,ROUND($O155*NFA,4)," ")</f>
        <v>14.8675</v>
      </c>
      <c r="R155" s="63"/>
      <c r="S155" s="63">
        <f>IF(O155&lt;&gt;0,O155+Q155," ")</f>
        <v>510.4511</v>
      </c>
      <c r="T155" s="63"/>
      <c r="U155" s="63">
        <f>IF($G155&lt;&gt;0,ROUND($E155*Full_GA_NIH,4)," ")</f>
        <v>123.5045</v>
      </c>
      <c r="V155" s="64"/>
      <c r="W155" s="63">
        <f>IF($G155&lt;&gt;0,ROUND($E155*OFA,4)," ")</f>
        <v>10.437</v>
      </c>
      <c r="X155" s="64"/>
      <c r="Y155" s="64">
        <f>+G155+U155+W155</f>
        <v>481.8415</v>
      </c>
      <c r="Z155" s="62"/>
    </row>
    <row r="156" spans="1:26" ht="12.75">
      <c r="A156" s="5"/>
      <c r="C156" s="196"/>
      <c r="D156" s="107"/>
      <c r="G156" s="45"/>
      <c r="H156" s="45"/>
      <c r="I156" s="45"/>
      <c r="J156" s="45"/>
      <c r="K156" s="64"/>
      <c r="L156" s="45"/>
      <c r="M156" s="64"/>
      <c r="N156" s="64"/>
      <c r="O156" s="64"/>
      <c r="P156" s="64"/>
      <c r="Q156" s="64"/>
      <c r="R156" s="64"/>
      <c r="S156" s="67"/>
      <c r="T156" s="67"/>
      <c r="U156" s="64"/>
      <c r="V156" s="64"/>
      <c r="W156" s="63" t="str">
        <f>IF($G156&lt;&gt;0,ROUND($E156*OFA,4)," ")</f>
        <v> </v>
      </c>
      <c r="X156" s="64"/>
      <c r="Y156" s="64"/>
      <c r="Z156" s="62"/>
    </row>
    <row r="157" spans="1:26" ht="12.75">
      <c r="A157" s="5"/>
      <c r="B157" s="8" t="s">
        <v>41</v>
      </c>
      <c r="C157" s="197">
        <v>111.95</v>
      </c>
      <c r="D157" s="104"/>
      <c r="E157" s="49">
        <v>132.05</v>
      </c>
      <c r="F157" s="49"/>
      <c r="G157" s="44">
        <f>IF(E157&lt;&gt;0,E157+F157," ")</f>
        <v>132.05</v>
      </c>
      <c r="H157" s="44"/>
      <c r="I157" s="44">
        <f>IF(G157&lt;&gt;0,ROUND(E157*Full_GA,4)," ")</f>
        <v>52.0937</v>
      </c>
      <c r="J157" s="44"/>
      <c r="K157" s="63">
        <f>IF(G157&lt;&gt;0,G157+I157," ")</f>
        <v>184.14370000000002</v>
      </c>
      <c r="L157" s="44"/>
      <c r="M157" s="63">
        <f>IF($G157&lt;&gt;0,ROUND($E157*OFA,4)," ")</f>
        <v>3.9615</v>
      </c>
      <c r="N157" s="63"/>
      <c r="O157" s="63">
        <f>+K157+M157</f>
        <v>188.10520000000002</v>
      </c>
      <c r="P157" s="63"/>
      <c r="Q157" s="63">
        <f>IF($O157&lt;&gt;0,ROUND($O157*NFA,4)," ")</f>
        <v>5.6432</v>
      </c>
      <c r="R157" s="63"/>
      <c r="S157" s="63">
        <f>IF(O157&lt;&gt;0,O157+Q157," ")</f>
        <v>193.74840000000003</v>
      </c>
      <c r="T157" s="63"/>
      <c r="U157" s="63">
        <f>IF($G157&lt;&gt;0,ROUND($E157*Full_GA_NIH,4)," ")</f>
        <v>46.8778</v>
      </c>
      <c r="V157" s="64"/>
      <c r="W157" s="63">
        <f>IF($G157&lt;&gt;0,ROUND($E157*OFA,4)," ")</f>
        <v>3.9615</v>
      </c>
      <c r="X157" s="64"/>
      <c r="Y157" s="64">
        <f>+G157+U157+W157</f>
        <v>182.88930000000002</v>
      </c>
      <c r="Z157" s="62"/>
    </row>
    <row r="158" spans="1:26" ht="12.75">
      <c r="A158" s="5"/>
      <c r="B158" s="82"/>
      <c r="C158" s="182"/>
      <c r="D158" s="104"/>
      <c r="E158" s="20"/>
      <c r="F158" s="19"/>
      <c r="G158" s="21"/>
      <c r="H158" s="21"/>
      <c r="I158" s="53"/>
      <c r="J158" s="21"/>
      <c r="K158" s="60"/>
      <c r="L158" s="21"/>
      <c r="M158" s="60"/>
      <c r="N158" s="60"/>
      <c r="O158" s="60"/>
      <c r="P158" s="60"/>
      <c r="Q158" s="60"/>
      <c r="R158" s="60"/>
      <c r="S158" s="60"/>
      <c r="T158" s="60"/>
      <c r="U158" s="62"/>
      <c r="V158" s="62"/>
      <c r="W158" s="62"/>
      <c r="X158" s="62"/>
      <c r="Y158" s="62"/>
      <c r="Z158" s="62"/>
    </row>
    <row r="159" spans="1:26" ht="12.75">
      <c r="A159" s="5"/>
      <c r="B159" s="94" t="s">
        <v>19</v>
      </c>
      <c r="C159" s="184"/>
      <c r="D159" s="103"/>
      <c r="E159" s="11"/>
      <c r="F159" s="5"/>
      <c r="G159" s="10" t="str">
        <f aca="true" t="shared" si="32" ref="G159:H162">IF(E159&lt;&gt;0,E159+F159," ")</f>
        <v> </v>
      </c>
      <c r="H159" s="10" t="str">
        <f t="shared" si="32"/>
        <v> </v>
      </c>
      <c r="I159" s="52" t="str">
        <f>IF(G159&lt;&gt;0,ROUND(E159*GA,2)," ")</f>
        <v> </v>
      </c>
      <c r="J159" s="10" t="str">
        <f>IF(H159&lt;&gt;0,H159+I159," ")</f>
        <v> </v>
      </c>
      <c r="K159" s="60" t="str">
        <f>IF(G159&lt;&gt;0,G159+I159," ")</f>
        <v> </v>
      </c>
      <c r="L159" s="10" t="str">
        <f>IF(J159&lt;&gt;0,J159+K159," ")</f>
        <v> </v>
      </c>
      <c r="M159" s="60"/>
      <c r="N159" s="60"/>
      <c r="O159" s="60"/>
      <c r="P159" s="60"/>
      <c r="Q159" s="60" t="str">
        <f>IF(K159&lt;&gt;0,ROUND(K159*NFA,2)," ")</f>
        <v> </v>
      </c>
      <c r="R159" s="60" t="str">
        <f>IF(L159&lt;&gt;0,L159+Q159," ")</f>
        <v> </v>
      </c>
      <c r="S159" s="60" t="str">
        <f>IF(K159&lt;&gt;0,K159+Q159," ")</f>
        <v> </v>
      </c>
      <c r="T159" s="60" t="str">
        <f>IF(R159&lt;&gt;0,R159+S159," ")</f>
        <v> </v>
      </c>
      <c r="U159" s="62"/>
      <c r="V159" s="62"/>
      <c r="W159" s="62"/>
      <c r="X159" s="62"/>
      <c r="Y159" s="62"/>
      <c r="Z159" s="62"/>
    </row>
    <row r="160" spans="1:26" ht="12.75">
      <c r="A160" s="5"/>
      <c r="B160" s="84"/>
      <c r="C160" s="184"/>
      <c r="D160" s="103"/>
      <c r="E160" s="5"/>
      <c r="F160" s="5"/>
      <c r="G160" s="10" t="str">
        <f t="shared" si="32"/>
        <v> </v>
      </c>
      <c r="H160" s="10" t="str">
        <f t="shared" si="32"/>
        <v> </v>
      </c>
      <c r="I160" s="52" t="str">
        <f>IF(G160&lt;&gt;0,ROUND(E160*GA,2)," ")</f>
        <v> </v>
      </c>
      <c r="J160" s="10" t="str">
        <f>IF(H160&lt;&gt;0,H160+I160," ")</f>
        <v> </v>
      </c>
      <c r="K160" s="60" t="str">
        <f>IF(G160&lt;&gt;0,G160+I160," ")</f>
        <v> </v>
      </c>
      <c r="L160" s="10" t="str">
        <f>IF(J160&lt;&gt;0,J160+K160," ")</f>
        <v> </v>
      </c>
      <c r="M160" s="60"/>
      <c r="N160" s="60"/>
      <c r="O160" s="60"/>
      <c r="P160" s="60"/>
      <c r="Q160" s="60" t="str">
        <f>IF(K160&lt;&gt;0,ROUND(K160*NFA,2)," ")</f>
        <v> </v>
      </c>
      <c r="R160" s="60" t="str">
        <f>IF(L160&lt;&gt;0,L160+Q160," ")</f>
        <v> </v>
      </c>
      <c r="S160" s="60" t="str">
        <f>IF(K160&lt;&gt;0,K160+Q160," ")</f>
        <v> </v>
      </c>
      <c r="T160" s="60" t="str">
        <f>IF(R160&lt;&gt;0,R160+S160," ")</f>
        <v> </v>
      </c>
      <c r="U160" s="62"/>
      <c r="V160" s="62"/>
      <c r="W160" s="62"/>
      <c r="X160" s="62"/>
      <c r="Y160" s="62"/>
      <c r="Z160" s="62"/>
    </row>
    <row r="161" spans="1:26" ht="12.75">
      <c r="A161" s="5"/>
      <c r="B161" s="8" t="s">
        <v>50</v>
      </c>
      <c r="C161" s="182">
        <v>131.75</v>
      </c>
      <c r="D161" s="104"/>
      <c r="E161" s="7">
        <v>137.2</v>
      </c>
      <c r="F161" s="5"/>
      <c r="G161" s="44">
        <f>IF(E161&lt;&gt;0,E161+F161," ")</f>
        <v>137.2</v>
      </c>
      <c r="H161" s="44"/>
      <c r="I161" s="44">
        <f>IF(G161&lt;&gt;0,ROUND(E161*Full_GA,4)," ")</f>
        <v>54.1254</v>
      </c>
      <c r="J161" s="44"/>
      <c r="K161" s="63">
        <f>IF(G161&lt;&gt;0,G161+I161," ")</f>
        <v>191.3254</v>
      </c>
      <c r="L161" s="44"/>
      <c r="M161" s="63">
        <f>IF($G161&lt;&gt;0,ROUND($E161*OFA,4)," ")</f>
        <v>4.116</v>
      </c>
      <c r="N161" s="63"/>
      <c r="O161" s="63">
        <f>+K161+M161</f>
        <v>195.4414</v>
      </c>
      <c r="P161" s="63"/>
      <c r="Q161" s="63">
        <f>IF($O161&lt;&gt;0,ROUND($O161*NFA,4)," ")</f>
        <v>5.8632</v>
      </c>
      <c r="R161" s="63"/>
      <c r="S161" s="63">
        <f>IF(O161&lt;&gt;0,O161+Q161," ")</f>
        <v>201.3046</v>
      </c>
      <c r="T161" s="63"/>
      <c r="U161" s="63">
        <f>IF($G161&lt;&gt;0,ROUND($E161*Full_GA_NIH,4)," ")</f>
        <v>48.706</v>
      </c>
      <c r="V161" s="64"/>
      <c r="W161" s="63">
        <f>IF($G161&lt;&gt;0,ROUND($E161*OFA,4)," ")</f>
        <v>4.116</v>
      </c>
      <c r="X161" s="64"/>
      <c r="Y161" s="64">
        <f>+G161+U161+W161</f>
        <v>190.022</v>
      </c>
      <c r="Z161" s="62"/>
    </row>
    <row r="162" spans="1:26" ht="12.75">
      <c r="A162" s="5"/>
      <c r="B162" s="5"/>
      <c r="C162" s="184"/>
      <c r="D162" s="103"/>
      <c r="E162" s="5"/>
      <c r="F162" s="5"/>
      <c r="G162" s="44" t="str">
        <f t="shared" si="32"/>
        <v> </v>
      </c>
      <c r="H162" s="44" t="str">
        <f t="shared" si="32"/>
        <v> </v>
      </c>
      <c r="I162" s="44" t="str">
        <f>IF(G162&lt;&gt;0,ROUND(E162*GA,2)," ")</f>
        <v> </v>
      </c>
      <c r="J162" s="44" t="str">
        <f>IF(H162&lt;&gt;0,H162+I162," ")</f>
        <v> </v>
      </c>
      <c r="K162" s="63" t="str">
        <f>IF(G162&lt;&gt;0,G162+I162," ")</f>
        <v> </v>
      </c>
      <c r="L162" s="44" t="str">
        <f>IF(J162&lt;&gt;0,J162+#REF!," ")</f>
        <v> </v>
      </c>
      <c r="M162" s="63"/>
      <c r="N162" s="63"/>
      <c r="O162" s="63"/>
      <c r="P162" s="63"/>
      <c r="Q162" s="63" t="str">
        <f>IF(K162&lt;&gt;0,ROUND(K162*NFA,2)," ")</f>
        <v> </v>
      </c>
      <c r="R162" s="63" t="str">
        <f>IF(L162&lt;&gt;0,L162+Q162," ")</f>
        <v> </v>
      </c>
      <c r="S162" s="63" t="str">
        <f>IF(K162&lt;&gt;0,K162+Q162," ")</f>
        <v> </v>
      </c>
      <c r="T162" s="63" t="str">
        <f>IF(R162&lt;&gt;0,R162+S162," ")</f>
        <v> </v>
      </c>
      <c r="U162" s="64"/>
      <c r="V162" s="64"/>
      <c r="W162" s="64"/>
      <c r="X162" s="64"/>
      <c r="Y162" s="64"/>
      <c r="Z162" s="62"/>
    </row>
    <row r="163" spans="1:26" ht="12.75">
      <c r="A163" s="5"/>
      <c r="B163" s="8" t="s">
        <v>51</v>
      </c>
      <c r="C163" s="188">
        <v>19.3</v>
      </c>
      <c r="D163" s="108"/>
      <c r="E163" s="13">
        <v>19.9</v>
      </c>
      <c r="F163" s="5"/>
      <c r="G163" s="44">
        <f>IF(E163&lt;&gt;0,E163+F163," ")</f>
        <v>19.9</v>
      </c>
      <c r="H163" s="44"/>
      <c r="I163" s="44">
        <f>IF(G163&lt;&gt;0,ROUND(E163*Full_GA,4)," ")</f>
        <v>7.8506</v>
      </c>
      <c r="J163" s="44"/>
      <c r="K163" s="63">
        <f>IF(G163&lt;&gt;0,G163+I163," ")</f>
        <v>27.7506</v>
      </c>
      <c r="L163" s="44"/>
      <c r="M163" s="63">
        <f>IF($G163&lt;&gt;0,ROUND($E163*OFA,4)," ")</f>
        <v>0.597</v>
      </c>
      <c r="N163" s="63"/>
      <c r="O163" s="63">
        <f>+K163+M163</f>
        <v>28.3476</v>
      </c>
      <c r="P163" s="63"/>
      <c r="Q163" s="63">
        <f>IF($O163&lt;&gt;0,ROUND($O163*NFA,4)," ")</f>
        <v>0.8504</v>
      </c>
      <c r="R163" s="63"/>
      <c r="S163" s="63">
        <f>IF(O163&lt;&gt;0,O163+Q163," ")</f>
        <v>29.198</v>
      </c>
      <c r="T163" s="63"/>
      <c r="U163" s="63">
        <f>IF($G163&lt;&gt;0,ROUND($E163*Full_GA_NIH,4)," ")</f>
        <v>7.0645</v>
      </c>
      <c r="V163" s="64"/>
      <c r="W163" s="63">
        <f>IF($G163&lt;&gt;0,ROUND($E163*OFA,4)," ")</f>
        <v>0.597</v>
      </c>
      <c r="X163" s="64"/>
      <c r="Y163" s="64">
        <f>+G163+U163+W163</f>
        <v>27.5615</v>
      </c>
      <c r="Z163" s="62"/>
    </row>
    <row r="164" spans="1:26" ht="12.75">
      <c r="A164" s="5"/>
      <c r="B164" s="8"/>
      <c r="C164" s="189"/>
      <c r="D164" s="103"/>
      <c r="E164" s="15"/>
      <c r="F164" s="5"/>
      <c r="G164" s="44"/>
      <c r="H164" s="44"/>
      <c r="I164" s="44"/>
      <c r="J164" s="44"/>
      <c r="K164" s="63"/>
      <c r="L164" s="44"/>
      <c r="M164" s="63"/>
      <c r="N164" s="63"/>
      <c r="O164" s="63"/>
      <c r="P164" s="63"/>
      <c r="Q164" s="63"/>
      <c r="R164" s="63"/>
      <c r="S164" s="63"/>
      <c r="T164" s="63"/>
      <c r="U164" s="64"/>
      <c r="V164" s="64"/>
      <c r="W164" s="64"/>
      <c r="X164" s="64"/>
      <c r="Y164" s="64"/>
      <c r="Z164" s="62"/>
    </row>
    <row r="165" spans="1:26" ht="12.75">
      <c r="A165" s="5"/>
      <c r="B165" s="8" t="s">
        <v>88</v>
      </c>
      <c r="C165" s="189">
        <v>48.1</v>
      </c>
      <c r="D165" s="103"/>
      <c r="E165" s="27">
        <v>50.1</v>
      </c>
      <c r="F165" s="5"/>
      <c r="G165" s="44">
        <f>IF(E165&lt;&gt;0,E165+F165," ")</f>
        <v>50.1</v>
      </c>
      <c r="H165" s="44"/>
      <c r="I165" s="44">
        <f>IF(G165&lt;&gt;0,ROUND(E165*Full_GA,4)," ")</f>
        <v>19.7645</v>
      </c>
      <c r="J165" s="44"/>
      <c r="K165" s="63">
        <f>IF(G165&lt;&gt;0,G165+I165," ")</f>
        <v>69.8645</v>
      </c>
      <c r="L165" s="44"/>
      <c r="M165" s="63">
        <f>IF($G165&lt;&gt;0,ROUND($E165*OFA,4)," ")</f>
        <v>1.503</v>
      </c>
      <c r="N165" s="63"/>
      <c r="O165" s="63">
        <f>+K165+M165</f>
        <v>71.3675</v>
      </c>
      <c r="P165" s="63"/>
      <c r="Q165" s="63">
        <f>IF($O165&lt;&gt;0,ROUND($O165*NFA,4)," ")</f>
        <v>2.141</v>
      </c>
      <c r="R165" s="63"/>
      <c r="S165" s="63">
        <f>IF(O165&lt;&gt;0,O165+Q165," ")</f>
        <v>73.50850000000001</v>
      </c>
      <c r="T165" s="63"/>
      <c r="U165" s="63">
        <f>IF($G165&lt;&gt;0,ROUND($E165*Full_GA_NIH,4)," ")</f>
        <v>17.7855</v>
      </c>
      <c r="V165" s="64"/>
      <c r="W165" s="63">
        <f>IF($G165&lt;&gt;0,ROUND($E165*OFA,4)," ")</f>
        <v>1.503</v>
      </c>
      <c r="X165" s="64"/>
      <c r="Y165" s="64">
        <f>+G165+U165+W165</f>
        <v>69.38850000000001</v>
      </c>
      <c r="Z165" s="62"/>
    </row>
    <row r="166" spans="1:26" ht="12.75">
      <c r="A166" s="5"/>
      <c r="B166" s="8"/>
      <c r="C166" s="189"/>
      <c r="D166" s="103"/>
      <c r="E166" s="15"/>
      <c r="F166" s="5"/>
      <c r="G166" s="44"/>
      <c r="H166" s="44"/>
      <c r="I166" s="44"/>
      <c r="J166" s="44"/>
      <c r="K166" s="63"/>
      <c r="L166" s="44"/>
      <c r="M166" s="63"/>
      <c r="N166" s="63"/>
      <c r="O166" s="63"/>
      <c r="P166" s="63"/>
      <c r="Q166" s="63"/>
      <c r="R166" s="63"/>
      <c r="S166" s="63"/>
      <c r="T166" s="63"/>
      <c r="U166" s="64"/>
      <c r="V166" s="64"/>
      <c r="W166" s="64"/>
      <c r="X166" s="64"/>
      <c r="Y166" s="64"/>
      <c r="Z166" s="62"/>
    </row>
    <row r="167" spans="1:26" ht="12.75">
      <c r="A167" s="5"/>
      <c r="B167" s="8" t="s">
        <v>89</v>
      </c>
      <c r="C167" s="189">
        <v>63.8</v>
      </c>
      <c r="D167" s="103"/>
      <c r="E167" s="27">
        <v>66.45</v>
      </c>
      <c r="F167" s="5"/>
      <c r="G167" s="44">
        <f>IF(E167&lt;&gt;0,E167+F167," ")</f>
        <v>66.45</v>
      </c>
      <c r="H167" s="44"/>
      <c r="I167" s="44">
        <f>IF(G167&lt;&gt;0,ROUND(E167*Full_GA,4)," ")</f>
        <v>26.2145</v>
      </c>
      <c r="J167" s="44"/>
      <c r="K167" s="63">
        <f>IF(G167&lt;&gt;0,G167+I167," ")</f>
        <v>92.6645</v>
      </c>
      <c r="L167" s="44"/>
      <c r="M167" s="63">
        <f>IF($G167&lt;&gt;0,ROUND($E167*OFA,4)," ")</f>
        <v>1.9935</v>
      </c>
      <c r="N167" s="63"/>
      <c r="O167" s="63">
        <f>+K167+M167</f>
        <v>94.658</v>
      </c>
      <c r="P167" s="63"/>
      <c r="Q167" s="63">
        <f>IF($O167&lt;&gt;0,ROUND($O167*NFA,4)," ")</f>
        <v>2.8397</v>
      </c>
      <c r="R167" s="63"/>
      <c r="S167" s="63">
        <f>IF(O167&lt;&gt;0,O167+Q167," ")</f>
        <v>97.4977</v>
      </c>
      <c r="T167" s="63"/>
      <c r="U167" s="63">
        <f>IF($G167&lt;&gt;0,ROUND($E167*Full_GA_NIH,4)," ")</f>
        <v>23.5898</v>
      </c>
      <c r="V167" s="64"/>
      <c r="W167" s="63">
        <f>IF($G167&lt;&gt;0,ROUND($E167*OFA,4)," ")</f>
        <v>1.9935</v>
      </c>
      <c r="X167" s="64"/>
      <c r="Y167" s="64">
        <f>+G167+U167+W167</f>
        <v>92.0333</v>
      </c>
      <c r="Z167" s="62"/>
    </row>
    <row r="168" spans="1:26" ht="12.75">
      <c r="A168" s="5"/>
      <c r="B168" s="8"/>
      <c r="C168" s="189"/>
      <c r="D168" s="103"/>
      <c r="E168" s="15"/>
      <c r="F168" s="5"/>
      <c r="G168" s="44"/>
      <c r="H168" s="44"/>
      <c r="I168" s="44"/>
      <c r="J168" s="44"/>
      <c r="K168" s="63"/>
      <c r="L168" s="44"/>
      <c r="M168" s="63"/>
      <c r="N168" s="63"/>
      <c r="O168" s="63"/>
      <c r="P168" s="63"/>
      <c r="Q168" s="63"/>
      <c r="R168" s="63"/>
      <c r="S168" s="63"/>
      <c r="T168" s="63"/>
      <c r="U168" s="64"/>
      <c r="V168" s="64"/>
      <c r="W168" s="64"/>
      <c r="X168" s="64"/>
      <c r="Y168" s="64"/>
      <c r="Z168" s="62"/>
    </row>
    <row r="169" spans="1:26" ht="12.75">
      <c r="A169" s="5"/>
      <c r="B169" s="93" t="s">
        <v>53</v>
      </c>
      <c r="C169" s="187"/>
      <c r="D169" s="104"/>
      <c r="E169" s="11"/>
      <c r="F169" s="11"/>
      <c r="G169" s="44"/>
      <c r="H169" s="44"/>
      <c r="I169" s="44"/>
      <c r="J169" s="44"/>
      <c r="K169" s="63"/>
      <c r="L169" s="44"/>
      <c r="M169" s="63"/>
      <c r="N169" s="63"/>
      <c r="O169" s="63"/>
      <c r="P169" s="63"/>
      <c r="Q169" s="63"/>
      <c r="R169" s="63"/>
      <c r="S169" s="63"/>
      <c r="T169" s="63"/>
      <c r="U169" s="64"/>
      <c r="V169" s="64"/>
      <c r="W169" s="64"/>
      <c r="X169" s="64"/>
      <c r="Y169" s="64"/>
      <c r="Z169" s="62"/>
    </row>
    <row r="170" spans="1:26" ht="12.75">
      <c r="A170" s="5"/>
      <c r="B170" s="8" t="s">
        <v>31</v>
      </c>
      <c r="C170" s="187">
        <v>48.75</v>
      </c>
      <c r="D170" s="104"/>
      <c r="E170" s="11">
        <v>50.5</v>
      </c>
      <c r="F170" s="11"/>
      <c r="G170" s="44">
        <f>IF(E170&lt;&gt;0,E170+F170," ")</f>
        <v>50.5</v>
      </c>
      <c r="H170" s="44"/>
      <c r="I170" s="44">
        <f>IF(G170&lt;&gt;0,ROUND(E170*Full_GA,4)," ")</f>
        <v>19.9223</v>
      </c>
      <c r="J170" s="44"/>
      <c r="K170" s="63">
        <f>IF(G170&lt;&gt;0,G170+I170," ")</f>
        <v>70.4223</v>
      </c>
      <c r="L170" s="44"/>
      <c r="M170" s="63">
        <f>IF($G170&lt;&gt;0,ROUND($E170*OFA,4)," ")</f>
        <v>1.515</v>
      </c>
      <c r="N170" s="63"/>
      <c r="O170" s="63">
        <f>+K170+M170</f>
        <v>71.93730000000001</v>
      </c>
      <c r="P170" s="63"/>
      <c r="Q170" s="63">
        <f>IF($O170&lt;&gt;0,ROUND($O170*NFA,4)," ")</f>
        <v>2.1581</v>
      </c>
      <c r="R170" s="63"/>
      <c r="S170" s="63">
        <f>IF(O170&lt;&gt;0,O170+Q170," ")</f>
        <v>74.09540000000001</v>
      </c>
      <c r="T170" s="63"/>
      <c r="U170" s="63">
        <f>IF($G170&lt;&gt;0,ROUND($E170*Full_GA_NIH,4)," ")</f>
        <v>17.9275</v>
      </c>
      <c r="V170" s="64"/>
      <c r="W170" s="63">
        <f>IF($G170&lt;&gt;0,ROUND($E170*OFA,4)," ")</f>
        <v>1.515</v>
      </c>
      <c r="X170" s="64"/>
      <c r="Y170" s="64">
        <f>+G170+U170+W170</f>
        <v>69.9425</v>
      </c>
      <c r="Z170" s="62"/>
    </row>
    <row r="171" spans="1:26" ht="12.75">
      <c r="A171" s="5"/>
      <c r="B171" s="7"/>
      <c r="C171" s="187"/>
      <c r="D171" s="104"/>
      <c r="E171" s="11"/>
      <c r="F171" s="11"/>
      <c r="G171" s="44" t="str">
        <f>IF(E171&lt;&gt;0,E171+F171," ")</f>
        <v> </v>
      </c>
      <c r="H171" s="44"/>
      <c r="I171" s="44" t="str">
        <f>IF(G171&lt;&gt;0,ROUND(E171*GA,2)," ")</f>
        <v> </v>
      </c>
      <c r="J171" s="44"/>
      <c r="K171" s="63" t="str">
        <f>IF(G171&lt;&gt;0,G171+I171," ")</f>
        <v> </v>
      </c>
      <c r="L171" s="44" t="str">
        <f>IF(H171&lt;&gt;0,H171+J171," ")</f>
        <v> </v>
      </c>
      <c r="M171" s="63"/>
      <c r="N171" s="63"/>
      <c r="O171" s="63"/>
      <c r="P171" s="63"/>
      <c r="Q171" s="63" t="str">
        <f>IF(K171&lt;&gt;0,ROUND(K171*NFA,2)," ")</f>
        <v> </v>
      </c>
      <c r="R171" s="63"/>
      <c r="S171" s="63" t="str">
        <f>IF(K171&lt;&gt;0,K171+Q171," ")</f>
        <v> </v>
      </c>
      <c r="T171" s="63"/>
      <c r="U171" s="64"/>
      <c r="V171" s="64"/>
      <c r="W171" s="64"/>
      <c r="X171" s="64"/>
      <c r="Y171" s="64"/>
      <c r="Z171" s="62"/>
    </row>
    <row r="172" spans="1:26" ht="12.75">
      <c r="A172" s="5"/>
      <c r="B172" s="93" t="s">
        <v>54</v>
      </c>
      <c r="C172" s="187"/>
      <c r="D172" s="104"/>
      <c r="E172" s="11"/>
      <c r="F172" s="11"/>
      <c r="G172" s="44"/>
      <c r="H172" s="44"/>
      <c r="I172" s="44"/>
      <c r="J172" s="44"/>
      <c r="K172" s="63"/>
      <c r="L172" s="44"/>
      <c r="M172" s="63"/>
      <c r="N172" s="63"/>
      <c r="O172" s="63"/>
      <c r="P172" s="63"/>
      <c r="Q172" s="63"/>
      <c r="R172" s="63"/>
      <c r="S172" s="63"/>
      <c r="T172" s="63"/>
      <c r="U172" s="64"/>
      <c r="V172" s="64"/>
      <c r="W172" s="64"/>
      <c r="X172" s="64"/>
      <c r="Y172" s="64"/>
      <c r="Z172" s="62"/>
    </row>
    <row r="173" spans="1:26" ht="12.75">
      <c r="A173" s="5"/>
      <c r="B173" s="8" t="s">
        <v>31</v>
      </c>
      <c r="C173" s="187">
        <v>61.7</v>
      </c>
      <c r="D173" s="104"/>
      <c r="E173" s="11">
        <v>63.95</v>
      </c>
      <c r="F173" s="11"/>
      <c r="G173" s="44">
        <f>IF(E173&lt;&gt;0,E173+F173," ")</f>
        <v>63.95</v>
      </c>
      <c r="H173" s="44"/>
      <c r="I173" s="44">
        <f>IF(G173&lt;&gt;0,ROUND(E173*Full_GA,4)," ")</f>
        <v>25.2283</v>
      </c>
      <c r="J173" s="44"/>
      <c r="K173" s="63">
        <f>IF(G173&lt;&gt;0,G173+I173," ")</f>
        <v>89.17830000000001</v>
      </c>
      <c r="L173" s="44"/>
      <c r="M173" s="63">
        <f>IF($G173&lt;&gt;0,ROUND($E173*OFA,4)," ")</f>
        <v>1.9185</v>
      </c>
      <c r="N173" s="63"/>
      <c r="O173" s="63">
        <f>+K173+M173</f>
        <v>91.0968</v>
      </c>
      <c r="P173" s="63"/>
      <c r="Q173" s="63">
        <f>IF($O173&lt;&gt;0,ROUND($O173*NFA,4)," ")</f>
        <v>2.7329</v>
      </c>
      <c r="R173" s="63"/>
      <c r="S173" s="63">
        <f>IF(O173&lt;&gt;0,O173+Q173," ")</f>
        <v>93.8297</v>
      </c>
      <c r="T173" s="63"/>
      <c r="U173" s="63">
        <f>IF($G173&lt;&gt;0,ROUND($E173*Full_GA_NIH,4)," ")</f>
        <v>22.7023</v>
      </c>
      <c r="V173" s="64"/>
      <c r="W173" s="63">
        <f>IF($G173&lt;&gt;0,ROUND($E173*OFA,4)," ")</f>
        <v>1.9185</v>
      </c>
      <c r="X173" s="64"/>
      <c r="Y173" s="64">
        <f>+G173+U173+W173</f>
        <v>88.57079999999999</v>
      </c>
      <c r="Z173" s="62"/>
    </row>
    <row r="174" spans="1:26" ht="12.75">
      <c r="A174" s="5"/>
      <c r="B174" s="7"/>
      <c r="C174" s="187"/>
      <c r="D174" s="104"/>
      <c r="E174" s="11"/>
      <c r="F174" s="11"/>
      <c r="G174" s="44" t="str">
        <f>IF(E174&lt;&gt;0,E174+F174," ")</f>
        <v> </v>
      </c>
      <c r="H174" s="44"/>
      <c r="I174" s="44" t="str">
        <f>IF(G174&lt;&gt;0,ROUND(E174*GA,2)," ")</f>
        <v> </v>
      </c>
      <c r="J174" s="44"/>
      <c r="K174" s="63" t="str">
        <f>IF(G174&lt;&gt;0,G174+I174," ")</f>
        <v> </v>
      </c>
      <c r="L174" s="44" t="str">
        <f>IF(H174&lt;&gt;0,H174+J174," ")</f>
        <v> </v>
      </c>
      <c r="M174" s="63"/>
      <c r="N174" s="63"/>
      <c r="O174" s="63"/>
      <c r="P174" s="63"/>
      <c r="Q174" s="63" t="str">
        <f>IF(K174&lt;&gt;0,ROUND(K174*NFA,2)," ")</f>
        <v> </v>
      </c>
      <c r="R174" s="63"/>
      <c r="S174" s="63" t="str">
        <f>IF(K174&lt;&gt;0,K174+Q174," ")</f>
        <v> </v>
      </c>
      <c r="T174" s="63"/>
      <c r="U174" s="64"/>
      <c r="V174" s="64"/>
      <c r="W174" s="64"/>
      <c r="X174" s="64"/>
      <c r="Y174" s="64"/>
      <c r="Z174" s="62"/>
    </row>
    <row r="175" spans="1:26" ht="12.75">
      <c r="A175" s="5"/>
      <c r="B175" s="93" t="s">
        <v>55</v>
      </c>
      <c r="C175" s="187"/>
      <c r="D175" s="104"/>
      <c r="E175" s="11"/>
      <c r="F175" s="11"/>
      <c r="G175" s="44"/>
      <c r="H175" s="44"/>
      <c r="I175" s="44"/>
      <c r="J175" s="44"/>
      <c r="K175" s="63"/>
      <c r="L175" s="44"/>
      <c r="M175" s="63"/>
      <c r="N175" s="63"/>
      <c r="O175" s="63"/>
      <c r="P175" s="63"/>
      <c r="Q175" s="63"/>
      <c r="R175" s="63"/>
      <c r="S175" s="63"/>
      <c r="T175" s="63"/>
      <c r="U175" s="64"/>
      <c r="V175" s="64"/>
      <c r="W175" s="64"/>
      <c r="X175" s="64"/>
      <c r="Y175" s="64"/>
      <c r="Z175" s="62"/>
    </row>
    <row r="176" spans="1:26" ht="12.75">
      <c r="A176" s="5"/>
      <c r="B176" s="8" t="s">
        <v>31</v>
      </c>
      <c r="C176" s="187">
        <v>79.4</v>
      </c>
      <c r="D176" s="104"/>
      <c r="E176" s="11">
        <v>82.5</v>
      </c>
      <c r="F176" s="11"/>
      <c r="G176" s="44">
        <f aca="true" t="shared" si="33" ref="G176:G181">IF(E176&lt;&gt;0,E176+F176," ")</f>
        <v>82.5</v>
      </c>
      <c r="H176" s="44"/>
      <c r="I176" s="44">
        <f>IF(G176&lt;&gt;0,ROUND(E176*Full_GA,4)," ")</f>
        <v>32.5463</v>
      </c>
      <c r="J176" s="44"/>
      <c r="K176" s="63">
        <f aca="true" t="shared" si="34" ref="K176:K181">IF(G176&lt;&gt;0,G176+I176," ")</f>
        <v>115.0463</v>
      </c>
      <c r="L176" s="44"/>
      <c r="M176" s="63">
        <f>IF($G176&lt;&gt;0,ROUND($E176*OFA,4)," ")</f>
        <v>2.475</v>
      </c>
      <c r="N176" s="63"/>
      <c r="O176" s="63">
        <f>+K176+M176</f>
        <v>117.5213</v>
      </c>
      <c r="P176" s="63"/>
      <c r="Q176" s="63">
        <f>IF($O176&lt;&gt;0,ROUND($O176*NFA,4)," ")</f>
        <v>3.5256</v>
      </c>
      <c r="R176" s="63"/>
      <c r="S176" s="63">
        <f>IF(O176&lt;&gt;0,O176+Q176," ")</f>
        <v>121.0469</v>
      </c>
      <c r="T176" s="63"/>
      <c r="U176" s="63">
        <f>IF($G176&lt;&gt;0,ROUND($E176*Full_GA_NIH,4)," ")</f>
        <v>29.2875</v>
      </c>
      <c r="V176" s="64"/>
      <c r="W176" s="63">
        <f>IF($G176&lt;&gt;0,ROUND($E176*OFA,4)," ")</f>
        <v>2.475</v>
      </c>
      <c r="X176" s="64"/>
      <c r="Y176" s="64">
        <f>+G176+U176+W176</f>
        <v>114.26249999999999</v>
      </c>
      <c r="Z176" s="62"/>
    </row>
    <row r="177" spans="1:26" ht="12.75">
      <c r="A177" s="5"/>
      <c r="B177" s="7"/>
      <c r="C177" s="188"/>
      <c r="D177" s="104"/>
      <c r="E177" s="13"/>
      <c r="F177" s="7"/>
      <c r="G177" s="44" t="str">
        <f t="shared" si="33"/>
        <v> </v>
      </c>
      <c r="H177" s="44"/>
      <c r="I177" s="44" t="str">
        <f>IF(G177&lt;&gt;0,ROUND(E177*GA,2)," ")</f>
        <v> </v>
      </c>
      <c r="J177" s="44"/>
      <c r="K177" s="63" t="str">
        <f t="shared" si="34"/>
        <v> </v>
      </c>
      <c r="L177" s="44"/>
      <c r="M177" s="63"/>
      <c r="N177" s="63"/>
      <c r="O177" s="63"/>
      <c r="P177" s="63"/>
      <c r="Q177" s="63" t="str">
        <f>IF(K177&lt;&gt;0,ROUND(K177*NFA,2)," ")</f>
        <v> </v>
      </c>
      <c r="R177" s="63"/>
      <c r="S177" s="63" t="str">
        <f>IF(K177&lt;&gt;0,K177+Q177," ")</f>
        <v> </v>
      </c>
      <c r="T177" s="63"/>
      <c r="U177" s="64"/>
      <c r="V177" s="64"/>
      <c r="W177" s="64"/>
      <c r="X177" s="64"/>
      <c r="Y177" s="64"/>
      <c r="Z177" s="62"/>
    </row>
    <row r="178" spans="1:26" ht="12.75">
      <c r="A178" s="5"/>
      <c r="B178" s="93" t="s">
        <v>163</v>
      </c>
      <c r="C178" s="188"/>
      <c r="D178" s="104"/>
      <c r="E178" s="13"/>
      <c r="F178" s="7"/>
      <c r="G178" s="44" t="str">
        <f t="shared" si="33"/>
        <v> </v>
      </c>
      <c r="H178" s="44"/>
      <c r="I178" s="44" t="str">
        <f>IF(G178&lt;&gt;0,ROUND(E178*GA,2)," ")</f>
        <v> </v>
      </c>
      <c r="J178" s="44"/>
      <c r="K178" s="63" t="str">
        <f t="shared" si="34"/>
        <v> </v>
      </c>
      <c r="L178" s="44"/>
      <c r="M178" s="63"/>
      <c r="N178" s="63"/>
      <c r="O178" s="63"/>
      <c r="P178" s="63"/>
      <c r="Q178" s="63" t="str">
        <f>IF(K178&lt;&gt;0,ROUND(K178*NFA,2)," ")</f>
        <v> </v>
      </c>
      <c r="R178" s="63"/>
      <c r="S178" s="63" t="str">
        <f>IF(K178&lt;&gt;0,K178+Q178," ")</f>
        <v> </v>
      </c>
      <c r="T178" s="63"/>
      <c r="U178" s="64"/>
      <c r="V178" s="64"/>
      <c r="W178" s="64"/>
      <c r="X178" s="64"/>
      <c r="Y178" s="64"/>
      <c r="Z178" s="62"/>
    </row>
    <row r="179" spans="1:26" ht="12.75">
      <c r="A179" s="5"/>
      <c r="B179" s="133" t="s">
        <v>63</v>
      </c>
      <c r="C179" s="187">
        <v>39</v>
      </c>
      <c r="D179" s="104"/>
      <c r="E179" s="142">
        <v>40</v>
      </c>
      <c r="F179" s="11"/>
      <c r="G179" s="44">
        <f t="shared" si="33"/>
        <v>40</v>
      </c>
      <c r="H179" s="44"/>
      <c r="I179" s="44">
        <f>IF(G179&lt;&gt;0,ROUND(E179*Full_GA,4)," ")</f>
        <v>15.78</v>
      </c>
      <c r="J179" s="44"/>
      <c r="K179" s="63">
        <f t="shared" si="34"/>
        <v>55.78</v>
      </c>
      <c r="L179" s="44"/>
      <c r="M179" s="63">
        <f>IF($G179&lt;&gt;0,ROUND($E179*OFA,4)," ")</f>
        <v>1.2</v>
      </c>
      <c r="N179" s="63"/>
      <c r="O179" s="63">
        <f>+K179+M179</f>
        <v>56.980000000000004</v>
      </c>
      <c r="P179" s="63"/>
      <c r="Q179" s="63">
        <f>IF($O179&lt;&gt;0,ROUND($O179*NFA,4)," ")</f>
        <v>1.7094</v>
      </c>
      <c r="R179" s="63"/>
      <c r="S179" s="63">
        <f>IF(O179&lt;&gt;0,O179+Q179," ")</f>
        <v>58.689400000000006</v>
      </c>
      <c r="T179" s="63"/>
      <c r="U179" s="63">
        <f>IF($G179&lt;&gt;0,ROUND($E179*Full_GA_NIH,4)," ")</f>
        <v>14.2</v>
      </c>
      <c r="V179" s="64"/>
      <c r="W179" s="63">
        <f>IF($G179&lt;&gt;0,ROUND($E179*OFA,4)," ")</f>
        <v>1.2</v>
      </c>
      <c r="X179" s="64"/>
      <c r="Y179" s="64">
        <f>+G179+U179+W179</f>
        <v>55.400000000000006</v>
      </c>
      <c r="Z179" s="62"/>
    </row>
    <row r="180" spans="1:26" ht="12.75">
      <c r="A180" s="5"/>
      <c r="B180" s="133" t="s">
        <v>64</v>
      </c>
      <c r="C180" s="187">
        <v>33</v>
      </c>
      <c r="D180" s="104"/>
      <c r="E180" s="142">
        <v>34</v>
      </c>
      <c r="F180" s="11"/>
      <c r="G180" s="44">
        <f t="shared" si="33"/>
        <v>34</v>
      </c>
      <c r="H180" s="44"/>
      <c r="I180" s="44">
        <f>IF(G180&lt;&gt;0,ROUND(E180*Full_GA,4)," ")</f>
        <v>13.413</v>
      </c>
      <c r="J180" s="44"/>
      <c r="K180" s="63">
        <f t="shared" si="34"/>
        <v>47.413</v>
      </c>
      <c r="L180" s="44"/>
      <c r="M180" s="63">
        <f>IF($G180&lt;&gt;0,ROUND($E180*OFA,4)," ")</f>
        <v>1.02</v>
      </c>
      <c r="N180" s="63"/>
      <c r="O180" s="63">
        <f>+K180+M180</f>
        <v>48.433</v>
      </c>
      <c r="P180" s="63"/>
      <c r="Q180" s="63">
        <f>IF($O180&lt;&gt;0,ROUND($O180*NFA,4)," ")</f>
        <v>1.453</v>
      </c>
      <c r="R180" s="63"/>
      <c r="S180" s="63">
        <f>IF(O180&lt;&gt;0,O180+Q180," ")</f>
        <v>49.886</v>
      </c>
      <c r="T180" s="63"/>
      <c r="U180" s="63">
        <f>IF($G180&lt;&gt;0,ROUND($E180*Full_GA_NIH,4)," ")</f>
        <v>12.07</v>
      </c>
      <c r="V180" s="64"/>
      <c r="W180" s="63">
        <f>IF($G180&lt;&gt;0,ROUND($E180*OFA,4)," ")</f>
        <v>1.02</v>
      </c>
      <c r="X180" s="64"/>
      <c r="Y180" s="64">
        <f>+G180+U180+W180</f>
        <v>47.09</v>
      </c>
      <c r="Z180" s="62"/>
    </row>
    <row r="181" spans="1:26" ht="12.75">
      <c r="A181" s="5"/>
      <c r="B181" s="133" t="s">
        <v>65</v>
      </c>
      <c r="C181" s="187">
        <v>18</v>
      </c>
      <c r="D181" s="104"/>
      <c r="E181" s="142">
        <v>19</v>
      </c>
      <c r="F181" s="11"/>
      <c r="G181" s="44">
        <f t="shared" si="33"/>
        <v>19</v>
      </c>
      <c r="H181" s="44"/>
      <c r="I181" s="44">
        <f>IF(G181&lt;&gt;0,ROUND(E181*Full_GA,4)," ")</f>
        <v>7.4955</v>
      </c>
      <c r="J181" s="44"/>
      <c r="K181" s="63">
        <f t="shared" si="34"/>
        <v>26.4955</v>
      </c>
      <c r="L181" s="44"/>
      <c r="M181" s="63">
        <f>IF($G181&lt;&gt;0,ROUND($E181*OFA,4)," ")</f>
        <v>0.57</v>
      </c>
      <c r="N181" s="63"/>
      <c r="O181" s="63">
        <f>+K181+M181</f>
        <v>27.0655</v>
      </c>
      <c r="P181" s="63"/>
      <c r="Q181" s="63">
        <f>IF($O181&lt;&gt;0,ROUND($O181*NFA,4)," ")</f>
        <v>0.812</v>
      </c>
      <c r="R181" s="63"/>
      <c r="S181" s="63">
        <f>IF(O181&lt;&gt;0,O181+Q181," ")</f>
        <v>27.8775</v>
      </c>
      <c r="T181" s="63"/>
      <c r="U181" s="63">
        <f>IF($G181&lt;&gt;0,ROUND($E181*Full_GA_NIH,4)," ")</f>
        <v>6.745</v>
      </c>
      <c r="V181" s="64"/>
      <c r="W181" s="63">
        <f>IF($G181&lt;&gt;0,ROUND($E181*OFA,4)," ")</f>
        <v>0.57</v>
      </c>
      <c r="X181" s="64"/>
      <c r="Y181" s="64">
        <f>+G181+U181+W181</f>
        <v>26.315</v>
      </c>
      <c r="Z181" s="62"/>
    </row>
    <row r="182" spans="1:26" ht="12.75">
      <c r="A182" s="5"/>
      <c r="B182" s="133" t="s">
        <v>95</v>
      </c>
      <c r="C182" s="189">
        <v>20</v>
      </c>
      <c r="D182" s="103"/>
      <c r="E182" s="143">
        <v>21</v>
      </c>
      <c r="F182" s="5"/>
      <c r="G182" s="44">
        <f>IF(E182&lt;&gt;0,E182+F182," ")</f>
        <v>21</v>
      </c>
      <c r="H182" s="44"/>
      <c r="I182" s="44">
        <f>IF(G182&lt;&gt;0,ROUND(E182*Full_GA,4)," ")</f>
        <v>8.2845</v>
      </c>
      <c r="J182" s="44"/>
      <c r="K182" s="63">
        <f>IF(G182&lt;&gt;0,G182+I182," ")</f>
        <v>29.2845</v>
      </c>
      <c r="L182" s="44"/>
      <c r="M182" s="63">
        <f>IF($G182&lt;&gt;0,ROUND($E182*OFA,4)," ")</f>
        <v>0.63</v>
      </c>
      <c r="N182" s="63"/>
      <c r="O182" s="63">
        <f>+K182+M182</f>
        <v>29.9145</v>
      </c>
      <c r="P182" s="63"/>
      <c r="Q182" s="63">
        <f>IF($O182&lt;&gt;0,ROUND($O182*NFA,4)," ")</f>
        <v>0.8974</v>
      </c>
      <c r="R182" s="63"/>
      <c r="S182" s="63">
        <f>IF(O182&lt;&gt;0,O182+Q182," ")</f>
        <v>30.8119</v>
      </c>
      <c r="T182" s="63"/>
      <c r="U182" s="63">
        <f>IF($G182&lt;&gt;0,ROUND($E182*Full_GA_NIH,4)," ")</f>
        <v>7.455</v>
      </c>
      <c r="V182" s="64"/>
      <c r="W182" s="63">
        <f>IF($G182&lt;&gt;0,ROUND($E182*OFA,4)," ")</f>
        <v>0.63</v>
      </c>
      <c r="X182" s="64"/>
      <c r="Y182" s="64">
        <f>+G182+U182+W182</f>
        <v>29.084999999999997</v>
      </c>
      <c r="Z182" s="62"/>
    </row>
    <row r="183" spans="1:26" ht="12.75">
      <c r="A183" s="5"/>
      <c r="B183" s="133"/>
      <c r="C183" s="189"/>
      <c r="D183" s="103"/>
      <c r="E183" s="15"/>
      <c r="F183" s="5"/>
      <c r="G183" s="44"/>
      <c r="H183" s="44"/>
      <c r="I183" s="44"/>
      <c r="J183" s="44"/>
      <c r="K183" s="63"/>
      <c r="L183" s="44"/>
      <c r="M183" s="63"/>
      <c r="N183" s="63"/>
      <c r="O183" s="63"/>
      <c r="P183" s="63"/>
      <c r="Q183" s="63"/>
      <c r="R183" s="63"/>
      <c r="S183" s="63"/>
      <c r="T183" s="63"/>
      <c r="U183" s="63"/>
      <c r="V183" s="64"/>
      <c r="W183" s="63"/>
      <c r="X183" s="64"/>
      <c r="Y183" s="64"/>
      <c r="Z183" s="62"/>
    </row>
    <row r="184" spans="1:26" ht="12.75">
      <c r="A184" s="5"/>
      <c r="B184" s="93" t="s">
        <v>122</v>
      </c>
      <c r="C184" s="189"/>
      <c r="D184" s="103"/>
      <c r="E184" s="15"/>
      <c r="F184" s="5"/>
      <c r="G184" s="44"/>
      <c r="H184" s="44"/>
      <c r="I184" s="44"/>
      <c r="J184" s="44"/>
      <c r="K184" s="63"/>
      <c r="L184" s="44"/>
      <c r="M184" s="63"/>
      <c r="N184" s="63"/>
      <c r="O184" s="63"/>
      <c r="P184" s="63"/>
      <c r="Q184" s="63"/>
      <c r="R184" s="63"/>
      <c r="S184" s="63"/>
      <c r="T184" s="63"/>
      <c r="U184" s="63"/>
      <c r="V184" s="64"/>
      <c r="W184" s="63"/>
      <c r="X184" s="64"/>
      <c r="Y184" s="64"/>
      <c r="Z184" s="62"/>
    </row>
    <row r="185" spans="1:26" ht="12.75">
      <c r="A185" s="5"/>
      <c r="B185" s="8" t="s">
        <v>123</v>
      </c>
      <c r="C185" s="186">
        <v>477</v>
      </c>
      <c r="D185" s="103"/>
      <c r="E185" s="112">
        <v>501</v>
      </c>
      <c r="F185" s="5"/>
      <c r="G185" s="44">
        <f>IF(E185&lt;&gt;0,E185+F185," ")</f>
        <v>501</v>
      </c>
      <c r="H185" s="44"/>
      <c r="I185" s="44">
        <f>IF(G185&lt;&gt;0,ROUND(E185*Full_GA,4)," ")</f>
        <v>197.6445</v>
      </c>
      <c r="J185" s="44"/>
      <c r="K185" s="63">
        <f>IF(G185&lt;&gt;0,G185+I185," ")</f>
        <v>698.6445</v>
      </c>
      <c r="L185" s="44"/>
      <c r="M185" s="63">
        <f>IF($G185&lt;&gt;0,ROUND($E185*OFA,4)," ")</f>
        <v>15.03</v>
      </c>
      <c r="N185" s="63"/>
      <c r="O185" s="63">
        <f>+K185+M185</f>
        <v>713.6745</v>
      </c>
      <c r="P185" s="63"/>
      <c r="Q185" s="63">
        <f>IF($O185&lt;&gt;0,ROUND($O185*NFA,4)," ")</f>
        <v>21.4102</v>
      </c>
      <c r="R185" s="63"/>
      <c r="S185" s="63">
        <f>IF(O185&lt;&gt;0,O185+Q185," ")</f>
        <v>735.0847</v>
      </c>
      <c r="T185" s="63"/>
      <c r="U185" s="63">
        <f>IF($G185&lt;&gt;0,ROUND($E185*Full_GA_NIH,4)," ")</f>
        <v>177.855</v>
      </c>
      <c r="V185" s="64"/>
      <c r="W185" s="63">
        <f>IF($G185&lt;&gt;0,ROUND($E185*OFA,4)," ")</f>
        <v>15.03</v>
      </c>
      <c r="X185" s="64"/>
      <c r="Y185" s="64">
        <f>+G185+U185+W185</f>
        <v>693.885</v>
      </c>
      <c r="Z185" s="62"/>
    </row>
    <row r="186" spans="1:26" ht="12.75">
      <c r="A186" s="5"/>
      <c r="B186" s="8" t="s">
        <v>124</v>
      </c>
      <c r="C186" s="186">
        <v>691</v>
      </c>
      <c r="D186" s="103"/>
      <c r="E186" s="112">
        <v>726</v>
      </c>
      <c r="F186" s="5"/>
      <c r="G186" s="44">
        <f>IF(E186&lt;&gt;0,E186+F186," ")</f>
        <v>726</v>
      </c>
      <c r="H186" s="44"/>
      <c r="I186" s="44">
        <f>IF(G186&lt;&gt;0,ROUND(E186*Full_GA,4)," ")</f>
        <v>286.407</v>
      </c>
      <c r="J186" s="44"/>
      <c r="K186" s="63">
        <f>IF(G186&lt;&gt;0,G186+I186," ")</f>
        <v>1012.4069999999999</v>
      </c>
      <c r="L186" s="44"/>
      <c r="M186" s="63">
        <f>IF($G186&lt;&gt;0,ROUND($E186*OFA,4)," ")</f>
        <v>21.78</v>
      </c>
      <c r="N186" s="63"/>
      <c r="O186" s="63">
        <f>+K186+M186</f>
        <v>1034.187</v>
      </c>
      <c r="P186" s="63"/>
      <c r="Q186" s="63">
        <f>IF($O186&lt;&gt;0,ROUND($O186*NFA,4)," ")</f>
        <v>31.0256</v>
      </c>
      <c r="R186" s="63"/>
      <c r="S186" s="63">
        <f>IF(O186&lt;&gt;0,O186+Q186," ")</f>
        <v>1065.2125999999998</v>
      </c>
      <c r="T186" s="63"/>
      <c r="U186" s="63">
        <f>IF($G186&lt;&gt;0,ROUND($E186*Full_GA_NIH,4)," ")</f>
        <v>257.73</v>
      </c>
      <c r="V186" s="64"/>
      <c r="W186" s="63">
        <f>IF($G186&lt;&gt;0,ROUND($E186*OFA,4)," ")</f>
        <v>21.78</v>
      </c>
      <c r="X186" s="64"/>
      <c r="Y186" s="64">
        <f>+G186+U186+W186</f>
        <v>1005.51</v>
      </c>
      <c r="Z186" s="62"/>
    </row>
    <row r="187" spans="1:26" ht="12.75">
      <c r="A187" s="5"/>
      <c r="B187" s="8" t="s">
        <v>125</v>
      </c>
      <c r="C187" s="186">
        <v>577</v>
      </c>
      <c r="D187" s="103"/>
      <c r="E187" s="112">
        <v>606</v>
      </c>
      <c r="F187" s="5"/>
      <c r="G187" s="44">
        <f>IF(E187&lt;&gt;0,E187+F187," ")</f>
        <v>606</v>
      </c>
      <c r="H187" s="44"/>
      <c r="I187" s="44">
        <f>IF(G187&lt;&gt;0,ROUND(E187*Full_GA,4)," ")</f>
        <v>239.067</v>
      </c>
      <c r="J187" s="44"/>
      <c r="K187" s="63">
        <f>IF(G187&lt;&gt;0,G187+I187," ")</f>
        <v>845.067</v>
      </c>
      <c r="L187" s="44"/>
      <c r="M187" s="63">
        <f>IF($G187&lt;&gt;0,ROUND($E187*OFA,4)," ")</f>
        <v>18.18</v>
      </c>
      <c r="N187" s="63"/>
      <c r="O187" s="63">
        <f>+K187+M187</f>
        <v>863.247</v>
      </c>
      <c r="P187" s="63"/>
      <c r="Q187" s="63">
        <f>IF($O187&lt;&gt;0,ROUND($O187*NFA,4)," ")</f>
        <v>25.8974</v>
      </c>
      <c r="R187" s="63"/>
      <c r="S187" s="63">
        <f>IF(O187&lt;&gt;0,O187+Q187," ")</f>
        <v>889.1443999999999</v>
      </c>
      <c r="T187" s="63"/>
      <c r="U187" s="63">
        <f>IF($G187&lt;&gt;0,ROUND($E187*Full_GA_NIH,4)," ")</f>
        <v>215.13</v>
      </c>
      <c r="V187" s="64"/>
      <c r="W187" s="63">
        <f>IF($G187&lt;&gt;0,ROUND($E187*OFA,4)," ")</f>
        <v>18.18</v>
      </c>
      <c r="X187" s="64"/>
      <c r="Y187" s="64">
        <f>+G187+U187+W187</f>
        <v>839.31</v>
      </c>
      <c r="Z187" s="62"/>
    </row>
    <row r="188" spans="1:26" ht="12.75">
      <c r="A188" s="5"/>
      <c r="B188" s="8" t="s">
        <v>126</v>
      </c>
      <c r="C188" s="186">
        <v>334</v>
      </c>
      <c r="D188" s="103"/>
      <c r="E188" s="112">
        <v>351</v>
      </c>
      <c r="F188" s="5"/>
      <c r="G188" s="44">
        <f>IF(E188&lt;&gt;0,E188+F188," ")</f>
        <v>351</v>
      </c>
      <c r="H188" s="44"/>
      <c r="I188" s="44">
        <f>IF(G188&lt;&gt;0,ROUND(E188*Full_GA,4)," ")</f>
        <v>138.4695</v>
      </c>
      <c r="J188" s="44"/>
      <c r="K188" s="63">
        <f>IF(G188&lt;&gt;0,G188+I188," ")</f>
        <v>489.46950000000004</v>
      </c>
      <c r="L188" s="44"/>
      <c r="M188" s="63">
        <f>IF($G188&lt;&gt;0,ROUND($E188*OFA,4)," ")</f>
        <v>10.53</v>
      </c>
      <c r="N188" s="63"/>
      <c r="O188" s="63">
        <f>+K188+M188</f>
        <v>499.9995</v>
      </c>
      <c r="P188" s="63"/>
      <c r="Q188" s="63">
        <f>IF($O188&lt;&gt;0,ROUND($O188*NFA,4)," ")</f>
        <v>15</v>
      </c>
      <c r="R188" s="63"/>
      <c r="S188" s="63">
        <f>IF(O188&lt;&gt;0,O188+Q188," ")</f>
        <v>514.9995</v>
      </c>
      <c r="T188" s="63"/>
      <c r="U188" s="63">
        <f>IF($G188&lt;&gt;0,ROUND($E188*Full_GA_NIH,4)," ")</f>
        <v>124.605</v>
      </c>
      <c r="V188" s="64"/>
      <c r="W188" s="63">
        <f>IF($G188&lt;&gt;0,ROUND($E188*OFA,4)," ")</f>
        <v>10.53</v>
      </c>
      <c r="X188" s="64"/>
      <c r="Y188" s="64">
        <f>+G188+U188+W188</f>
        <v>486.135</v>
      </c>
      <c r="Z188" s="62"/>
    </row>
    <row r="189" spans="1:26" ht="12.75">
      <c r="A189" s="5"/>
      <c r="B189" s="89"/>
      <c r="C189" s="189"/>
      <c r="D189" s="103"/>
      <c r="E189" s="144"/>
      <c r="F189" s="5"/>
      <c r="G189" s="44"/>
      <c r="H189" s="44"/>
      <c r="I189" s="44"/>
      <c r="J189" s="44"/>
      <c r="K189" s="63"/>
      <c r="L189" s="44"/>
      <c r="M189" s="63"/>
      <c r="N189" s="63"/>
      <c r="O189" s="63"/>
      <c r="P189" s="63"/>
      <c r="Q189" s="63"/>
      <c r="R189" s="63"/>
      <c r="S189" s="63"/>
      <c r="T189" s="63"/>
      <c r="U189" s="63"/>
      <c r="V189" s="64"/>
      <c r="W189" s="63"/>
      <c r="X189" s="64"/>
      <c r="Y189" s="64"/>
      <c r="Z189" s="62"/>
    </row>
    <row r="190" spans="1:26" ht="14.25">
      <c r="A190" s="5"/>
      <c r="B190" s="206" t="s">
        <v>178</v>
      </c>
      <c r="C190" s="205"/>
      <c r="D190" s="103"/>
      <c r="E190" s="144"/>
      <c r="F190" s="5"/>
      <c r="G190" s="44"/>
      <c r="H190" s="44"/>
      <c r="I190" s="44"/>
      <c r="J190" s="44"/>
      <c r="K190" s="63"/>
      <c r="L190" s="44"/>
      <c r="M190" s="63"/>
      <c r="N190" s="63"/>
      <c r="O190" s="63"/>
      <c r="P190" s="63"/>
      <c r="Q190" s="63"/>
      <c r="R190" s="63"/>
      <c r="S190" s="63"/>
      <c r="T190" s="63"/>
      <c r="U190" s="63"/>
      <c r="V190" s="64"/>
      <c r="W190" s="63"/>
      <c r="X190" s="64"/>
      <c r="Y190" s="64"/>
      <c r="Z190" s="62"/>
    </row>
    <row r="191" spans="1:26" ht="12.75">
      <c r="A191" s="5"/>
      <c r="B191" s="140" t="s">
        <v>119</v>
      </c>
      <c r="C191" s="189">
        <v>20</v>
      </c>
      <c r="D191" s="103"/>
      <c r="E191" s="144">
        <v>20</v>
      </c>
      <c r="F191" s="5"/>
      <c r="G191" s="44">
        <f>IF(E191&lt;&gt;0,E191+F191," ")</f>
        <v>20</v>
      </c>
      <c r="H191" s="44"/>
      <c r="I191" s="44">
        <f>IF(G191&lt;&gt;0,ROUND(E191*Full_GA,4)," ")</f>
        <v>7.89</v>
      </c>
      <c r="J191" s="44"/>
      <c r="K191" s="63">
        <f>IF(G191&lt;&gt;0,G191+I191," ")</f>
        <v>27.89</v>
      </c>
      <c r="L191" s="44"/>
      <c r="M191" s="63">
        <f>IF($G191&lt;&gt;0,ROUND($E191*OFA,4)," ")</f>
        <v>0.6</v>
      </c>
      <c r="N191" s="63"/>
      <c r="O191" s="63">
        <f>+K191+M191</f>
        <v>28.490000000000002</v>
      </c>
      <c r="P191" s="63"/>
      <c r="Q191" s="63">
        <f>IF($O191&lt;&gt;0,ROUND($O191*NFA,4)," ")</f>
        <v>0.8547</v>
      </c>
      <c r="R191" s="63"/>
      <c r="S191" s="63">
        <f>IF(O191&lt;&gt;0,O191+Q191," ")</f>
        <v>29.344700000000003</v>
      </c>
      <c r="T191" s="63"/>
      <c r="U191" s="63">
        <f>IF($G191&lt;&gt;0,ROUND($E191*Full_GA_NIH,4)," ")</f>
        <v>7.1</v>
      </c>
      <c r="V191" s="64"/>
      <c r="W191" s="63">
        <f>IF($G191&lt;&gt;0,ROUND($E191*OFA,4)," ")</f>
        <v>0.6</v>
      </c>
      <c r="X191" s="64"/>
      <c r="Y191" s="64">
        <f>+G191+U191+W191</f>
        <v>27.700000000000003</v>
      </c>
      <c r="Z191" s="62"/>
    </row>
    <row r="192" spans="1:26" ht="12.75">
      <c r="A192" s="5"/>
      <c r="B192" s="141" t="s">
        <v>160</v>
      </c>
      <c r="C192" s="189"/>
      <c r="D192" s="103"/>
      <c r="E192" s="144"/>
      <c r="F192" s="5"/>
      <c r="G192" s="44"/>
      <c r="H192" s="44"/>
      <c r="I192" s="44"/>
      <c r="J192" s="44"/>
      <c r="K192" s="63"/>
      <c r="L192" s="44"/>
      <c r="M192" s="63"/>
      <c r="N192" s="63"/>
      <c r="O192" s="63"/>
      <c r="P192" s="63"/>
      <c r="Q192" s="63"/>
      <c r="R192" s="63"/>
      <c r="S192" s="63"/>
      <c r="T192" s="63"/>
      <c r="U192" s="64"/>
      <c r="V192" s="64"/>
      <c r="W192" s="64"/>
      <c r="X192" s="64"/>
      <c r="Y192" s="64"/>
      <c r="Z192" s="62"/>
    </row>
    <row r="193" spans="1:26" ht="12.75">
      <c r="A193" s="5"/>
      <c r="B193" s="78"/>
      <c r="C193" s="189"/>
      <c r="D193" s="103"/>
      <c r="E193" s="15"/>
      <c r="F193" s="5"/>
      <c r="G193" s="44"/>
      <c r="H193" s="44"/>
      <c r="I193" s="44"/>
      <c r="J193" s="44"/>
      <c r="K193" s="63"/>
      <c r="L193" s="44"/>
      <c r="M193" s="63"/>
      <c r="N193" s="63"/>
      <c r="O193" s="63"/>
      <c r="P193" s="63"/>
      <c r="Q193" s="63"/>
      <c r="R193" s="63"/>
      <c r="S193" s="63"/>
      <c r="T193" s="63"/>
      <c r="U193" s="64"/>
      <c r="V193" s="64"/>
      <c r="W193" s="64"/>
      <c r="X193" s="64"/>
      <c r="Y193" s="64"/>
      <c r="Z193" s="62"/>
    </row>
    <row r="194" spans="1:26" ht="18.75" customHeight="1">
      <c r="A194" s="5"/>
      <c r="B194" s="77" t="s">
        <v>91</v>
      </c>
      <c r="C194" s="187"/>
      <c r="D194" s="104"/>
      <c r="E194" s="11"/>
      <c r="F194" s="11"/>
      <c r="G194" s="10"/>
      <c r="H194" s="10"/>
      <c r="I194" s="52"/>
      <c r="J194" s="10"/>
      <c r="K194" s="60"/>
      <c r="L194" s="10"/>
      <c r="M194" s="60"/>
      <c r="N194" s="60"/>
      <c r="O194" s="60"/>
      <c r="P194" s="60"/>
      <c r="Q194" s="60"/>
      <c r="R194" s="60"/>
      <c r="S194" s="60"/>
      <c r="T194" s="60"/>
      <c r="U194" s="62"/>
      <c r="V194" s="62"/>
      <c r="W194" s="62"/>
      <c r="X194" s="62"/>
      <c r="Y194" s="62"/>
      <c r="Z194" s="62"/>
    </row>
    <row r="195" spans="1:26" ht="12" customHeight="1">
      <c r="A195" s="5"/>
      <c r="B195" s="77"/>
      <c r="C195" s="187"/>
      <c r="D195" s="104"/>
      <c r="E195" s="11"/>
      <c r="F195" s="11"/>
      <c r="G195" s="10"/>
      <c r="H195" s="10"/>
      <c r="I195" s="52"/>
      <c r="J195" s="10"/>
      <c r="K195" s="60"/>
      <c r="L195" s="10"/>
      <c r="M195" s="60"/>
      <c r="N195" s="60"/>
      <c r="O195" s="60"/>
      <c r="P195" s="60"/>
      <c r="Q195" s="60"/>
      <c r="R195" s="60"/>
      <c r="S195" s="60"/>
      <c r="T195" s="60"/>
      <c r="U195" s="62"/>
      <c r="V195" s="62"/>
      <c r="W195" s="62"/>
      <c r="X195" s="62"/>
      <c r="Y195" s="62"/>
      <c r="Z195" s="62"/>
    </row>
    <row r="196" spans="1:26" ht="12.75">
      <c r="A196" s="5"/>
      <c r="B196" s="135" t="s">
        <v>161</v>
      </c>
      <c r="C196" s="187"/>
      <c r="D196" s="104"/>
      <c r="E196" s="11"/>
      <c r="F196" s="11"/>
      <c r="G196" s="10"/>
      <c r="H196" s="10"/>
      <c r="I196" s="52"/>
      <c r="J196" s="10"/>
      <c r="K196" s="60"/>
      <c r="L196" s="10"/>
      <c r="M196" s="60"/>
      <c r="N196" s="60"/>
      <c r="O196" s="60"/>
      <c r="P196" s="60"/>
      <c r="Q196" s="60"/>
      <c r="R196" s="60"/>
      <c r="S196" s="60"/>
      <c r="T196" s="60"/>
      <c r="U196" s="62"/>
      <c r="V196" s="62"/>
      <c r="W196" s="62"/>
      <c r="X196" s="62"/>
      <c r="Y196" s="62"/>
      <c r="Z196" s="62"/>
    </row>
    <row r="197" spans="1:26" ht="7.5" customHeight="1">
      <c r="A197" s="5"/>
      <c r="B197" s="81"/>
      <c r="C197" s="187"/>
      <c r="D197" s="104"/>
      <c r="E197" s="11"/>
      <c r="F197" s="11"/>
      <c r="G197" s="10"/>
      <c r="H197" s="10"/>
      <c r="I197" s="52"/>
      <c r="J197" s="10"/>
      <c r="K197" s="60"/>
      <c r="L197" s="10"/>
      <c r="M197" s="60"/>
      <c r="N197" s="60"/>
      <c r="O197" s="60"/>
      <c r="P197" s="60"/>
      <c r="Q197" s="60"/>
      <c r="R197" s="60"/>
      <c r="S197" s="60"/>
      <c r="T197" s="60"/>
      <c r="U197" s="62"/>
      <c r="V197" s="62"/>
      <c r="W197" s="62"/>
      <c r="X197" s="62"/>
      <c r="Y197" s="62"/>
      <c r="Z197" s="62"/>
    </row>
    <row r="198" spans="1:26" ht="12.75">
      <c r="A198" s="5"/>
      <c r="B198" s="80" t="s">
        <v>66</v>
      </c>
      <c r="C198" s="187"/>
      <c r="D198" s="104"/>
      <c r="E198" s="11"/>
      <c r="F198" s="11"/>
      <c r="G198" s="10" t="str">
        <f aca="true" t="shared" si="35" ref="G198:G205">IF(E198&lt;&gt;0,E198+F198," ")</f>
        <v> </v>
      </c>
      <c r="H198" s="10"/>
      <c r="I198" s="52" t="str">
        <f>IF(G198&lt;&gt;0,ROUND(E198*GA,2)," ")</f>
        <v> </v>
      </c>
      <c r="J198" s="10"/>
      <c r="K198" s="60" t="str">
        <f aca="true" t="shared" si="36" ref="K198:K205">IF(G198&lt;&gt;0,G198+I198," ")</f>
        <v> </v>
      </c>
      <c r="L198" s="10"/>
      <c r="M198" s="60"/>
      <c r="N198" s="60"/>
      <c r="O198" s="60"/>
      <c r="P198" s="60"/>
      <c r="Q198" s="60" t="str">
        <f>IF(K198&lt;&gt;0,ROUND(K198*NFA,2)," ")</f>
        <v> </v>
      </c>
      <c r="R198" s="60"/>
      <c r="S198" s="60" t="str">
        <f>IF(K198&lt;&gt;0,K198+Q198," ")</f>
        <v> </v>
      </c>
      <c r="T198" s="60"/>
      <c r="U198" s="62"/>
      <c r="V198" s="62"/>
      <c r="W198" s="62"/>
      <c r="X198" s="62"/>
      <c r="Y198" s="62"/>
      <c r="Z198" s="62"/>
    </row>
    <row r="199" spans="1:26" ht="12.75">
      <c r="A199" s="5"/>
      <c r="B199" s="136" t="s">
        <v>32</v>
      </c>
      <c r="C199" s="187">
        <v>0.3</v>
      </c>
      <c r="D199" s="104"/>
      <c r="E199" s="11">
        <v>0.3</v>
      </c>
      <c r="F199" s="11"/>
      <c r="G199" s="44">
        <f t="shared" si="35"/>
        <v>0.3</v>
      </c>
      <c r="H199" s="44"/>
      <c r="I199" s="44">
        <f aca="true" t="shared" si="37" ref="I199:I204">IF(G199&lt;&gt;0,ROUND(E199*Full_GA,2)," ")</f>
        <v>0.12</v>
      </c>
      <c r="J199" s="44"/>
      <c r="K199" s="63">
        <f t="shared" si="36"/>
        <v>0.42</v>
      </c>
      <c r="L199" s="44"/>
      <c r="M199" s="63">
        <f aca="true" t="shared" si="38" ref="M199:M204">IF($G199&lt;&gt;0,ROUND($E199*OFA,2)," ")</f>
        <v>0.01</v>
      </c>
      <c r="N199" s="63"/>
      <c r="O199" s="63">
        <f aca="true" t="shared" si="39" ref="O199:O204">+K199+M199</f>
        <v>0.43</v>
      </c>
      <c r="P199" s="63"/>
      <c r="Q199" s="63">
        <f aca="true" t="shared" si="40" ref="Q199:Q204">IF($O199&lt;&gt;0,ROUND($O199*NFA,2)," ")</f>
        <v>0.01</v>
      </c>
      <c r="R199" s="63"/>
      <c r="S199" s="63">
        <f aca="true" t="shared" si="41" ref="S199:S204">IF(O199&lt;&gt;0,O199+Q199," ")</f>
        <v>0.44</v>
      </c>
      <c r="T199" s="63"/>
      <c r="U199" s="63">
        <f aca="true" t="shared" si="42" ref="U199:U204">IF($G199&lt;&gt;0,ROUND($E199*Full_GA_NIH,2)," ")</f>
        <v>0.11</v>
      </c>
      <c r="V199" s="64"/>
      <c r="W199" s="64">
        <f aca="true" t="shared" si="43" ref="W199:W204">+E199*OFA</f>
        <v>0.009</v>
      </c>
      <c r="X199" s="64"/>
      <c r="Y199" s="64">
        <f aca="true" t="shared" si="44" ref="Y199:Y204">+G199+U199+W199</f>
        <v>0.419</v>
      </c>
      <c r="Z199" s="62"/>
    </row>
    <row r="200" spans="1:26" ht="12.75">
      <c r="A200" s="5"/>
      <c r="B200" s="136" t="s">
        <v>33</v>
      </c>
      <c r="C200" s="198">
        <v>0.55</v>
      </c>
      <c r="D200" s="104"/>
      <c r="E200" s="16">
        <v>0.65</v>
      </c>
      <c r="F200" s="10"/>
      <c r="G200" s="44">
        <f>IF(E200&lt;&gt;0,E200+F200," ")</f>
        <v>0.65</v>
      </c>
      <c r="H200" s="44"/>
      <c r="I200" s="44">
        <f>IF(G200&lt;&gt;0,ROUND(E200*Full_GA,2)," ")</f>
        <v>0.26</v>
      </c>
      <c r="J200" s="44"/>
      <c r="K200" s="63">
        <f>IF(G200&lt;&gt;0,G200+I200," ")</f>
        <v>0.91</v>
      </c>
      <c r="L200" s="44"/>
      <c r="M200" s="63">
        <f t="shared" si="38"/>
        <v>0.02</v>
      </c>
      <c r="N200" s="63"/>
      <c r="O200" s="63">
        <f>+K200+M200</f>
        <v>0.93</v>
      </c>
      <c r="P200" s="63"/>
      <c r="Q200" s="63">
        <f t="shared" si="40"/>
        <v>0.03</v>
      </c>
      <c r="R200" s="63"/>
      <c r="S200" s="63">
        <f>IF(O200&lt;&gt;0,O200+Q200," ")</f>
        <v>0.9600000000000001</v>
      </c>
      <c r="T200" s="63"/>
      <c r="U200" s="63">
        <f t="shared" si="42"/>
        <v>0.23</v>
      </c>
      <c r="V200" s="64"/>
      <c r="W200" s="64">
        <f>+E200*OFA</f>
        <v>0.0195</v>
      </c>
      <c r="X200" s="64"/>
      <c r="Y200" s="64">
        <f>+G200+U200+W200</f>
        <v>0.8995</v>
      </c>
      <c r="Z200" s="62"/>
    </row>
    <row r="201" spans="1:26" ht="14.25" customHeight="1">
      <c r="A201" s="5"/>
      <c r="B201" s="136" t="s">
        <v>34</v>
      </c>
      <c r="C201" s="198">
        <v>1.6</v>
      </c>
      <c r="D201" s="109"/>
      <c r="E201" s="16">
        <v>4.65</v>
      </c>
      <c r="F201" s="10"/>
      <c r="G201" s="44">
        <f t="shared" si="35"/>
        <v>4.65</v>
      </c>
      <c r="H201" s="44"/>
      <c r="I201" s="44">
        <f t="shared" si="37"/>
        <v>1.83</v>
      </c>
      <c r="J201" s="44"/>
      <c r="K201" s="63">
        <f t="shared" si="36"/>
        <v>6.48</v>
      </c>
      <c r="L201" s="44"/>
      <c r="M201" s="63">
        <f t="shared" si="38"/>
        <v>0.14</v>
      </c>
      <c r="N201" s="63"/>
      <c r="O201" s="63">
        <f t="shared" si="39"/>
        <v>6.62</v>
      </c>
      <c r="P201" s="63"/>
      <c r="Q201" s="63">
        <f t="shared" si="40"/>
        <v>0.2</v>
      </c>
      <c r="R201" s="63"/>
      <c r="S201" s="63">
        <f t="shared" si="41"/>
        <v>6.82</v>
      </c>
      <c r="T201" s="63"/>
      <c r="U201" s="63">
        <f t="shared" si="42"/>
        <v>1.65</v>
      </c>
      <c r="V201" s="64"/>
      <c r="W201" s="64">
        <f t="shared" si="43"/>
        <v>0.1395</v>
      </c>
      <c r="X201" s="64"/>
      <c r="Y201" s="64">
        <f t="shared" si="44"/>
        <v>6.439500000000001</v>
      </c>
      <c r="Z201" s="62"/>
    </row>
    <row r="202" spans="1:26" ht="12.75">
      <c r="A202" s="5"/>
      <c r="B202" s="137" t="s">
        <v>35</v>
      </c>
      <c r="C202" s="198">
        <v>13.2</v>
      </c>
      <c r="D202" s="109"/>
      <c r="E202" s="16">
        <v>14.55</v>
      </c>
      <c r="F202" s="10"/>
      <c r="G202" s="44">
        <f t="shared" si="35"/>
        <v>14.55</v>
      </c>
      <c r="H202" s="44"/>
      <c r="I202" s="44">
        <f t="shared" si="37"/>
        <v>5.74</v>
      </c>
      <c r="J202" s="44"/>
      <c r="K202" s="63">
        <f t="shared" si="36"/>
        <v>20.29</v>
      </c>
      <c r="L202" s="44"/>
      <c r="M202" s="63">
        <f t="shared" si="38"/>
        <v>0.44</v>
      </c>
      <c r="N202" s="63"/>
      <c r="O202" s="63">
        <f t="shared" si="39"/>
        <v>20.73</v>
      </c>
      <c r="P202" s="63"/>
      <c r="Q202" s="63">
        <f t="shared" si="40"/>
        <v>0.62</v>
      </c>
      <c r="R202" s="63"/>
      <c r="S202" s="63">
        <f t="shared" si="41"/>
        <v>21.35</v>
      </c>
      <c r="T202" s="63"/>
      <c r="U202" s="63">
        <f t="shared" si="42"/>
        <v>5.17</v>
      </c>
      <c r="V202" s="64"/>
      <c r="W202" s="64">
        <f t="shared" si="43"/>
        <v>0.4365</v>
      </c>
      <c r="X202" s="64"/>
      <c r="Y202" s="64">
        <f t="shared" si="44"/>
        <v>20.156499999999998</v>
      </c>
      <c r="Z202" s="62"/>
    </row>
    <row r="203" spans="1:26" ht="12.75">
      <c r="A203" s="5"/>
      <c r="B203" s="137" t="s">
        <v>121</v>
      </c>
      <c r="C203" s="198">
        <v>9.3</v>
      </c>
      <c r="D203" s="109"/>
      <c r="E203" s="16">
        <v>9.75</v>
      </c>
      <c r="F203" s="10"/>
      <c r="G203" s="44">
        <f>IF(E203&lt;&gt;0,E203+F203," ")</f>
        <v>9.75</v>
      </c>
      <c r="H203" s="44"/>
      <c r="I203" s="44">
        <f>IF(G203&lt;&gt;0,ROUND(E203*Full_GA,2)," ")</f>
        <v>3.85</v>
      </c>
      <c r="J203" s="44"/>
      <c r="K203" s="63">
        <f>IF(G203&lt;&gt;0,G203+I203," ")</f>
        <v>13.6</v>
      </c>
      <c r="L203" s="44"/>
      <c r="M203" s="63">
        <f t="shared" si="38"/>
        <v>0.29</v>
      </c>
      <c r="N203" s="63"/>
      <c r="O203" s="63">
        <f>+K203+M203</f>
        <v>13.889999999999999</v>
      </c>
      <c r="P203" s="63"/>
      <c r="Q203" s="63">
        <f t="shared" si="40"/>
        <v>0.42</v>
      </c>
      <c r="R203" s="63"/>
      <c r="S203" s="63">
        <f>IF(O203&lt;&gt;0,O203+Q203," ")</f>
        <v>14.309999999999999</v>
      </c>
      <c r="T203" s="63"/>
      <c r="U203" s="63">
        <f t="shared" si="42"/>
        <v>3.46</v>
      </c>
      <c r="V203" s="64"/>
      <c r="W203" s="64">
        <f>+E203*OFA</f>
        <v>0.2925</v>
      </c>
      <c r="X203" s="64"/>
      <c r="Y203" s="64">
        <f>+G203+U203+W203</f>
        <v>13.502500000000001</v>
      </c>
      <c r="Z203" s="62"/>
    </row>
    <row r="204" spans="1:26" ht="12.75">
      <c r="A204" s="5"/>
      <c r="B204" s="137" t="s">
        <v>120</v>
      </c>
      <c r="C204" s="198">
        <v>0.5</v>
      </c>
      <c r="D204" s="109"/>
      <c r="E204" s="16">
        <v>0.85</v>
      </c>
      <c r="F204" s="10"/>
      <c r="G204" s="44">
        <f t="shared" si="35"/>
        <v>0.85</v>
      </c>
      <c r="H204" s="44"/>
      <c r="I204" s="44">
        <f t="shared" si="37"/>
        <v>0.34</v>
      </c>
      <c r="J204" s="44"/>
      <c r="K204" s="63">
        <f t="shared" si="36"/>
        <v>1.19</v>
      </c>
      <c r="L204" s="44"/>
      <c r="M204" s="63">
        <f t="shared" si="38"/>
        <v>0.03</v>
      </c>
      <c r="N204" s="63"/>
      <c r="O204" s="63">
        <f t="shared" si="39"/>
        <v>1.22</v>
      </c>
      <c r="P204" s="63"/>
      <c r="Q204" s="63">
        <f t="shared" si="40"/>
        <v>0.04</v>
      </c>
      <c r="R204" s="63"/>
      <c r="S204" s="63">
        <f t="shared" si="41"/>
        <v>1.26</v>
      </c>
      <c r="T204" s="63"/>
      <c r="U204" s="63">
        <f t="shared" si="42"/>
        <v>0.3</v>
      </c>
      <c r="V204" s="64"/>
      <c r="W204" s="64">
        <f t="shared" si="43"/>
        <v>0.0255</v>
      </c>
      <c r="X204" s="64"/>
      <c r="Y204" s="64">
        <f t="shared" si="44"/>
        <v>1.1755</v>
      </c>
      <c r="Z204" s="62"/>
    </row>
    <row r="205" spans="1:26" ht="14.25" customHeight="1">
      <c r="A205" s="5"/>
      <c r="B205" s="113" t="s">
        <v>67</v>
      </c>
      <c r="C205" s="198">
        <v>36.6</v>
      </c>
      <c r="D205" s="109"/>
      <c r="E205" s="16">
        <v>37.8</v>
      </c>
      <c r="F205" s="10"/>
      <c r="G205" s="44">
        <f t="shared" si="35"/>
        <v>37.8</v>
      </c>
      <c r="H205" s="44"/>
      <c r="I205" s="44">
        <f>IF($G205&lt;&gt;0,ROUND($E205*$E$2,2)," ")</f>
        <v>11.79</v>
      </c>
      <c r="J205" s="44"/>
      <c r="K205" s="63">
        <f t="shared" si="36"/>
        <v>49.589999999999996</v>
      </c>
      <c r="L205" s="44"/>
      <c r="M205" s="63">
        <f>IF($G205&lt;&gt;0,ROUND($E205*$E$1,2)," ")</f>
        <v>14.91</v>
      </c>
      <c r="N205" s="63"/>
      <c r="O205" s="63">
        <f>IF(G205&lt;&gt;0,G205+M205," ")</f>
        <v>52.709999999999994</v>
      </c>
      <c r="P205" s="63"/>
      <c r="Q205" s="63">
        <f>IF($O205&lt;&gt;0,ROUND($O205*NFA,2)," ")</f>
        <v>1.58</v>
      </c>
      <c r="R205" s="63"/>
      <c r="S205" s="63">
        <f>IF(O205&lt;&gt;0,O205+Q205," ")</f>
        <v>54.28999999999999</v>
      </c>
      <c r="T205" s="63"/>
      <c r="U205" s="64"/>
      <c r="V205" s="64"/>
      <c r="W205" s="64"/>
      <c r="X205" s="64"/>
      <c r="Y205" s="64"/>
      <c r="Z205" s="62"/>
    </row>
    <row r="206" spans="1:26" ht="14.25" customHeight="1">
      <c r="A206" s="5"/>
      <c r="B206" s="83"/>
      <c r="C206" s="16"/>
      <c r="D206" s="12"/>
      <c r="E206" s="16"/>
      <c r="F206" s="10"/>
      <c r="G206" s="10"/>
      <c r="H206" s="10"/>
      <c r="I206" s="52"/>
      <c r="J206" s="10"/>
      <c r="K206" s="60"/>
      <c r="L206" s="10"/>
      <c r="M206" s="60"/>
      <c r="N206" s="60"/>
      <c r="O206" s="60"/>
      <c r="P206" s="60"/>
      <c r="Q206" s="60"/>
      <c r="R206" s="60"/>
      <c r="S206" s="60"/>
      <c r="T206" s="60"/>
      <c r="U206" s="62"/>
      <c r="V206" s="62"/>
      <c r="W206" s="62"/>
      <c r="X206" s="62"/>
      <c r="Y206" s="62"/>
      <c r="Z206" s="62"/>
    </row>
    <row r="207" spans="1:26" ht="12.75" customHeight="1">
      <c r="A207" s="5"/>
      <c r="B207" s="84"/>
      <c r="K207" s="62"/>
      <c r="M207" s="62"/>
      <c r="N207" s="62"/>
      <c r="O207" s="62"/>
      <c r="P207" s="62"/>
      <c r="Q207" s="62"/>
      <c r="R207" s="62"/>
      <c r="S207" s="61"/>
      <c r="T207" s="61"/>
      <c r="U207" s="62"/>
      <c r="V207" s="62"/>
      <c r="W207" s="62"/>
      <c r="X207" s="62"/>
      <c r="Y207" s="62"/>
      <c r="Z207" s="62"/>
    </row>
    <row r="208" spans="1:26" ht="12.75">
      <c r="A208" s="5"/>
      <c r="B208" s="79"/>
      <c r="C208" s="7"/>
      <c r="D208" s="7"/>
      <c r="E208" s="11"/>
      <c r="F208" s="11"/>
      <c r="G208" s="10" t="str">
        <f>IF(E208&lt;&gt;0,E208+F208," ")</f>
        <v> </v>
      </c>
      <c r="H208" s="10"/>
      <c r="I208" s="52" t="str">
        <f>IF(G208&lt;&gt;0,ROUND(E208*GA,2)," ")</f>
        <v> </v>
      </c>
      <c r="J208" s="10"/>
      <c r="K208" s="60" t="str">
        <f>IF(G208&lt;&gt;0,G208+I208," ")</f>
        <v> </v>
      </c>
      <c r="L208" s="10"/>
      <c r="M208" s="60"/>
      <c r="N208" s="60"/>
      <c r="O208" s="60"/>
      <c r="P208" s="60"/>
      <c r="Q208" s="60" t="str">
        <f>IF(K208&lt;&gt;0,ROUND(K208*NFA,2)," ")</f>
        <v> </v>
      </c>
      <c r="R208" s="60"/>
      <c r="S208" s="60" t="str">
        <f>IF(K208&lt;&gt;0,K208+Q208," ")</f>
        <v> </v>
      </c>
      <c r="T208" s="60"/>
      <c r="U208" s="62"/>
      <c r="V208" s="62"/>
      <c r="W208" s="62"/>
      <c r="X208" s="62"/>
      <c r="Y208" s="62"/>
      <c r="Z208" s="62"/>
    </row>
    <row r="209" spans="1:26" ht="12.75">
      <c r="A209" s="5"/>
      <c r="B209" s="98" t="s">
        <v>162</v>
      </c>
      <c r="C209" s="7"/>
      <c r="D209" s="7"/>
      <c r="E209" s="11"/>
      <c r="F209" s="11"/>
      <c r="G209" s="10"/>
      <c r="H209" s="10"/>
      <c r="I209" s="52"/>
      <c r="J209" s="10"/>
      <c r="K209" s="60"/>
      <c r="L209" s="10"/>
      <c r="M209" s="60"/>
      <c r="N209" s="60"/>
      <c r="O209" s="60"/>
      <c r="P209" s="60"/>
      <c r="Q209" s="60"/>
      <c r="R209" s="60"/>
      <c r="S209" s="60"/>
      <c r="T209" s="60"/>
      <c r="U209" s="62"/>
      <c r="V209" s="62"/>
      <c r="W209" s="62"/>
      <c r="X209" s="62"/>
      <c r="Y209" s="62"/>
      <c r="Z209" s="62"/>
    </row>
    <row r="210" spans="1:26" ht="12.75">
      <c r="A210" s="5"/>
      <c r="B210" s="79"/>
      <c r="C210" s="7"/>
      <c r="D210" s="7"/>
      <c r="E210" s="25"/>
      <c r="F210" s="25"/>
      <c r="G210" s="23"/>
      <c r="H210" s="23"/>
      <c r="I210" s="52"/>
      <c r="J210" s="23"/>
      <c r="K210" s="60"/>
      <c r="L210" s="23"/>
      <c r="M210" s="60"/>
      <c r="N210" s="60"/>
      <c r="O210" s="60"/>
      <c r="P210" s="60"/>
      <c r="Q210" s="60"/>
      <c r="R210" s="60"/>
      <c r="S210" s="60"/>
      <c r="T210" s="60"/>
      <c r="U210" s="62"/>
      <c r="V210" s="62"/>
      <c r="W210" s="62"/>
      <c r="X210" s="62"/>
      <c r="Y210" s="62"/>
      <c r="Z210" s="62"/>
    </row>
    <row r="211" spans="1:26" ht="22.5" customHeight="1">
      <c r="A211" s="5"/>
      <c r="B211" s="100" t="s">
        <v>144</v>
      </c>
      <c r="C211" s="100" t="s">
        <v>142</v>
      </c>
      <c r="D211" s="100"/>
      <c r="E211" s="100" t="s">
        <v>143</v>
      </c>
      <c r="F211" s="11"/>
      <c r="G211" s="10"/>
      <c r="H211" s="10"/>
      <c r="I211" s="52"/>
      <c r="J211" s="10"/>
      <c r="K211" s="60"/>
      <c r="L211" s="10"/>
      <c r="M211" s="60"/>
      <c r="N211" s="60"/>
      <c r="O211" s="60"/>
      <c r="P211" s="60"/>
      <c r="Q211" s="60"/>
      <c r="R211" s="60"/>
      <c r="S211" s="60"/>
      <c r="T211" s="60"/>
      <c r="U211" s="62"/>
      <c r="V211" s="62"/>
      <c r="W211" s="62"/>
      <c r="X211" s="62"/>
      <c r="Y211" s="62"/>
      <c r="Z211" s="62"/>
    </row>
    <row r="212" spans="1:26" ht="33.75">
      <c r="A212" s="5"/>
      <c r="B212" s="100" t="s">
        <v>145</v>
      </c>
      <c r="C212" s="99">
        <v>0</v>
      </c>
      <c r="D212" s="99"/>
      <c r="E212" s="99">
        <v>0</v>
      </c>
      <c r="F212" s="11"/>
      <c r="G212" s="10"/>
      <c r="H212" s="10"/>
      <c r="I212" s="52"/>
      <c r="J212" s="10"/>
      <c r="K212" s="60"/>
      <c r="L212" s="10"/>
      <c r="M212" s="60"/>
      <c r="N212" s="60"/>
      <c r="O212" s="60"/>
      <c r="P212" s="60"/>
      <c r="Q212" s="60"/>
      <c r="R212" s="60"/>
      <c r="S212" s="60"/>
      <c r="T212" s="60"/>
      <c r="U212" s="62"/>
      <c r="V212" s="62"/>
      <c r="W212" s="62"/>
      <c r="X212" s="62"/>
      <c r="Y212" s="62"/>
      <c r="Z212" s="62"/>
    </row>
    <row r="213" spans="1:26" ht="56.25">
      <c r="A213" s="5"/>
      <c r="B213" s="100" t="s">
        <v>146</v>
      </c>
      <c r="C213" s="99">
        <v>1</v>
      </c>
      <c r="D213" s="99"/>
      <c r="E213" s="99">
        <v>4.3</v>
      </c>
      <c r="F213" s="11"/>
      <c r="G213" s="10"/>
      <c r="H213" s="10"/>
      <c r="I213" s="52"/>
      <c r="J213" s="10"/>
      <c r="K213" s="60"/>
      <c r="L213" s="10"/>
      <c r="M213" s="60"/>
      <c r="N213" s="60"/>
      <c r="O213" s="60"/>
      <c r="P213" s="60"/>
      <c r="Q213" s="60"/>
      <c r="R213" s="60"/>
      <c r="S213" s="60"/>
      <c r="T213" s="60"/>
      <c r="U213" s="62"/>
      <c r="V213" s="62"/>
      <c r="W213" s="62"/>
      <c r="X213" s="62"/>
      <c r="Y213" s="62"/>
      <c r="Z213" s="62"/>
    </row>
    <row r="214" spans="1:26" ht="90">
      <c r="A214" s="5"/>
      <c r="B214" s="100" t="s">
        <v>147</v>
      </c>
      <c r="C214" s="99">
        <v>2</v>
      </c>
      <c r="D214" s="99"/>
      <c r="E214" s="99">
        <v>11.39</v>
      </c>
      <c r="F214" s="11"/>
      <c r="G214" s="10"/>
      <c r="H214" s="10"/>
      <c r="I214" s="52"/>
      <c r="J214" s="10"/>
      <c r="K214" s="60"/>
      <c r="L214" s="10"/>
      <c r="M214" s="60"/>
      <c r="N214" s="60"/>
      <c r="O214" s="60"/>
      <c r="P214" s="60"/>
      <c r="Q214" s="60"/>
      <c r="R214" s="60"/>
      <c r="S214" s="60"/>
      <c r="T214" s="60"/>
      <c r="U214" s="62"/>
      <c r="V214" s="62"/>
      <c r="W214" s="62"/>
      <c r="X214" s="62"/>
      <c r="Y214" s="62"/>
      <c r="Z214" s="62"/>
    </row>
    <row r="215" spans="1:26" ht="33.75">
      <c r="A215" s="5"/>
      <c r="B215" s="100" t="s">
        <v>148</v>
      </c>
      <c r="C215" s="99">
        <v>3</v>
      </c>
      <c r="D215" s="99"/>
      <c r="E215" s="99">
        <v>16.79</v>
      </c>
      <c r="F215" s="11"/>
      <c r="G215" s="10"/>
      <c r="H215" s="10"/>
      <c r="I215" s="52"/>
      <c r="J215" s="10"/>
      <c r="K215" s="60"/>
      <c r="L215" s="10"/>
      <c r="M215" s="60"/>
      <c r="N215" s="60"/>
      <c r="O215" s="60"/>
      <c r="P215" s="60"/>
      <c r="Q215" s="60"/>
      <c r="R215" s="60"/>
      <c r="S215" s="60"/>
      <c r="T215" s="60"/>
      <c r="U215" s="62"/>
      <c r="V215" s="62"/>
      <c r="W215" s="62"/>
      <c r="X215" s="62"/>
      <c r="Y215" s="62"/>
      <c r="Z215" s="62"/>
    </row>
    <row r="216" spans="1:26" ht="33.75">
      <c r="A216" s="5" t="s">
        <v>29</v>
      </c>
      <c r="B216" s="100" t="s">
        <v>149</v>
      </c>
      <c r="C216" s="99">
        <v>4</v>
      </c>
      <c r="D216" s="99"/>
      <c r="E216" s="99">
        <v>0</v>
      </c>
      <c r="K216" s="62"/>
      <c r="M216" s="62"/>
      <c r="N216" s="62"/>
      <c r="O216" s="62"/>
      <c r="P216" s="62"/>
      <c r="Q216" s="62"/>
      <c r="R216" s="62"/>
      <c r="S216" s="61"/>
      <c r="T216" s="61"/>
      <c r="U216" s="62"/>
      <c r="V216" s="62"/>
      <c r="W216" s="62"/>
      <c r="X216" s="62"/>
      <c r="Y216" s="62"/>
      <c r="Z216" s="62"/>
    </row>
    <row r="217" spans="1:26" ht="15.75" customHeight="1">
      <c r="A217" s="5"/>
      <c r="B217" s="100" t="s">
        <v>150</v>
      </c>
      <c r="C217" s="99">
        <v>5</v>
      </c>
      <c r="D217" s="99"/>
      <c r="E217" s="99">
        <v>0</v>
      </c>
      <c r="K217" s="62"/>
      <c r="M217" s="62"/>
      <c r="N217" s="62"/>
      <c r="O217" s="62"/>
      <c r="P217" s="62"/>
      <c r="Q217" s="62"/>
      <c r="R217" s="62"/>
      <c r="S217" s="61"/>
      <c r="T217" s="61"/>
      <c r="U217" s="62"/>
      <c r="V217" s="62"/>
      <c r="W217" s="62"/>
      <c r="X217" s="62"/>
      <c r="Y217" s="62"/>
      <c r="Z217" s="62"/>
    </row>
    <row r="218" spans="1:26" ht="56.25">
      <c r="A218" s="5"/>
      <c r="B218" s="100" t="s">
        <v>151</v>
      </c>
      <c r="C218" s="99">
        <v>11</v>
      </c>
      <c r="D218" s="99"/>
      <c r="E218" s="99">
        <v>0</v>
      </c>
      <c r="F218" s="11"/>
      <c r="G218" s="10" t="str">
        <f>IF(E218&lt;&gt;0,E218+F218," ")</f>
        <v> </v>
      </c>
      <c r="H218" s="10"/>
      <c r="I218" s="52" t="str">
        <f>IF(G218&lt;&gt;0,ROUND(E218*GA,2)," ")</f>
        <v> </v>
      </c>
      <c r="J218" s="10"/>
      <c r="K218" s="60" t="str">
        <f>IF(G218&lt;&gt;0,G218+I218," ")</f>
        <v> </v>
      </c>
      <c r="L218" s="10" t="str">
        <f>IF(H218&lt;&gt;0,H218+J218," ")</f>
        <v> </v>
      </c>
      <c r="M218" s="60"/>
      <c r="N218" s="60"/>
      <c r="O218" s="60"/>
      <c r="P218" s="60"/>
      <c r="Q218" s="60" t="str">
        <f>IF(K218&lt;&gt;0,ROUND(K218*NFA,2)," ")</f>
        <v> </v>
      </c>
      <c r="R218" s="60"/>
      <c r="S218" s="60" t="str">
        <f>IF(K218&lt;&gt;0,K218+Q218," ")</f>
        <v> </v>
      </c>
      <c r="T218" s="60"/>
      <c r="U218" s="62"/>
      <c r="V218" s="62"/>
      <c r="W218" s="62"/>
      <c r="X218" s="62"/>
      <c r="Y218" s="62"/>
      <c r="Z218" s="62"/>
    </row>
    <row r="219" spans="1:26" ht="56.25">
      <c r="A219" s="5"/>
      <c r="B219" s="100" t="s">
        <v>152</v>
      </c>
      <c r="C219" s="99">
        <v>12</v>
      </c>
      <c r="D219" s="99"/>
      <c r="E219" s="99">
        <v>0</v>
      </c>
      <c r="F219" s="11"/>
      <c r="G219" s="10" t="str">
        <f>IF(E219&lt;&gt;0,E219+F219," ")</f>
        <v> </v>
      </c>
      <c r="H219" s="10"/>
      <c r="I219" s="52" t="str">
        <f>IF(G219&lt;&gt;0,ROUND(E219*GA,2)," ")</f>
        <v> </v>
      </c>
      <c r="J219" s="10"/>
      <c r="K219" s="60" t="str">
        <f>IF(G219&lt;&gt;0,G219+I219," ")</f>
        <v> </v>
      </c>
      <c r="L219" s="10" t="str">
        <f>IF(H219&lt;&gt;0,H219+J219," ")</f>
        <v> </v>
      </c>
      <c r="M219" s="60"/>
      <c r="N219" s="60"/>
      <c r="O219" s="60"/>
      <c r="P219" s="60"/>
      <c r="Q219" s="60" t="str">
        <f>IF(K219&lt;&gt;0,ROUND(K219*NFA,2)," ")</f>
        <v> </v>
      </c>
      <c r="R219" s="60"/>
      <c r="S219" s="60" t="str">
        <f>IF(K219&lt;&gt;0,K219+Q219," ")</f>
        <v> </v>
      </c>
      <c r="T219" s="60"/>
      <c r="U219" s="62"/>
      <c r="V219" s="62"/>
      <c r="W219" s="62"/>
      <c r="X219" s="62"/>
      <c r="Y219" s="62"/>
      <c r="Z219" s="62"/>
    </row>
    <row r="220" spans="1:26" ht="56.25">
      <c r="A220" s="5"/>
      <c r="B220" s="100" t="s">
        <v>153</v>
      </c>
      <c r="C220" s="99">
        <v>13</v>
      </c>
      <c r="D220" s="99"/>
      <c r="E220" s="99">
        <v>0</v>
      </c>
      <c r="K220" s="62"/>
      <c r="M220" s="62"/>
      <c r="N220" s="62"/>
      <c r="O220" s="62"/>
      <c r="P220" s="62"/>
      <c r="Q220" s="62"/>
      <c r="R220" s="62"/>
      <c r="S220" s="61"/>
      <c r="T220" s="61"/>
      <c r="U220" s="62"/>
      <c r="V220" s="62"/>
      <c r="W220" s="62"/>
      <c r="X220" s="62"/>
      <c r="Y220" s="62"/>
      <c r="Z220" s="62"/>
    </row>
    <row r="221" spans="1:26" ht="12.75">
      <c r="A221" s="5"/>
      <c r="K221" s="62"/>
      <c r="M221" s="62"/>
      <c r="N221" s="62"/>
      <c r="O221" s="62"/>
      <c r="P221" s="62"/>
      <c r="Q221" s="62"/>
      <c r="R221" s="62"/>
      <c r="S221" s="61"/>
      <c r="T221" s="61"/>
      <c r="U221" s="62"/>
      <c r="V221" s="62"/>
      <c r="W221" s="62"/>
      <c r="X221" s="62"/>
      <c r="Y221" s="62"/>
      <c r="Z221" s="62"/>
    </row>
    <row r="222" spans="1:26" ht="12.75">
      <c r="A222" s="5"/>
      <c r="K222" s="62"/>
      <c r="M222" s="62"/>
      <c r="N222" s="62"/>
      <c r="O222" s="62"/>
      <c r="P222" s="62"/>
      <c r="Q222" s="62"/>
      <c r="R222" s="62"/>
      <c r="S222" s="61"/>
      <c r="T222" s="61"/>
      <c r="U222" s="62"/>
      <c r="V222" s="62"/>
      <c r="W222" s="62"/>
      <c r="X222" s="62"/>
      <c r="Y222" s="62"/>
      <c r="Z222" s="62"/>
    </row>
    <row r="223" spans="1:26" ht="12.75">
      <c r="A223" s="5"/>
      <c r="K223" s="62"/>
      <c r="M223" s="62"/>
      <c r="N223" s="62"/>
      <c r="O223" s="62"/>
      <c r="P223" s="62"/>
      <c r="Q223" s="62"/>
      <c r="R223" s="62"/>
      <c r="S223" s="61"/>
      <c r="T223" s="61"/>
      <c r="U223" s="62"/>
      <c r="V223" s="62"/>
      <c r="W223" s="62"/>
      <c r="X223" s="62"/>
      <c r="Y223" s="62"/>
      <c r="Z223" s="62"/>
    </row>
    <row r="224" spans="1:26" ht="12.75">
      <c r="A224" s="5"/>
      <c r="K224" s="62"/>
      <c r="M224" s="62"/>
      <c r="N224" s="62"/>
      <c r="O224" s="62"/>
      <c r="P224" s="62"/>
      <c r="Q224" s="62"/>
      <c r="R224" s="62"/>
      <c r="S224" s="61"/>
      <c r="T224" s="61"/>
      <c r="U224" s="62"/>
      <c r="V224" s="62"/>
      <c r="W224" s="62"/>
      <c r="X224" s="62"/>
      <c r="Y224" s="62"/>
      <c r="Z224" s="62"/>
    </row>
    <row r="225" spans="1:26" ht="12.75">
      <c r="A225" s="5"/>
      <c r="K225" s="62"/>
      <c r="M225" s="62"/>
      <c r="N225" s="62"/>
      <c r="O225" s="62"/>
      <c r="P225" s="62"/>
      <c r="Q225" s="62"/>
      <c r="R225" s="62"/>
      <c r="S225" s="61"/>
      <c r="T225" s="61"/>
      <c r="U225" s="62"/>
      <c r="V225" s="62"/>
      <c r="W225" s="62"/>
      <c r="X225" s="62"/>
      <c r="Y225" s="62"/>
      <c r="Z225" s="62"/>
    </row>
    <row r="226" spans="1:26" ht="12.75">
      <c r="A226" s="5"/>
      <c r="K226" s="62"/>
      <c r="M226" s="62"/>
      <c r="N226" s="62"/>
      <c r="O226" s="62"/>
      <c r="P226" s="62"/>
      <c r="Q226" s="62"/>
      <c r="R226" s="62"/>
      <c r="S226" s="61"/>
      <c r="T226" s="61"/>
      <c r="U226" s="62"/>
      <c r="V226" s="62"/>
      <c r="W226" s="62"/>
      <c r="X226" s="62"/>
      <c r="Y226" s="62"/>
      <c r="Z226" s="62"/>
    </row>
    <row r="227" spans="1:26" ht="12.75">
      <c r="A227" s="5"/>
      <c r="K227" s="62"/>
      <c r="M227" s="62"/>
      <c r="N227" s="62"/>
      <c r="O227" s="62"/>
      <c r="P227" s="62"/>
      <c r="Q227" s="62"/>
      <c r="R227" s="62"/>
      <c r="S227" s="61"/>
      <c r="T227" s="61"/>
      <c r="U227" s="62"/>
      <c r="V227" s="62"/>
      <c r="W227" s="62"/>
      <c r="X227" s="62"/>
      <c r="Y227" s="62"/>
      <c r="Z227" s="62"/>
    </row>
    <row r="228" spans="1:26" ht="12.75">
      <c r="A228" s="5"/>
      <c r="K228" s="62"/>
      <c r="M228" s="62"/>
      <c r="N228" s="62"/>
      <c r="O228" s="62"/>
      <c r="P228" s="62"/>
      <c r="Q228" s="62"/>
      <c r="R228" s="62"/>
      <c r="S228" s="61"/>
      <c r="T228" s="61"/>
      <c r="U228" s="62"/>
      <c r="V228" s="62"/>
      <c r="W228" s="62"/>
      <c r="X228" s="62"/>
      <c r="Y228" s="62"/>
      <c r="Z228" s="62"/>
    </row>
    <row r="229" spans="1:26" ht="12.75" customHeight="1">
      <c r="A229" s="5"/>
      <c r="K229" s="62"/>
      <c r="M229" s="62"/>
      <c r="N229" s="62"/>
      <c r="O229" s="62"/>
      <c r="P229" s="62"/>
      <c r="Q229" s="62"/>
      <c r="R229" s="62"/>
      <c r="S229" s="61"/>
      <c r="T229" s="61"/>
      <c r="U229" s="62"/>
      <c r="V229" s="62"/>
      <c r="W229" s="62"/>
      <c r="X229" s="62"/>
      <c r="Y229" s="62"/>
      <c r="Z229" s="62"/>
    </row>
    <row r="230" spans="1:26" ht="14.25" customHeight="1">
      <c r="A230" s="5"/>
      <c r="K230" s="62"/>
      <c r="M230" s="62"/>
      <c r="N230" s="62"/>
      <c r="O230" s="62"/>
      <c r="P230" s="62"/>
      <c r="Q230" s="62"/>
      <c r="R230" s="62"/>
      <c r="S230" s="61"/>
      <c r="T230" s="61"/>
      <c r="U230" s="62"/>
      <c r="V230" s="62"/>
      <c r="W230" s="62"/>
      <c r="X230" s="62"/>
      <c r="Y230" s="62"/>
      <c r="Z230" s="62"/>
    </row>
    <row r="231" spans="1:26" ht="15.75" customHeight="1">
      <c r="A231" s="5"/>
      <c r="K231" s="62"/>
      <c r="M231" s="62"/>
      <c r="N231" s="62"/>
      <c r="O231" s="62"/>
      <c r="P231" s="62"/>
      <c r="Q231" s="62"/>
      <c r="R231" s="62"/>
      <c r="S231" s="61"/>
      <c r="T231" s="61"/>
      <c r="U231" s="62"/>
      <c r="V231" s="62"/>
      <c r="W231" s="62"/>
      <c r="X231" s="62"/>
      <c r="Y231" s="62"/>
      <c r="Z231" s="62"/>
    </row>
    <row r="232" spans="1:26" ht="16.5" customHeight="1">
      <c r="A232" s="5"/>
      <c r="K232" s="62"/>
      <c r="M232" s="62"/>
      <c r="N232" s="62"/>
      <c r="O232" s="62"/>
      <c r="P232" s="62"/>
      <c r="Q232" s="62"/>
      <c r="R232" s="62"/>
      <c r="S232" s="61"/>
      <c r="T232" s="61"/>
      <c r="U232" s="62"/>
      <c r="V232" s="62"/>
      <c r="W232" s="62"/>
      <c r="X232" s="62"/>
      <c r="Y232" s="62"/>
      <c r="Z232" s="62"/>
    </row>
    <row r="233" spans="1:26" ht="12.75" customHeight="1">
      <c r="A233" s="5"/>
      <c r="B233" s="79"/>
      <c r="C233" s="7"/>
      <c r="D233" s="7"/>
      <c r="E233" s="13"/>
      <c r="F233" s="7"/>
      <c r="G233" s="10"/>
      <c r="H233" s="10"/>
      <c r="I233" s="52"/>
      <c r="J233" s="10"/>
      <c r="K233" s="60"/>
      <c r="L233" s="10"/>
      <c r="M233" s="60"/>
      <c r="N233" s="60"/>
      <c r="O233" s="60"/>
      <c r="P233" s="60"/>
      <c r="Q233" s="60"/>
      <c r="R233" s="60"/>
      <c r="S233" s="60"/>
      <c r="T233" s="60"/>
      <c r="U233" s="62"/>
      <c r="V233" s="62"/>
      <c r="W233" s="62"/>
      <c r="X233" s="62"/>
      <c r="Y233" s="62"/>
      <c r="Z233" s="62"/>
    </row>
    <row r="234" spans="1:26" ht="12.75">
      <c r="A234" s="5"/>
      <c r="K234" s="62"/>
      <c r="M234" s="62"/>
      <c r="N234" s="62"/>
      <c r="O234" s="62"/>
      <c r="P234" s="62"/>
      <c r="Q234" s="62"/>
      <c r="R234" s="62"/>
      <c r="S234" s="61"/>
      <c r="T234" s="61"/>
      <c r="U234" s="62"/>
      <c r="V234" s="62"/>
      <c r="W234" s="62"/>
      <c r="X234" s="62"/>
      <c r="Y234" s="62"/>
      <c r="Z234" s="62"/>
    </row>
    <row r="235" spans="1:26" ht="12.75">
      <c r="A235" s="5"/>
      <c r="K235" s="62"/>
      <c r="M235" s="62"/>
      <c r="N235" s="62"/>
      <c r="O235" s="62"/>
      <c r="P235" s="62"/>
      <c r="Q235" s="62"/>
      <c r="R235" s="62"/>
      <c r="S235" s="61"/>
      <c r="T235" s="61"/>
      <c r="U235" s="62"/>
      <c r="V235" s="62"/>
      <c r="W235" s="62"/>
      <c r="X235" s="62"/>
      <c r="Y235" s="62"/>
      <c r="Z235" s="62"/>
    </row>
    <row r="236" spans="1:26" ht="9.75" customHeight="1">
      <c r="A236" s="5"/>
      <c r="K236" s="62"/>
      <c r="M236" s="62"/>
      <c r="N236" s="62"/>
      <c r="O236" s="62"/>
      <c r="P236" s="62"/>
      <c r="Q236" s="62"/>
      <c r="R236" s="62"/>
      <c r="S236" s="61"/>
      <c r="T236" s="61"/>
      <c r="U236" s="62"/>
      <c r="V236" s="62"/>
      <c r="W236" s="62"/>
      <c r="X236" s="62"/>
      <c r="Y236" s="62"/>
      <c r="Z236" s="62"/>
    </row>
    <row r="237" spans="1:26" ht="12.75">
      <c r="A237" s="5"/>
      <c r="K237" s="62"/>
      <c r="M237" s="62"/>
      <c r="N237" s="62"/>
      <c r="O237" s="62"/>
      <c r="P237" s="62"/>
      <c r="Q237" s="62"/>
      <c r="R237" s="62"/>
      <c r="S237" s="61"/>
      <c r="T237" s="61"/>
      <c r="U237" s="62"/>
      <c r="V237" s="62"/>
      <c r="W237" s="62"/>
      <c r="X237" s="62"/>
      <c r="Y237" s="62"/>
      <c r="Z237" s="62"/>
    </row>
    <row r="238" spans="1:26" ht="16.5" customHeight="1">
      <c r="A238" s="5"/>
      <c r="K238" s="62"/>
      <c r="M238" s="62"/>
      <c r="N238" s="62"/>
      <c r="O238" s="62"/>
      <c r="P238" s="62"/>
      <c r="Q238" s="62"/>
      <c r="R238" s="62"/>
      <c r="S238" s="61"/>
      <c r="T238" s="61"/>
      <c r="U238" s="62"/>
      <c r="V238" s="62"/>
      <c r="W238" s="62"/>
      <c r="X238" s="62"/>
      <c r="Y238" s="62"/>
      <c r="Z238" s="62"/>
    </row>
    <row r="239" spans="1:26" ht="12.75">
      <c r="A239" s="5"/>
      <c r="K239" s="62"/>
      <c r="M239" s="62"/>
      <c r="N239" s="62"/>
      <c r="O239" s="62"/>
      <c r="P239" s="62"/>
      <c r="Q239" s="62"/>
      <c r="R239" s="62"/>
      <c r="S239" s="61"/>
      <c r="T239" s="61"/>
      <c r="U239" s="62"/>
      <c r="V239" s="62"/>
      <c r="W239" s="62"/>
      <c r="X239" s="62"/>
      <c r="Y239" s="62"/>
      <c r="Z239" s="62"/>
    </row>
    <row r="240" spans="1:26" ht="12.75">
      <c r="A240" s="5"/>
      <c r="K240" s="62"/>
      <c r="M240" s="62"/>
      <c r="N240" s="62"/>
      <c r="O240" s="62"/>
      <c r="P240" s="62"/>
      <c r="Q240" s="62"/>
      <c r="R240" s="62"/>
      <c r="S240" s="61"/>
      <c r="T240" s="61"/>
      <c r="U240" s="62"/>
      <c r="V240" s="62"/>
      <c r="W240" s="62"/>
      <c r="X240" s="62"/>
      <c r="Y240" s="62"/>
      <c r="Z240" s="62"/>
    </row>
    <row r="241" spans="1:26" ht="12.75">
      <c r="A241" s="5"/>
      <c r="K241" s="62"/>
      <c r="M241" s="62"/>
      <c r="N241" s="62"/>
      <c r="O241" s="62"/>
      <c r="P241" s="62"/>
      <c r="Q241" s="62"/>
      <c r="R241" s="62"/>
      <c r="S241" s="61"/>
      <c r="T241" s="61"/>
      <c r="U241" s="62"/>
      <c r="V241" s="62"/>
      <c r="W241" s="62"/>
      <c r="X241" s="62"/>
      <c r="Y241" s="62"/>
      <c r="Z241" s="62"/>
    </row>
    <row r="242" spans="1:26" ht="12.75">
      <c r="A242" s="5"/>
      <c r="K242" s="62"/>
      <c r="M242" s="62"/>
      <c r="N242" s="62"/>
      <c r="O242" s="62"/>
      <c r="P242" s="62"/>
      <c r="Q242" s="62"/>
      <c r="R242" s="62"/>
      <c r="S242" s="61"/>
      <c r="T242" s="61"/>
      <c r="U242" s="62"/>
      <c r="V242" s="62"/>
      <c r="W242" s="62"/>
      <c r="X242" s="62"/>
      <c r="Y242" s="62"/>
      <c r="Z242" s="62"/>
    </row>
    <row r="243" spans="1:26" ht="12.75">
      <c r="A243" s="5"/>
      <c r="K243" s="62"/>
      <c r="M243" s="62"/>
      <c r="N243" s="62"/>
      <c r="O243" s="62"/>
      <c r="P243" s="62"/>
      <c r="Q243" s="62"/>
      <c r="R243" s="62"/>
      <c r="S243" s="61"/>
      <c r="T243" s="61"/>
      <c r="U243" s="62"/>
      <c r="V243" s="62"/>
      <c r="W243" s="62"/>
      <c r="X243" s="62"/>
      <c r="Y243" s="62"/>
      <c r="Z243" s="62"/>
    </row>
    <row r="244" spans="1:26" ht="12.75">
      <c r="A244" s="5"/>
      <c r="K244" s="62"/>
      <c r="M244" s="62"/>
      <c r="N244" s="62"/>
      <c r="O244" s="62"/>
      <c r="P244" s="62"/>
      <c r="Q244" s="62"/>
      <c r="R244" s="62"/>
      <c r="S244" s="61"/>
      <c r="T244" s="61"/>
      <c r="U244" s="62"/>
      <c r="V244" s="62"/>
      <c r="W244" s="62"/>
      <c r="X244" s="62"/>
      <c r="Y244" s="62"/>
      <c r="Z244" s="62"/>
    </row>
    <row r="245" spans="1:26" ht="10.5" customHeight="1">
      <c r="A245" s="5"/>
      <c r="K245" s="62"/>
      <c r="M245" s="62"/>
      <c r="N245" s="62"/>
      <c r="O245" s="62"/>
      <c r="P245" s="62"/>
      <c r="Q245" s="62"/>
      <c r="R245" s="62"/>
      <c r="S245" s="61"/>
      <c r="T245" s="61"/>
      <c r="U245" s="62"/>
      <c r="V245" s="62"/>
      <c r="W245" s="62"/>
      <c r="X245" s="62"/>
      <c r="Y245" s="62"/>
      <c r="Z245" s="62"/>
    </row>
    <row r="246" spans="1:26" ht="12.75">
      <c r="A246" s="5"/>
      <c r="K246" s="62"/>
      <c r="M246" s="62"/>
      <c r="N246" s="62"/>
      <c r="O246" s="62"/>
      <c r="P246" s="62"/>
      <c r="Q246" s="62"/>
      <c r="R246" s="62"/>
      <c r="S246" s="61"/>
      <c r="T246" s="61"/>
      <c r="U246" s="62"/>
      <c r="V246" s="62"/>
      <c r="W246" s="62"/>
      <c r="X246" s="62"/>
      <c r="Y246" s="62"/>
      <c r="Z246" s="62"/>
    </row>
    <row r="247" spans="1:26" ht="12.75">
      <c r="A247" s="5"/>
      <c r="K247" s="62"/>
      <c r="M247" s="62"/>
      <c r="N247" s="62"/>
      <c r="O247" s="62"/>
      <c r="P247" s="62"/>
      <c r="Q247" s="62"/>
      <c r="R247" s="62"/>
      <c r="S247" s="61"/>
      <c r="T247" s="61"/>
      <c r="U247" s="62"/>
      <c r="V247" s="62"/>
      <c r="W247" s="62"/>
      <c r="X247" s="62"/>
      <c r="Y247" s="62"/>
      <c r="Z247" s="62"/>
    </row>
    <row r="248" spans="1:26" ht="12.75">
      <c r="A248" s="5"/>
      <c r="K248" s="62"/>
      <c r="M248" s="62"/>
      <c r="N248" s="62"/>
      <c r="O248" s="62"/>
      <c r="P248" s="62"/>
      <c r="Q248" s="62"/>
      <c r="R248" s="62"/>
      <c r="S248" s="61"/>
      <c r="T248" s="61"/>
      <c r="U248" s="62"/>
      <c r="V248" s="62"/>
      <c r="W248" s="62"/>
      <c r="X248" s="62"/>
      <c r="Y248" s="62"/>
      <c r="Z248" s="62"/>
    </row>
    <row r="249" spans="1:26" ht="12.75">
      <c r="A249" s="5"/>
      <c r="K249" s="62"/>
      <c r="M249" s="62"/>
      <c r="N249" s="62"/>
      <c r="O249" s="62"/>
      <c r="P249" s="62"/>
      <c r="Q249" s="62"/>
      <c r="R249" s="62"/>
      <c r="S249" s="61"/>
      <c r="T249" s="61"/>
      <c r="U249" s="62"/>
      <c r="V249" s="62"/>
      <c r="W249" s="62"/>
      <c r="X249" s="62"/>
      <c r="Y249" s="62"/>
      <c r="Z249" s="62"/>
    </row>
    <row r="250" spans="1:26" ht="12.75">
      <c r="A250" s="5"/>
      <c r="K250" s="62"/>
      <c r="M250" s="62"/>
      <c r="N250" s="62"/>
      <c r="O250" s="62"/>
      <c r="P250" s="62"/>
      <c r="Q250" s="62"/>
      <c r="R250" s="62"/>
      <c r="S250" s="61"/>
      <c r="T250" s="61"/>
      <c r="U250" s="62"/>
      <c r="V250" s="62"/>
      <c r="W250" s="62"/>
      <c r="X250" s="62"/>
      <c r="Y250" s="62"/>
      <c r="Z250" s="62"/>
    </row>
    <row r="251" spans="1:26" ht="12.75">
      <c r="A251" s="5"/>
      <c r="B251" s="34"/>
      <c r="C251" s="12"/>
      <c r="D251" s="12"/>
      <c r="E251" s="16"/>
      <c r="F251" s="10"/>
      <c r="G251" s="10"/>
      <c r="H251" s="10"/>
      <c r="I251" s="52"/>
      <c r="J251" s="10"/>
      <c r="K251" s="60"/>
      <c r="L251" s="10"/>
      <c r="M251" s="60"/>
      <c r="N251" s="60"/>
      <c r="O251" s="60"/>
      <c r="P251" s="60"/>
      <c r="Q251" s="60"/>
      <c r="R251" s="60"/>
      <c r="S251" s="60"/>
      <c r="T251" s="60"/>
      <c r="U251" s="62"/>
      <c r="V251" s="62"/>
      <c r="W251" s="62"/>
      <c r="X251" s="62"/>
      <c r="Y251" s="62"/>
      <c r="Z251" s="62"/>
    </row>
    <row r="252" spans="1:26" ht="12.75">
      <c r="A252" s="5"/>
      <c r="B252" s="34"/>
      <c r="C252" s="12"/>
      <c r="D252" s="12"/>
      <c r="E252" s="16"/>
      <c r="F252" s="10"/>
      <c r="G252" s="10" t="str">
        <f>IF(E252&lt;&gt;0,E252+F252," ")</f>
        <v> </v>
      </c>
      <c r="H252" s="10"/>
      <c r="I252" s="52" t="str">
        <f>IF(G252&lt;&gt;0,ROUND(E252*GA,2)," ")</f>
        <v> </v>
      </c>
      <c r="J252" s="10"/>
      <c r="K252" s="60" t="str">
        <f>IF(G252&lt;&gt;0,G252+I252," ")</f>
        <v> </v>
      </c>
      <c r="L252" s="10"/>
      <c r="M252" s="60"/>
      <c r="N252" s="60"/>
      <c r="O252" s="60"/>
      <c r="P252" s="60"/>
      <c r="Q252" s="60" t="str">
        <f>IF(K252&lt;&gt;0,ROUND(K252*NFA,2)," ")</f>
        <v> </v>
      </c>
      <c r="R252" s="60"/>
      <c r="S252" s="60" t="str">
        <f>IF(K252&lt;&gt;0,K252+Q252," ")</f>
        <v> </v>
      </c>
      <c r="T252" s="60"/>
      <c r="U252" s="62"/>
      <c r="V252" s="62"/>
      <c r="W252" s="62"/>
      <c r="X252" s="62"/>
      <c r="Y252" s="62"/>
      <c r="Z252" s="62"/>
    </row>
    <row r="253" spans="1:26" ht="15.75" customHeight="1">
      <c r="A253" s="5"/>
      <c r="B253" s="34"/>
      <c r="C253" s="5"/>
      <c r="D253" s="5"/>
      <c r="E253" s="10"/>
      <c r="F253" s="10"/>
      <c r="G253" s="10"/>
      <c r="H253" s="10"/>
      <c r="I253" s="52"/>
      <c r="J253" s="10"/>
      <c r="K253" s="60"/>
      <c r="L253" s="10"/>
      <c r="M253" s="60"/>
      <c r="N253" s="60"/>
      <c r="O253" s="60"/>
      <c r="P253" s="60"/>
      <c r="Q253" s="60"/>
      <c r="R253" s="60"/>
      <c r="S253" s="60"/>
      <c r="T253" s="60"/>
      <c r="U253" s="62"/>
      <c r="V253" s="62"/>
      <c r="W253" s="62"/>
      <c r="X253" s="62"/>
      <c r="Y253" s="62"/>
      <c r="Z253" s="62"/>
    </row>
    <row r="254" spans="1:26" ht="12.75" customHeight="1">
      <c r="A254" s="5"/>
      <c r="C254" s="5"/>
      <c r="D254" s="5"/>
      <c r="E254" s="10"/>
      <c r="F254" s="10"/>
      <c r="G254" s="10"/>
      <c r="H254" s="10"/>
      <c r="I254" s="52"/>
      <c r="J254" s="10"/>
      <c r="K254" s="60"/>
      <c r="L254" s="10"/>
      <c r="M254" s="60"/>
      <c r="N254" s="60"/>
      <c r="O254" s="60"/>
      <c r="P254" s="60"/>
      <c r="Q254" s="60"/>
      <c r="R254" s="60"/>
      <c r="S254" s="60"/>
      <c r="T254" s="60"/>
      <c r="U254" s="62"/>
      <c r="V254" s="62"/>
      <c r="W254" s="62"/>
      <c r="X254" s="62"/>
      <c r="Y254" s="62"/>
      <c r="Z254" s="62"/>
    </row>
    <row r="255" spans="11:26" ht="12.75">
      <c r="K255" s="62"/>
      <c r="M255" s="62"/>
      <c r="N255" s="62"/>
      <c r="O255" s="62"/>
      <c r="P255" s="62"/>
      <c r="Q255" s="62"/>
      <c r="R255" s="62"/>
      <c r="S255" s="61"/>
      <c r="T255" s="61"/>
      <c r="U255" s="62"/>
      <c r="V255" s="62"/>
      <c r="W255" s="62"/>
      <c r="X255" s="62"/>
      <c r="Y255" s="62"/>
      <c r="Z255" s="62"/>
    </row>
    <row r="256" spans="11:26" ht="12.75">
      <c r="K256" s="62"/>
      <c r="M256" s="62"/>
      <c r="N256" s="62"/>
      <c r="O256" s="62"/>
      <c r="P256" s="62"/>
      <c r="Q256" s="62"/>
      <c r="R256" s="62"/>
      <c r="S256" s="61"/>
      <c r="T256" s="61"/>
      <c r="U256" s="62"/>
      <c r="V256" s="62"/>
      <c r="W256" s="62"/>
      <c r="X256" s="62"/>
      <c r="Y256" s="62"/>
      <c r="Z256" s="62"/>
    </row>
    <row r="257" spans="11:26" ht="12.75">
      <c r="K257" s="62"/>
      <c r="M257" s="62"/>
      <c r="N257" s="62"/>
      <c r="O257" s="62"/>
      <c r="P257" s="62"/>
      <c r="Q257" s="62"/>
      <c r="R257" s="62"/>
      <c r="S257" s="61"/>
      <c r="T257" s="61"/>
      <c r="U257" s="62"/>
      <c r="V257" s="62"/>
      <c r="W257" s="62"/>
      <c r="X257" s="62"/>
      <c r="Y257" s="62"/>
      <c r="Z257" s="62"/>
    </row>
    <row r="258" spans="11:26" ht="12.75">
      <c r="K258" s="62"/>
      <c r="M258" s="62"/>
      <c r="N258" s="62"/>
      <c r="O258" s="62"/>
      <c r="P258" s="62"/>
      <c r="Q258" s="62"/>
      <c r="R258" s="62"/>
      <c r="S258" s="61"/>
      <c r="T258" s="61"/>
      <c r="U258" s="62"/>
      <c r="V258" s="62"/>
      <c r="W258" s="62"/>
      <c r="X258" s="62"/>
      <c r="Y258" s="62"/>
      <c r="Z258" s="62"/>
    </row>
    <row r="259" spans="11:26" ht="12.75">
      <c r="K259" s="62"/>
      <c r="M259" s="62"/>
      <c r="N259" s="62"/>
      <c r="O259" s="62"/>
      <c r="P259" s="62"/>
      <c r="Q259" s="62"/>
      <c r="R259" s="62"/>
      <c r="S259" s="61"/>
      <c r="T259" s="61"/>
      <c r="U259" s="62"/>
      <c r="V259" s="62"/>
      <c r="W259" s="62"/>
      <c r="X259" s="62"/>
      <c r="Y259" s="62"/>
      <c r="Z259" s="62"/>
    </row>
    <row r="260" spans="11:26" ht="12.75">
      <c r="K260" s="62"/>
      <c r="M260" s="62"/>
      <c r="N260" s="62"/>
      <c r="O260" s="62"/>
      <c r="P260" s="62"/>
      <c r="Q260" s="62"/>
      <c r="R260" s="62"/>
      <c r="S260" s="61"/>
      <c r="T260" s="61"/>
      <c r="U260" s="62"/>
      <c r="V260" s="62"/>
      <c r="W260" s="62"/>
      <c r="X260" s="62"/>
      <c r="Y260" s="62"/>
      <c r="Z260" s="62"/>
    </row>
    <row r="261" spans="11:26" ht="12.75">
      <c r="K261" s="62"/>
      <c r="M261" s="62"/>
      <c r="N261" s="62"/>
      <c r="O261" s="62"/>
      <c r="P261" s="62"/>
      <c r="Q261" s="62"/>
      <c r="R261" s="62"/>
      <c r="S261" s="61"/>
      <c r="T261" s="61"/>
      <c r="U261" s="62"/>
      <c r="V261" s="62"/>
      <c r="W261" s="62"/>
      <c r="X261" s="62"/>
      <c r="Y261" s="62"/>
      <c r="Z261" s="62"/>
    </row>
    <row r="262" spans="11:26" ht="12.75">
      <c r="K262" s="62"/>
      <c r="M262" s="62"/>
      <c r="N262" s="62"/>
      <c r="O262" s="62"/>
      <c r="P262" s="62"/>
      <c r="Q262" s="62"/>
      <c r="R262" s="62"/>
      <c r="S262" s="61"/>
      <c r="T262" s="61"/>
      <c r="U262" s="62"/>
      <c r="V262" s="62"/>
      <c r="W262" s="62"/>
      <c r="X262" s="62"/>
      <c r="Y262" s="62"/>
      <c r="Z262" s="62"/>
    </row>
    <row r="263" spans="11:26" ht="12.75">
      <c r="K263" s="62"/>
      <c r="M263" s="62"/>
      <c r="N263" s="62"/>
      <c r="O263" s="62"/>
      <c r="P263" s="62"/>
      <c r="Q263" s="62"/>
      <c r="R263" s="62"/>
      <c r="S263" s="61"/>
      <c r="T263" s="61"/>
      <c r="U263" s="62"/>
      <c r="V263" s="62"/>
      <c r="W263" s="62"/>
      <c r="X263" s="62"/>
      <c r="Y263" s="62"/>
      <c r="Z263" s="62"/>
    </row>
    <row r="264" spans="11:26" ht="12.75">
      <c r="K264" s="62"/>
      <c r="M264" s="62"/>
      <c r="N264" s="62"/>
      <c r="O264" s="62"/>
      <c r="P264" s="62"/>
      <c r="Q264" s="62"/>
      <c r="R264" s="62"/>
      <c r="S264" s="61"/>
      <c r="T264" s="61"/>
      <c r="U264" s="62"/>
      <c r="V264" s="62"/>
      <c r="W264" s="62"/>
      <c r="X264" s="62"/>
      <c r="Y264" s="62"/>
      <c r="Z264" s="62"/>
    </row>
    <row r="265" spans="11:26" ht="12.75">
      <c r="K265" s="62"/>
      <c r="M265" s="62"/>
      <c r="N265" s="62"/>
      <c r="O265" s="62"/>
      <c r="P265" s="62"/>
      <c r="Q265" s="62"/>
      <c r="R265" s="62"/>
      <c r="S265" s="61"/>
      <c r="T265" s="61"/>
      <c r="U265" s="62"/>
      <c r="V265" s="62"/>
      <c r="W265" s="62"/>
      <c r="X265" s="62"/>
      <c r="Y265" s="62"/>
      <c r="Z265" s="62"/>
    </row>
    <row r="266" spans="11:26" ht="12.75">
      <c r="K266" s="62"/>
      <c r="M266" s="62"/>
      <c r="N266" s="62"/>
      <c r="O266" s="62"/>
      <c r="P266" s="62"/>
      <c r="Q266" s="62"/>
      <c r="R266" s="62"/>
      <c r="S266" s="61"/>
      <c r="T266" s="61"/>
      <c r="U266" s="62"/>
      <c r="V266" s="62"/>
      <c r="W266" s="62"/>
      <c r="X266" s="62"/>
      <c r="Y266" s="62"/>
      <c r="Z266" s="62"/>
    </row>
    <row r="267" spans="11:26" ht="12.75">
      <c r="K267" s="62"/>
      <c r="M267" s="62"/>
      <c r="N267" s="62"/>
      <c r="O267" s="62"/>
      <c r="P267" s="62"/>
      <c r="Q267" s="62"/>
      <c r="R267" s="62"/>
      <c r="S267" s="61"/>
      <c r="T267" s="61"/>
      <c r="U267" s="62"/>
      <c r="V267" s="62"/>
      <c r="W267" s="62"/>
      <c r="X267" s="62"/>
      <c r="Y267" s="62"/>
      <c r="Z267" s="62"/>
    </row>
    <row r="268" spans="11:26" ht="12.75">
      <c r="K268" s="62"/>
      <c r="M268" s="62"/>
      <c r="N268" s="62"/>
      <c r="O268" s="62"/>
      <c r="P268" s="62"/>
      <c r="Q268" s="62"/>
      <c r="R268" s="62"/>
      <c r="S268" s="61"/>
      <c r="T268" s="61"/>
      <c r="U268" s="62"/>
      <c r="V268" s="62"/>
      <c r="W268" s="62"/>
      <c r="X268" s="62"/>
      <c r="Y268" s="62"/>
      <c r="Z268" s="62"/>
    </row>
    <row r="269" spans="11:26" ht="12.75">
      <c r="K269" s="62"/>
      <c r="M269" s="62"/>
      <c r="N269" s="62"/>
      <c r="O269" s="62"/>
      <c r="P269" s="62"/>
      <c r="Q269" s="62"/>
      <c r="R269" s="62"/>
      <c r="S269" s="61"/>
      <c r="T269" s="61"/>
      <c r="U269" s="62"/>
      <c r="V269" s="62"/>
      <c r="W269" s="62"/>
      <c r="X269" s="62"/>
      <c r="Y269" s="62"/>
      <c r="Z269" s="62"/>
    </row>
    <row r="270" spans="11:26" ht="12.75">
      <c r="K270" s="62"/>
      <c r="M270" s="62"/>
      <c r="N270" s="62"/>
      <c r="O270" s="62"/>
      <c r="P270" s="62"/>
      <c r="Q270" s="62"/>
      <c r="R270" s="62"/>
      <c r="S270" s="61"/>
      <c r="T270" s="61"/>
      <c r="U270" s="62"/>
      <c r="V270" s="62"/>
      <c r="W270" s="62"/>
      <c r="X270" s="62"/>
      <c r="Y270" s="62"/>
      <c r="Z270" s="62"/>
    </row>
    <row r="271" spans="11:26" ht="12.75">
      <c r="K271" s="62"/>
      <c r="M271" s="62"/>
      <c r="N271" s="62"/>
      <c r="O271" s="62"/>
      <c r="P271" s="62"/>
      <c r="Q271" s="62"/>
      <c r="R271" s="62"/>
      <c r="S271" s="61"/>
      <c r="T271" s="61"/>
      <c r="U271" s="62"/>
      <c r="V271" s="62"/>
      <c r="W271" s="62"/>
      <c r="X271" s="62"/>
      <c r="Y271" s="62"/>
      <c r="Z271" s="62"/>
    </row>
    <row r="272" spans="11:26" ht="12.75">
      <c r="K272" s="62"/>
      <c r="M272" s="62"/>
      <c r="N272" s="62"/>
      <c r="O272" s="62"/>
      <c r="P272" s="62"/>
      <c r="Q272" s="62"/>
      <c r="R272" s="62"/>
      <c r="S272" s="61"/>
      <c r="T272" s="61"/>
      <c r="U272" s="62"/>
      <c r="V272" s="62"/>
      <c r="W272" s="62"/>
      <c r="X272" s="62"/>
      <c r="Y272" s="62"/>
      <c r="Z272" s="62"/>
    </row>
    <row r="273" spans="11:26" ht="12.75">
      <c r="K273" s="62"/>
      <c r="M273" s="62"/>
      <c r="N273" s="62"/>
      <c r="O273" s="62"/>
      <c r="P273" s="62"/>
      <c r="Q273" s="62"/>
      <c r="R273" s="62"/>
      <c r="S273" s="61"/>
      <c r="T273" s="61"/>
      <c r="U273" s="62"/>
      <c r="V273" s="62"/>
      <c r="W273" s="62"/>
      <c r="X273" s="62"/>
      <c r="Y273" s="62"/>
      <c r="Z273" s="62"/>
    </row>
    <row r="274" spans="11:26" ht="12.75">
      <c r="K274" s="62"/>
      <c r="M274" s="62"/>
      <c r="N274" s="62"/>
      <c r="O274" s="62"/>
      <c r="P274" s="62"/>
      <c r="Q274" s="62"/>
      <c r="R274" s="62"/>
      <c r="S274" s="61"/>
      <c r="T274" s="61"/>
      <c r="U274" s="62"/>
      <c r="V274" s="62"/>
      <c r="W274" s="62"/>
      <c r="X274" s="62"/>
      <c r="Y274" s="62"/>
      <c r="Z274" s="62"/>
    </row>
    <row r="275" spans="11:26" ht="12.75">
      <c r="K275" s="62"/>
      <c r="M275" s="62"/>
      <c r="N275" s="62"/>
      <c r="O275" s="62"/>
      <c r="P275" s="62"/>
      <c r="Q275" s="62"/>
      <c r="R275" s="62"/>
      <c r="S275" s="61"/>
      <c r="T275" s="61"/>
      <c r="U275" s="62"/>
      <c r="V275" s="62"/>
      <c r="W275" s="62"/>
      <c r="X275" s="62"/>
      <c r="Y275" s="62"/>
      <c r="Z275" s="62"/>
    </row>
    <row r="276" spans="11:26" ht="12.75">
      <c r="K276" s="62"/>
      <c r="M276" s="62"/>
      <c r="N276" s="62"/>
      <c r="O276" s="62"/>
      <c r="P276" s="62"/>
      <c r="Q276" s="62"/>
      <c r="R276" s="62"/>
      <c r="S276" s="61"/>
      <c r="T276" s="61"/>
      <c r="U276" s="62"/>
      <c r="V276" s="62"/>
      <c r="W276" s="62"/>
      <c r="X276" s="62"/>
      <c r="Y276" s="62"/>
      <c r="Z276" s="62"/>
    </row>
    <row r="277" spans="11:26" ht="12.75">
      <c r="K277" s="62"/>
      <c r="M277" s="62"/>
      <c r="N277" s="62"/>
      <c r="O277" s="62"/>
      <c r="P277" s="62"/>
      <c r="Q277" s="62"/>
      <c r="R277" s="62"/>
      <c r="S277" s="61"/>
      <c r="T277" s="61"/>
      <c r="U277" s="62"/>
      <c r="V277" s="62"/>
      <c r="W277" s="62"/>
      <c r="X277" s="62"/>
      <c r="Y277" s="62"/>
      <c r="Z277" s="62"/>
    </row>
    <row r="278" spans="11:26" ht="12.75">
      <c r="K278" s="62"/>
      <c r="M278" s="62"/>
      <c r="N278" s="62"/>
      <c r="O278" s="62"/>
      <c r="P278" s="62"/>
      <c r="Q278" s="62"/>
      <c r="R278" s="62"/>
      <c r="S278" s="61"/>
      <c r="T278" s="61"/>
      <c r="U278" s="62"/>
      <c r="V278" s="62"/>
      <c r="W278" s="62"/>
      <c r="X278" s="62"/>
      <c r="Y278" s="62"/>
      <c r="Z278" s="62"/>
    </row>
    <row r="279" spans="11:26" ht="12.75">
      <c r="K279" s="62"/>
      <c r="M279" s="62"/>
      <c r="N279" s="62"/>
      <c r="O279" s="62"/>
      <c r="P279" s="62"/>
      <c r="Q279" s="62"/>
      <c r="R279" s="62"/>
      <c r="S279" s="61"/>
      <c r="T279" s="61"/>
      <c r="U279" s="62"/>
      <c r="V279" s="62"/>
      <c r="W279" s="62"/>
      <c r="X279" s="62"/>
      <c r="Y279" s="62"/>
      <c r="Z279" s="62"/>
    </row>
    <row r="280" spans="11:26" ht="12.75">
      <c r="K280" s="62"/>
      <c r="M280" s="62"/>
      <c r="N280" s="62"/>
      <c r="O280" s="62"/>
      <c r="P280" s="62"/>
      <c r="Q280" s="62"/>
      <c r="R280" s="62"/>
      <c r="S280" s="61"/>
      <c r="T280" s="61"/>
      <c r="U280" s="62"/>
      <c r="V280" s="62"/>
      <c r="W280" s="62"/>
      <c r="X280" s="62"/>
      <c r="Y280" s="62"/>
      <c r="Z280" s="62"/>
    </row>
    <row r="281" spans="1:26" ht="12.75">
      <c r="A281" s="3"/>
      <c r="B281" s="86"/>
      <c r="C281" s="3"/>
      <c r="D281" s="3"/>
      <c r="E281" s="10"/>
      <c r="F281" s="10"/>
      <c r="G281" s="10"/>
      <c r="H281" s="10"/>
      <c r="I281" s="52"/>
      <c r="J281" s="10"/>
      <c r="K281" s="60"/>
      <c r="L281" s="10"/>
      <c r="M281" s="60"/>
      <c r="N281" s="60"/>
      <c r="O281" s="60"/>
      <c r="P281" s="60"/>
      <c r="Q281" s="60"/>
      <c r="R281" s="60"/>
      <c r="S281" s="60"/>
      <c r="T281" s="61"/>
      <c r="U281" s="62"/>
      <c r="V281" s="62"/>
      <c r="W281" s="62"/>
      <c r="X281" s="62"/>
      <c r="Y281" s="62"/>
      <c r="Z281" s="62"/>
    </row>
    <row r="282" spans="1:26" ht="12.75">
      <c r="A282" s="3"/>
      <c r="K282" s="62"/>
      <c r="M282" s="62"/>
      <c r="N282" s="62"/>
      <c r="O282" s="62"/>
      <c r="P282" s="62"/>
      <c r="Q282" s="62"/>
      <c r="R282" s="62"/>
      <c r="S282" s="61"/>
      <c r="T282" s="61"/>
      <c r="U282" s="62"/>
      <c r="V282" s="62"/>
      <c r="W282" s="62"/>
      <c r="X282" s="62"/>
      <c r="Y282" s="62"/>
      <c r="Z282" s="62"/>
    </row>
    <row r="283" spans="1:26" ht="12.75">
      <c r="A283" s="3"/>
      <c r="B283" s="86"/>
      <c r="C283" s="3"/>
      <c r="D283" s="3"/>
      <c r="E283" s="10"/>
      <c r="F283" s="10"/>
      <c r="G283" s="10"/>
      <c r="H283" s="10"/>
      <c r="I283" s="52"/>
      <c r="J283" s="10"/>
      <c r="K283" s="60"/>
      <c r="L283" s="10"/>
      <c r="M283" s="60"/>
      <c r="N283" s="60"/>
      <c r="O283" s="60"/>
      <c r="P283" s="60"/>
      <c r="Q283" s="60"/>
      <c r="R283" s="60"/>
      <c r="S283" s="60"/>
      <c r="T283" s="61"/>
      <c r="U283" s="62"/>
      <c r="V283" s="62"/>
      <c r="W283" s="62"/>
      <c r="X283" s="62"/>
      <c r="Y283" s="62"/>
      <c r="Z283" s="62"/>
    </row>
    <row r="284" spans="1:26" ht="15">
      <c r="A284" s="3"/>
      <c r="B284" s="90"/>
      <c r="C284" s="3"/>
      <c r="D284" s="3"/>
      <c r="E284" s="3"/>
      <c r="F284" s="3"/>
      <c r="G284" s="3"/>
      <c r="H284" s="3"/>
      <c r="I284" s="54"/>
      <c r="J284" s="3"/>
      <c r="K284" s="61"/>
      <c r="L284" s="3"/>
      <c r="M284" s="61"/>
      <c r="N284" s="61"/>
      <c r="O284" s="61"/>
      <c r="P284" s="61"/>
      <c r="Q284" s="61"/>
      <c r="R284" s="62"/>
      <c r="S284" s="61"/>
      <c r="T284" s="61"/>
      <c r="U284" s="62"/>
      <c r="V284" s="62"/>
      <c r="W284" s="62"/>
      <c r="X284" s="62"/>
      <c r="Y284" s="62"/>
      <c r="Z284" s="62"/>
    </row>
    <row r="285" spans="1:26" ht="15">
      <c r="A285" s="3"/>
      <c r="B285" s="90"/>
      <c r="C285" s="3"/>
      <c r="D285" s="3"/>
      <c r="E285" s="3"/>
      <c r="F285" s="3"/>
      <c r="G285" s="3"/>
      <c r="H285" s="3"/>
      <c r="I285" s="54"/>
      <c r="J285" s="3"/>
      <c r="K285" s="61"/>
      <c r="L285" s="3"/>
      <c r="M285" s="61"/>
      <c r="N285" s="61"/>
      <c r="O285" s="61"/>
      <c r="P285" s="61"/>
      <c r="Q285" s="61"/>
      <c r="R285" s="62"/>
      <c r="S285" s="61"/>
      <c r="T285" s="61"/>
      <c r="U285" s="62"/>
      <c r="V285" s="62"/>
      <c r="W285" s="62"/>
      <c r="X285" s="62"/>
      <c r="Y285" s="62"/>
      <c r="Z285" s="62"/>
    </row>
    <row r="286" spans="1:26" ht="12.75">
      <c r="A286" s="3"/>
      <c r="B286" s="85"/>
      <c r="C286" s="3"/>
      <c r="D286" s="3"/>
      <c r="E286" s="3"/>
      <c r="F286" s="3"/>
      <c r="G286" s="3"/>
      <c r="H286" s="3"/>
      <c r="I286" s="54"/>
      <c r="J286" s="3"/>
      <c r="K286" s="61"/>
      <c r="L286" s="3"/>
      <c r="M286" s="61"/>
      <c r="N286" s="61"/>
      <c r="O286" s="61"/>
      <c r="P286" s="61"/>
      <c r="Q286" s="61"/>
      <c r="R286" s="62"/>
      <c r="S286" s="61"/>
      <c r="T286" s="61"/>
      <c r="U286" s="62"/>
      <c r="V286" s="62"/>
      <c r="W286" s="62"/>
      <c r="X286" s="62"/>
      <c r="Y286" s="62"/>
      <c r="Z286" s="62"/>
    </row>
    <row r="287" spans="1:26" ht="12.75">
      <c r="A287" s="3"/>
      <c r="B287" s="85"/>
      <c r="C287" s="3"/>
      <c r="D287" s="3"/>
      <c r="E287" s="3"/>
      <c r="F287" s="3"/>
      <c r="G287" s="3"/>
      <c r="H287" s="3"/>
      <c r="I287" s="54"/>
      <c r="J287" s="3"/>
      <c r="K287" s="61"/>
      <c r="L287" s="3"/>
      <c r="M287" s="61"/>
      <c r="N287" s="61"/>
      <c r="O287" s="61"/>
      <c r="P287" s="61"/>
      <c r="Q287" s="61"/>
      <c r="R287" s="62"/>
      <c r="S287" s="61"/>
      <c r="T287" s="61"/>
      <c r="U287" s="62"/>
      <c r="V287" s="62"/>
      <c r="W287" s="62"/>
      <c r="X287" s="62"/>
      <c r="Y287" s="62"/>
      <c r="Z287" s="62"/>
    </row>
    <row r="288" spans="1:26" ht="12.75">
      <c r="A288" s="3"/>
      <c r="B288" s="91"/>
      <c r="C288" s="3"/>
      <c r="D288" s="3"/>
      <c r="E288" s="3"/>
      <c r="F288" s="3"/>
      <c r="G288" s="3"/>
      <c r="H288" s="3"/>
      <c r="I288" s="54"/>
      <c r="J288" s="3"/>
      <c r="K288" s="61"/>
      <c r="L288" s="3"/>
      <c r="M288" s="61"/>
      <c r="N288" s="61"/>
      <c r="O288" s="61"/>
      <c r="P288" s="61"/>
      <c r="Q288" s="61"/>
      <c r="R288" s="62"/>
      <c r="S288" s="61"/>
      <c r="T288" s="61"/>
      <c r="U288" s="62"/>
      <c r="V288" s="62"/>
      <c r="W288" s="62"/>
      <c r="X288" s="62"/>
      <c r="Y288" s="62"/>
      <c r="Z288" s="62"/>
    </row>
    <row r="289" spans="1:26" ht="12.75">
      <c r="A289" s="3"/>
      <c r="B289" s="91"/>
      <c r="C289" s="3"/>
      <c r="D289" s="3"/>
      <c r="E289" s="3"/>
      <c r="F289" s="3"/>
      <c r="G289" s="3"/>
      <c r="H289" s="3"/>
      <c r="I289" s="54"/>
      <c r="J289" s="3"/>
      <c r="K289" s="61"/>
      <c r="L289" s="3"/>
      <c r="M289" s="61"/>
      <c r="N289" s="61"/>
      <c r="O289" s="61"/>
      <c r="P289" s="61"/>
      <c r="Q289" s="61"/>
      <c r="R289" s="62"/>
      <c r="S289" s="61"/>
      <c r="T289" s="61"/>
      <c r="U289" s="62"/>
      <c r="V289" s="62"/>
      <c r="W289" s="62"/>
      <c r="X289" s="62"/>
      <c r="Y289" s="62"/>
      <c r="Z289" s="62"/>
    </row>
    <row r="290" spans="1:26" ht="12.75">
      <c r="A290" s="3"/>
      <c r="B290" s="91"/>
      <c r="C290" s="3"/>
      <c r="D290" s="3"/>
      <c r="E290" s="3"/>
      <c r="F290" s="3"/>
      <c r="G290" s="3"/>
      <c r="H290" s="3"/>
      <c r="I290" s="54"/>
      <c r="J290" s="3"/>
      <c r="K290" s="61"/>
      <c r="L290" s="3"/>
      <c r="M290" s="61"/>
      <c r="N290" s="61"/>
      <c r="O290" s="61"/>
      <c r="P290" s="61"/>
      <c r="Q290" s="61"/>
      <c r="R290" s="62"/>
      <c r="S290" s="61"/>
      <c r="T290" s="61"/>
      <c r="U290" s="62"/>
      <c r="V290" s="62"/>
      <c r="W290" s="62"/>
      <c r="X290" s="62"/>
      <c r="Y290" s="62"/>
      <c r="Z290" s="62"/>
    </row>
    <row r="291" spans="1:26" ht="12.75">
      <c r="A291" s="3"/>
      <c r="B291" s="91"/>
      <c r="C291" s="3"/>
      <c r="D291" s="3"/>
      <c r="E291" s="3"/>
      <c r="F291" s="3"/>
      <c r="G291" s="3"/>
      <c r="H291" s="3"/>
      <c r="I291" s="54"/>
      <c r="J291" s="3"/>
      <c r="K291" s="61"/>
      <c r="L291" s="3"/>
      <c r="M291" s="61"/>
      <c r="N291" s="61"/>
      <c r="O291" s="61"/>
      <c r="P291" s="61"/>
      <c r="Q291" s="61"/>
      <c r="R291" s="62"/>
      <c r="S291" s="61"/>
      <c r="T291" s="61"/>
      <c r="U291" s="62"/>
      <c r="V291" s="62"/>
      <c r="W291" s="62"/>
      <c r="X291" s="62"/>
      <c r="Y291" s="62"/>
      <c r="Z291" s="62"/>
    </row>
    <row r="292" spans="1:26" ht="12.75">
      <c r="A292" s="3"/>
      <c r="B292" s="91"/>
      <c r="C292" s="3"/>
      <c r="D292" s="3"/>
      <c r="E292" s="3"/>
      <c r="F292" s="3"/>
      <c r="G292" s="3"/>
      <c r="H292" s="3"/>
      <c r="I292" s="54"/>
      <c r="J292" s="3"/>
      <c r="K292" s="61"/>
      <c r="L292" s="3"/>
      <c r="M292" s="61"/>
      <c r="N292" s="61"/>
      <c r="O292" s="61"/>
      <c r="P292" s="61"/>
      <c r="Q292" s="61"/>
      <c r="R292" s="62"/>
      <c r="S292" s="61"/>
      <c r="T292" s="61"/>
      <c r="U292" s="62"/>
      <c r="V292" s="62"/>
      <c r="W292" s="62"/>
      <c r="X292" s="62"/>
      <c r="Y292" s="62"/>
      <c r="Z292" s="62"/>
    </row>
    <row r="293" spans="1:26" ht="12.75">
      <c r="A293" s="3"/>
      <c r="B293" s="91"/>
      <c r="C293" s="3"/>
      <c r="D293" s="3"/>
      <c r="E293" s="3"/>
      <c r="F293" s="3"/>
      <c r="G293" s="3"/>
      <c r="H293" s="3"/>
      <c r="I293" s="54"/>
      <c r="J293" s="3"/>
      <c r="K293" s="61"/>
      <c r="L293" s="3"/>
      <c r="M293" s="61"/>
      <c r="N293" s="61"/>
      <c r="O293" s="61"/>
      <c r="P293" s="61"/>
      <c r="Q293" s="61"/>
      <c r="R293" s="62"/>
      <c r="S293" s="61"/>
      <c r="T293" s="61"/>
      <c r="U293" s="62"/>
      <c r="V293" s="62"/>
      <c r="W293" s="62"/>
      <c r="X293" s="62"/>
      <c r="Y293" s="62"/>
      <c r="Z293" s="62"/>
    </row>
    <row r="294" spans="1:26" ht="12.75">
      <c r="A294" s="3"/>
      <c r="B294" s="91"/>
      <c r="C294" s="3"/>
      <c r="D294" s="3"/>
      <c r="E294" s="3"/>
      <c r="F294" s="3"/>
      <c r="G294" s="3"/>
      <c r="H294" s="3"/>
      <c r="I294" s="54"/>
      <c r="J294" s="3"/>
      <c r="K294" s="61"/>
      <c r="L294" s="3"/>
      <c r="M294" s="61"/>
      <c r="N294" s="61"/>
      <c r="O294" s="61"/>
      <c r="P294" s="61"/>
      <c r="Q294" s="61"/>
      <c r="R294" s="62"/>
      <c r="S294" s="61"/>
      <c r="T294" s="61"/>
      <c r="U294" s="62"/>
      <c r="V294" s="62"/>
      <c r="W294" s="62"/>
      <c r="X294" s="62"/>
      <c r="Y294" s="62"/>
      <c r="Z294" s="62"/>
    </row>
    <row r="295" spans="1:26" ht="12.75">
      <c r="A295" s="3"/>
      <c r="B295" s="91"/>
      <c r="C295" s="3"/>
      <c r="D295" s="3"/>
      <c r="E295" s="3"/>
      <c r="F295" s="3"/>
      <c r="G295" s="3"/>
      <c r="H295" s="3"/>
      <c r="I295" s="54"/>
      <c r="J295" s="3"/>
      <c r="K295" s="61"/>
      <c r="L295" s="3"/>
      <c r="M295" s="61"/>
      <c r="N295" s="61"/>
      <c r="O295" s="61"/>
      <c r="P295" s="61"/>
      <c r="Q295" s="61"/>
      <c r="R295" s="62"/>
      <c r="S295" s="61"/>
      <c r="T295" s="61"/>
      <c r="U295" s="62"/>
      <c r="V295" s="62"/>
      <c r="W295" s="62"/>
      <c r="X295" s="62"/>
      <c r="Y295" s="62"/>
      <c r="Z295" s="62"/>
    </row>
    <row r="296" spans="1:26" ht="12.75">
      <c r="A296" s="3"/>
      <c r="B296" s="91"/>
      <c r="C296" s="3"/>
      <c r="D296" s="3"/>
      <c r="E296" s="3"/>
      <c r="F296" s="3"/>
      <c r="G296" s="3"/>
      <c r="H296" s="3"/>
      <c r="I296" s="54"/>
      <c r="J296" s="3"/>
      <c r="K296" s="61"/>
      <c r="L296" s="3"/>
      <c r="M296" s="61"/>
      <c r="N296" s="61"/>
      <c r="O296" s="61"/>
      <c r="P296" s="61"/>
      <c r="Q296" s="61"/>
      <c r="R296" s="62"/>
      <c r="S296" s="61"/>
      <c r="T296" s="61"/>
      <c r="U296" s="62"/>
      <c r="V296" s="62"/>
      <c r="W296" s="62"/>
      <c r="X296" s="62"/>
      <c r="Y296" s="62"/>
      <c r="Z296" s="62"/>
    </row>
    <row r="297" spans="1:26" ht="12.75">
      <c r="A297" s="3"/>
      <c r="B297" s="91"/>
      <c r="C297" s="3"/>
      <c r="D297" s="3"/>
      <c r="E297" s="3"/>
      <c r="F297" s="3"/>
      <c r="G297" s="3"/>
      <c r="H297" s="3"/>
      <c r="I297" s="54"/>
      <c r="J297" s="3"/>
      <c r="K297" s="61"/>
      <c r="L297" s="3"/>
      <c r="M297" s="61"/>
      <c r="N297" s="61"/>
      <c r="O297" s="61"/>
      <c r="P297" s="61"/>
      <c r="Q297" s="61"/>
      <c r="R297" s="62"/>
      <c r="S297" s="61"/>
      <c r="T297" s="61"/>
      <c r="U297" s="62"/>
      <c r="V297" s="62"/>
      <c r="W297" s="62"/>
      <c r="X297" s="62"/>
      <c r="Y297" s="62"/>
      <c r="Z297" s="62"/>
    </row>
    <row r="298" spans="1:26" ht="12.75">
      <c r="A298" s="3"/>
      <c r="B298" s="91"/>
      <c r="C298" s="3"/>
      <c r="D298" s="3"/>
      <c r="E298" s="3"/>
      <c r="F298" s="3"/>
      <c r="G298" s="3"/>
      <c r="H298" s="3"/>
      <c r="I298" s="54"/>
      <c r="J298" s="3"/>
      <c r="K298" s="61"/>
      <c r="L298" s="3"/>
      <c r="M298" s="61"/>
      <c r="N298" s="61"/>
      <c r="O298" s="61"/>
      <c r="P298" s="61"/>
      <c r="Q298" s="61"/>
      <c r="R298" s="62"/>
      <c r="S298" s="61"/>
      <c r="T298" s="61"/>
      <c r="U298" s="62"/>
      <c r="V298" s="62"/>
      <c r="W298" s="62"/>
      <c r="X298" s="62"/>
      <c r="Y298" s="62"/>
      <c r="Z298" s="62"/>
    </row>
    <row r="299" spans="1:26" ht="12.75">
      <c r="A299" s="3"/>
      <c r="B299" s="91"/>
      <c r="C299" s="3"/>
      <c r="D299" s="3"/>
      <c r="E299" s="3"/>
      <c r="F299" s="3"/>
      <c r="G299" s="3"/>
      <c r="H299" s="3"/>
      <c r="I299" s="54"/>
      <c r="J299" s="3"/>
      <c r="K299" s="61"/>
      <c r="L299" s="3"/>
      <c r="M299" s="61"/>
      <c r="N299" s="61"/>
      <c r="O299" s="61"/>
      <c r="P299" s="61"/>
      <c r="Q299" s="61"/>
      <c r="R299" s="62"/>
      <c r="S299" s="61"/>
      <c r="T299" s="61"/>
      <c r="U299" s="62"/>
      <c r="V299" s="62"/>
      <c r="W299" s="62"/>
      <c r="X299" s="62"/>
      <c r="Y299" s="62"/>
      <c r="Z299" s="62"/>
    </row>
    <row r="300" spans="1:26" ht="12.75">
      <c r="A300" s="3"/>
      <c r="B300" s="91"/>
      <c r="C300" s="3"/>
      <c r="D300" s="3"/>
      <c r="E300" s="3"/>
      <c r="F300" s="3"/>
      <c r="G300" s="3"/>
      <c r="H300" s="3"/>
      <c r="I300" s="54"/>
      <c r="J300" s="3"/>
      <c r="K300" s="61"/>
      <c r="L300" s="3"/>
      <c r="M300" s="61"/>
      <c r="N300" s="61"/>
      <c r="O300" s="61"/>
      <c r="P300" s="61"/>
      <c r="Q300" s="61"/>
      <c r="R300" s="62"/>
      <c r="S300" s="61"/>
      <c r="T300" s="61"/>
      <c r="U300" s="62"/>
      <c r="V300" s="62"/>
      <c r="W300" s="62"/>
      <c r="X300" s="62"/>
      <c r="Y300" s="62"/>
      <c r="Z300" s="62"/>
    </row>
    <row r="301" spans="1:26" ht="12.75">
      <c r="A301" s="3"/>
      <c r="B301" s="91"/>
      <c r="C301" s="3"/>
      <c r="D301" s="3"/>
      <c r="E301" s="3"/>
      <c r="F301" s="3"/>
      <c r="G301" s="3"/>
      <c r="H301" s="3"/>
      <c r="I301" s="54"/>
      <c r="J301" s="3"/>
      <c r="K301" s="61"/>
      <c r="L301" s="3"/>
      <c r="M301" s="61"/>
      <c r="N301" s="61"/>
      <c r="O301" s="61"/>
      <c r="P301" s="61"/>
      <c r="Q301" s="61"/>
      <c r="R301" s="62"/>
      <c r="S301" s="61"/>
      <c r="T301" s="61"/>
      <c r="U301" s="62"/>
      <c r="V301" s="62"/>
      <c r="W301" s="62"/>
      <c r="X301" s="62"/>
      <c r="Y301" s="62"/>
      <c r="Z301" s="62"/>
    </row>
    <row r="302" spans="1:26" ht="12.75">
      <c r="A302" s="3"/>
      <c r="B302" s="91"/>
      <c r="C302" s="3"/>
      <c r="D302" s="3"/>
      <c r="E302" s="3"/>
      <c r="F302" s="3"/>
      <c r="G302" s="3"/>
      <c r="H302" s="3"/>
      <c r="I302" s="54"/>
      <c r="J302" s="3"/>
      <c r="K302" s="61"/>
      <c r="L302" s="3"/>
      <c r="M302" s="61"/>
      <c r="N302" s="61"/>
      <c r="O302" s="61"/>
      <c r="P302" s="61"/>
      <c r="Q302" s="61"/>
      <c r="R302" s="62"/>
      <c r="S302" s="61"/>
      <c r="T302" s="61"/>
      <c r="U302" s="62"/>
      <c r="V302" s="62"/>
      <c r="W302" s="62"/>
      <c r="X302" s="62"/>
      <c r="Y302" s="62"/>
      <c r="Z302" s="62"/>
    </row>
    <row r="303" spans="1:26" ht="12.75">
      <c r="A303" s="3"/>
      <c r="B303" s="91"/>
      <c r="C303" s="3"/>
      <c r="D303" s="3"/>
      <c r="E303" s="3"/>
      <c r="F303" s="3"/>
      <c r="G303" s="3"/>
      <c r="H303" s="3"/>
      <c r="I303" s="54"/>
      <c r="J303" s="3"/>
      <c r="K303" s="61"/>
      <c r="L303" s="3"/>
      <c r="M303" s="61"/>
      <c r="N303" s="61"/>
      <c r="O303" s="61"/>
      <c r="P303" s="61"/>
      <c r="Q303" s="61"/>
      <c r="R303" s="62"/>
      <c r="S303" s="61"/>
      <c r="T303" s="61"/>
      <c r="U303" s="62"/>
      <c r="V303" s="62"/>
      <c r="W303" s="62"/>
      <c r="X303" s="62"/>
      <c r="Y303" s="62"/>
      <c r="Z303" s="62"/>
    </row>
    <row r="304" spans="1:26" ht="12.75">
      <c r="A304" s="3"/>
      <c r="B304" s="91"/>
      <c r="C304" s="3"/>
      <c r="D304" s="3"/>
      <c r="E304" s="3"/>
      <c r="F304" s="3"/>
      <c r="G304" s="3"/>
      <c r="H304" s="3"/>
      <c r="I304" s="54"/>
      <c r="J304" s="3"/>
      <c r="K304" s="61"/>
      <c r="L304" s="3"/>
      <c r="M304" s="61"/>
      <c r="N304" s="61"/>
      <c r="O304" s="61"/>
      <c r="P304" s="61"/>
      <c r="Q304" s="61"/>
      <c r="R304" s="62"/>
      <c r="S304" s="61"/>
      <c r="T304" s="61"/>
      <c r="U304" s="62"/>
      <c r="V304" s="62"/>
      <c r="W304" s="62"/>
      <c r="X304" s="62"/>
      <c r="Y304" s="62"/>
      <c r="Z304" s="62"/>
    </row>
    <row r="305" spans="1:26" ht="12.75">
      <c r="A305" s="3"/>
      <c r="B305" s="91"/>
      <c r="C305" s="3"/>
      <c r="D305" s="3"/>
      <c r="E305" s="3"/>
      <c r="F305" s="3"/>
      <c r="G305" s="3"/>
      <c r="H305" s="3"/>
      <c r="I305" s="54"/>
      <c r="J305" s="3"/>
      <c r="K305" s="61"/>
      <c r="L305" s="3"/>
      <c r="M305" s="61"/>
      <c r="N305" s="61"/>
      <c r="O305" s="61"/>
      <c r="P305" s="61"/>
      <c r="Q305" s="61"/>
      <c r="R305" s="62"/>
      <c r="S305" s="61"/>
      <c r="T305" s="61"/>
      <c r="U305" s="62"/>
      <c r="V305" s="62"/>
      <c r="W305" s="62"/>
      <c r="X305" s="62"/>
      <c r="Y305" s="62"/>
      <c r="Z305" s="62"/>
    </row>
    <row r="306" spans="1:26" ht="12.75">
      <c r="A306" s="3"/>
      <c r="B306" s="91"/>
      <c r="C306" s="3"/>
      <c r="D306" s="3"/>
      <c r="E306" s="3"/>
      <c r="F306" s="3"/>
      <c r="G306" s="3"/>
      <c r="H306" s="3"/>
      <c r="I306" s="54"/>
      <c r="J306" s="3"/>
      <c r="K306" s="61"/>
      <c r="L306" s="3"/>
      <c r="M306" s="61"/>
      <c r="N306" s="61"/>
      <c r="O306" s="61"/>
      <c r="P306" s="61"/>
      <c r="Q306" s="61"/>
      <c r="R306" s="62"/>
      <c r="S306" s="61"/>
      <c r="T306" s="61"/>
      <c r="U306" s="62"/>
      <c r="V306" s="62"/>
      <c r="W306" s="62"/>
      <c r="X306" s="62"/>
      <c r="Y306" s="62"/>
      <c r="Z306" s="62"/>
    </row>
    <row r="307" spans="1:26" ht="12.75">
      <c r="A307" s="3"/>
      <c r="B307" s="91"/>
      <c r="C307" s="3"/>
      <c r="D307" s="3"/>
      <c r="E307" s="3"/>
      <c r="F307" s="3"/>
      <c r="G307" s="3"/>
      <c r="H307" s="3"/>
      <c r="I307" s="54"/>
      <c r="J307" s="3"/>
      <c r="K307" s="61"/>
      <c r="L307" s="3"/>
      <c r="M307" s="61"/>
      <c r="N307" s="61"/>
      <c r="O307" s="61"/>
      <c r="P307" s="61"/>
      <c r="Q307" s="61"/>
      <c r="R307" s="62"/>
      <c r="S307" s="61"/>
      <c r="T307" s="61"/>
      <c r="U307" s="62"/>
      <c r="V307" s="62"/>
      <c r="W307" s="62"/>
      <c r="X307" s="62"/>
      <c r="Y307" s="62"/>
      <c r="Z307" s="62"/>
    </row>
    <row r="308" spans="1:26" ht="12.75">
      <c r="A308" s="3"/>
      <c r="B308" s="91"/>
      <c r="C308" s="3"/>
      <c r="D308" s="3"/>
      <c r="E308" s="3"/>
      <c r="F308" s="3"/>
      <c r="G308" s="3"/>
      <c r="H308" s="3"/>
      <c r="I308" s="54"/>
      <c r="J308" s="3"/>
      <c r="K308" s="61"/>
      <c r="L308" s="3"/>
      <c r="M308" s="61"/>
      <c r="N308" s="61"/>
      <c r="O308" s="61"/>
      <c r="P308" s="61"/>
      <c r="Q308" s="61"/>
      <c r="R308" s="62"/>
      <c r="S308" s="61"/>
      <c r="T308" s="61"/>
      <c r="U308" s="62"/>
      <c r="V308" s="62"/>
      <c r="W308" s="62"/>
      <c r="X308" s="62"/>
      <c r="Y308" s="62"/>
      <c r="Z308" s="62"/>
    </row>
    <row r="309" spans="1:26" ht="12.75">
      <c r="A309" s="3"/>
      <c r="B309" s="91"/>
      <c r="C309" s="3"/>
      <c r="D309" s="3"/>
      <c r="E309" s="3"/>
      <c r="F309" s="3"/>
      <c r="G309" s="3"/>
      <c r="H309" s="3"/>
      <c r="I309" s="54"/>
      <c r="J309" s="3"/>
      <c r="K309" s="61"/>
      <c r="L309" s="3"/>
      <c r="M309" s="61"/>
      <c r="N309" s="61"/>
      <c r="O309" s="61"/>
      <c r="P309" s="61"/>
      <c r="Q309" s="61"/>
      <c r="R309" s="62"/>
      <c r="S309" s="61"/>
      <c r="T309" s="61"/>
      <c r="U309" s="62"/>
      <c r="V309" s="62"/>
      <c r="W309" s="62"/>
      <c r="X309" s="62"/>
      <c r="Y309" s="62"/>
      <c r="Z309" s="62"/>
    </row>
    <row r="310" spans="1:26" ht="12.75">
      <c r="A310" s="3"/>
      <c r="B310" s="91"/>
      <c r="C310" s="3"/>
      <c r="D310" s="3"/>
      <c r="E310" s="3"/>
      <c r="F310" s="3"/>
      <c r="G310" s="3"/>
      <c r="H310" s="3"/>
      <c r="I310" s="54"/>
      <c r="J310" s="3"/>
      <c r="K310" s="61"/>
      <c r="L310" s="3"/>
      <c r="M310" s="61"/>
      <c r="N310" s="61"/>
      <c r="O310" s="61"/>
      <c r="P310" s="61"/>
      <c r="Q310" s="61"/>
      <c r="R310" s="62"/>
      <c r="S310" s="61"/>
      <c r="T310" s="61"/>
      <c r="U310" s="62"/>
      <c r="V310" s="62"/>
      <c r="W310" s="62"/>
      <c r="X310" s="62"/>
      <c r="Y310" s="62"/>
      <c r="Z310" s="62"/>
    </row>
    <row r="311" spans="1:26" ht="12.75">
      <c r="A311" s="3"/>
      <c r="B311" s="91"/>
      <c r="C311" s="3"/>
      <c r="D311" s="3"/>
      <c r="E311" s="3"/>
      <c r="F311" s="3"/>
      <c r="G311" s="3"/>
      <c r="H311" s="3"/>
      <c r="I311" s="54"/>
      <c r="J311" s="3"/>
      <c r="K311" s="61"/>
      <c r="L311" s="3"/>
      <c r="M311" s="61"/>
      <c r="N311" s="61"/>
      <c r="O311" s="61"/>
      <c r="P311" s="61"/>
      <c r="Q311" s="61"/>
      <c r="R311" s="62"/>
      <c r="S311" s="61"/>
      <c r="T311" s="61"/>
      <c r="U311" s="62"/>
      <c r="V311" s="62"/>
      <c r="W311" s="62"/>
      <c r="X311" s="62"/>
      <c r="Y311" s="62"/>
      <c r="Z311" s="62"/>
    </row>
    <row r="312" spans="1:26" ht="12.75">
      <c r="A312" s="3"/>
      <c r="B312" s="91"/>
      <c r="C312" s="3"/>
      <c r="D312" s="3"/>
      <c r="E312" s="3"/>
      <c r="F312" s="3"/>
      <c r="G312" s="3"/>
      <c r="H312" s="3"/>
      <c r="I312" s="54"/>
      <c r="J312" s="3"/>
      <c r="K312" s="61"/>
      <c r="L312" s="3"/>
      <c r="M312" s="61"/>
      <c r="N312" s="61"/>
      <c r="O312" s="61"/>
      <c r="P312" s="61"/>
      <c r="Q312" s="61"/>
      <c r="R312" s="62"/>
      <c r="S312" s="61"/>
      <c r="T312" s="61"/>
      <c r="U312" s="62"/>
      <c r="V312" s="62"/>
      <c r="W312" s="62"/>
      <c r="X312" s="62"/>
      <c r="Y312" s="62"/>
      <c r="Z312" s="62"/>
    </row>
    <row r="313" spans="1:26" ht="12.75">
      <c r="A313" s="3"/>
      <c r="B313" s="91"/>
      <c r="C313" s="3"/>
      <c r="D313" s="3"/>
      <c r="E313" s="3"/>
      <c r="F313" s="3"/>
      <c r="G313" s="3"/>
      <c r="H313" s="3"/>
      <c r="I313" s="54"/>
      <c r="J313" s="3"/>
      <c r="K313" s="61"/>
      <c r="L313" s="3"/>
      <c r="M313" s="61"/>
      <c r="N313" s="61"/>
      <c r="O313" s="61"/>
      <c r="P313" s="61"/>
      <c r="Q313" s="61"/>
      <c r="R313" s="62"/>
      <c r="S313" s="61"/>
      <c r="T313" s="61"/>
      <c r="U313" s="62"/>
      <c r="V313" s="62"/>
      <c r="W313" s="62"/>
      <c r="X313" s="62"/>
      <c r="Y313" s="62"/>
      <c r="Z313" s="62"/>
    </row>
    <row r="314" spans="1:26" ht="12.75">
      <c r="A314" s="3"/>
      <c r="B314" s="91"/>
      <c r="C314" s="3"/>
      <c r="D314" s="3"/>
      <c r="E314" s="3"/>
      <c r="F314" s="3"/>
      <c r="G314" s="3"/>
      <c r="H314" s="3"/>
      <c r="I314" s="54"/>
      <c r="J314" s="3"/>
      <c r="K314" s="61"/>
      <c r="L314" s="3"/>
      <c r="M314" s="61"/>
      <c r="N314" s="61"/>
      <c r="O314" s="61"/>
      <c r="P314" s="61"/>
      <c r="Q314" s="61"/>
      <c r="R314" s="62"/>
      <c r="S314" s="61"/>
      <c r="T314" s="61"/>
      <c r="U314" s="62"/>
      <c r="V314" s="62"/>
      <c r="W314" s="62"/>
      <c r="X314" s="62"/>
      <c r="Y314" s="62"/>
      <c r="Z314" s="62"/>
    </row>
    <row r="315" spans="1:26" ht="12.75">
      <c r="A315" s="3"/>
      <c r="B315" s="91"/>
      <c r="C315" s="3"/>
      <c r="D315" s="3"/>
      <c r="E315" s="3"/>
      <c r="F315" s="3"/>
      <c r="G315" s="3"/>
      <c r="H315" s="3"/>
      <c r="I315" s="54"/>
      <c r="J315" s="3"/>
      <c r="K315" s="61"/>
      <c r="L315" s="3"/>
      <c r="M315" s="61"/>
      <c r="N315" s="61"/>
      <c r="O315" s="61"/>
      <c r="P315" s="61"/>
      <c r="Q315" s="61"/>
      <c r="R315" s="62"/>
      <c r="S315" s="61"/>
      <c r="T315" s="61"/>
      <c r="U315" s="62"/>
      <c r="V315" s="62"/>
      <c r="W315" s="62"/>
      <c r="X315" s="62"/>
      <c r="Y315" s="62"/>
      <c r="Z315" s="62"/>
    </row>
    <row r="316" spans="1:26" ht="12.75">
      <c r="A316" s="3"/>
      <c r="B316" s="91"/>
      <c r="C316" s="3"/>
      <c r="D316" s="3"/>
      <c r="E316" s="3"/>
      <c r="F316" s="3"/>
      <c r="G316" s="3"/>
      <c r="H316" s="3"/>
      <c r="I316" s="54"/>
      <c r="J316" s="3"/>
      <c r="K316" s="61"/>
      <c r="L316" s="3"/>
      <c r="M316" s="61"/>
      <c r="N316" s="61"/>
      <c r="O316" s="61"/>
      <c r="P316" s="61"/>
      <c r="Q316" s="61"/>
      <c r="R316" s="62"/>
      <c r="S316" s="61"/>
      <c r="T316" s="61"/>
      <c r="U316" s="62"/>
      <c r="V316" s="62"/>
      <c r="W316" s="62"/>
      <c r="X316" s="62"/>
      <c r="Y316" s="62"/>
      <c r="Z316" s="62"/>
    </row>
    <row r="317" spans="1:26" ht="12.75">
      <c r="A317" s="3"/>
      <c r="B317" s="91"/>
      <c r="C317" s="3"/>
      <c r="D317" s="3"/>
      <c r="E317" s="3"/>
      <c r="F317" s="3"/>
      <c r="G317" s="3"/>
      <c r="H317" s="3"/>
      <c r="I317" s="54"/>
      <c r="J317" s="3"/>
      <c r="K317" s="61"/>
      <c r="L317" s="3"/>
      <c r="M317" s="61"/>
      <c r="N317" s="61"/>
      <c r="O317" s="61"/>
      <c r="P317" s="61"/>
      <c r="Q317" s="61"/>
      <c r="R317" s="62"/>
      <c r="S317" s="61"/>
      <c r="T317" s="61"/>
      <c r="U317" s="62"/>
      <c r="V317" s="62"/>
      <c r="W317" s="62"/>
      <c r="X317" s="62"/>
      <c r="Y317" s="62"/>
      <c r="Z317" s="62"/>
    </row>
    <row r="318" spans="1:26" ht="12.75">
      <c r="A318" s="3"/>
      <c r="B318" s="91"/>
      <c r="C318" s="3"/>
      <c r="D318" s="3"/>
      <c r="E318" s="3"/>
      <c r="F318" s="3"/>
      <c r="G318" s="3"/>
      <c r="H318" s="3"/>
      <c r="I318" s="54"/>
      <c r="J318" s="3"/>
      <c r="K318" s="61"/>
      <c r="L318" s="3"/>
      <c r="M318" s="61"/>
      <c r="N318" s="61"/>
      <c r="O318" s="61"/>
      <c r="P318" s="61"/>
      <c r="Q318" s="61"/>
      <c r="R318" s="62"/>
      <c r="S318" s="61"/>
      <c r="T318" s="61"/>
      <c r="U318" s="62"/>
      <c r="V318" s="62"/>
      <c r="W318" s="62"/>
      <c r="X318" s="62"/>
      <c r="Y318" s="62"/>
      <c r="Z318" s="62"/>
    </row>
    <row r="319" spans="1:26" ht="12.75">
      <c r="A319" s="3"/>
      <c r="B319" s="91"/>
      <c r="C319" s="3"/>
      <c r="D319" s="3"/>
      <c r="E319" s="3"/>
      <c r="F319" s="3"/>
      <c r="G319" s="3"/>
      <c r="H319" s="3"/>
      <c r="I319" s="54"/>
      <c r="J319" s="3"/>
      <c r="K319" s="61"/>
      <c r="L319" s="3"/>
      <c r="M319" s="61"/>
      <c r="N319" s="61"/>
      <c r="O319" s="61"/>
      <c r="P319" s="61"/>
      <c r="Q319" s="61"/>
      <c r="R319" s="62"/>
      <c r="S319" s="61"/>
      <c r="T319" s="61"/>
      <c r="U319" s="62"/>
      <c r="V319" s="62"/>
      <c r="W319" s="62"/>
      <c r="X319" s="62"/>
      <c r="Y319" s="62"/>
      <c r="Z319" s="62"/>
    </row>
    <row r="320" spans="2:26" ht="12.75">
      <c r="B320" s="91"/>
      <c r="K320" s="62"/>
      <c r="M320" s="62"/>
      <c r="N320" s="62"/>
      <c r="O320" s="62"/>
      <c r="P320" s="62"/>
      <c r="Q320" s="62"/>
      <c r="R320" s="62"/>
      <c r="S320" s="61"/>
      <c r="T320" s="61"/>
      <c r="U320" s="62"/>
      <c r="V320" s="62"/>
      <c r="W320" s="62"/>
      <c r="X320" s="62"/>
      <c r="Y320" s="62"/>
      <c r="Z320" s="62"/>
    </row>
    <row r="321" spans="2:26" ht="12.75">
      <c r="B321" s="91"/>
      <c r="K321" s="62"/>
      <c r="M321" s="62"/>
      <c r="N321" s="62"/>
      <c r="O321" s="62"/>
      <c r="P321" s="62"/>
      <c r="Q321" s="62"/>
      <c r="R321" s="62"/>
      <c r="S321" s="61"/>
      <c r="T321" s="61"/>
      <c r="U321" s="62"/>
      <c r="V321" s="62"/>
      <c r="W321" s="62"/>
      <c r="X321" s="62"/>
      <c r="Y321" s="62"/>
      <c r="Z321" s="62"/>
    </row>
    <row r="322" spans="2:26" ht="12.75">
      <c r="B322" s="91"/>
      <c r="K322" s="62"/>
      <c r="M322" s="62"/>
      <c r="N322" s="62"/>
      <c r="O322" s="62"/>
      <c r="P322" s="62"/>
      <c r="Q322" s="62"/>
      <c r="R322" s="62"/>
      <c r="S322" s="61"/>
      <c r="T322" s="61"/>
      <c r="U322" s="62"/>
      <c r="V322" s="62"/>
      <c r="W322" s="62"/>
      <c r="X322" s="62"/>
      <c r="Y322" s="62"/>
      <c r="Z322" s="62"/>
    </row>
    <row r="323" spans="2:26" ht="12.75">
      <c r="B323" s="91"/>
      <c r="K323" s="62"/>
      <c r="M323" s="62"/>
      <c r="N323" s="62"/>
      <c r="O323" s="62"/>
      <c r="P323" s="62"/>
      <c r="Q323" s="62"/>
      <c r="R323" s="62"/>
      <c r="S323" s="61"/>
      <c r="T323" s="61"/>
      <c r="U323" s="62"/>
      <c r="V323" s="62"/>
      <c r="W323" s="62"/>
      <c r="X323" s="62"/>
      <c r="Y323" s="62"/>
      <c r="Z323" s="62"/>
    </row>
    <row r="324" spans="2:26" ht="12.75">
      <c r="B324" s="91"/>
      <c r="K324" s="62"/>
      <c r="M324" s="62"/>
      <c r="N324" s="62"/>
      <c r="O324" s="62"/>
      <c r="P324" s="62"/>
      <c r="Q324" s="62"/>
      <c r="R324" s="62"/>
      <c r="S324" s="61"/>
      <c r="T324" s="61"/>
      <c r="U324" s="62"/>
      <c r="V324" s="62"/>
      <c r="W324" s="62"/>
      <c r="X324" s="62"/>
      <c r="Y324" s="62"/>
      <c r="Z324" s="62"/>
    </row>
    <row r="325" spans="2:26" ht="12.75">
      <c r="B325" s="91"/>
      <c r="K325" s="62"/>
      <c r="M325" s="62"/>
      <c r="N325" s="62"/>
      <c r="O325" s="62"/>
      <c r="P325" s="62"/>
      <c r="Q325" s="62"/>
      <c r="R325" s="62"/>
      <c r="S325" s="61"/>
      <c r="T325" s="61"/>
      <c r="U325" s="62"/>
      <c r="V325" s="62"/>
      <c r="W325" s="62"/>
      <c r="X325" s="62"/>
      <c r="Y325" s="62"/>
      <c r="Z325" s="62"/>
    </row>
    <row r="326" spans="2:26" ht="12.75">
      <c r="B326" s="91"/>
      <c r="K326" s="62"/>
      <c r="M326" s="62"/>
      <c r="N326" s="62"/>
      <c r="O326" s="62"/>
      <c r="P326" s="62"/>
      <c r="Q326" s="62"/>
      <c r="R326" s="62"/>
      <c r="S326" s="61"/>
      <c r="T326" s="61"/>
      <c r="U326" s="62"/>
      <c r="V326" s="62"/>
      <c r="W326" s="62"/>
      <c r="X326" s="62"/>
      <c r="Y326" s="62"/>
      <c r="Z326" s="62"/>
    </row>
    <row r="327" spans="2:26" ht="12.75">
      <c r="B327" s="91"/>
      <c r="K327" s="62"/>
      <c r="M327" s="62"/>
      <c r="N327" s="62"/>
      <c r="O327" s="62"/>
      <c r="P327" s="62"/>
      <c r="Q327" s="62"/>
      <c r="R327" s="62"/>
      <c r="S327" s="61"/>
      <c r="T327" s="61"/>
      <c r="U327" s="62"/>
      <c r="V327" s="62"/>
      <c r="W327" s="62"/>
      <c r="X327" s="62"/>
      <c r="Y327" s="62"/>
      <c r="Z327" s="62"/>
    </row>
    <row r="328" spans="2:26" ht="12.75">
      <c r="B328" s="91"/>
      <c r="K328" s="62"/>
      <c r="M328" s="62"/>
      <c r="N328" s="62"/>
      <c r="O328" s="62"/>
      <c r="P328" s="62"/>
      <c r="Q328" s="62"/>
      <c r="R328" s="62"/>
      <c r="S328" s="61"/>
      <c r="T328" s="61"/>
      <c r="U328" s="62"/>
      <c r="V328" s="62"/>
      <c r="W328" s="62"/>
      <c r="X328" s="62"/>
      <c r="Y328" s="62"/>
      <c r="Z328" s="62"/>
    </row>
    <row r="329" spans="2:26" ht="12.75">
      <c r="B329" s="91"/>
      <c r="K329" s="62"/>
      <c r="M329" s="62"/>
      <c r="N329" s="62"/>
      <c r="O329" s="62"/>
      <c r="P329" s="62"/>
      <c r="Q329" s="62"/>
      <c r="R329" s="62"/>
      <c r="S329" s="61"/>
      <c r="T329" s="61"/>
      <c r="U329" s="62"/>
      <c r="V329" s="62"/>
      <c r="W329" s="62"/>
      <c r="X329" s="62"/>
      <c r="Y329" s="62"/>
      <c r="Z329" s="62"/>
    </row>
    <row r="330" spans="2:26" ht="12.75">
      <c r="B330" s="91"/>
      <c r="K330" s="62"/>
      <c r="M330" s="62"/>
      <c r="N330" s="62"/>
      <c r="O330" s="62"/>
      <c r="P330" s="62"/>
      <c r="Q330" s="62"/>
      <c r="R330" s="62"/>
      <c r="S330" s="61"/>
      <c r="T330" s="61"/>
      <c r="U330" s="62"/>
      <c r="V330" s="62"/>
      <c r="W330" s="62"/>
      <c r="X330" s="62"/>
      <c r="Y330" s="62"/>
      <c r="Z330" s="62"/>
    </row>
    <row r="331" spans="2:26" ht="12.75">
      <c r="B331" s="91"/>
      <c r="K331" s="62"/>
      <c r="M331" s="62"/>
      <c r="N331" s="62"/>
      <c r="O331" s="62"/>
      <c r="P331" s="62"/>
      <c r="Q331" s="62"/>
      <c r="R331" s="62"/>
      <c r="S331" s="61"/>
      <c r="T331" s="61"/>
      <c r="U331" s="62"/>
      <c r="V331" s="62"/>
      <c r="W331" s="62"/>
      <c r="X331" s="62"/>
      <c r="Y331" s="62"/>
      <c r="Z331" s="62"/>
    </row>
    <row r="332" spans="2:26" ht="12.75">
      <c r="B332" s="91"/>
      <c r="K332" s="62"/>
      <c r="M332" s="62"/>
      <c r="N332" s="62"/>
      <c r="O332" s="62"/>
      <c r="P332" s="62"/>
      <c r="Q332" s="62"/>
      <c r="R332" s="62"/>
      <c r="S332" s="61"/>
      <c r="T332" s="61"/>
      <c r="U332" s="62"/>
      <c r="V332" s="62"/>
      <c r="W332" s="62"/>
      <c r="X332" s="62"/>
      <c r="Y332" s="62"/>
      <c r="Z332" s="62"/>
    </row>
    <row r="333" spans="2:26" ht="12.75">
      <c r="B333" s="91"/>
      <c r="K333" s="62"/>
      <c r="M333" s="62"/>
      <c r="N333" s="62"/>
      <c r="O333" s="62"/>
      <c r="P333" s="62"/>
      <c r="Q333" s="62"/>
      <c r="R333" s="62"/>
      <c r="S333" s="61"/>
      <c r="T333" s="61"/>
      <c r="U333" s="62"/>
      <c r="V333" s="62"/>
      <c r="W333" s="62"/>
      <c r="X333" s="62"/>
      <c r="Y333" s="62"/>
      <c r="Z333" s="62"/>
    </row>
    <row r="334" spans="2:26" ht="12.75">
      <c r="B334" s="91"/>
      <c r="K334" s="62"/>
      <c r="M334" s="62"/>
      <c r="N334" s="62"/>
      <c r="O334" s="62"/>
      <c r="P334" s="62"/>
      <c r="Q334" s="62"/>
      <c r="R334" s="62"/>
      <c r="S334" s="61"/>
      <c r="T334" s="61"/>
      <c r="U334" s="62"/>
      <c r="V334" s="62"/>
      <c r="W334" s="62"/>
      <c r="X334" s="62"/>
      <c r="Y334" s="62"/>
      <c r="Z334" s="62"/>
    </row>
    <row r="335" spans="2:26" ht="12.75">
      <c r="B335" s="91"/>
      <c r="K335" s="62"/>
      <c r="M335" s="62"/>
      <c r="N335" s="62"/>
      <c r="O335" s="62"/>
      <c r="P335" s="62"/>
      <c r="Q335" s="62"/>
      <c r="R335" s="62"/>
      <c r="S335" s="61"/>
      <c r="T335" s="61"/>
      <c r="U335" s="62"/>
      <c r="V335" s="62"/>
      <c r="W335" s="62"/>
      <c r="X335" s="62"/>
      <c r="Y335" s="62"/>
      <c r="Z335" s="62"/>
    </row>
    <row r="336" spans="2:26" ht="12.75">
      <c r="B336" s="91"/>
      <c r="K336" s="62"/>
      <c r="M336" s="62"/>
      <c r="N336" s="62"/>
      <c r="O336" s="62"/>
      <c r="P336" s="62"/>
      <c r="Q336" s="62"/>
      <c r="R336" s="62"/>
      <c r="S336" s="61"/>
      <c r="T336" s="61"/>
      <c r="U336" s="62"/>
      <c r="V336" s="62"/>
      <c r="W336" s="62"/>
      <c r="X336" s="62"/>
      <c r="Y336" s="62"/>
      <c r="Z336" s="62"/>
    </row>
    <row r="337" spans="2:26" ht="12.75">
      <c r="B337" s="91"/>
      <c r="K337" s="62"/>
      <c r="M337" s="62"/>
      <c r="N337" s="62"/>
      <c r="O337" s="62"/>
      <c r="P337" s="62"/>
      <c r="Q337" s="62"/>
      <c r="R337" s="62"/>
      <c r="S337" s="61"/>
      <c r="T337" s="61"/>
      <c r="U337" s="62"/>
      <c r="V337" s="62"/>
      <c r="W337" s="62"/>
      <c r="X337" s="62"/>
      <c r="Y337" s="62"/>
      <c r="Z337" s="62"/>
    </row>
    <row r="338" spans="2:26" ht="12.75">
      <c r="B338" s="91"/>
      <c r="K338" s="62"/>
      <c r="M338" s="62"/>
      <c r="N338" s="62"/>
      <c r="O338" s="62"/>
      <c r="P338" s="62"/>
      <c r="Q338" s="62"/>
      <c r="R338" s="62"/>
      <c r="S338" s="61"/>
      <c r="T338" s="61"/>
      <c r="U338" s="62"/>
      <c r="V338" s="62"/>
      <c r="W338" s="62"/>
      <c r="X338" s="62"/>
      <c r="Y338" s="62"/>
      <c r="Z338" s="62"/>
    </row>
    <row r="339" spans="2:26" ht="12.75">
      <c r="B339" s="91"/>
      <c r="K339" s="62"/>
      <c r="M339" s="62"/>
      <c r="N339" s="62"/>
      <c r="O339" s="62"/>
      <c r="P339" s="62"/>
      <c r="Q339" s="62"/>
      <c r="R339" s="62"/>
      <c r="S339" s="61"/>
      <c r="T339" s="61"/>
      <c r="U339" s="62"/>
      <c r="V339" s="62"/>
      <c r="W339" s="62"/>
      <c r="X339" s="62"/>
      <c r="Y339" s="62"/>
      <c r="Z339" s="62"/>
    </row>
    <row r="340" spans="2:26" ht="12.75">
      <c r="B340" s="91"/>
      <c r="K340" s="62"/>
      <c r="M340" s="62"/>
      <c r="N340" s="62"/>
      <c r="O340" s="62"/>
      <c r="P340" s="62"/>
      <c r="Q340" s="62"/>
      <c r="R340" s="62"/>
      <c r="S340" s="61"/>
      <c r="T340" s="61"/>
      <c r="U340" s="62"/>
      <c r="V340" s="62"/>
      <c r="W340" s="62"/>
      <c r="X340" s="62"/>
      <c r="Y340" s="62"/>
      <c r="Z340" s="62"/>
    </row>
    <row r="341" spans="2:26" ht="12.75">
      <c r="B341" s="91"/>
      <c r="K341" s="62"/>
      <c r="M341" s="62"/>
      <c r="N341" s="62"/>
      <c r="O341" s="62"/>
      <c r="P341" s="62"/>
      <c r="Q341" s="62"/>
      <c r="R341" s="62"/>
      <c r="S341" s="61"/>
      <c r="T341" s="61"/>
      <c r="U341" s="62"/>
      <c r="V341" s="62"/>
      <c r="W341" s="62"/>
      <c r="X341" s="62"/>
      <c r="Y341" s="62"/>
      <c r="Z341" s="62"/>
    </row>
    <row r="342" spans="2:26" ht="12.75">
      <c r="B342" s="91"/>
      <c r="K342" s="62"/>
      <c r="M342" s="62"/>
      <c r="N342" s="62"/>
      <c r="O342" s="62"/>
      <c r="P342" s="62"/>
      <c r="Q342" s="62"/>
      <c r="R342" s="62"/>
      <c r="S342" s="61"/>
      <c r="T342" s="61"/>
      <c r="U342" s="62"/>
      <c r="V342" s="62"/>
      <c r="W342" s="62"/>
      <c r="X342" s="62"/>
      <c r="Y342" s="62"/>
      <c r="Z342" s="62"/>
    </row>
    <row r="343" spans="2:26" ht="12.75">
      <c r="B343" s="91"/>
      <c r="K343" s="62"/>
      <c r="M343" s="62"/>
      <c r="N343" s="62"/>
      <c r="O343" s="62"/>
      <c r="P343" s="62"/>
      <c r="Q343" s="62"/>
      <c r="R343" s="62"/>
      <c r="S343" s="61"/>
      <c r="T343" s="61"/>
      <c r="U343" s="62"/>
      <c r="V343" s="62"/>
      <c r="W343" s="62"/>
      <c r="X343" s="62"/>
      <c r="Y343" s="62"/>
      <c r="Z343" s="62"/>
    </row>
    <row r="344" spans="2:26" ht="12.75">
      <c r="B344" s="91"/>
      <c r="K344" s="62"/>
      <c r="M344" s="62"/>
      <c r="N344" s="62"/>
      <c r="O344" s="62"/>
      <c r="P344" s="62"/>
      <c r="Q344" s="62"/>
      <c r="R344" s="62"/>
      <c r="S344" s="61"/>
      <c r="T344" s="61"/>
      <c r="U344" s="62"/>
      <c r="V344" s="62"/>
      <c r="W344" s="62"/>
      <c r="X344" s="62"/>
      <c r="Y344" s="62"/>
      <c r="Z344" s="62"/>
    </row>
    <row r="345" spans="2:26" ht="12.75">
      <c r="B345" s="91"/>
      <c r="K345" s="62"/>
      <c r="M345" s="62"/>
      <c r="N345" s="62"/>
      <c r="O345" s="62"/>
      <c r="P345" s="62"/>
      <c r="Q345" s="62"/>
      <c r="R345" s="62"/>
      <c r="S345" s="61"/>
      <c r="T345" s="61"/>
      <c r="U345" s="62"/>
      <c r="V345" s="62"/>
      <c r="W345" s="62"/>
      <c r="X345" s="62"/>
      <c r="Y345" s="62"/>
      <c r="Z345" s="62"/>
    </row>
    <row r="346" spans="2:26" ht="12.75">
      <c r="B346" s="91"/>
      <c r="K346" s="62"/>
      <c r="M346" s="62"/>
      <c r="N346" s="62"/>
      <c r="O346" s="62"/>
      <c r="P346" s="62"/>
      <c r="Q346" s="62"/>
      <c r="R346" s="62"/>
      <c r="S346" s="61"/>
      <c r="T346" s="61"/>
      <c r="U346" s="62"/>
      <c r="V346" s="62"/>
      <c r="W346" s="62"/>
      <c r="X346" s="62"/>
      <c r="Y346" s="62"/>
      <c r="Z346" s="62"/>
    </row>
    <row r="347" spans="2:26" ht="12.75">
      <c r="B347" s="91"/>
      <c r="K347" s="62"/>
      <c r="M347" s="62"/>
      <c r="N347" s="62"/>
      <c r="O347" s="62"/>
      <c r="P347" s="62"/>
      <c r="Q347" s="62"/>
      <c r="R347" s="62"/>
      <c r="S347" s="61"/>
      <c r="T347" s="61"/>
      <c r="U347" s="62"/>
      <c r="V347" s="62"/>
      <c r="W347" s="62"/>
      <c r="X347" s="62"/>
      <c r="Y347" s="62"/>
      <c r="Z347" s="62"/>
    </row>
    <row r="348" spans="2:26" ht="12.75">
      <c r="B348" s="91"/>
      <c r="K348" s="62"/>
      <c r="M348" s="62"/>
      <c r="N348" s="62"/>
      <c r="O348" s="62"/>
      <c r="P348" s="62"/>
      <c r="Q348" s="62"/>
      <c r="R348" s="62"/>
      <c r="S348" s="61"/>
      <c r="T348" s="61"/>
      <c r="U348" s="62"/>
      <c r="V348" s="62"/>
      <c r="W348" s="62"/>
      <c r="X348" s="62"/>
      <c r="Y348" s="62"/>
      <c r="Z348" s="62"/>
    </row>
    <row r="349" spans="2:26" ht="12.75">
      <c r="B349" s="91"/>
      <c r="K349" s="62"/>
      <c r="M349" s="62"/>
      <c r="N349" s="62"/>
      <c r="O349" s="62"/>
      <c r="P349" s="62"/>
      <c r="Q349" s="62"/>
      <c r="R349" s="62"/>
      <c r="S349" s="61"/>
      <c r="T349" s="61"/>
      <c r="U349" s="62"/>
      <c r="V349" s="62"/>
      <c r="W349" s="62"/>
      <c r="X349" s="62"/>
      <c r="Y349" s="62"/>
      <c r="Z349" s="62"/>
    </row>
    <row r="350" spans="2:26" ht="12.75">
      <c r="B350" s="91"/>
      <c r="K350" s="62"/>
      <c r="M350" s="62"/>
      <c r="N350" s="62"/>
      <c r="O350" s="62"/>
      <c r="P350" s="62"/>
      <c r="Q350" s="62"/>
      <c r="R350" s="62"/>
      <c r="S350" s="61"/>
      <c r="T350" s="61"/>
      <c r="U350" s="62"/>
      <c r="V350" s="62"/>
      <c r="W350" s="62"/>
      <c r="X350" s="62"/>
      <c r="Y350" s="62"/>
      <c r="Z350" s="62"/>
    </row>
    <row r="351" spans="2:26" ht="12.75">
      <c r="B351" s="91"/>
      <c r="K351" s="62"/>
      <c r="M351" s="62"/>
      <c r="N351" s="62"/>
      <c r="O351" s="62"/>
      <c r="P351" s="62"/>
      <c r="Q351" s="62"/>
      <c r="R351" s="62"/>
      <c r="S351" s="61"/>
      <c r="T351" s="61"/>
      <c r="U351" s="62"/>
      <c r="V351" s="62"/>
      <c r="W351" s="62"/>
      <c r="X351" s="62"/>
      <c r="Y351" s="62"/>
      <c r="Z351" s="62"/>
    </row>
    <row r="352" spans="2:26" ht="12.75">
      <c r="B352" s="91"/>
      <c r="K352" s="62"/>
      <c r="M352" s="62"/>
      <c r="N352" s="62"/>
      <c r="O352" s="62"/>
      <c r="P352" s="62"/>
      <c r="Q352" s="62"/>
      <c r="R352" s="62"/>
      <c r="S352" s="61"/>
      <c r="T352" s="61"/>
      <c r="U352" s="62"/>
      <c r="V352" s="62"/>
      <c r="W352" s="62"/>
      <c r="X352" s="62"/>
      <c r="Y352" s="62"/>
      <c r="Z352" s="62"/>
    </row>
    <row r="353" spans="2:26" ht="12.75">
      <c r="B353" s="91"/>
      <c r="K353" s="62"/>
      <c r="M353" s="62"/>
      <c r="N353" s="62"/>
      <c r="O353" s="62"/>
      <c r="P353" s="62"/>
      <c r="Q353" s="62"/>
      <c r="R353" s="62"/>
      <c r="S353" s="61"/>
      <c r="T353" s="61"/>
      <c r="U353" s="62"/>
      <c r="V353" s="62"/>
      <c r="W353" s="62"/>
      <c r="X353" s="62"/>
      <c r="Y353" s="62"/>
      <c r="Z353" s="62"/>
    </row>
    <row r="354" spans="2:26" ht="12.75">
      <c r="B354" s="91"/>
      <c r="K354" s="62"/>
      <c r="M354" s="62"/>
      <c r="N354" s="62"/>
      <c r="O354" s="62"/>
      <c r="P354" s="62"/>
      <c r="Q354" s="62"/>
      <c r="R354" s="62"/>
      <c r="S354" s="61"/>
      <c r="T354" s="61"/>
      <c r="U354" s="62"/>
      <c r="V354" s="62"/>
      <c r="W354" s="62"/>
      <c r="X354" s="62"/>
      <c r="Y354" s="62"/>
      <c r="Z354" s="62"/>
    </row>
    <row r="355" spans="2:26" ht="12.75">
      <c r="B355" s="91"/>
      <c r="K355" s="62"/>
      <c r="M355" s="62"/>
      <c r="N355" s="62"/>
      <c r="O355" s="62"/>
      <c r="P355" s="62"/>
      <c r="Q355" s="62"/>
      <c r="R355" s="62"/>
      <c r="S355" s="61"/>
      <c r="T355" s="61"/>
      <c r="U355" s="62"/>
      <c r="V355" s="62"/>
      <c r="W355" s="62"/>
      <c r="X355" s="62"/>
      <c r="Y355" s="62"/>
      <c r="Z355" s="62"/>
    </row>
    <row r="356" spans="2:26" ht="12.75">
      <c r="B356" s="91"/>
      <c r="K356" s="62"/>
      <c r="M356" s="62"/>
      <c r="N356" s="62"/>
      <c r="O356" s="62"/>
      <c r="P356" s="62"/>
      <c r="Q356" s="62"/>
      <c r="R356" s="62"/>
      <c r="S356" s="61"/>
      <c r="T356" s="61"/>
      <c r="U356" s="62"/>
      <c r="V356" s="62"/>
      <c r="W356" s="62"/>
      <c r="X356" s="62"/>
      <c r="Y356" s="62"/>
      <c r="Z356" s="62"/>
    </row>
    <row r="357" spans="2:26" ht="12.75">
      <c r="B357" s="91"/>
      <c r="K357" s="62"/>
      <c r="M357" s="62"/>
      <c r="N357" s="62"/>
      <c r="O357" s="62"/>
      <c r="P357" s="62"/>
      <c r="Q357" s="62"/>
      <c r="R357" s="62"/>
      <c r="S357" s="61"/>
      <c r="T357" s="61"/>
      <c r="U357" s="62"/>
      <c r="V357" s="62"/>
      <c r="W357" s="62"/>
      <c r="X357" s="62"/>
      <c r="Y357" s="62"/>
      <c r="Z357" s="62"/>
    </row>
    <row r="358" spans="2:26" ht="14.25">
      <c r="B358" s="91"/>
      <c r="K358" s="62"/>
      <c r="M358" s="62"/>
      <c r="N358" s="62"/>
      <c r="O358" s="62"/>
      <c r="P358" s="62"/>
      <c r="Q358" s="62"/>
      <c r="R358" s="62"/>
      <c r="S358" s="61"/>
      <c r="T358" s="61"/>
      <c r="U358" s="62"/>
      <c r="V358" s="62"/>
      <c r="W358" s="62"/>
      <c r="X358" s="62"/>
      <c r="Y358" s="62"/>
      <c r="Z358" s="62"/>
    </row>
    <row r="359" spans="2:26" ht="12.75">
      <c r="B359" s="78"/>
      <c r="C359" s="7"/>
      <c r="D359" s="7"/>
      <c r="E359" s="18"/>
      <c r="F359" s="18"/>
      <c r="G359" s="23"/>
      <c r="H359" s="23"/>
      <c r="I359" s="52"/>
      <c r="J359" s="23"/>
      <c r="K359" s="60"/>
      <c r="L359" s="23"/>
      <c r="M359" s="60"/>
      <c r="N359" s="60"/>
      <c r="O359" s="60"/>
      <c r="P359" s="60"/>
      <c r="Q359" s="60"/>
      <c r="R359" s="60"/>
      <c r="S359" s="60"/>
      <c r="T359" s="60"/>
      <c r="U359" s="62"/>
      <c r="V359" s="62"/>
      <c r="W359" s="62"/>
      <c r="X359" s="62"/>
      <c r="Y359" s="62"/>
      <c r="Z359" s="62"/>
    </row>
    <row r="360" spans="11:26" ht="12.75">
      <c r="K360" s="62"/>
      <c r="M360" s="62"/>
      <c r="N360" s="62"/>
      <c r="O360" s="62"/>
      <c r="P360" s="62"/>
      <c r="Q360" s="62"/>
      <c r="R360" s="62"/>
      <c r="S360" s="61"/>
      <c r="T360" s="61"/>
      <c r="U360" s="62"/>
      <c r="V360" s="62"/>
      <c r="W360" s="62"/>
      <c r="X360" s="62"/>
      <c r="Y360" s="62"/>
      <c r="Z360" s="62"/>
    </row>
    <row r="361" spans="11:26" ht="12.75">
      <c r="K361" s="62"/>
      <c r="M361" s="62"/>
      <c r="N361" s="62"/>
      <c r="O361" s="62"/>
      <c r="P361" s="62"/>
      <c r="Q361" s="62"/>
      <c r="R361" s="62"/>
      <c r="S361" s="61"/>
      <c r="T361" s="61"/>
      <c r="U361" s="62"/>
      <c r="V361" s="62"/>
      <c r="W361" s="62"/>
      <c r="X361" s="62"/>
      <c r="Y361" s="62"/>
      <c r="Z361" s="62"/>
    </row>
    <row r="362" spans="11:26" ht="12.75">
      <c r="K362" s="62"/>
      <c r="M362" s="62"/>
      <c r="N362" s="62"/>
      <c r="O362" s="62"/>
      <c r="P362" s="62"/>
      <c r="Q362" s="62"/>
      <c r="R362" s="62"/>
      <c r="S362" s="61"/>
      <c r="T362" s="61"/>
      <c r="U362" s="62"/>
      <c r="V362" s="62"/>
      <c r="W362" s="62"/>
      <c r="X362" s="62"/>
      <c r="Y362" s="62"/>
      <c r="Z362" s="62"/>
    </row>
    <row r="363" spans="11:26" ht="12.75">
      <c r="K363" s="62"/>
      <c r="M363" s="62"/>
      <c r="N363" s="62"/>
      <c r="O363" s="62"/>
      <c r="P363" s="62"/>
      <c r="Q363" s="62"/>
      <c r="R363" s="62"/>
      <c r="S363" s="61"/>
      <c r="T363" s="61"/>
      <c r="U363" s="62"/>
      <c r="V363" s="62"/>
      <c r="W363" s="62"/>
      <c r="X363" s="62"/>
      <c r="Y363" s="62"/>
      <c r="Z363" s="62"/>
    </row>
    <row r="364" spans="11:26" ht="12.75">
      <c r="K364" s="62"/>
      <c r="M364" s="62"/>
      <c r="N364" s="62"/>
      <c r="O364" s="62"/>
      <c r="P364" s="62"/>
      <c r="Q364" s="62"/>
      <c r="R364" s="62"/>
      <c r="S364" s="61"/>
      <c r="T364" s="61"/>
      <c r="U364" s="62"/>
      <c r="V364" s="62"/>
      <c r="W364" s="62"/>
      <c r="X364" s="62"/>
      <c r="Y364" s="62"/>
      <c r="Z364" s="62"/>
    </row>
    <row r="365" spans="11:26" ht="12.75">
      <c r="K365" s="62"/>
      <c r="M365" s="62"/>
      <c r="N365" s="62"/>
      <c r="O365" s="62"/>
      <c r="P365" s="62"/>
      <c r="Q365" s="62"/>
      <c r="R365" s="62"/>
      <c r="S365" s="61"/>
      <c r="T365" s="61"/>
      <c r="U365" s="62"/>
      <c r="V365" s="62"/>
      <c r="W365" s="62"/>
      <c r="X365" s="62"/>
      <c r="Y365" s="62"/>
      <c r="Z365" s="62"/>
    </row>
    <row r="366" spans="11:26" ht="12.75">
      <c r="K366" s="62"/>
      <c r="M366" s="62"/>
      <c r="N366" s="62"/>
      <c r="O366" s="62"/>
      <c r="P366" s="62"/>
      <c r="Q366" s="62"/>
      <c r="R366" s="62"/>
      <c r="S366" s="61"/>
      <c r="T366" s="61"/>
      <c r="U366" s="62"/>
      <c r="V366" s="62"/>
      <c r="W366" s="62"/>
      <c r="X366" s="62"/>
      <c r="Y366" s="62"/>
      <c r="Z366" s="62"/>
    </row>
    <row r="367" spans="11:26" ht="12.75">
      <c r="K367" s="62"/>
      <c r="M367" s="62"/>
      <c r="N367" s="62"/>
      <c r="O367" s="62"/>
      <c r="P367" s="62"/>
      <c r="Q367" s="62"/>
      <c r="R367" s="62"/>
      <c r="S367" s="61"/>
      <c r="T367" s="61"/>
      <c r="U367" s="62"/>
      <c r="V367" s="62"/>
      <c r="W367" s="62"/>
      <c r="X367" s="62"/>
      <c r="Y367" s="62"/>
      <c r="Z367" s="62"/>
    </row>
    <row r="368" spans="11:26" ht="12.75">
      <c r="K368" s="62"/>
      <c r="M368" s="62"/>
      <c r="N368" s="62"/>
      <c r="O368" s="62"/>
      <c r="P368" s="62"/>
      <c r="Q368" s="62"/>
      <c r="R368" s="62"/>
      <c r="S368" s="61"/>
      <c r="T368" s="61"/>
      <c r="U368" s="62"/>
      <c r="V368" s="62"/>
      <c r="W368" s="62"/>
      <c r="X368" s="62"/>
      <c r="Y368" s="62"/>
      <c r="Z368" s="62"/>
    </row>
    <row r="369" spans="11:26" ht="12.75">
      <c r="K369" s="62"/>
      <c r="M369" s="62"/>
      <c r="N369" s="62"/>
      <c r="O369" s="62"/>
      <c r="P369" s="62"/>
      <c r="Q369" s="62"/>
      <c r="R369" s="62"/>
      <c r="S369" s="61"/>
      <c r="T369" s="61"/>
      <c r="U369" s="62"/>
      <c r="V369" s="62"/>
      <c r="W369" s="62"/>
      <c r="X369" s="62"/>
      <c r="Y369" s="62"/>
      <c r="Z369" s="62"/>
    </row>
    <row r="370" spans="11:26" ht="12.75">
      <c r="K370" s="62"/>
      <c r="M370" s="62"/>
      <c r="N370" s="62"/>
      <c r="O370" s="62"/>
      <c r="P370" s="62"/>
      <c r="Q370" s="62"/>
      <c r="R370" s="62"/>
      <c r="S370" s="61"/>
      <c r="T370" s="61"/>
      <c r="U370" s="62"/>
      <c r="V370" s="62"/>
      <c r="W370" s="62"/>
      <c r="X370" s="62"/>
      <c r="Y370" s="62"/>
      <c r="Z370" s="62"/>
    </row>
    <row r="371" spans="11:26" ht="12.75">
      <c r="K371" s="62"/>
      <c r="M371" s="62"/>
      <c r="N371" s="62"/>
      <c r="O371" s="62"/>
      <c r="P371" s="62"/>
      <c r="Q371" s="62"/>
      <c r="R371" s="62"/>
      <c r="S371" s="61"/>
      <c r="T371" s="61"/>
      <c r="U371" s="62"/>
      <c r="V371" s="62"/>
      <c r="W371" s="62"/>
      <c r="X371" s="62"/>
      <c r="Y371" s="62"/>
      <c r="Z371" s="62"/>
    </row>
    <row r="372" spans="11:26" ht="12.75">
      <c r="K372" s="62"/>
      <c r="M372" s="62"/>
      <c r="N372" s="62"/>
      <c r="O372" s="62"/>
      <c r="P372" s="62"/>
      <c r="Q372" s="62"/>
      <c r="R372" s="62"/>
      <c r="S372" s="61"/>
      <c r="T372" s="61"/>
      <c r="U372" s="62"/>
      <c r="V372" s="62"/>
      <c r="W372" s="62"/>
      <c r="X372" s="62"/>
      <c r="Y372" s="62"/>
      <c r="Z372" s="62"/>
    </row>
    <row r="373" spans="11:26" ht="12.75">
      <c r="K373" s="62"/>
      <c r="M373" s="62"/>
      <c r="N373" s="62"/>
      <c r="O373" s="62"/>
      <c r="P373" s="62"/>
      <c r="Q373" s="62"/>
      <c r="R373" s="62"/>
      <c r="S373" s="61"/>
      <c r="T373" s="61"/>
      <c r="U373" s="62"/>
      <c r="V373" s="62"/>
      <c r="W373" s="62"/>
      <c r="X373" s="62"/>
      <c r="Y373" s="62"/>
      <c r="Z373" s="62"/>
    </row>
    <row r="374" spans="11:26" ht="12.75">
      <c r="K374" s="62"/>
      <c r="M374" s="62"/>
      <c r="N374" s="62"/>
      <c r="O374" s="62"/>
      <c r="P374" s="62"/>
      <c r="Q374" s="62"/>
      <c r="R374" s="62"/>
      <c r="S374" s="61"/>
      <c r="T374" s="61"/>
      <c r="U374" s="62"/>
      <c r="V374" s="62"/>
      <c r="W374" s="62"/>
      <c r="X374" s="62"/>
      <c r="Y374" s="62"/>
      <c r="Z374" s="62"/>
    </row>
    <row r="375" spans="11:26" ht="12.75">
      <c r="K375" s="62"/>
      <c r="M375" s="62"/>
      <c r="N375" s="62"/>
      <c r="O375" s="62"/>
      <c r="P375" s="62"/>
      <c r="Q375" s="62"/>
      <c r="R375" s="62"/>
      <c r="S375" s="61"/>
      <c r="T375" s="61"/>
      <c r="U375" s="62"/>
      <c r="V375" s="62"/>
      <c r="W375" s="62"/>
      <c r="X375" s="62"/>
      <c r="Y375" s="62"/>
      <c r="Z375" s="62"/>
    </row>
    <row r="376" spans="11:26" ht="12.75">
      <c r="K376" s="62"/>
      <c r="M376" s="62"/>
      <c r="N376" s="62"/>
      <c r="O376" s="62"/>
      <c r="P376" s="62"/>
      <c r="Q376" s="62"/>
      <c r="R376" s="62"/>
      <c r="S376" s="61"/>
      <c r="T376" s="61"/>
      <c r="U376" s="62"/>
      <c r="V376" s="62"/>
      <c r="W376" s="62"/>
      <c r="X376" s="62"/>
      <c r="Y376" s="62"/>
      <c r="Z376" s="62"/>
    </row>
    <row r="377" spans="11:26" ht="12.75">
      <c r="K377" s="62"/>
      <c r="M377" s="62"/>
      <c r="N377" s="62"/>
      <c r="O377" s="62"/>
      <c r="P377" s="62"/>
      <c r="Q377" s="62"/>
      <c r="R377" s="62"/>
      <c r="S377" s="61"/>
      <c r="T377" s="61"/>
      <c r="U377" s="62"/>
      <c r="V377" s="62"/>
      <c r="W377" s="62"/>
      <c r="X377" s="62"/>
      <c r="Y377" s="62"/>
      <c r="Z377" s="62"/>
    </row>
    <row r="378" spans="11:26" ht="12.75">
      <c r="K378" s="62"/>
      <c r="M378" s="62"/>
      <c r="N378" s="62"/>
      <c r="O378" s="62"/>
      <c r="P378" s="62"/>
      <c r="Q378" s="62"/>
      <c r="R378" s="62"/>
      <c r="S378" s="61"/>
      <c r="T378" s="61"/>
      <c r="U378" s="62"/>
      <c r="V378" s="62"/>
      <c r="W378" s="62"/>
      <c r="X378" s="62"/>
      <c r="Y378" s="62"/>
      <c r="Z378" s="62"/>
    </row>
    <row r="379" spans="11:26" ht="12.75">
      <c r="K379" s="62"/>
      <c r="M379" s="62"/>
      <c r="N379" s="62"/>
      <c r="O379" s="62"/>
      <c r="P379" s="62"/>
      <c r="Q379" s="62"/>
      <c r="R379" s="62"/>
      <c r="S379" s="61"/>
      <c r="T379" s="61"/>
      <c r="U379" s="62"/>
      <c r="V379" s="62"/>
      <c r="W379" s="62"/>
      <c r="X379" s="62"/>
      <c r="Y379" s="62"/>
      <c r="Z379" s="62"/>
    </row>
    <row r="380" spans="11:26" ht="12.75">
      <c r="K380" s="62"/>
      <c r="M380" s="62"/>
      <c r="N380" s="62"/>
      <c r="O380" s="62"/>
      <c r="P380" s="62"/>
      <c r="Q380" s="62"/>
      <c r="R380" s="62"/>
      <c r="S380" s="61"/>
      <c r="T380" s="61"/>
      <c r="U380" s="62"/>
      <c r="V380" s="62"/>
      <c r="W380" s="62"/>
      <c r="X380" s="62"/>
      <c r="Y380" s="62"/>
      <c r="Z380" s="62"/>
    </row>
    <row r="381" spans="11:26" ht="12.75">
      <c r="K381" s="62"/>
      <c r="M381" s="62"/>
      <c r="N381" s="62"/>
      <c r="O381" s="62"/>
      <c r="P381" s="62"/>
      <c r="Q381" s="62"/>
      <c r="R381" s="62"/>
      <c r="S381" s="61"/>
      <c r="T381" s="61"/>
      <c r="U381" s="62"/>
      <c r="V381" s="62"/>
      <c r="W381" s="62"/>
      <c r="X381" s="62"/>
      <c r="Y381" s="62"/>
      <c r="Z381" s="62"/>
    </row>
    <row r="382" spans="11:26" ht="12.75">
      <c r="K382" s="62"/>
      <c r="M382" s="62"/>
      <c r="N382" s="62"/>
      <c r="O382" s="62"/>
      <c r="P382" s="62"/>
      <c r="Q382" s="62"/>
      <c r="R382" s="62"/>
      <c r="S382" s="61"/>
      <c r="T382" s="61"/>
      <c r="U382" s="62"/>
      <c r="V382" s="62"/>
      <c r="W382" s="62"/>
      <c r="X382" s="62"/>
      <c r="Y382" s="62"/>
      <c r="Z382" s="62"/>
    </row>
    <row r="383" spans="11:26" ht="12.75">
      <c r="K383" s="62"/>
      <c r="M383" s="62"/>
      <c r="N383" s="62"/>
      <c r="O383" s="62"/>
      <c r="P383" s="62"/>
      <c r="Q383" s="62"/>
      <c r="R383" s="62"/>
      <c r="S383" s="61"/>
      <c r="T383" s="61"/>
      <c r="U383" s="62"/>
      <c r="V383" s="62"/>
      <c r="W383" s="62"/>
      <c r="X383" s="62"/>
      <c r="Y383" s="62"/>
      <c r="Z383" s="62"/>
    </row>
    <row r="384" spans="11:26" ht="12.75">
      <c r="K384" s="62"/>
      <c r="M384" s="62"/>
      <c r="N384" s="62"/>
      <c r="O384" s="62"/>
      <c r="P384" s="62"/>
      <c r="Q384" s="62"/>
      <c r="R384" s="62"/>
      <c r="S384" s="61"/>
      <c r="T384" s="61"/>
      <c r="U384" s="62"/>
      <c r="V384" s="62"/>
      <c r="W384" s="62"/>
      <c r="X384" s="62"/>
      <c r="Y384" s="62"/>
      <c r="Z384" s="62"/>
    </row>
    <row r="385" spans="11:26" ht="12.75">
      <c r="K385" s="62"/>
      <c r="M385" s="62"/>
      <c r="N385" s="62"/>
      <c r="O385" s="62"/>
      <c r="P385" s="62"/>
      <c r="Q385" s="62"/>
      <c r="R385" s="62"/>
      <c r="S385" s="61"/>
      <c r="T385" s="61"/>
      <c r="U385" s="62"/>
      <c r="V385" s="62"/>
      <c r="W385" s="62"/>
      <c r="X385" s="62"/>
      <c r="Y385" s="62"/>
      <c r="Z385" s="62"/>
    </row>
    <row r="386" spans="11:26" ht="12.75">
      <c r="K386" s="62"/>
      <c r="M386" s="62"/>
      <c r="N386" s="62"/>
      <c r="O386" s="62"/>
      <c r="P386" s="62"/>
      <c r="Q386" s="62"/>
      <c r="R386" s="62"/>
      <c r="S386" s="61"/>
      <c r="T386" s="61"/>
      <c r="U386" s="62"/>
      <c r="V386" s="62"/>
      <c r="W386" s="62"/>
      <c r="X386" s="62"/>
      <c r="Y386" s="62"/>
      <c r="Z386" s="62"/>
    </row>
    <row r="387" spans="11:26" ht="12.75">
      <c r="K387" s="62"/>
      <c r="M387" s="62"/>
      <c r="N387" s="62"/>
      <c r="O387" s="62"/>
      <c r="P387" s="62"/>
      <c r="Q387" s="62"/>
      <c r="R387" s="62"/>
      <c r="S387" s="61"/>
      <c r="T387" s="61"/>
      <c r="U387" s="62"/>
      <c r="V387" s="62"/>
      <c r="W387" s="62"/>
      <c r="X387" s="62"/>
      <c r="Y387" s="62"/>
      <c r="Z387" s="62"/>
    </row>
    <row r="388" spans="11:26" ht="12.75">
      <c r="K388" s="62"/>
      <c r="M388" s="62"/>
      <c r="N388" s="62"/>
      <c r="O388" s="62"/>
      <c r="P388" s="62"/>
      <c r="Q388" s="62"/>
      <c r="R388" s="62"/>
      <c r="S388" s="61"/>
      <c r="T388" s="61"/>
      <c r="U388" s="62"/>
      <c r="V388" s="62"/>
      <c r="W388" s="62"/>
      <c r="X388" s="62"/>
      <c r="Y388" s="62"/>
      <c r="Z388" s="62"/>
    </row>
    <row r="389" spans="11:26" ht="12.75">
      <c r="K389" s="62"/>
      <c r="M389" s="62"/>
      <c r="N389" s="62"/>
      <c r="O389" s="62"/>
      <c r="P389" s="62"/>
      <c r="Q389" s="62"/>
      <c r="R389" s="62"/>
      <c r="S389" s="61"/>
      <c r="T389" s="61"/>
      <c r="U389" s="62"/>
      <c r="V389" s="62"/>
      <c r="W389" s="62"/>
      <c r="X389" s="62"/>
      <c r="Y389" s="62"/>
      <c r="Z389" s="62"/>
    </row>
    <row r="390" spans="11:26" ht="12.75">
      <c r="K390" s="62"/>
      <c r="M390" s="62"/>
      <c r="N390" s="62"/>
      <c r="O390" s="62"/>
      <c r="P390" s="62"/>
      <c r="Q390" s="62"/>
      <c r="R390" s="62"/>
      <c r="S390" s="61"/>
      <c r="T390" s="61"/>
      <c r="U390" s="62"/>
      <c r="V390" s="62"/>
      <c r="W390" s="62"/>
      <c r="X390" s="62"/>
      <c r="Y390" s="62"/>
      <c r="Z390" s="62"/>
    </row>
    <row r="391" spans="11:26" ht="12.75">
      <c r="K391" s="62"/>
      <c r="M391" s="62"/>
      <c r="N391" s="62"/>
      <c r="O391" s="62"/>
      <c r="P391" s="62"/>
      <c r="Q391" s="62"/>
      <c r="R391" s="62"/>
      <c r="S391" s="61"/>
      <c r="T391" s="61"/>
      <c r="U391" s="62"/>
      <c r="V391" s="62"/>
      <c r="W391" s="62"/>
      <c r="X391" s="62"/>
      <c r="Y391" s="62"/>
      <c r="Z391" s="62"/>
    </row>
    <row r="392" spans="11:26" ht="12.75">
      <c r="K392" s="62"/>
      <c r="M392" s="62"/>
      <c r="N392" s="62"/>
      <c r="O392" s="62"/>
      <c r="P392" s="62"/>
      <c r="Q392" s="62"/>
      <c r="R392" s="62"/>
      <c r="S392" s="61"/>
      <c r="T392" s="61"/>
      <c r="U392" s="62"/>
      <c r="V392" s="62"/>
      <c r="W392" s="62"/>
      <c r="X392" s="62"/>
      <c r="Y392" s="62"/>
      <c r="Z392" s="62"/>
    </row>
    <row r="393" spans="11:26" ht="12.75">
      <c r="K393" s="62"/>
      <c r="M393" s="62"/>
      <c r="N393" s="62"/>
      <c r="O393" s="62"/>
      <c r="P393" s="62"/>
      <c r="Q393" s="62"/>
      <c r="R393" s="62"/>
      <c r="S393" s="61"/>
      <c r="T393" s="61"/>
      <c r="U393" s="62"/>
      <c r="V393" s="62"/>
      <c r="W393" s="62"/>
      <c r="X393" s="62"/>
      <c r="Y393" s="62"/>
      <c r="Z393" s="62"/>
    </row>
    <row r="394" spans="11:26" ht="12.75">
      <c r="K394" s="62"/>
      <c r="M394" s="62"/>
      <c r="N394" s="62"/>
      <c r="O394" s="62"/>
      <c r="P394" s="62"/>
      <c r="Q394" s="62"/>
      <c r="R394" s="62"/>
      <c r="S394" s="61"/>
      <c r="T394" s="61"/>
      <c r="U394" s="62"/>
      <c r="V394" s="62"/>
      <c r="W394" s="62"/>
      <c r="X394" s="62"/>
      <c r="Y394" s="62"/>
      <c r="Z394" s="62"/>
    </row>
    <row r="395" spans="11:26" ht="12.75">
      <c r="K395" s="62"/>
      <c r="M395" s="62"/>
      <c r="N395" s="62"/>
      <c r="O395" s="62"/>
      <c r="P395" s="62"/>
      <c r="Q395" s="62"/>
      <c r="R395" s="62"/>
      <c r="S395" s="61"/>
      <c r="T395" s="61"/>
      <c r="U395" s="62"/>
      <c r="V395" s="62"/>
      <c r="W395" s="62"/>
      <c r="X395" s="62"/>
      <c r="Y395" s="62"/>
      <c r="Z395" s="62"/>
    </row>
    <row r="396" spans="11:26" ht="12.75">
      <c r="K396" s="62"/>
      <c r="M396" s="62"/>
      <c r="N396" s="62"/>
      <c r="O396" s="62"/>
      <c r="P396" s="62"/>
      <c r="Q396" s="62"/>
      <c r="R396" s="62"/>
      <c r="S396" s="61"/>
      <c r="T396" s="61"/>
      <c r="U396" s="62"/>
      <c r="V396" s="62"/>
      <c r="W396" s="62"/>
      <c r="X396" s="62"/>
      <c r="Y396" s="62"/>
      <c r="Z396" s="62"/>
    </row>
    <row r="397" spans="11:26" ht="12.75">
      <c r="K397" s="62"/>
      <c r="M397" s="62"/>
      <c r="N397" s="62"/>
      <c r="O397" s="62"/>
      <c r="P397" s="62"/>
      <c r="Q397" s="62"/>
      <c r="R397" s="62"/>
      <c r="S397" s="61"/>
      <c r="T397" s="61"/>
      <c r="U397" s="62"/>
      <c r="V397" s="62"/>
      <c r="W397" s="62"/>
      <c r="X397" s="62"/>
      <c r="Y397" s="62"/>
      <c r="Z397" s="62"/>
    </row>
    <row r="398" spans="11:26" ht="12.75">
      <c r="K398" s="62"/>
      <c r="M398" s="62"/>
      <c r="N398" s="62"/>
      <c r="O398" s="62"/>
      <c r="P398" s="62"/>
      <c r="Q398" s="62"/>
      <c r="R398" s="62"/>
      <c r="S398" s="61"/>
      <c r="T398" s="61"/>
      <c r="U398" s="62"/>
      <c r="V398" s="62"/>
      <c r="W398" s="62"/>
      <c r="X398" s="62"/>
      <c r="Y398" s="62"/>
      <c r="Z398" s="62"/>
    </row>
    <row r="399" spans="11:26" ht="12.75">
      <c r="K399" s="62"/>
      <c r="M399" s="62"/>
      <c r="N399" s="62"/>
      <c r="O399" s="62"/>
      <c r="P399" s="62"/>
      <c r="Q399" s="62"/>
      <c r="R399" s="62"/>
      <c r="S399" s="61"/>
      <c r="T399" s="61"/>
      <c r="U399" s="62"/>
      <c r="V399" s="62"/>
      <c r="W399" s="62"/>
      <c r="X399" s="62"/>
      <c r="Y399" s="62"/>
      <c r="Z399" s="62"/>
    </row>
    <row r="400" spans="11:26" ht="12.75">
      <c r="K400" s="62"/>
      <c r="M400" s="62"/>
      <c r="N400" s="62"/>
      <c r="O400" s="62"/>
      <c r="P400" s="62"/>
      <c r="Q400" s="62"/>
      <c r="R400" s="62"/>
      <c r="S400" s="61"/>
      <c r="T400" s="61"/>
      <c r="U400" s="62"/>
      <c r="V400" s="62"/>
      <c r="W400" s="62"/>
      <c r="X400" s="62"/>
      <c r="Y400" s="62"/>
      <c r="Z400" s="62"/>
    </row>
    <row r="401" spans="11:26" ht="12.75">
      <c r="K401" s="62"/>
      <c r="M401" s="62"/>
      <c r="N401" s="62"/>
      <c r="O401" s="62"/>
      <c r="P401" s="62"/>
      <c r="Q401" s="62"/>
      <c r="R401" s="62"/>
      <c r="S401" s="61"/>
      <c r="T401" s="61"/>
      <c r="U401" s="62"/>
      <c r="V401" s="62"/>
      <c r="W401" s="62"/>
      <c r="X401" s="62"/>
      <c r="Y401" s="62"/>
      <c r="Z401" s="62"/>
    </row>
    <row r="402" spans="11:26" ht="12.75">
      <c r="K402" s="62"/>
      <c r="M402" s="62"/>
      <c r="N402" s="62"/>
      <c r="O402" s="62"/>
      <c r="P402" s="62"/>
      <c r="Q402" s="62"/>
      <c r="R402" s="62"/>
      <c r="S402" s="61"/>
      <c r="T402" s="61"/>
      <c r="U402" s="62"/>
      <c r="V402" s="62"/>
      <c r="W402" s="62"/>
      <c r="X402" s="62"/>
      <c r="Y402" s="62"/>
      <c r="Z402" s="62"/>
    </row>
    <row r="403" spans="11:26" ht="12.75">
      <c r="K403" s="62"/>
      <c r="M403" s="62"/>
      <c r="N403" s="62"/>
      <c r="O403" s="62"/>
      <c r="P403" s="62"/>
      <c r="Q403" s="62"/>
      <c r="R403" s="62"/>
      <c r="S403" s="61"/>
      <c r="T403" s="61"/>
      <c r="U403" s="62"/>
      <c r="V403" s="62"/>
      <c r="W403" s="62"/>
      <c r="X403" s="62"/>
      <c r="Y403" s="62"/>
      <c r="Z403" s="62"/>
    </row>
    <row r="404" spans="11:26" ht="12.75">
      <c r="K404" s="62"/>
      <c r="M404" s="62"/>
      <c r="N404" s="62"/>
      <c r="O404" s="62"/>
      <c r="P404" s="62"/>
      <c r="Q404" s="62"/>
      <c r="R404" s="62"/>
      <c r="S404" s="61"/>
      <c r="T404" s="61"/>
      <c r="U404" s="62"/>
      <c r="V404" s="62"/>
      <c r="W404" s="62"/>
      <c r="X404" s="62"/>
      <c r="Y404" s="62"/>
      <c r="Z404" s="62"/>
    </row>
    <row r="405" spans="11:26" ht="12.75">
      <c r="K405" s="62"/>
      <c r="M405" s="62"/>
      <c r="N405" s="62"/>
      <c r="O405" s="62"/>
      <c r="P405" s="62"/>
      <c r="Q405" s="62"/>
      <c r="R405" s="62"/>
      <c r="S405" s="61"/>
      <c r="T405" s="61"/>
      <c r="U405" s="62"/>
      <c r="V405" s="62"/>
      <c r="W405" s="62"/>
      <c r="X405" s="62"/>
      <c r="Y405" s="62"/>
      <c r="Z405" s="62"/>
    </row>
    <row r="406" spans="11:26" ht="12.75">
      <c r="K406" s="62"/>
      <c r="M406" s="62"/>
      <c r="N406" s="62"/>
      <c r="O406" s="62"/>
      <c r="P406" s="62"/>
      <c r="Q406" s="62"/>
      <c r="R406" s="62"/>
      <c r="S406" s="61"/>
      <c r="T406" s="61"/>
      <c r="U406" s="62"/>
      <c r="V406" s="62"/>
      <c r="W406" s="62"/>
      <c r="X406" s="62"/>
      <c r="Y406" s="62"/>
      <c r="Z406" s="62"/>
    </row>
    <row r="407" spans="11:26" ht="12.75">
      <c r="K407" s="62"/>
      <c r="M407" s="62"/>
      <c r="N407" s="62"/>
      <c r="O407" s="62"/>
      <c r="P407" s="62"/>
      <c r="Q407" s="62"/>
      <c r="R407" s="62"/>
      <c r="S407" s="61"/>
      <c r="T407" s="61"/>
      <c r="U407" s="62"/>
      <c r="V407" s="62"/>
      <c r="W407" s="62"/>
      <c r="X407" s="62"/>
      <c r="Y407" s="62"/>
      <c r="Z407" s="62"/>
    </row>
    <row r="408" spans="11:26" ht="12.75">
      <c r="K408" s="62"/>
      <c r="M408" s="62"/>
      <c r="N408" s="62"/>
      <c r="O408" s="62"/>
      <c r="P408" s="62"/>
      <c r="Q408" s="62"/>
      <c r="R408" s="62"/>
      <c r="S408" s="61"/>
      <c r="T408" s="61"/>
      <c r="U408" s="62"/>
      <c r="V408" s="62"/>
      <c r="W408" s="62"/>
      <c r="X408" s="62"/>
      <c r="Y408" s="62"/>
      <c r="Z408" s="62"/>
    </row>
    <row r="409" spans="11:26" ht="12.75">
      <c r="K409" s="62"/>
      <c r="M409" s="62"/>
      <c r="N409" s="62"/>
      <c r="O409" s="62"/>
      <c r="P409" s="62"/>
      <c r="Q409" s="62"/>
      <c r="R409" s="62"/>
      <c r="S409" s="61"/>
      <c r="T409" s="61"/>
      <c r="U409" s="62"/>
      <c r="V409" s="62"/>
      <c r="W409" s="62"/>
      <c r="X409" s="62"/>
      <c r="Y409" s="62"/>
      <c r="Z409" s="62"/>
    </row>
    <row r="410" spans="11:26" ht="12.75">
      <c r="K410" s="62"/>
      <c r="M410" s="62"/>
      <c r="N410" s="62"/>
      <c r="O410" s="62"/>
      <c r="P410" s="62"/>
      <c r="Q410" s="62"/>
      <c r="R410" s="62"/>
      <c r="S410" s="61"/>
      <c r="T410" s="61"/>
      <c r="U410" s="62"/>
      <c r="V410" s="62"/>
      <c r="W410" s="62"/>
      <c r="X410" s="62"/>
      <c r="Y410" s="62"/>
      <c r="Z410" s="62"/>
    </row>
    <row r="411" spans="11:26" ht="12.75">
      <c r="K411" s="62"/>
      <c r="M411" s="62"/>
      <c r="N411" s="62"/>
      <c r="O411" s="62"/>
      <c r="P411" s="62"/>
      <c r="Q411" s="62"/>
      <c r="R411" s="62"/>
      <c r="S411" s="61"/>
      <c r="T411" s="61"/>
      <c r="U411" s="62"/>
      <c r="V411" s="62"/>
      <c r="W411" s="62"/>
      <c r="X411" s="62"/>
      <c r="Y411" s="62"/>
      <c r="Z411" s="62"/>
    </row>
    <row r="412" spans="11:26" ht="12.75">
      <c r="K412" s="62"/>
      <c r="M412" s="62"/>
      <c r="N412" s="62"/>
      <c r="O412" s="62"/>
      <c r="P412" s="62"/>
      <c r="Q412" s="62"/>
      <c r="R412" s="62"/>
      <c r="S412" s="61"/>
      <c r="T412" s="61"/>
      <c r="U412" s="62"/>
      <c r="V412" s="62"/>
      <c r="W412" s="62"/>
      <c r="X412" s="62"/>
      <c r="Y412" s="62"/>
      <c r="Z412" s="62"/>
    </row>
    <row r="413" spans="11:26" ht="12.75">
      <c r="K413" s="62"/>
      <c r="M413" s="62"/>
      <c r="N413" s="62"/>
      <c r="O413" s="62"/>
      <c r="P413" s="62"/>
      <c r="Q413" s="62"/>
      <c r="R413" s="62"/>
      <c r="S413" s="61"/>
      <c r="T413" s="61"/>
      <c r="U413" s="62"/>
      <c r="V413" s="62"/>
      <c r="W413" s="62"/>
      <c r="X413" s="62"/>
      <c r="Y413" s="62"/>
      <c r="Z413" s="62"/>
    </row>
    <row r="414" spans="11:26" ht="12.75">
      <c r="K414" s="62"/>
      <c r="M414" s="62"/>
      <c r="N414" s="62"/>
      <c r="O414" s="62"/>
      <c r="P414" s="62"/>
      <c r="Q414" s="62"/>
      <c r="R414" s="62"/>
      <c r="S414" s="61"/>
      <c r="T414" s="61"/>
      <c r="U414" s="62"/>
      <c r="V414" s="62"/>
      <c r="W414" s="62"/>
      <c r="X414" s="62"/>
      <c r="Y414" s="62"/>
      <c r="Z414" s="62"/>
    </row>
    <row r="415" spans="11:26" ht="12.75">
      <c r="K415" s="62"/>
      <c r="M415" s="62"/>
      <c r="N415" s="62"/>
      <c r="O415" s="62"/>
      <c r="P415" s="62"/>
      <c r="Q415" s="62"/>
      <c r="R415" s="62"/>
      <c r="S415" s="61"/>
      <c r="T415" s="61"/>
      <c r="U415" s="62"/>
      <c r="V415" s="62"/>
      <c r="W415" s="62"/>
      <c r="X415" s="62"/>
      <c r="Y415" s="62"/>
      <c r="Z415" s="62"/>
    </row>
    <row r="416" spans="11:26" ht="12.75">
      <c r="K416" s="62"/>
      <c r="M416" s="62"/>
      <c r="N416" s="62"/>
      <c r="O416" s="62"/>
      <c r="P416" s="62"/>
      <c r="Q416" s="62"/>
      <c r="R416" s="62"/>
      <c r="S416" s="61"/>
      <c r="T416" s="61"/>
      <c r="U416" s="62"/>
      <c r="V416" s="62"/>
      <c r="W416" s="62"/>
      <c r="X416" s="62"/>
      <c r="Y416" s="62"/>
      <c r="Z416" s="62"/>
    </row>
    <row r="417" spans="11:26" ht="12.75">
      <c r="K417" s="62"/>
      <c r="M417" s="62"/>
      <c r="N417" s="62"/>
      <c r="O417" s="62"/>
      <c r="P417" s="62"/>
      <c r="Q417" s="62"/>
      <c r="R417" s="62"/>
      <c r="S417" s="61"/>
      <c r="T417" s="61"/>
      <c r="U417" s="62"/>
      <c r="V417" s="62"/>
      <c r="W417" s="62"/>
      <c r="X417" s="62"/>
      <c r="Y417" s="62"/>
      <c r="Z417" s="62"/>
    </row>
    <row r="418" spans="11:26" ht="12.75">
      <c r="K418" s="62"/>
      <c r="M418" s="62"/>
      <c r="N418" s="62"/>
      <c r="O418" s="62"/>
      <c r="P418" s="62"/>
      <c r="Q418" s="62"/>
      <c r="R418" s="62"/>
      <c r="S418" s="61"/>
      <c r="T418" s="61"/>
      <c r="U418" s="62"/>
      <c r="V418" s="62"/>
      <c r="W418" s="62"/>
      <c r="X418" s="62"/>
      <c r="Y418" s="62"/>
      <c r="Z418" s="62"/>
    </row>
    <row r="419" spans="11:26" ht="12.75">
      <c r="K419" s="62"/>
      <c r="M419" s="62"/>
      <c r="N419" s="62"/>
      <c r="O419" s="62"/>
      <c r="P419" s="62"/>
      <c r="Q419" s="62"/>
      <c r="R419" s="62"/>
      <c r="S419" s="61"/>
      <c r="T419" s="61"/>
      <c r="U419" s="62"/>
      <c r="V419" s="62"/>
      <c r="W419" s="62"/>
      <c r="X419" s="62"/>
      <c r="Y419" s="62"/>
      <c r="Z419" s="62"/>
    </row>
    <row r="420" spans="11:26" ht="12.75">
      <c r="K420" s="62"/>
      <c r="M420" s="62"/>
      <c r="N420" s="62"/>
      <c r="O420" s="62"/>
      <c r="P420" s="62"/>
      <c r="Q420" s="62"/>
      <c r="R420" s="62"/>
      <c r="S420" s="61"/>
      <c r="T420" s="61"/>
      <c r="U420" s="62"/>
      <c r="V420" s="62"/>
      <c r="W420" s="62"/>
      <c r="X420" s="62"/>
      <c r="Y420" s="62"/>
      <c r="Z420" s="62"/>
    </row>
    <row r="421" spans="11:26" ht="12.75">
      <c r="K421" s="62"/>
      <c r="M421" s="62"/>
      <c r="N421" s="62"/>
      <c r="O421" s="62"/>
      <c r="P421" s="62"/>
      <c r="Q421" s="62"/>
      <c r="R421" s="62"/>
      <c r="S421" s="61"/>
      <c r="T421" s="61"/>
      <c r="U421" s="62"/>
      <c r="V421" s="62"/>
      <c r="W421" s="62"/>
      <c r="X421" s="62"/>
      <c r="Y421" s="62"/>
      <c r="Z421" s="62"/>
    </row>
    <row r="422" spans="11:26" ht="12.75">
      <c r="K422" s="62"/>
      <c r="M422" s="62"/>
      <c r="N422" s="62"/>
      <c r="O422" s="62"/>
      <c r="P422" s="62"/>
      <c r="Q422" s="62"/>
      <c r="R422" s="62"/>
      <c r="S422" s="61"/>
      <c r="T422" s="61"/>
      <c r="U422" s="62"/>
      <c r="V422" s="62"/>
      <c r="W422" s="62"/>
      <c r="X422" s="62"/>
      <c r="Y422" s="62"/>
      <c r="Z422" s="62"/>
    </row>
    <row r="423" spans="11:26" ht="12.75">
      <c r="K423" s="62"/>
      <c r="M423" s="62"/>
      <c r="N423" s="62"/>
      <c r="O423" s="62"/>
      <c r="P423" s="62"/>
      <c r="Q423" s="62"/>
      <c r="R423" s="62"/>
      <c r="S423" s="61"/>
      <c r="T423" s="61"/>
      <c r="U423" s="62"/>
      <c r="V423" s="62"/>
      <c r="W423" s="62"/>
      <c r="X423" s="62"/>
      <c r="Y423" s="62"/>
      <c r="Z423" s="62"/>
    </row>
    <row r="424" spans="11:26" ht="12.75">
      <c r="K424" s="62"/>
      <c r="M424" s="62"/>
      <c r="N424" s="62"/>
      <c r="O424" s="62"/>
      <c r="P424" s="62"/>
      <c r="Q424" s="62"/>
      <c r="R424" s="62"/>
      <c r="S424" s="61"/>
      <c r="T424" s="61"/>
      <c r="U424" s="62"/>
      <c r="V424" s="62"/>
      <c r="W424" s="62"/>
      <c r="X424" s="62"/>
      <c r="Y424" s="62"/>
      <c r="Z424" s="62"/>
    </row>
    <row r="425" spans="11:26" ht="12.75">
      <c r="K425" s="62"/>
      <c r="M425" s="62"/>
      <c r="N425" s="62"/>
      <c r="O425" s="62"/>
      <c r="P425" s="62"/>
      <c r="Q425" s="62"/>
      <c r="R425" s="62"/>
      <c r="S425" s="61"/>
      <c r="T425" s="61"/>
      <c r="U425" s="62"/>
      <c r="V425" s="62"/>
      <c r="W425" s="62"/>
      <c r="X425" s="62"/>
      <c r="Y425" s="62"/>
      <c r="Z425" s="62"/>
    </row>
    <row r="426" spans="11:26" ht="12.75">
      <c r="K426" s="62"/>
      <c r="M426" s="62"/>
      <c r="N426" s="62"/>
      <c r="O426" s="62"/>
      <c r="P426" s="62"/>
      <c r="Q426" s="62"/>
      <c r="R426" s="62"/>
      <c r="S426" s="61"/>
      <c r="T426" s="61"/>
      <c r="U426" s="62"/>
      <c r="V426" s="62"/>
      <c r="W426" s="62"/>
      <c r="X426" s="62"/>
      <c r="Y426" s="62"/>
      <c r="Z426" s="62"/>
    </row>
    <row r="427" spans="11:26" ht="12.75">
      <c r="K427" s="62"/>
      <c r="M427" s="62"/>
      <c r="N427" s="62"/>
      <c r="O427" s="62"/>
      <c r="P427" s="62"/>
      <c r="Q427" s="62"/>
      <c r="R427" s="62"/>
      <c r="S427" s="61"/>
      <c r="T427" s="61"/>
      <c r="U427" s="62"/>
      <c r="V427" s="62"/>
      <c r="W427" s="62"/>
      <c r="X427" s="62"/>
      <c r="Y427" s="62"/>
      <c r="Z427" s="62"/>
    </row>
    <row r="428" spans="11:26" ht="12.75">
      <c r="K428" s="62"/>
      <c r="M428" s="62"/>
      <c r="N428" s="62"/>
      <c r="O428" s="62"/>
      <c r="P428" s="62"/>
      <c r="Q428" s="62"/>
      <c r="R428" s="62"/>
      <c r="S428" s="61"/>
      <c r="T428" s="61"/>
      <c r="U428" s="62"/>
      <c r="V428" s="62"/>
      <c r="W428" s="62"/>
      <c r="X428" s="62"/>
      <c r="Y428" s="62"/>
      <c r="Z428" s="62"/>
    </row>
    <row r="429" spans="11:26" ht="12.75">
      <c r="K429" s="62"/>
      <c r="M429" s="62"/>
      <c r="N429" s="62"/>
      <c r="O429" s="62"/>
      <c r="P429" s="62"/>
      <c r="Q429" s="62"/>
      <c r="R429" s="62"/>
      <c r="S429" s="61"/>
      <c r="T429" s="61"/>
      <c r="U429" s="62"/>
      <c r="V429" s="62"/>
      <c r="W429" s="62"/>
      <c r="X429" s="62"/>
      <c r="Y429" s="62"/>
      <c r="Z429" s="62"/>
    </row>
    <row r="430" spans="11:26" ht="12.75">
      <c r="K430" s="62"/>
      <c r="M430" s="62"/>
      <c r="N430" s="62"/>
      <c r="O430" s="62"/>
      <c r="P430" s="62"/>
      <c r="Q430" s="62"/>
      <c r="R430" s="62"/>
      <c r="S430" s="61"/>
      <c r="T430" s="61"/>
      <c r="U430" s="62"/>
      <c r="V430" s="62"/>
      <c r="W430" s="62"/>
      <c r="X430" s="62"/>
      <c r="Y430" s="62"/>
      <c r="Z430" s="62"/>
    </row>
    <row r="431" spans="11:26" ht="12.75">
      <c r="K431" s="62"/>
      <c r="M431" s="62"/>
      <c r="N431" s="62"/>
      <c r="O431" s="62"/>
      <c r="P431" s="62"/>
      <c r="Q431" s="62"/>
      <c r="R431" s="62"/>
      <c r="S431" s="61"/>
      <c r="T431" s="61"/>
      <c r="U431" s="62"/>
      <c r="V431" s="62"/>
      <c r="W431" s="62"/>
      <c r="X431" s="62"/>
      <c r="Y431" s="62"/>
      <c r="Z431" s="62"/>
    </row>
    <row r="432" spans="11:26" ht="12.75">
      <c r="K432" s="62"/>
      <c r="M432" s="62"/>
      <c r="N432" s="62"/>
      <c r="O432" s="62"/>
      <c r="P432" s="62"/>
      <c r="Q432" s="62"/>
      <c r="R432" s="62"/>
      <c r="S432" s="61"/>
      <c r="T432" s="61"/>
      <c r="U432" s="62"/>
      <c r="V432" s="62"/>
      <c r="W432" s="62"/>
      <c r="X432" s="62"/>
      <c r="Y432" s="62"/>
      <c r="Z432" s="62"/>
    </row>
    <row r="433" spans="11:26" ht="12.75">
      <c r="K433" s="62"/>
      <c r="M433" s="62"/>
      <c r="N433" s="62"/>
      <c r="O433" s="62"/>
      <c r="P433" s="62"/>
      <c r="Q433" s="62"/>
      <c r="R433" s="62"/>
      <c r="S433" s="61"/>
      <c r="T433" s="61"/>
      <c r="U433" s="62"/>
      <c r="V433" s="62"/>
      <c r="W433" s="62"/>
      <c r="X433" s="62"/>
      <c r="Y433" s="62"/>
      <c r="Z433" s="62"/>
    </row>
    <row r="434" spans="11:26" ht="12.75">
      <c r="K434" s="62"/>
      <c r="M434" s="62"/>
      <c r="N434" s="62"/>
      <c r="O434" s="62"/>
      <c r="P434" s="62"/>
      <c r="Q434" s="62"/>
      <c r="R434" s="62"/>
      <c r="S434" s="61"/>
      <c r="T434" s="61"/>
      <c r="U434" s="62"/>
      <c r="V434" s="62"/>
      <c r="W434" s="62"/>
      <c r="X434" s="62"/>
      <c r="Y434" s="62"/>
      <c r="Z434" s="62"/>
    </row>
    <row r="435" ht="12.75">
      <c r="K435" s="62"/>
    </row>
    <row r="436" ht="12.75">
      <c r="K436" s="62"/>
    </row>
    <row r="437" ht="12.75">
      <c r="K437" s="62"/>
    </row>
    <row r="438" ht="12.75">
      <c r="K438" s="62"/>
    </row>
    <row r="439" ht="12.75">
      <c r="K439" s="62"/>
    </row>
    <row r="440" ht="12.75">
      <c r="K440" s="62"/>
    </row>
    <row r="441" ht="12.75">
      <c r="K441" s="62"/>
    </row>
    <row r="442" ht="12.75">
      <c r="K442" s="62"/>
    </row>
    <row r="443" ht="12.75">
      <c r="K443" s="62"/>
    </row>
    <row r="444" ht="12.75">
      <c r="K444" s="62"/>
    </row>
    <row r="445" ht="12.75">
      <c r="K445" s="62"/>
    </row>
    <row r="446" ht="12.75">
      <c r="K446" s="62"/>
    </row>
    <row r="447" ht="12.75">
      <c r="K447" s="62"/>
    </row>
    <row r="448" ht="12.75">
      <c r="K448" s="62"/>
    </row>
    <row r="449" ht="12.75">
      <c r="K449" s="62"/>
    </row>
    <row r="450" ht="12.75">
      <c r="K450" s="62"/>
    </row>
    <row r="451" ht="12.75">
      <c r="K451" s="62"/>
    </row>
    <row r="452" ht="12.75">
      <c r="K452" s="62"/>
    </row>
    <row r="453" ht="12.75">
      <c r="K453" s="62"/>
    </row>
    <row r="454" ht="12.75">
      <c r="K454" s="62"/>
    </row>
    <row r="455" ht="12.75">
      <c r="K455" s="62"/>
    </row>
    <row r="456" ht="12.75">
      <c r="K456" s="62"/>
    </row>
    <row r="457" ht="12.75">
      <c r="K457" s="62"/>
    </row>
    <row r="458" ht="12.75">
      <c r="K458" s="62"/>
    </row>
    <row r="459" ht="12.75">
      <c r="K459" s="62"/>
    </row>
    <row r="460" ht="12.75">
      <c r="K460" s="62"/>
    </row>
    <row r="461" ht="12.75">
      <c r="K461" s="62"/>
    </row>
    <row r="462" ht="12.75">
      <c r="K462" s="62"/>
    </row>
    <row r="463" ht="12.75">
      <c r="K463" s="62"/>
    </row>
    <row r="464" ht="12.75">
      <c r="K464" s="62"/>
    </row>
    <row r="465" ht="12.75">
      <c r="K465" s="62"/>
    </row>
    <row r="466" ht="12.75">
      <c r="K466" s="62"/>
    </row>
    <row r="467" ht="12.75">
      <c r="K467" s="62"/>
    </row>
    <row r="468" ht="12.75">
      <c r="K468" s="62"/>
    </row>
    <row r="469" ht="12.75">
      <c r="K469" s="62"/>
    </row>
    <row r="470" ht="12.75">
      <c r="K470" s="62"/>
    </row>
    <row r="471" ht="12.75">
      <c r="K471" s="62"/>
    </row>
    <row r="472" ht="12.75">
      <c r="K472" s="62"/>
    </row>
    <row r="473" ht="12.75">
      <c r="K473" s="62"/>
    </row>
    <row r="474" ht="12.75">
      <c r="K474" s="62"/>
    </row>
    <row r="475" ht="12.75">
      <c r="K475" s="62"/>
    </row>
    <row r="476" ht="12.75">
      <c r="K476" s="62"/>
    </row>
    <row r="477" ht="12.75">
      <c r="K477" s="62"/>
    </row>
    <row r="478" ht="12.75">
      <c r="K478" s="62"/>
    </row>
    <row r="479" ht="12.75">
      <c r="K479" s="62"/>
    </row>
    <row r="480" ht="12.75">
      <c r="K480" s="62"/>
    </row>
    <row r="481" ht="12.75">
      <c r="K481" s="62"/>
    </row>
    <row r="482" ht="12.75">
      <c r="K482" s="62"/>
    </row>
    <row r="483" ht="12.75">
      <c r="K483" s="62"/>
    </row>
    <row r="484" ht="12.75">
      <c r="K484" s="62"/>
    </row>
    <row r="485" ht="12.75">
      <c r="K485" s="62"/>
    </row>
    <row r="486" ht="12.75">
      <c r="K486" s="62"/>
    </row>
    <row r="487" ht="12.75">
      <c r="K487" s="62"/>
    </row>
    <row r="488" ht="12.75">
      <c r="K488" s="62"/>
    </row>
    <row r="489" ht="12.75">
      <c r="K489" s="62"/>
    </row>
    <row r="490" ht="12.75">
      <c r="K490" s="62"/>
    </row>
    <row r="491" ht="12.75">
      <c r="K491" s="62"/>
    </row>
    <row r="492" ht="12.75">
      <c r="K492" s="62"/>
    </row>
    <row r="493" ht="12.75">
      <c r="K493" s="62"/>
    </row>
    <row r="494" ht="12.75">
      <c r="K494" s="62"/>
    </row>
    <row r="495" ht="12.75">
      <c r="K495" s="62"/>
    </row>
    <row r="496" ht="12.75">
      <c r="K496" s="62"/>
    </row>
    <row r="497" ht="12.75">
      <c r="K497" s="62"/>
    </row>
    <row r="498" ht="12.75">
      <c r="K498" s="62"/>
    </row>
    <row r="499" ht="12.75">
      <c r="K499" s="62"/>
    </row>
    <row r="500" ht="12.75">
      <c r="K500" s="62"/>
    </row>
    <row r="501" ht="12.75">
      <c r="K501" s="62"/>
    </row>
    <row r="502" ht="12.75">
      <c r="K502" s="62"/>
    </row>
    <row r="503" ht="12.75">
      <c r="K503" s="62"/>
    </row>
    <row r="504" ht="12.75">
      <c r="K504" s="62"/>
    </row>
    <row r="505" ht="12.75">
      <c r="K505" s="62"/>
    </row>
    <row r="506" ht="12.75">
      <c r="K506" s="62"/>
    </row>
    <row r="507" ht="12.75">
      <c r="K507" s="62"/>
    </row>
    <row r="508" ht="12.75">
      <c r="K508" s="62"/>
    </row>
    <row r="509" ht="12.75">
      <c r="K509" s="62"/>
    </row>
    <row r="510" ht="12.75">
      <c r="K510" s="62"/>
    </row>
    <row r="511" ht="12.75">
      <c r="K511" s="62"/>
    </row>
    <row r="512" ht="12.75">
      <c r="K512" s="62"/>
    </row>
    <row r="513" ht="12.75">
      <c r="K513" s="62"/>
    </row>
    <row r="514" ht="12.75">
      <c r="K514" s="62"/>
    </row>
    <row r="515" ht="12.75">
      <c r="K515" s="62"/>
    </row>
    <row r="516" ht="12.75">
      <c r="K516" s="62"/>
    </row>
    <row r="517" ht="12.75">
      <c r="K517" s="62"/>
    </row>
    <row r="518" ht="12.75">
      <c r="K518" s="62"/>
    </row>
    <row r="519" ht="12.75">
      <c r="K519" s="62"/>
    </row>
    <row r="520" ht="12.75">
      <c r="K520" s="62"/>
    </row>
    <row r="521" ht="12.75">
      <c r="K521" s="62"/>
    </row>
    <row r="522" ht="12.75">
      <c r="K522" s="62"/>
    </row>
    <row r="523" ht="12.75">
      <c r="K523" s="62"/>
    </row>
    <row r="524" ht="12.75">
      <c r="K524" s="62"/>
    </row>
    <row r="525" ht="12.75">
      <c r="K525" s="62"/>
    </row>
    <row r="526" ht="12.75">
      <c r="K526" s="62"/>
    </row>
    <row r="527" ht="12.75">
      <c r="K527" s="62"/>
    </row>
    <row r="528" ht="12.75">
      <c r="K528" s="62"/>
    </row>
    <row r="529" ht="12.75">
      <c r="K529" s="62"/>
    </row>
    <row r="530" ht="12.75">
      <c r="K530" s="62"/>
    </row>
    <row r="531" ht="12.75">
      <c r="K531" s="62"/>
    </row>
    <row r="532" ht="12.75">
      <c r="K532" s="62"/>
    </row>
    <row r="533" ht="12.75">
      <c r="K533" s="62"/>
    </row>
    <row r="534" ht="12.75">
      <c r="K534" s="62"/>
    </row>
    <row r="535" ht="12.75">
      <c r="K535" s="62"/>
    </row>
    <row r="536" ht="12.75">
      <c r="K536" s="62"/>
    </row>
    <row r="537" ht="12.75">
      <c r="K537" s="62"/>
    </row>
    <row r="538" ht="12.75">
      <c r="K538" s="62"/>
    </row>
    <row r="539" ht="12.75">
      <c r="K539" s="62"/>
    </row>
    <row r="540" ht="12.75">
      <c r="K540" s="62"/>
    </row>
    <row r="541" ht="12.75">
      <c r="K541" s="62"/>
    </row>
    <row r="542" ht="12.75">
      <c r="K542" s="62"/>
    </row>
    <row r="543" ht="12.75">
      <c r="K543" s="62"/>
    </row>
    <row r="544" ht="12.75">
      <c r="K544" s="62"/>
    </row>
    <row r="545" ht="12.75">
      <c r="K545" s="62"/>
    </row>
    <row r="546" ht="12.75">
      <c r="K546" s="62"/>
    </row>
    <row r="547" ht="12.75">
      <c r="K547" s="62"/>
    </row>
    <row r="548" ht="12.75">
      <c r="K548" s="62"/>
    </row>
    <row r="549" ht="12.75">
      <c r="K549" s="62"/>
    </row>
    <row r="550" ht="12.75">
      <c r="K550" s="62"/>
    </row>
    <row r="551" ht="12.75">
      <c r="K551" s="62"/>
    </row>
    <row r="552" ht="12.75">
      <c r="K552" s="62"/>
    </row>
  </sheetData>
  <mergeCells count="12">
    <mergeCell ref="E95:Q95"/>
    <mergeCell ref="E86:Q86"/>
    <mergeCell ref="B7:Y7"/>
    <mergeCell ref="B8:Y8"/>
    <mergeCell ref="B9:Y9"/>
    <mergeCell ref="U14:Y14"/>
    <mergeCell ref="I14:K14"/>
    <mergeCell ref="E14:G14"/>
    <mergeCell ref="M14:S14"/>
    <mergeCell ref="C13:D13"/>
    <mergeCell ref="C14:D14"/>
    <mergeCell ref="E13:Y13"/>
  </mergeCells>
  <printOptions/>
  <pageMargins left="0.29" right="0.05" top="0.5" bottom="0.61" header="0.5" footer="0.25"/>
  <pageSetup horizontalDpi="600" verticalDpi="600" orientation="landscape" scale="53" r:id="rId4"/>
  <headerFooter alignWithMargins="0">
    <oddHeader>&amp;L
</oddHeader>
    <oddFooter>&amp;LBudget Office
&amp;8FY2005\FY 05 STD RATES\FY2005
Standard Rate.XLS&amp;CPage &amp;P</oddFooter>
  </headerFooter>
  <rowBreaks count="8" manualBreakCount="8">
    <brk id="59" min="1" max="23" man="1"/>
    <brk id="80" min="1" max="24" man="1"/>
    <brk id="98" min="1" max="23" man="1"/>
    <brk id="149" min="1" max="23" man="1"/>
    <brk id="206" min="1" max="24" man="1"/>
    <brk id="246" min="1" max="23" man="1"/>
    <brk id="286" min="1" max="19" man="1"/>
    <brk id="287" max="255" man="1"/>
  </rowBreaks>
  <colBreaks count="1" manualBreakCount="1">
    <brk id="1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Srinivasan Iyer</cp:lastModifiedBy>
  <cp:lastPrinted>2005-05-24T20:17:21Z</cp:lastPrinted>
  <dcterms:created xsi:type="dcterms:W3CDTF">1998-10-23T19:18:41Z</dcterms:created>
  <dcterms:modified xsi:type="dcterms:W3CDTF">2005-11-14T13:44:28Z</dcterms:modified>
  <cp:category/>
  <cp:version/>
  <cp:contentType/>
  <cp:contentStatus/>
</cp:coreProperties>
</file>