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Instructions" sheetId="1" r:id="rId1"/>
    <sheet name="A" sheetId="2" r:id="rId2"/>
  </sheets>
  <definedNames>
    <definedName name="_xlnm.Print_Area" localSheetId="1">'A'!$A$1:$P$25</definedName>
    <definedName name="_xlnm.Print_Area">'A'!$A$1:$P$32</definedName>
  </definedNames>
  <calcPr fullCalcOnLoad="1"/>
</workbook>
</file>

<file path=xl/sharedStrings.xml><?xml version="1.0" encoding="utf-8"?>
<sst xmlns="http://schemas.openxmlformats.org/spreadsheetml/2006/main" count="59" uniqueCount="47">
  <si>
    <t>NIH (w/o DIR)</t>
  </si>
  <si>
    <t>DOE   1/</t>
  </si>
  <si>
    <t>Total</t>
  </si>
  <si>
    <t>1/  DOE figures do not include salaries and expenses of DOE employees devoted to this effort.</t>
  </si>
  <si>
    <t>HGP Funding</t>
  </si>
  <si>
    <t>Intramural Program</t>
  </si>
  <si>
    <t>Total NHGRI Funding</t>
  </si>
  <si>
    <t/>
  </si>
  <si>
    <t>FY 1990</t>
  </si>
  <si>
    <t>Actual</t>
  </si>
  <si>
    <t>FY 1991 -</t>
  </si>
  <si>
    <t>FY 1995</t>
  </si>
  <si>
    <t xml:space="preserve">COMPUTATION METHOD:  </t>
  </si>
  <si>
    <t>3.  Fill in the Adjustment Factor for each FY with the corresponding numbers from step 2.</t>
  </si>
  <si>
    <t>FY 1998</t>
  </si>
  <si>
    <t>FY 1999</t>
  </si>
  <si>
    <t>FY 2000</t>
  </si>
  <si>
    <t>Total Funding</t>
  </si>
  <si>
    <t>FY 2001</t>
  </si>
  <si>
    <t>FY 2002</t>
  </si>
  <si>
    <t>FY 2003</t>
  </si>
  <si>
    <t>2.  Using column 1991 as the base year (100.0), highlight the 100.0 and all of the Factors below.</t>
  </si>
  <si>
    <t xml:space="preserve">4.  The formula for computing the Total in FY 91 Dollars is: Divide each FY  DOE + NIH total by its corresponding Adjustment Factor. </t>
  </si>
  <si>
    <t>projected years (1999 - 2004).</t>
  </si>
  <si>
    <t xml:space="preserve">1.  Print off current Biomedical Research and Development Price Index from NIH website (http://www4.od.nih.gov/officeofbudget/new.html) for 1991 and for </t>
  </si>
  <si>
    <t>Funding for Human Genome Project Co-Funded by NIH and DOE</t>
  </si>
  <si>
    <t>($ in millions)</t>
  </si>
  <si>
    <t>NHGRI Funding Breakdown:</t>
  </si>
  <si>
    <t>Amd PB</t>
  </si>
  <si>
    <t>2/  Constant FY 1991 comparison dollars verified per NIH Economist and adjusted on Jan. 10, 2003.</t>
  </si>
  <si>
    <t>FY1991-2003</t>
  </si>
  <si>
    <t>FY 1991</t>
  </si>
  <si>
    <t>FY 1992</t>
  </si>
  <si>
    <t>FY 1993</t>
  </si>
  <si>
    <t>FY 1994</t>
  </si>
  <si>
    <t>FY 1996</t>
  </si>
  <si>
    <t>FY 1997</t>
  </si>
  <si>
    <t>BRDPI in FY 1991 Dollars</t>
  </si>
  <si>
    <t>NIH in 1991 Dollars</t>
  </si>
  <si>
    <t>DOE in FY 1991 Dollars</t>
  </si>
  <si>
    <t xml:space="preserve">  Total in FY 1991 Dollars</t>
  </si>
  <si>
    <t xml:space="preserve">    Cumulative total, 1991 Dollars</t>
  </si>
  <si>
    <t>Cumu. NIH in 1991 Dollars</t>
  </si>
  <si>
    <t>Cumu. DOE in 1991 Dollars</t>
  </si>
  <si>
    <t>1995</t>
  </si>
  <si>
    <t>2000</t>
  </si>
  <si>
    <t>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</si>
</sst>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#,##0.000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WISS"/>
      <family val="0"/>
    </font>
    <font>
      <sz val="10"/>
      <name val="Arial MT"/>
      <family val="0"/>
    </font>
    <font>
      <sz val="10"/>
      <name val="Arial"/>
      <family val="0"/>
    </font>
    <font>
      <u val="single"/>
      <sz val="10"/>
      <name val="Arial MT"/>
      <family val="0"/>
    </font>
    <font>
      <u val="single"/>
      <sz val="10"/>
      <name val="SWISS"/>
      <family val="0"/>
    </font>
    <font>
      <b/>
      <sz val="10"/>
      <name val="Arial MT"/>
      <family val="0"/>
    </font>
    <font>
      <b/>
      <u val="single"/>
      <sz val="12"/>
      <name val="Arial"/>
      <family val="0"/>
    </font>
    <font>
      <b/>
      <sz val="10"/>
      <name val="SWISS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lightGray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64" fontId="5" fillId="0" borderId="1" xfId="0" applyNumberFormat="1" applyFont="1" applyAlignment="1">
      <alignment/>
    </xf>
    <xf numFmtId="164" fontId="6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2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2" borderId="0" xfId="0" applyNumberFormat="1" applyFont="1" applyFill="1" applyAlignment="1">
      <alignment/>
    </xf>
    <xf numFmtId="164" fontId="5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Continuous" vertical="top"/>
    </xf>
    <xf numFmtId="164" fontId="6" fillId="0" borderId="0" xfId="0" applyNumberFormat="1" applyFont="1" applyAlignment="1">
      <alignment horizontal="centerContinuous" vertical="top"/>
    </xf>
    <xf numFmtId="164" fontId="12" fillId="0" borderId="0" xfId="0" applyNumberFormat="1" applyFont="1" applyAlignment="1">
      <alignment horizontal="centerContinuous" vertical="center"/>
    </xf>
    <xf numFmtId="164" fontId="9" fillId="0" borderId="2" xfId="0" applyNumberFormat="1" applyFont="1" applyAlignment="1">
      <alignment horizontal="centerContinuous"/>
    </xf>
    <xf numFmtId="164" fontId="4" fillId="0" borderId="2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6" fontId="5" fillId="0" borderId="2" xfId="0" applyNumberFormat="1" applyFont="1" applyAlignment="1">
      <alignment horizontal="right"/>
    </xf>
    <xf numFmtId="166" fontId="4" fillId="0" borderId="2" xfId="0" applyNumberFormat="1" applyFont="1" applyAlignment="1">
      <alignment horizontal="right"/>
    </xf>
    <xf numFmtId="164" fontId="9" fillId="0" borderId="5" xfId="0" applyNumberFormat="1" applyFont="1" applyAlignment="1">
      <alignment horizontal="left"/>
    </xf>
    <xf numFmtId="164" fontId="5" fillId="0" borderId="2" xfId="0" applyNumberFormat="1" applyFont="1" applyAlignment="1">
      <alignment horizontal="right"/>
    </xf>
    <xf numFmtId="164" fontId="11" fillId="0" borderId="2" xfId="0" applyNumberFormat="1" applyFont="1" applyAlignment="1">
      <alignment horizontal="left"/>
    </xf>
    <xf numFmtId="164" fontId="5" fillId="0" borderId="6" xfId="0" applyNumberFormat="1" applyFont="1" applyBorder="1" applyAlignment="1">
      <alignment horizontal="centerContinuous"/>
    </xf>
    <xf numFmtId="164" fontId="7" fillId="0" borderId="6" xfId="0" applyNumberFormat="1" applyFont="1" applyBorder="1" applyAlignment="1">
      <alignment horizontal="centerContinuous"/>
    </xf>
    <xf numFmtId="164" fontId="5" fillId="0" borderId="6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" fontId="5" fillId="0" borderId="2" xfId="0" applyNumberFormat="1" applyFont="1" applyAlignment="1">
      <alignment horizontal="right"/>
    </xf>
    <xf numFmtId="167" fontId="5" fillId="0" borderId="2" xfId="0" applyNumberFormat="1" applyFont="1" applyAlignment="1">
      <alignment/>
    </xf>
    <xf numFmtId="49" fontId="9" fillId="0" borderId="2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" sqref="A3"/>
    </sheetView>
  </sheetViews>
  <sheetFormatPr defaultColWidth="8.88671875" defaultRowHeight="15"/>
  <sheetData>
    <row r="1" spans="1:10" ht="15.75">
      <c r="A1" s="18" t="s">
        <v>12</v>
      </c>
      <c r="B1" s="3"/>
      <c r="C1" s="3"/>
      <c r="D1" s="3"/>
      <c r="E1" s="3"/>
      <c r="F1" s="3"/>
      <c r="G1" s="3"/>
      <c r="J1" s="3"/>
    </row>
    <row r="2" spans="1:10" ht="15">
      <c r="A2" s="1"/>
      <c r="B2" s="1"/>
      <c r="C2" s="1"/>
      <c r="D2" s="1"/>
      <c r="E2" s="1"/>
      <c r="F2" s="1"/>
      <c r="G2" s="1"/>
      <c r="J2" s="3"/>
    </row>
    <row r="3" spans="1:10" ht="15">
      <c r="A3" s="3" t="s">
        <v>24</v>
      </c>
      <c r="B3" s="3"/>
      <c r="C3" s="3"/>
      <c r="D3" s="3"/>
      <c r="E3" s="3"/>
      <c r="F3" s="3"/>
      <c r="G3" s="3"/>
      <c r="J3" s="3"/>
    </row>
    <row r="4" spans="1:10" ht="15">
      <c r="A4" s="3" t="s">
        <v>23</v>
      </c>
      <c r="B4" s="3"/>
      <c r="C4" s="3"/>
      <c r="D4" s="3"/>
      <c r="E4" s="3"/>
      <c r="F4" s="3"/>
      <c r="G4" s="3"/>
      <c r="J4" s="3"/>
    </row>
    <row r="5" spans="1:10" ht="15">
      <c r="A5" s="1"/>
      <c r="B5" s="1"/>
      <c r="C5" s="1"/>
      <c r="D5" s="1"/>
      <c r="E5" s="1"/>
      <c r="F5" s="1"/>
      <c r="G5" s="1"/>
      <c r="J5" s="3"/>
    </row>
    <row r="6" spans="1:10" ht="15">
      <c r="A6" s="20" t="s">
        <v>21</v>
      </c>
      <c r="B6" s="1"/>
      <c r="C6" s="1"/>
      <c r="D6" s="1"/>
      <c r="E6" s="1"/>
      <c r="F6" s="1"/>
      <c r="G6" s="1"/>
      <c r="J6" s="3"/>
    </row>
    <row r="7" spans="1:10" ht="15">
      <c r="A7" s="3"/>
      <c r="B7" s="3"/>
      <c r="C7" s="3"/>
      <c r="D7" s="3"/>
      <c r="E7" s="3"/>
      <c r="F7" s="3"/>
      <c r="G7" s="3"/>
      <c r="J7" s="3"/>
    </row>
    <row r="8" spans="1:10" ht="15">
      <c r="A8" s="20" t="s">
        <v>13</v>
      </c>
      <c r="B8" s="1"/>
      <c r="C8" s="1"/>
      <c r="D8" s="1"/>
      <c r="E8" s="1"/>
      <c r="F8" s="1"/>
      <c r="G8" s="1"/>
      <c r="J8" s="3"/>
    </row>
    <row r="9" spans="1:10" ht="15">
      <c r="A9" s="1"/>
      <c r="B9" s="1"/>
      <c r="C9" s="1"/>
      <c r="D9" s="1"/>
      <c r="E9" s="1"/>
      <c r="F9" s="1"/>
      <c r="G9" s="1"/>
      <c r="J9" s="3"/>
    </row>
    <row r="10" spans="1:10" ht="15">
      <c r="A10" s="20" t="s">
        <v>22</v>
      </c>
      <c r="B10" s="1"/>
      <c r="C10" s="1"/>
      <c r="D10" s="1"/>
      <c r="E10" s="1"/>
      <c r="F10" s="1"/>
      <c r="G10" s="1"/>
      <c r="J10" s="3"/>
    </row>
    <row r="11" spans="1:10" ht="15">
      <c r="A11" s="1"/>
      <c r="B11" s="1"/>
      <c r="C11" s="1"/>
      <c r="D11" s="1"/>
      <c r="E11" s="1"/>
      <c r="F11" s="1"/>
      <c r="G11" s="1"/>
      <c r="J11" s="3"/>
    </row>
    <row r="12" ht="15">
      <c r="J12" s="3"/>
    </row>
    <row r="13" ht="15">
      <c r="J13" s="3"/>
    </row>
    <row r="14" ht="15">
      <c r="J14" s="3"/>
    </row>
    <row r="15" ht="15">
      <c r="J15" s="3"/>
    </row>
    <row r="16" ht="15">
      <c r="J16" s="3"/>
    </row>
    <row r="17" spans="1:3" ht="15">
      <c r="A17" s="1"/>
      <c r="B17" s="1"/>
      <c r="C17" s="1"/>
    </row>
    <row r="18" spans="1:3" ht="15">
      <c r="A18" s="3"/>
      <c r="B18" s="3"/>
      <c r="C18" s="19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82"/>
  <sheetViews>
    <sheetView tabSelected="1" showOutlineSymbols="0" zoomScale="87" zoomScaleNormal="87" workbookViewId="0" topLeftCell="A1">
      <selection activeCell="H56" sqref="H56"/>
    </sheetView>
  </sheetViews>
  <sheetFormatPr defaultColWidth="8.88671875" defaultRowHeight="15"/>
  <cols>
    <col min="1" max="1" width="16.88671875" style="1" customWidth="1"/>
    <col min="2" max="6" width="7.6640625" style="1" customWidth="1"/>
    <col min="7" max="10" width="8.6640625" style="1" customWidth="1"/>
    <col min="11" max="15" width="7.6640625" style="1" customWidth="1"/>
    <col min="16" max="16384" width="9.6640625" style="1" customWidth="1"/>
  </cols>
  <sheetData>
    <row r="1" spans="1:246" ht="15.75">
      <c r="A1" s="28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4"/>
      <c r="M1" s="23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2.7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7"/>
      <c r="M2" s="26"/>
      <c r="N2" s="26"/>
      <c r="O2" s="26"/>
      <c r="P2" s="2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7"/>
      <c r="M3" s="26"/>
      <c r="N3" s="26"/>
      <c r="O3" s="26"/>
      <c r="P3" s="2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ht="12.75">
      <c r="A4" s="4"/>
      <c r="B4" s="2" t="s">
        <v>7</v>
      </c>
      <c r="C4" s="2"/>
      <c r="D4" s="2"/>
      <c r="E4" s="2"/>
      <c r="F4" s="2"/>
      <c r="G4" s="2" t="s">
        <v>10</v>
      </c>
      <c r="H4" s="2"/>
      <c r="I4" s="2"/>
      <c r="J4" s="2"/>
      <c r="K4" s="3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2.75">
      <c r="A5" s="4"/>
      <c r="B5" s="37" t="s">
        <v>8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11</v>
      </c>
      <c r="H5" s="2" t="s">
        <v>35</v>
      </c>
      <c r="I5" s="2" t="s">
        <v>36</v>
      </c>
      <c r="J5" s="2" t="s">
        <v>14</v>
      </c>
      <c r="K5" s="6" t="s">
        <v>15</v>
      </c>
      <c r="L5" s="6" t="s">
        <v>16</v>
      </c>
      <c r="M5" s="6" t="s">
        <v>18</v>
      </c>
      <c r="N5" s="6" t="s">
        <v>19</v>
      </c>
      <c r="O5" s="6" t="s">
        <v>20</v>
      </c>
      <c r="P5" s="7" t="s">
        <v>17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2.75">
      <c r="A6" s="4"/>
      <c r="B6" s="38" t="s">
        <v>9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8" t="s">
        <v>9</v>
      </c>
      <c r="O6" s="8" t="s">
        <v>28</v>
      </c>
      <c r="P6" s="9" t="s">
        <v>30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12.75">
      <c r="A7" s="4"/>
      <c r="B7" s="39"/>
      <c r="C7" s="4"/>
      <c r="D7" s="4"/>
      <c r="E7" s="4"/>
      <c r="F7" s="4"/>
      <c r="G7" s="4"/>
      <c r="H7" s="4"/>
      <c r="I7" s="4"/>
      <c r="J7" s="4"/>
      <c r="K7" s="4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6" ht="12.75">
      <c r="A8" s="4" t="s">
        <v>0</v>
      </c>
      <c r="B8" s="39">
        <v>59.5</v>
      </c>
      <c r="C8" s="4">
        <v>87.4</v>
      </c>
      <c r="D8" s="4">
        <v>104.8</v>
      </c>
      <c r="E8" s="4">
        <v>106.1</v>
      </c>
      <c r="F8" s="4">
        <v>107.6</v>
      </c>
      <c r="G8" s="4">
        <v>113.9</v>
      </c>
      <c r="H8" s="4">
        <v>127.6</v>
      </c>
      <c r="I8" s="4">
        <v>145.2</v>
      </c>
      <c r="J8" s="4">
        <v>171.5</v>
      </c>
      <c r="K8" s="4">
        <v>226.735</v>
      </c>
      <c r="L8" s="5">
        <v>271</v>
      </c>
      <c r="M8" s="3">
        <v>308.342</v>
      </c>
      <c r="N8" s="3">
        <v>345.2</v>
      </c>
      <c r="O8" s="3">
        <v>369.3</v>
      </c>
      <c r="P8" s="3">
        <f>SUM(C8:O8)</f>
        <v>2484.677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1:246" ht="12.75">
      <c r="A9" s="4"/>
      <c r="B9" s="39"/>
      <c r="C9" s="4"/>
      <c r="D9" s="4"/>
      <c r="E9" s="4"/>
      <c r="F9" s="4"/>
      <c r="G9" s="4"/>
      <c r="H9" s="4"/>
      <c r="I9" s="4"/>
      <c r="J9" s="4"/>
      <c r="K9" s="4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3.5" thickBot="1">
      <c r="A10" s="4" t="s">
        <v>1</v>
      </c>
      <c r="B10" s="39">
        <v>27.2</v>
      </c>
      <c r="C10" s="4">
        <v>47.4</v>
      </c>
      <c r="D10" s="4">
        <v>59.4</v>
      </c>
      <c r="E10" s="4">
        <v>63</v>
      </c>
      <c r="F10" s="4">
        <v>63.3</v>
      </c>
      <c r="G10" s="4">
        <v>68.7</v>
      </c>
      <c r="H10" s="4">
        <v>73.9</v>
      </c>
      <c r="I10" s="4">
        <v>78.9</v>
      </c>
      <c r="J10" s="4">
        <v>84.9</v>
      </c>
      <c r="K10" s="4">
        <v>88.8</v>
      </c>
      <c r="L10" s="4">
        <v>87.5</v>
      </c>
      <c r="M10" s="3">
        <v>85.491</v>
      </c>
      <c r="N10" s="3">
        <v>90.1</v>
      </c>
      <c r="O10" s="3">
        <v>76.8</v>
      </c>
      <c r="P10" s="3">
        <f>SUM(C10:O10)</f>
        <v>968.1909999999999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3.5" thickTop="1">
      <c r="A11" s="4"/>
      <c r="B11" s="4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2.75">
      <c r="A12" s="4" t="s">
        <v>2</v>
      </c>
      <c r="B12" s="39">
        <f aca="true" t="shared" si="0" ref="B12:O12">B8+B10</f>
        <v>86.7</v>
      </c>
      <c r="C12" s="4">
        <f t="shared" si="0"/>
        <v>134.8</v>
      </c>
      <c r="D12" s="4">
        <f t="shared" si="0"/>
        <v>164.2</v>
      </c>
      <c r="E12" s="4">
        <f t="shared" si="0"/>
        <v>169.1</v>
      </c>
      <c r="F12" s="4">
        <f t="shared" si="0"/>
        <v>170.89999999999998</v>
      </c>
      <c r="G12" s="4">
        <f t="shared" si="0"/>
        <v>182.60000000000002</v>
      </c>
      <c r="H12" s="4">
        <f t="shared" si="0"/>
        <v>201.5</v>
      </c>
      <c r="I12" s="4">
        <f t="shared" si="0"/>
        <v>224.1</v>
      </c>
      <c r="J12" s="4">
        <f t="shared" si="0"/>
        <v>256.4</v>
      </c>
      <c r="K12" s="4">
        <f t="shared" si="0"/>
        <v>315.535</v>
      </c>
      <c r="L12" s="4">
        <f t="shared" si="0"/>
        <v>358.5</v>
      </c>
      <c r="M12" s="4">
        <f t="shared" si="0"/>
        <v>393.83299999999997</v>
      </c>
      <c r="N12" s="4">
        <f t="shared" si="0"/>
        <v>435.29999999999995</v>
      </c>
      <c r="O12" s="4">
        <f t="shared" si="0"/>
        <v>446.1</v>
      </c>
      <c r="P12" s="3">
        <f>SUM(C12:O12)</f>
        <v>3452.868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2.75">
      <c r="A14" s="34" t="s">
        <v>37</v>
      </c>
      <c r="B14" s="29">
        <v>1</v>
      </c>
      <c r="C14" s="32">
        <v>1</v>
      </c>
      <c r="D14" s="32">
        <v>1.044</v>
      </c>
      <c r="E14" s="32">
        <v>1.08</v>
      </c>
      <c r="F14" s="32">
        <v>1.122</v>
      </c>
      <c r="G14" s="32">
        <v>1.16</v>
      </c>
      <c r="H14" s="32">
        <v>1.19</v>
      </c>
      <c r="I14" s="32">
        <v>1.223</v>
      </c>
      <c r="J14" s="32">
        <v>1.265</v>
      </c>
      <c r="K14" s="32">
        <v>1.311</v>
      </c>
      <c r="L14" s="32">
        <v>1.368</v>
      </c>
      <c r="M14" s="33">
        <v>1.426</v>
      </c>
      <c r="N14" s="33">
        <v>1.477</v>
      </c>
      <c r="O14" s="33">
        <v>1.524</v>
      </c>
      <c r="P14" s="31"/>
      <c r="Q14" s="1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2.75">
      <c r="A15" s="34"/>
      <c r="B15" s="29"/>
      <c r="C15" s="42">
        <v>1991</v>
      </c>
      <c r="D15" s="42"/>
      <c r="E15" s="42"/>
      <c r="F15" s="42"/>
      <c r="G15" s="42">
        <v>1995</v>
      </c>
      <c r="H15" s="42"/>
      <c r="I15" s="42"/>
      <c r="J15" s="42"/>
      <c r="K15" s="42"/>
      <c r="L15" s="42">
        <v>2000</v>
      </c>
      <c r="M15" s="42"/>
      <c r="N15" s="42"/>
      <c r="O15" s="42">
        <v>2003</v>
      </c>
      <c r="P15" s="41"/>
      <c r="Q15" s="1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</row>
    <row r="16" spans="1:246" ht="12.75">
      <c r="A16" s="34" t="s">
        <v>38</v>
      </c>
      <c r="B16" s="35">
        <f>ROUND(+B8/B$14,1)</f>
        <v>59.5</v>
      </c>
      <c r="C16" s="35">
        <f>ROUND(+C8/C$14,1)</f>
        <v>87.4</v>
      </c>
      <c r="D16" s="35">
        <f aca="true" t="shared" si="1" ref="D16:O16">ROUND(+D8/D$14,1)</f>
        <v>100.4</v>
      </c>
      <c r="E16" s="35">
        <f t="shared" si="1"/>
        <v>98.2</v>
      </c>
      <c r="F16" s="35">
        <f t="shared" si="1"/>
        <v>95.9</v>
      </c>
      <c r="G16" s="35">
        <f t="shared" si="1"/>
        <v>98.2</v>
      </c>
      <c r="H16" s="35">
        <f t="shared" si="1"/>
        <v>107.2</v>
      </c>
      <c r="I16" s="35">
        <f t="shared" si="1"/>
        <v>118.7</v>
      </c>
      <c r="J16" s="35">
        <f t="shared" si="1"/>
        <v>135.6</v>
      </c>
      <c r="K16" s="35">
        <f t="shared" si="1"/>
        <v>172.9</v>
      </c>
      <c r="L16" s="35">
        <f t="shared" si="1"/>
        <v>198.1</v>
      </c>
      <c r="M16" s="35">
        <f t="shared" si="1"/>
        <v>216.2</v>
      </c>
      <c r="N16" s="35">
        <f t="shared" si="1"/>
        <v>233.7</v>
      </c>
      <c r="O16" s="35">
        <f t="shared" si="1"/>
        <v>242.3</v>
      </c>
      <c r="P16" s="30"/>
      <c r="Q16" s="1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2.75">
      <c r="A17" s="34" t="s">
        <v>39</v>
      </c>
      <c r="B17" s="35">
        <f>ROUND(+B10/B$14,1)</f>
        <v>27.2</v>
      </c>
      <c r="C17" s="35">
        <f>ROUND(+C10/C$14,1)</f>
        <v>47.4</v>
      </c>
      <c r="D17" s="35">
        <f aca="true" t="shared" si="2" ref="D17:O17">ROUND(+D10/D$14,1)</f>
        <v>56.9</v>
      </c>
      <c r="E17" s="35">
        <f t="shared" si="2"/>
        <v>58.3</v>
      </c>
      <c r="F17" s="35">
        <f t="shared" si="2"/>
        <v>56.4</v>
      </c>
      <c r="G17" s="35">
        <f t="shared" si="2"/>
        <v>59.2</v>
      </c>
      <c r="H17" s="35">
        <f t="shared" si="2"/>
        <v>62.1</v>
      </c>
      <c r="I17" s="35">
        <f t="shared" si="2"/>
        <v>64.5</v>
      </c>
      <c r="J17" s="35">
        <f t="shared" si="2"/>
        <v>67.1</v>
      </c>
      <c r="K17" s="35">
        <f t="shared" si="2"/>
        <v>67.7</v>
      </c>
      <c r="L17" s="35">
        <f t="shared" si="2"/>
        <v>64</v>
      </c>
      <c r="M17" s="35">
        <f t="shared" si="2"/>
        <v>60</v>
      </c>
      <c r="N17" s="35">
        <f t="shared" si="2"/>
        <v>61</v>
      </c>
      <c r="O17" s="35">
        <f t="shared" si="2"/>
        <v>50.4</v>
      </c>
      <c r="P17" s="30"/>
      <c r="Q17" s="1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pans="1:246" ht="12.75">
      <c r="A18" s="34" t="s">
        <v>40</v>
      </c>
      <c r="B18" s="35">
        <f aca="true" t="shared" si="3" ref="B18:O18">SUM(B16:B17)</f>
        <v>86.7</v>
      </c>
      <c r="C18" s="35">
        <f t="shared" si="3"/>
        <v>134.8</v>
      </c>
      <c r="D18" s="35">
        <f t="shared" si="3"/>
        <v>157.3</v>
      </c>
      <c r="E18" s="35">
        <f t="shared" si="3"/>
        <v>156.5</v>
      </c>
      <c r="F18" s="35">
        <f t="shared" si="3"/>
        <v>152.3</v>
      </c>
      <c r="G18" s="35">
        <f t="shared" si="3"/>
        <v>157.4</v>
      </c>
      <c r="H18" s="35">
        <f t="shared" si="3"/>
        <v>169.3</v>
      </c>
      <c r="I18" s="35">
        <f t="shared" si="3"/>
        <v>183.2</v>
      </c>
      <c r="J18" s="35">
        <f t="shared" si="3"/>
        <v>202.7</v>
      </c>
      <c r="K18" s="35">
        <f t="shared" si="3"/>
        <v>240.60000000000002</v>
      </c>
      <c r="L18" s="35">
        <f t="shared" si="3"/>
        <v>262.1</v>
      </c>
      <c r="M18" s="35">
        <f t="shared" si="3"/>
        <v>276.2</v>
      </c>
      <c r="N18" s="35">
        <f t="shared" si="3"/>
        <v>294.7</v>
      </c>
      <c r="O18" s="35">
        <f t="shared" si="3"/>
        <v>292.7</v>
      </c>
      <c r="P18" s="30"/>
      <c r="Q18" s="1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</row>
    <row r="19" spans="1:246" ht="12.75">
      <c r="A19" s="34"/>
      <c r="B19" s="44">
        <v>1990</v>
      </c>
      <c r="C19" s="44"/>
      <c r="D19" s="44"/>
      <c r="E19" s="44"/>
      <c r="F19" s="44"/>
      <c r="G19" s="44" t="s">
        <v>44</v>
      </c>
      <c r="H19" s="44"/>
      <c r="I19" s="44"/>
      <c r="J19" s="44"/>
      <c r="K19" s="44"/>
      <c r="L19" s="44" t="s">
        <v>45</v>
      </c>
      <c r="M19" s="44"/>
      <c r="N19" s="44"/>
      <c r="O19" s="44" t="s">
        <v>46</v>
      </c>
      <c r="P19" s="30"/>
      <c r="Q19" s="1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</row>
    <row r="20" spans="1:246" ht="12.75">
      <c r="A20" s="36" t="s">
        <v>41</v>
      </c>
      <c r="B20" s="43">
        <f>+B18/1000</f>
        <v>0.0867</v>
      </c>
      <c r="C20" s="43">
        <f>(+C18/1000)+B20</f>
        <v>0.2215</v>
      </c>
      <c r="D20" s="43">
        <f aca="true" t="shared" si="4" ref="D20:O20">(+D18/1000)+C20</f>
        <v>0.3788</v>
      </c>
      <c r="E20" s="43">
        <f t="shared" si="4"/>
        <v>0.5353</v>
      </c>
      <c r="F20" s="43">
        <f t="shared" si="4"/>
        <v>0.6876</v>
      </c>
      <c r="G20" s="43">
        <f t="shared" si="4"/>
        <v>0.845</v>
      </c>
      <c r="H20" s="43">
        <f t="shared" si="4"/>
        <v>1.0143</v>
      </c>
      <c r="I20" s="43">
        <f t="shared" si="4"/>
        <v>1.1975</v>
      </c>
      <c r="J20" s="43">
        <f t="shared" si="4"/>
        <v>1.4002</v>
      </c>
      <c r="K20" s="43">
        <f t="shared" si="4"/>
        <v>1.6408</v>
      </c>
      <c r="L20" s="43">
        <f t="shared" si="4"/>
        <v>1.9029</v>
      </c>
      <c r="M20" s="43">
        <f t="shared" si="4"/>
        <v>2.1791</v>
      </c>
      <c r="N20" s="43">
        <f t="shared" si="4"/>
        <v>2.4737999999999998</v>
      </c>
      <c r="O20" s="43">
        <f t="shared" si="4"/>
        <v>2.7664999999999997</v>
      </c>
      <c r="P20" s="30"/>
      <c r="Q20" s="1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</row>
    <row r="21" spans="1:246" ht="12.75">
      <c r="A21" s="34" t="s">
        <v>42</v>
      </c>
      <c r="B21" s="43">
        <f>+B16/1000</f>
        <v>0.0595</v>
      </c>
      <c r="C21" s="43">
        <f>(+C16/1000)+B21</f>
        <v>0.1469</v>
      </c>
      <c r="D21" s="43">
        <f>(+D16/1000)+C21</f>
        <v>0.24730000000000002</v>
      </c>
      <c r="E21" s="43">
        <f aca="true" t="shared" si="5" ref="E21:O21">(+E16/1000)+D21</f>
        <v>0.34550000000000003</v>
      </c>
      <c r="F21" s="43">
        <f t="shared" si="5"/>
        <v>0.4414</v>
      </c>
      <c r="G21" s="43">
        <f t="shared" si="5"/>
        <v>0.5396000000000001</v>
      </c>
      <c r="H21" s="43">
        <f t="shared" si="5"/>
        <v>0.6468</v>
      </c>
      <c r="I21" s="43">
        <f t="shared" si="5"/>
        <v>0.7655000000000001</v>
      </c>
      <c r="J21" s="43">
        <f t="shared" si="5"/>
        <v>0.9011</v>
      </c>
      <c r="K21" s="43">
        <f t="shared" si="5"/>
        <v>1.074</v>
      </c>
      <c r="L21" s="43">
        <f t="shared" si="5"/>
        <v>1.2721</v>
      </c>
      <c r="M21" s="43">
        <f t="shared" si="5"/>
        <v>1.4883</v>
      </c>
      <c r="N21" s="43">
        <f t="shared" si="5"/>
        <v>1.722</v>
      </c>
      <c r="O21" s="43">
        <f t="shared" si="5"/>
        <v>1.9643</v>
      </c>
      <c r="P21" s="30"/>
      <c r="Q21" s="1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</row>
    <row r="22" spans="1:246" ht="12.75">
      <c r="A22" s="34" t="s">
        <v>43</v>
      </c>
      <c r="B22" s="43">
        <f>+B17/1000</f>
        <v>0.0272</v>
      </c>
      <c r="C22" s="43">
        <f>(+C17/1000)+B22</f>
        <v>0.0746</v>
      </c>
      <c r="D22" s="43">
        <f>(+D17/1000)+C22</f>
        <v>0.1315</v>
      </c>
      <c r="E22" s="43">
        <f aca="true" t="shared" si="6" ref="E22:O22">(+E17/1000)+D22</f>
        <v>0.1898</v>
      </c>
      <c r="F22" s="43">
        <f t="shared" si="6"/>
        <v>0.2462</v>
      </c>
      <c r="G22" s="43">
        <f t="shared" si="6"/>
        <v>0.3054</v>
      </c>
      <c r="H22" s="43">
        <f t="shared" si="6"/>
        <v>0.3675</v>
      </c>
      <c r="I22" s="43">
        <f t="shared" si="6"/>
        <v>0.432</v>
      </c>
      <c r="J22" s="43">
        <f t="shared" si="6"/>
        <v>0.4991</v>
      </c>
      <c r="K22" s="43">
        <f t="shared" si="6"/>
        <v>0.5668</v>
      </c>
      <c r="L22" s="43">
        <f t="shared" si="6"/>
        <v>0.6308</v>
      </c>
      <c r="M22" s="43">
        <f t="shared" si="6"/>
        <v>0.6908000000000001</v>
      </c>
      <c r="N22" s="43">
        <f t="shared" si="6"/>
        <v>0.7518</v>
      </c>
      <c r="O22" s="43">
        <f t="shared" si="6"/>
        <v>0.8022</v>
      </c>
      <c r="P22" s="30"/>
      <c r="Q22" s="1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</row>
    <row r="23" spans="16:246" ht="12.75">
      <c r="P23" s="1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</row>
    <row r="24" spans="1:246" ht="12.75">
      <c r="A24" s="4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3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</row>
    <row r="25" spans="1:246" ht="12.75">
      <c r="A25" s="4" t="s">
        <v>29</v>
      </c>
      <c r="B25" s="4"/>
      <c r="C25" s="4"/>
      <c r="D25" s="4"/>
      <c r="E25" s="4"/>
      <c r="F25" s="4"/>
      <c r="G25" s="4"/>
      <c r="H25" s="4"/>
      <c r="I25" s="4"/>
      <c r="J25" s="4">
        <f>SUM(C18:G18)</f>
        <v>758.3000000000001</v>
      </c>
      <c r="K25" s="3">
        <f>SUM(H18:J18)</f>
        <v>555.2</v>
      </c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</row>
    <row r="26" spans="1:24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3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</row>
    <row r="27" spans="1:246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1"/>
      <c r="O27" s="21"/>
      <c r="P27" s="2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</row>
    <row r="28" spans="1:24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2.75">
      <c r="A29" s="17" t="s">
        <v>27</v>
      </c>
      <c r="B29" s="4"/>
      <c r="C29" s="4"/>
      <c r="D29" s="4">
        <f>SUM(C16:G16)</f>
        <v>480.09999999999997</v>
      </c>
      <c r="E29" s="4"/>
      <c r="F29" s="4"/>
      <c r="G29" s="4"/>
      <c r="H29" s="4"/>
      <c r="I29" s="4"/>
      <c r="J29" s="4"/>
      <c r="K29" s="3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pans="1:246" ht="12.75">
      <c r="A30" s="4" t="s">
        <v>4</v>
      </c>
      <c r="B30" s="4"/>
      <c r="C30" s="4"/>
      <c r="D30" s="4">
        <f>SUM(C17:G17)</f>
        <v>278.2</v>
      </c>
      <c r="E30" s="4"/>
      <c r="F30" s="4"/>
      <c r="G30" s="4">
        <f>87.389+104.756+106.095+107.617+113.887</f>
        <v>519.744</v>
      </c>
      <c r="H30" s="4"/>
      <c r="I30" s="4"/>
      <c r="J30" s="4"/>
      <c r="K30" s="4">
        <f>K8</f>
        <v>226.735</v>
      </c>
      <c r="L30" s="4">
        <f>L8</f>
        <v>271</v>
      </c>
      <c r="M30" s="3">
        <f>M8</f>
        <v>308.342</v>
      </c>
      <c r="N30" s="3">
        <f>N8</f>
        <v>345.2</v>
      </c>
      <c r="O30" s="3">
        <f>O8</f>
        <v>369.3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</row>
    <row r="31" spans="1:246" ht="12.75">
      <c r="A31" s="4" t="s">
        <v>5</v>
      </c>
      <c r="B31" s="4"/>
      <c r="C31" s="4"/>
      <c r="D31" s="4">
        <f>SUM(D29:D30)</f>
        <v>758.3</v>
      </c>
      <c r="E31" s="4"/>
      <c r="F31" s="4"/>
      <c r="G31" s="4">
        <f>19.4+39.902</f>
        <v>59.302</v>
      </c>
      <c r="H31" s="4"/>
      <c r="I31" s="4"/>
      <c r="J31" s="4"/>
      <c r="K31" s="4">
        <v>52.295</v>
      </c>
      <c r="L31" s="4">
        <v>64.2</v>
      </c>
      <c r="M31" s="3">
        <v>73.7</v>
      </c>
      <c r="N31" s="3">
        <v>83</v>
      </c>
      <c r="O31" s="3">
        <v>88.5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</row>
    <row r="32" spans="1:246" ht="12.75">
      <c r="A32" s="4" t="s">
        <v>6</v>
      </c>
      <c r="B32" s="4"/>
      <c r="C32" s="4"/>
      <c r="D32" s="4"/>
      <c r="E32" s="4"/>
      <c r="F32" s="4"/>
      <c r="G32" s="13">
        <f>G30+G31</f>
        <v>579.046</v>
      </c>
      <c r="H32" s="13"/>
      <c r="I32" s="13"/>
      <c r="J32" s="13"/>
      <c r="K32" s="13">
        <f>K30+K31</f>
        <v>279.03000000000003</v>
      </c>
      <c r="L32" s="13">
        <f>L30+L31</f>
        <v>335.2</v>
      </c>
      <c r="M32" s="15">
        <f>SUM(M30:M31)</f>
        <v>382.042</v>
      </c>
      <c r="N32" s="15">
        <f>SUM(N30:N31)</f>
        <v>428.2</v>
      </c>
      <c r="O32" s="15">
        <f>SUM(O30:O31)</f>
        <v>457.8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</row>
    <row r="33" spans="1:2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</row>
    <row r="34" spans="1:2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</row>
    <row r="35" spans="1:2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</row>
    <row r="36" spans="1:2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</row>
    <row r="37" spans="1:2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</row>
    <row r="38" spans="1:2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pans="1:2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</row>
    <row r="41" spans="1:2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</row>
    <row r="42" spans="1:2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</row>
    <row r="43" spans="1:2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</row>
    <row r="44" spans="1:2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</row>
    <row r="45" spans="1:2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</row>
    <row r="46" spans="1:2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</row>
    <row r="47" spans="1:2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</row>
    <row r="48" spans="1:2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pans="1:2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</row>
    <row r="51" spans="1:2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</row>
    <row r="52" spans="1:2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</row>
    <row r="53" spans="1:2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</row>
    <row r="54" spans="1:2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</row>
    <row r="55" spans="1:2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</row>
    <row r="56" spans="1:2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</row>
    <row r="57" spans="1:2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</row>
    <row r="58" spans="1:2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pans="1:2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</row>
    <row r="61" spans="1:2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</row>
    <row r="62" spans="1:2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</row>
    <row r="63" spans="1:2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</row>
    <row r="64" spans="1:2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</row>
    <row r="65" spans="1:2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</row>
    <row r="66" spans="1:2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</row>
    <row r="67" spans="1:2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</row>
    <row r="68" spans="1:2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pans="1:2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</row>
    <row r="71" spans="1:2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</row>
    <row r="72" spans="1:2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  <row r="73" spans="1:2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</row>
    <row r="74" spans="1:2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</row>
    <row r="75" spans="1:2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</row>
    <row r="76" spans="1:2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</row>
    <row r="77" spans="1:2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</row>
    <row r="78" spans="1:2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pans="1:2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</row>
    <row r="81" spans="1:2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</row>
    <row r="82" spans="1:2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</row>
  </sheetData>
  <printOptions horizontalCentered="1" verticalCentered="1"/>
  <pageMargins left="0.49" right="0.41" top="0.25" bottom="0.2" header="0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