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6660" yWindow="1640" windowWidth="20740" windowHeight="14260" tabRatio="767" activeTab="0"/>
  </bookViews>
  <sheets>
    <sheet name="FY 08 FB staff time" sheetId="1" r:id="rId1"/>
    <sheet name="WAGE POOL RATES " sheetId="2" r:id="rId2"/>
    <sheet name="rates summary" sheetId="3" r:id="rId3"/>
  </sheets>
  <externalReferences>
    <externalReference r:id="rId6"/>
    <externalReference r:id="rId7"/>
  </externalReferences>
  <definedNames>
    <definedName name="OB">'rates summary'!$A$12:$A$13</definedName>
    <definedName name="OBRates">'rates summary'!$A$12:$B$13</definedName>
    <definedName name="_xlnm.Print_Area" localSheetId="0">'FY 08 FB staff time'!$A$1:$H$24</definedName>
    <definedName name="SourceFunds" localSheetId="1">'[2]FO use-OVERHEAD RATE TABLE'!#REF!</definedName>
    <definedName name="SourceFunds">'[1]FO use-OVERHEAD RATE TABLE'!#REF!</definedName>
    <definedName name="STCategories">'WAGE POOL RATES '!$A$16:$A$21</definedName>
    <definedName name="WagePoolRates">'WAGE POOL RATES '!$A$4:$B$30</definedName>
    <definedName name="Wagepools">'WAGE POOL RATES '!$A$4:$A$30</definedName>
  </definedNames>
  <calcPr fullCalcOnLoad="1"/>
</workbook>
</file>

<file path=xl/sharedStrings.xml><?xml version="1.0" encoding="utf-8"?>
<sst xmlns="http://schemas.openxmlformats.org/spreadsheetml/2006/main" count="67" uniqueCount="60">
  <si>
    <t>Utilities</t>
  </si>
  <si>
    <t>DOE</t>
  </si>
  <si>
    <t>WFO</t>
  </si>
  <si>
    <t>OH RATES</t>
  </si>
  <si>
    <t>DOE funding</t>
  </si>
  <si>
    <t>WFO funding</t>
  </si>
  <si>
    <t>LDRD funding</t>
  </si>
  <si>
    <t>MST OB RATES</t>
  </si>
  <si>
    <t>Research Basic</t>
  </si>
  <si>
    <t>Program Basic</t>
  </si>
  <si>
    <t>Management fee</t>
  </si>
  <si>
    <t>MF&amp; WFOSS</t>
  </si>
  <si>
    <t>LDRD</t>
  </si>
  <si>
    <t>Wage Pool Rate</t>
  </si>
  <si>
    <t>(Salary and Fringe Benefits)</t>
  </si>
  <si>
    <t>subtotal</t>
  </si>
  <si>
    <t>Applicable OH rate</t>
  </si>
  <si>
    <t>Utilities Org Burden</t>
  </si>
  <si>
    <t>Applicable OH rate to Util OB</t>
  </si>
  <si>
    <t>Fully Burdened Hourly Rate</t>
  </si>
  <si>
    <t>FUNDING</t>
  </si>
  <si>
    <t>FY08</t>
  </si>
  <si>
    <t>FY09</t>
  </si>
  <si>
    <t>FY10</t>
  </si>
  <si>
    <t>FY11</t>
  </si>
  <si>
    <t xml:space="preserve">Use 4.3% escalation for FY11+ </t>
  </si>
  <si>
    <t>COR Category</t>
  </si>
  <si>
    <t>Planning Rates</t>
  </si>
  <si>
    <t>Admin A</t>
  </si>
  <si>
    <t>Admin B</t>
  </si>
  <si>
    <t>Admin C</t>
  </si>
  <si>
    <t>Admin D</t>
  </si>
  <si>
    <t>Clerical / Secr A</t>
  </si>
  <si>
    <t>Clerical / Secr B</t>
  </si>
  <si>
    <t>Mgmt A</t>
  </si>
  <si>
    <t>Mgmt B</t>
  </si>
  <si>
    <t>Mgmt C</t>
  </si>
  <si>
    <t>Mgmt D</t>
  </si>
  <si>
    <t>Mgmt E</t>
  </si>
  <si>
    <t>Mgmt F</t>
  </si>
  <si>
    <t>S&amp;T A</t>
  </si>
  <si>
    <t>S&amp;T B</t>
  </si>
  <si>
    <t>S&amp;T C</t>
  </si>
  <si>
    <t>S&amp;T D</t>
  </si>
  <si>
    <t>S&amp;T E</t>
  </si>
  <si>
    <t>S&amp;T F</t>
  </si>
  <si>
    <t>Student-HS</t>
  </si>
  <si>
    <t>Student-Supt</t>
  </si>
  <si>
    <t>Student-Tech</t>
  </si>
  <si>
    <t>Tech Exempt A</t>
  </si>
  <si>
    <t>Tech Exempt B</t>
  </si>
  <si>
    <t>Tech Exempt C</t>
  </si>
  <si>
    <t>Tech Exempt D</t>
  </si>
  <si>
    <t>Tech Exempt E</t>
  </si>
  <si>
    <t>Technician</t>
  </si>
  <si>
    <t>Org Burden Basic</t>
  </si>
  <si>
    <t>ACOR - Accounting Charge Out Rate</t>
  </si>
  <si>
    <t>Please select : ACOR/Wage Pool Rate and Org Burden Group with Drop Down Menus</t>
  </si>
  <si>
    <t xml:space="preserve">Please note:  ACOR/Wage Pools are different from the HR Ladder although they have similar titles.  Please take care to select the correct category. </t>
  </si>
  <si>
    <t>WAGE POOL RATES AS OF 10/07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</si>
</sst>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  <numFmt numFmtId="168" formatCode="&quot;$&quot;#,##0.00"/>
    <numFmt numFmtId="169" formatCode="&quot;$&quot;#,##0"/>
    <numFmt numFmtId="170" formatCode="0.0000000000"/>
    <numFmt numFmtId="171" formatCode="0.000000000"/>
    <numFmt numFmtId="172" formatCode="0.00000000"/>
    <numFmt numFmtId="173" formatCode="0.0000000"/>
    <numFmt numFmtId="174" formatCode="0.000000"/>
    <numFmt numFmtId="175" formatCode="&quot;$&quot;#,##0.0"/>
    <numFmt numFmtId="176" formatCode="#,##0.0_);[Red]\(#,##0.0\)"/>
    <numFmt numFmtId="177" formatCode="0.0%"/>
    <numFmt numFmtId="178" formatCode="#,##0.0"/>
    <numFmt numFmtId="179" formatCode="_(* #,##0.0_);_(* \(#,##0.0\);_(* &quot;-&quot;??_);_(@_)"/>
    <numFmt numFmtId="180" formatCode="_(* #,##0_);_(* \(#,##0\);_(* &quot;-&quot;??_);_(@_)"/>
    <numFmt numFmtId="181" formatCode="_(&quot;$&quot;* #,##0.0_);_(&quot;$&quot;* \(#,##0.0\);_(&quot;$&quot;* &quot;-&quot;??_);_(@_)"/>
    <numFmt numFmtId="182" formatCode="_(&quot;$&quot;* #,##0_);_(&quot;$&quot;* \(#,##0\);_(&quot;$&quot;* &quot;-&quot;??_);_(@_)"/>
    <numFmt numFmtId="183" formatCode="_(* #,##0.000_);_(* \(#,##0.000\);_(* &quot;-&quot;??_);_(@_)"/>
    <numFmt numFmtId="184" formatCode="0.000%"/>
    <numFmt numFmtId="185" formatCode="0_);[Red]\(0\)"/>
    <numFmt numFmtId="186" formatCode="#,##0.0000"/>
    <numFmt numFmtId="187" formatCode="[$-409]dddd\,\ mmmm\ dd\,\ yyyy"/>
    <numFmt numFmtId="188" formatCode="m/d/yy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"/>
    <numFmt numFmtId="194" formatCode="&quot;$&quot;#,##0.0_);\(&quot;$&quot;#,##0.0\)"/>
    <numFmt numFmtId="195" formatCode="0_);\(0\)"/>
    <numFmt numFmtId="196" formatCode="#,##0.000"/>
    <numFmt numFmtId="197" formatCode="0.0_);[Red]\(0.0\)"/>
    <numFmt numFmtId="198" formatCode="_(* #,##0.0000_);_(* \(#,##0.0000\);_(* &quot;-&quot;??_);_(@_)"/>
    <numFmt numFmtId="199" formatCode="0.00_);[Red]\(0.00\)"/>
    <numFmt numFmtId="200" formatCode="0.000_);[Red]\(0.000\)"/>
    <numFmt numFmtId="201" formatCode="_(&quot;$&quot;* #,##0.000_);_(&quot;$&quot;* \(#,##0.000\);_(&quot;$&quot;* &quot;-&quot;???_);_(@_)"/>
    <numFmt numFmtId="202" formatCode="mm/dd/yy_)"/>
    <numFmt numFmtId="203" formatCode="#,##0.000000000000"/>
    <numFmt numFmtId="204" formatCode="#,##0.0000000000000"/>
    <numFmt numFmtId="205" formatCode="#,##0.00000000000000"/>
    <numFmt numFmtId="206" formatCode="#,##0.00000000000"/>
    <numFmt numFmtId="207" formatCode="#,##0.0000000000"/>
    <numFmt numFmtId="208" formatCode="#,##0.000000000"/>
    <numFmt numFmtId="209" formatCode="#,##0.00000000"/>
    <numFmt numFmtId="210" formatCode="#,##0.0000000"/>
    <numFmt numFmtId="211" formatCode="#,##0.000000"/>
    <numFmt numFmtId="212" formatCode="#,##0.00000"/>
    <numFmt numFmtId="213" formatCode="00000"/>
    <numFmt numFmtId="214" formatCode="mmmm\ d\,\ yyyy"/>
    <numFmt numFmtId="215" formatCode="_(* #,##0_);_(* \(#,##0\);_(* &quot;&quot;_);_(@_)"/>
    <numFmt numFmtId="216" formatCode="[$-409]mmmm\ d\,\ yyyy;@"/>
    <numFmt numFmtId="217" formatCode="0.0000%"/>
    <numFmt numFmtId="218" formatCode="_(* #,##0.00000_);_(* \(#,##0.00000\);_(* &quot;-&quot;??_);_(@_)"/>
    <numFmt numFmtId="219" formatCode="&quot;$&quot;#,##0.0_);[Red]\(&quot;$&quot;#,##0.0\)"/>
    <numFmt numFmtId="220" formatCode="_(* #,##0.0_);_(* \(#,##0.0\);_(* &quot;-&quot;?_);_(@_)"/>
    <numFmt numFmtId="221" formatCode="_(* #,##0.000000_);_(* \(#,##0.000000\);_(* &quot;-&quot;??_);_(@_)"/>
    <numFmt numFmtId="222" formatCode="#,##0.000_);[Red]\(#,##0.000\)"/>
    <numFmt numFmtId="223" formatCode="dd\-mmm\-yy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8" fontId="0" fillId="0" borderId="0" xfId="0" applyNumberFormat="1" applyAlignment="1">
      <alignment/>
    </xf>
    <xf numFmtId="0" fontId="1" fillId="2" borderId="0" xfId="0" applyFont="1" applyFill="1" applyAlignment="1">
      <alignment/>
    </xf>
    <xf numFmtId="0" fontId="6" fillId="0" borderId="0" xfId="0" applyFont="1" applyAlignment="1">
      <alignment horizontal="center"/>
    </xf>
    <xf numFmtId="44" fontId="1" fillId="0" borderId="0" xfId="17" applyFont="1" applyAlignment="1">
      <alignment horizontal="center"/>
    </xf>
    <xf numFmtId="44" fontId="1" fillId="0" borderId="0" xfId="17" applyFont="1" applyAlignment="1">
      <alignment horizontal="left"/>
    </xf>
    <xf numFmtId="0" fontId="7" fillId="0" borderId="0" xfId="0" applyFont="1" applyAlignment="1">
      <alignment/>
    </xf>
    <xf numFmtId="44" fontId="8" fillId="0" borderId="0" xfId="17" applyFont="1" applyAlignment="1">
      <alignment horizontal="center"/>
    </xf>
    <xf numFmtId="44" fontId="0" fillId="0" borderId="0" xfId="0" applyNumberFormat="1" applyAlignment="1">
      <alignment/>
    </xf>
    <xf numFmtId="0" fontId="0" fillId="2" borderId="0" xfId="0" applyFill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8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rg\Local%20Settings\Temporary%20Internet%20Files\OLK8C\FY%202007%20folders\Proposals\A-Templates\FY08-FY13FY08Sept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3\shared$\Documents%20and%20Settings\ajo\Local%20Settings\Temporary%20Internet%20Files\OLK13\PMTS%20FY07-FY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AGE POOL RATES "/>
      <sheetName val="README"/>
      <sheetName val="CURRENT FY"/>
      <sheetName val="YEAR 1"/>
      <sheetName val="YEAR 2"/>
      <sheetName val="YEAR 3"/>
      <sheetName val="YEAR 4"/>
      <sheetName val="YEAR 5"/>
      <sheetName val="DOE4620"/>
      <sheetName val="PMTS Entry"/>
      <sheetName val="WFO PIF"/>
      <sheetName val="NIHElectronicYr 1-5"/>
      <sheetName val="FO use-OVERHEAD RATE TAB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AGE POOL RATES"/>
      <sheetName val="CURRENT FY"/>
      <sheetName val="YEAR 1"/>
      <sheetName val="YEAR 2"/>
      <sheetName val="PMTS Entry"/>
      <sheetName val="FO use-OVERHEAD RATE TAB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="150" zoomScaleNormal="150" workbookViewId="0" topLeftCell="A1">
      <selection activeCell="B4" sqref="B4"/>
    </sheetView>
  </sheetViews>
  <sheetFormatPr defaultColWidth="11.421875" defaultRowHeight="12.75"/>
  <cols>
    <col min="1" max="1" width="32.421875" style="0" customWidth="1"/>
    <col min="2" max="2" width="13.421875" style="0" customWidth="1"/>
    <col min="3" max="3" width="11.28125" style="0" customWidth="1"/>
    <col min="4" max="4" width="6.421875" style="0" customWidth="1"/>
    <col min="5" max="5" width="11.421875" style="4" customWidth="1"/>
    <col min="6" max="6" width="6.8515625" style="0" customWidth="1"/>
    <col min="7" max="7" width="11.421875" style="0" customWidth="1"/>
    <col min="8" max="8" width="8.8515625" style="0" customWidth="1"/>
    <col min="9" max="9" width="12.140625" style="0" customWidth="1"/>
    <col min="10" max="16384" width="8.8515625" style="0" customWidth="1"/>
  </cols>
  <sheetData>
    <row r="1" spans="3:10" ht="12">
      <c r="C1" s="6" t="s">
        <v>1</v>
      </c>
      <c r="D1" s="5"/>
      <c r="E1" s="6" t="s">
        <v>2</v>
      </c>
      <c r="G1" s="6" t="s">
        <v>12</v>
      </c>
      <c r="H1" s="5"/>
      <c r="J1" s="3"/>
    </row>
    <row r="2" spans="3:10" ht="12">
      <c r="C2" s="6" t="s">
        <v>20</v>
      </c>
      <c r="D2" s="5"/>
      <c r="E2" s="6" t="s">
        <v>20</v>
      </c>
      <c r="G2" s="6" t="s">
        <v>20</v>
      </c>
      <c r="H2" s="5"/>
      <c r="J2" s="3"/>
    </row>
    <row r="3" spans="1:10" ht="12">
      <c r="A3" s="1"/>
      <c r="B3" s="1"/>
      <c r="J3" s="3"/>
    </row>
    <row r="4" spans="1:10" ht="12">
      <c r="A4" t="s">
        <v>13</v>
      </c>
      <c r="B4" s="15" t="s">
        <v>41</v>
      </c>
      <c r="C4" s="7">
        <f>'WAGE POOL RATES '!B32</f>
        <v>68.69</v>
      </c>
      <c r="E4" s="7">
        <f>+C4</f>
        <v>68.69</v>
      </c>
      <c r="G4" s="7">
        <f>+C4</f>
        <v>68.69</v>
      </c>
      <c r="J4" s="3"/>
    </row>
    <row r="5" spans="1:10" ht="12">
      <c r="A5" t="s">
        <v>56</v>
      </c>
      <c r="B5" s="3"/>
      <c r="C5" s="7"/>
      <c r="E5" s="7"/>
      <c r="G5" s="7"/>
      <c r="J5" s="3"/>
    </row>
    <row r="6" spans="1:10" ht="12">
      <c r="A6" t="s">
        <v>14</v>
      </c>
      <c r="E6"/>
      <c r="J6" s="3"/>
    </row>
    <row r="7" spans="5:10" ht="12">
      <c r="E7"/>
      <c r="J7" s="3"/>
    </row>
    <row r="8" spans="1:10" ht="12">
      <c r="A8" t="s">
        <v>55</v>
      </c>
      <c r="B8" s="15" t="s">
        <v>8</v>
      </c>
      <c r="C8" s="7">
        <f>'rates summary'!B16</f>
        <v>42.5</v>
      </c>
      <c r="E8" s="7">
        <f>+C8</f>
        <v>42.5</v>
      </c>
      <c r="G8" s="7">
        <f>+C8</f>
        <v>42.5</v>
      </c>
      <c r="J8" s="3"/>
    </row>
    <row r="9" spans="5:10" ht="12">
      <c r="E9"/>
      <c r="J9" s="3"/>
    </row>
    <row r="10" spans="1:10" ht="12">
      <c r="A10" t="s">
        <v>15</v>
      </c>
      <c r="C10" s="7">
        <f>SUM(C4:C8)</f>
        <v>111.19</v>
      </c>
      <c r="E10" s="7">
        <f>SUM(E4:E8)</f>
        <v>111.19</v>
      </c>
      <c r="G10" s="7">
        <f>SUM(G4:G8)</f>
        <v>111.19</v>
      </c>
      <c r="J10" s="3"/>
    </row>
    <row r="11" spans="5:10" ht="12">
      <c r="E11"/>
      <c r="J11" s="3"/>
    </row>
    <row r="12" spans="1:10" ht="12">
      <c r="A12" t="s">
        <v>16</v>
      </c>
      <c r="C12" s="2">
        <f>+'rates summary'!B4</f>
        <v>0.417</v>
      </c>
      <c r="E12" s="2">
        <f>+'rates summary'!B5</f>
        <v>0.454</v>
      </c>
      <c r="G12" s="2">
        <f>+'rates summary'!B6</f>
        <v>0.309</v>
      </c>
      <c r="J12" s="3"/>
    </row>
    <row r="13" spans="5:10" ht="12">
      <c r="E13"/>
      <c r="J13" s="3"/>
    </row>
    <row r="14" spans="1:10" ht="12">
      <c r="A14" t="s">
        <v>17</v>
      </c>
      <c r="C14" s="7">
        <f>+'rates summary'!B14</f>
        <v>12.95</v>
      </c>
      <c r="E14" s="7">
        <f>+C14</f>
        <v>12.95</v>
      </c>
      <c r="G14" s="7">
        <f>+E14</f>
        <v>12.95</v>
      </c>
      <c r="J14" s="3"/>
    </row>
    <row r="15" spans="5:10" ht="12">
      <c r="E15"/>
      <c r="J15" s="3"/>
    </row>
    <row r="16" spans="1:10" ht="12">
      <c r="A16" t="s">
        <v>18</v>
      </c>
      <c r="C16" s="2">
        <f>+'rates summary'!B7</f>
        <v>0.028999999999999998</v>
      </c>
      <c r="E16" s="2">
        <f>+'rates summary'!B8</f>
        <v>0.066</v>
      </c>
      <c r="G16" s="2">
        <f>+'rates summary'!B7</f>
        <v>0.028999999999999998</v>
      </c>
      <c r="J16" s="3"/>
    </row>
    <row r="17" spans="5:10" ht="12">
      <c r="E17"/>
      <c r="J17" s="3"/>
    </row>
    <row r="18" spans="5:12" ht="12">
      <c r="E18"/>
      <c r="J18" s="3"/>
      <c r="L18" s="3"/>
    </row>
    <row r="19" spans="1:10" ht="12">
      <c r="A19" t="s">
        <v>19</v>
      </c>
      <c r="C19" s="19">
        <f>ROUND(+C10*C12,2)+ROUND(C14*C16,2)+C10+C14</f>
        <v>170.89</v>
      </c>
      <c r="D19" s="1"/>
      <c r="E19" s="19">
        <f>ROUND(+E10*E12,2)+ROUND(E14*E16,2)+E10+E14</f>
        <v>175.46999999999997</v>
      </c>
      <c r="F19" s="1"/>
      <c r="G19" s="19">
        <f>ROUND(+G10*G12,2)+ROUND(G14*G16,2)+G10+G14</f>
        <v>158.88</v>
      </c>
      <c r="J19" s="3"/>
    </row>
    <row r="20" spans="5:10" ht="12">
      <c r="E20"/>
      <c r="J20" s="3"/>
    </row>
    <row r="21" spans="5:10" ht="12">
      <c r="E21"/>
      <c r="J21" s="3"/>
    </row>
    <row r="22" spans="1:10" ht="36">
      <c r="A22" s="18" t="s">
        <v>57</v>
      </c>
      <c r="E22"/>
      <c r="J22" s="3"/>
    </row>
    <row r="23" spans="5:10" ht="12">
      <c r="E23"/>
      <c r="J23" s="3"/>
    </row>
    <row r="24" spans="1:10" ht="48">
      <c r="A24" s="17" t="s">
        <v>58</v>
      </c>
      <c r="E24"/>
      <c r="J24" s="3"/>
    </row>
    <row r="25" spans="5:10" ht="12">
      <c r="E25"/>
      <c r="J25" s="3"/>
    </row>
    <row r="26" spans="5:10" ht="12">
      <c r="E26"/>
      <c r="J26" s="3"/>
    </row>
    <row r="27" spans="5:10" ht="12">
      <c r="E27"/>
      <c r="J27" s="3"/>
    </row>
    <row r="28" spans="5:10" ht="12">
      <c r="E28"/>
      <c r="J28" s="3"/>
    </row>
    <row r="29" spans="5:10" ht="12">
      <c r="E29"/>
      <c r="J29" s="3"/>
    </row>
    <row r="30" spans="5:10" ht="12">
      <c r="E30"/>
      <c r="J30" s="3"/>
    </row>
    <row r="31" spans="5:10" ht="12">
      <c r="E31"/>
      <c r="J31" s="3"/>
    </row>
    <row r="32" spans="5:10" ht="12">
      <c r="E32"/>
      <c r="J32" s="3"/>
    </row>
    <row r="33" spans="5:10" ht="12">
      <c r="E33"/>
      <c r="J33" s="3"/>
    </row>
    <row r="34" spans="5:10" ht="12">
      <c r="E34"/>
      <c r="J34" s="3"/>
    </row>
    <row r="35" spans="5:10" ht="12">
      <c r="E35"/>
      <c r="I35" s="3"/>
      <c r="J35" s="3"/>
    </row>
    <row r="36" ht="12">
      <c r="E36"/>
    </row>
    <row r="37" ht="12">
      <c r="E37"/>
    </row>
    <row r="38" ht="12">
      <c r="E38"/>
    </row>
    <row r="39" ht="12">
      <c r="E39"/>
    </row>
    <row r="40" ht="12">
      <c r="E40"/>
    </row>
    <row r="41" ht="12">
      <c r="E41"/>
    </row>
    <row r="42" ht="12">
      <c r="E42"/>
    </row>
    <row r="43" ht="12">
      <c r="E43"/>
    </row>
    <row r="44" ht="12">
      <c r="E44"/>
    </row>
    <row r="45" ht="12">
      <c r="E45"/>
    </row>
    <row r="46" ht="12">
      <c r="E46"/>
    </row>
    <row r="47" ht="12">
      <c r="E47"/>
    </row>
    <row r="48" ht="12">
      <c r="E48"/>
    </row>
    <row r="49" ht="12">
      <c r="E49"/>
    </row>
    <row r="50" ht="12">
      <c r="E50"/>
    </row>
    <row r="51" ht="12">
      <c r="E51"/>
    </row>
    <row r="52" ht="12">
      <c r="E52"/>
    </row>
    <row r="53" ht="12">
      <c r="E53"/>
    </row>
    <row r="54" ht="12">
      <c r="E54"/>
    </row>
    <row r="55" ht="12">
      <c r="E55"/>
    </row>
    <row r="56" ht="12">
      <c r="E56"/>
    </row>
    <row r="57" ht="12">
      <c r="E57"/>
    </row>
    <row r="58" ht="12">
      <c r="E58"/>
    </row>
    <row r="59" ht="12">
      <c r="E59"/>
    </row>
    <row r="60" ht="12">
      <c r="E60"/>
    </row>
    <row r="61" ht="12">
      <c r="E61"/>
    </row>
  </sheetData>
  <dataValidations count="2">
    <dataValidation type="list" allowBlank="1" showInputMessage="1" showErrorMessage="1" sqref="B4:B5">
      <formula1>Wagepools</formula1>
    </dataValidation>
    <dataValidation type="list" allowBlank="1" showInputMessage="1" showErrorMessage="1" sqref="B8">
      <formula1>OB</formula1>
    </dataValidation>
  </dataValidations>
  <printOptions horizontalCentered="1"/>
  <pageMargins left="0" right="0" top="1.5" bottom="1" header="0.5" footer="0.5"/>
  <pageSetup horizontalDpi="600" verticalDpi="600" orientation="landscape"/>
  <headerFooter alignWithMargins="0">
    <oddHeader>&amp;L&amp;D&amp;COrg Burden Comparison
FY 07 Rates @ 97% productivity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F32"/>
  <sheetViews>
    <sheetView workbookViewId="0" topLeftCell="A1">
      <pane ySplit="3" topLeftCell="BM4" activePane="bottomLeft" state="frozen"/>
      <selection pane="topLeft" activeCell="A1" sqref="A1"/>
      <selection pane="bottomLeft" activeCell="B27" sqref="B27"/>
    </sheetView>
  </sheetViews>
  <sheetFormatPr defaultColWidth="11.421875" defaultRowHeight="12.75"/>
  <cols>
    <col min="1" max="1" width="18.421875" style="0" customWidth="1"/>
    <col min="2" max="2" width="15.8515625" style="0" bestFit="1" customWidth="1"/>
    <col min="3" max="4" width="15.8515625" style="0" customWidth="1"/>
    <col min="5" max="5" width="16.00390625" style="0" bestFit="1" customWidth="1"/>
    <col min="6" max="16384" width="8.8515625" style="0" customWidth="1"/>
  </cols>
  <sheetData>
    <row r="1" spans="1:2" ht="12">
      <c r="A1" s="8" t="s">
        <v>59</v>
      </c>
      <c r="B1" s="8"/>
    </row>
    <row r="2" spans="1:6" ht="15">
      <c r="A2" s="9"/>
      <c r="B2" s="10" t="s">
        <v>21</v>
      </c>
      <c r="C2" s="10" t="s">
        <v>22</v>
      </c>
      <c r="D2" s="10" t="s">
        <v>23</v>
      </c>
      <c r="E2" s="10" t="s">
        <v>24</v>
      </c>
      <c r="F2" s="11" t="s">
        <v>25</v>
      </c>
    </row>
    <row r="3" spans="1:5" ht="15">
      <c r="A3" s="12" t="s">
        <v>26</v>
      </c>
      <c r="B3" s="13" t="s">
        <v>27</v>
      </c>
      <c r="C3" s="13" t="s">
        <v>27</v>
      </c>
      <c r="D3" s="13" t="s">
        <v>27</v>
      </c>
      <c r="E3" s="13" t="s">
        <v>27</v>
      </c>
    </row>
    <row r="4" spans="1:5" ht="12">
      <c r="A4" t="s">
        <v>28</v>
      </c>
      <c r="B4" s="14">
        <v>39.24</v>
      </c>
      <c r="C4" s="14">
        <v>40.81</v>
      </c>
      <c r="D4" s="14">
        <f aca="true" t="shared" si="0" ref="D4:E19">((C4/(1.35)*1.045)*(1.35))</f>
        <v>42.646449999999994</v>
      </c>
      <c r="E4" s="14">
        <f t="shared" si="0"/>
        <v>44.56554025</v>
      </c>
    </row>
    <row r="5" spans="1:5" ht="12">
      <c r="A5" t="s">
        <v>29</v>
      </c>
      <c r="B5" s="14">
        <v>52.46</v>
      </c>
      <c r="C5" s="14">
        <v>54.56</v>
      </c>
      <c r="D5" s="14">
        <f t="shared" si="0"/>
        <v>57.0152</v>
      </c>
      <c r="E5" s="14">
        <f t="shared" si="0"/>
        <v>59.580884</v>
      </c>
    </row>
    <row r="6" spans="1:5" ht="12">
      <c r="A6" t="s">
        <v>30</v>
      </c>
      <c r="B6" s="14">
        <v>67.67</v>
      </c>
      <c r="C6" s="14">
        <v>70.4</v>
      </c>
      <c r="D6" s="14">
        <f t="shared" si="0"/>
        <v>73.56800000000001</v>
      </c>
      <c r="E6" s="14">
        <f t="shared" si="0"/>
        <v>76.87856000000002</v>
      </c>
    </row>
    <row r="7" spans="1:5" ht="12">
      <c r="A7" t="s">
        <v>31</v>
      </c>
      <c r="B7" s="14">
        <v>82</v>
      </c>
      <c r="C7" s="14">
        <v>85.26</v>
      </c>
      <c r="D7" s="14">
        <f t="shared" si="0"/>
        <v>89.0967</v>
      </c>
      <c r="E7" s="14">
        <f t="shared" si="0"/>
        <v>93.10605149999999</v>
      </c>
    </row>
    <row r="8" spans="1:5" ht="12">
      <c r="A8" t="s">
        <v>32</v>
      </c>
      <c r="B8" s="14">
        <v>32.3</v>
      </c>
      <c r="C8" s="14">
        <v>33.54</v>
      </c>
      <c r="D8" s="14">
        <f t="shared" si="0"/>
        <v>35.049299999999995</v>
      </c>
      <c r="E8" s="14">
        <f t="shared" si="0"/>
        <v>36.626518499999996</v>
      </c>
    </row>
    <row r="9" spans="1:5" ht="12">
      <c r="A9" t="s">
        <v>33</v>
      </c>
      <c r="B9" s="14">
        <v>42.16</v>
      </c>
      <c r="C9" s="14">
        <v>43.78</v>
      </c>
      <c r="D9" s="14">
        <f t="shared" si="0"/>
        <v>45.7501</v>
      </c>
      <c r="E9" s="14">
        <f t="shared" si="0"/>
        <v>47.8088545</v>
      </c>
    </row>
    <row r="10" spans="1:5" s="3" customFormat="1" ht="12">
      <c r="A10" s="3" t="s">
        <v>34</v>
      </c>
      <c r="B10" s="14">
        <v>56.89</v>
      </c>
      <c r="C10" s="14">
        <v>59.18</v>
      </c>
      <c r="D10" s="14">
        <f>((C10/(1.35+0.02)*1.045)*(1.35+0.02))</f>
        <v>61.84309999999999</v>
      </c>
      <c r="E10" s="14">
        <f t="shared" si="0"/>
        <v>64.62603949999999</v>
      </c>
    </row>
    <row r="11" spans="1:5" s="3" customFormat="1" ht="12">
      <c r="A11" s="3" t="s">
        <v>35</v>
      </c>
      <c r="B11" s="14">
        <v>82</v>
      </c>
      <c r="C11" s="14">
        <v>85.29</v>
      </c>
      <c r="D11" s="14">
        <f>((C11/(1.35+0.02)*1.045)*(1.35+0.02))</f>
        <v>89.12805</v>
      </c>
      <c r="E11" s="14">
        <f t="shared" si="0"/>
        <v>93.13881225</v>
      </c>
    </row>
    <row r="12" spans="1:5" s="3" customFormat="1" ht="12">
      <c r="A12" s="3" t="s">
        <v>36</v>
      </c>
      <c r="B12" s="14">
        <v>104.93</v>
      </c>
      <c r="C12" s="14">
        <v>109.15</v>
      </c>
      <c r="D12" s="14">
        <f aca="true" t="shared" si="1" ref="D12:E27">((C12/(1.35)*1.045)*(1.35))</f>
        <v>114.06174999999999</v>
      </c>
      <c r="E12" s="14">
        <f t="shared" si="0"/>
        <v>119.19452874999998</v>
      </c>
    </row>
    <row r="13" spans="1:5" s="3" customFormat="1" ht="12">
      <c r="A13" s="3" t="s">
        <v>37</v>
      </c>
      <c r="B13" s="14">
        <v>125.28</v>
      </c>
      <c r="C13" s="14">
        <v>130.32</v>
      </c>
      <c r="D13" s="14">
        <f t="shared" si="1"/>
        <v>136.18439999999998</v>
      </c>
      <c r="E13" s="14">
        <f t="shared" si="0"/>
        <v>142.31269799999998</v>
      </c>
    </row>
    <row r="14" spans="1:5" s="3" customFormat="1" ht="12">
      <c r="A14" s="3" t="s">
        <v>38</v>
      </c>
      <c r="B14" s="14">
        <v>148.91</v>
      </c>
      <c r="C14" s="14">
        <v>154.9</v>
      </c>
      <c r="D14" s="14">
        <f t="shared" si="1"/>
        <v>161.8705</v>
      </c>
      <c r="E14" s="14">
        <f t="shared" si="0"/>
        <v>169.15467249999998</v>
      </c>
    </row>
    <row r="15" spans="1:5" s="3" customFormat="1" ht="12">
      <c r="A15" s="3" t="s">
        <v>39</v>
      </c>
      <c r="B15" s="14">
        <v>173.61</v>
      </c>
      <c r="C15" s="14">
        <v>180.58</v>
      </c>
      <c r="D15" s="14">
        <f t="shared" si="1"/>
        <v>188.70610000000002</v>
      </c>
      <c r="E15" s="14">
        <f t="shared" si="0"/>
        <v>197.1978745</v>
      </c>
    </row>
    <row r="16" spans="1:5" s="3" customFormat="1" ht="12">
      <c r="A16" s="3" t="s">
        <v>40</v>
      </c>
      <c r="B16" s="14">
        <v>54.1</v>
      </c>
      <c r="C16" s="14">
        <v>56.27</v>
      </c>
      <c r="D16" s="14">
        <f t="shared" si="1"/>
        <v>58.80215</v>
      </c>
      <c r="E16" s="14">
        <f t="shared" si="0"/>
        <v>61.448246749999996</v>
      </c>
    </row>
    <row r="17" spans="1:5" s="3" customFormat="1" ht="12">
      <c r="A17" s="3" t="s">
        <v>41</v>
      </c>
      <c r="B17" s="14">
        <v>68.69</v>
      </c>
      <c r="C17" s="14">
        <v>71.44</v>
      </c>
      <c r="D17" s="14">
        <f t="shared" si="1"/>
        <v>74.6548</v>
      </c>
      <c r="E17" s="14">
        <f t="shared" si="0"/>
        <v>78.01426599999999</v>
      </c>
    </row>
    <row r="18" spans="1:5" s="3" customFormat="1" ht="12">
      <c r="A18" s="3" t="s">
        <v>42</v>
      </c>
      <c r="B18" s="14">
        <v>86.82</v>
      </c>
      <c r="C18" s="14">
        <v>90.31</v>
      </c>
      <c r="D18" s="14">
        <f t="shared" si="1"/>
        <v>94.37395000000001</v>
      </c>
      <c r="E18" s="14">
        <f t="shared" si="0"/>
        <v>98.62077775000002</v>
      </c>
    </row>
    <row r="19" spans="1:5" s="3" customFormat="1" ht="12">
      <c r="A19" s="3" t="s">
        <v>43</v>
      </c>
      <c r="B19" s="14">
        <v>103.04</v>
      </c>
      <c r="C19" s="14">
        <v>107.18</v>
      </c>
      <c r="D19" s="14">
        <f t="shared" si="1"/>
        <v>112.0031</v>
      </c>
      <c r="E19" s="14">
        <f t="shared" si="0"/>
        <v>117.0432395</v>
      </c>
    </row>
    <row r="20" spans="1:5" s="3" customFormat="1" ht="12">
      <c r="A20" s="3" t="s">
        <v>44</v>
      </c>
      <c r="B20" s="14">
        <v>121.1</v>
      </c>
      <c r="C20" s="14">
        <v>125.96</v>
      </c>
      <c r="D20" s="14">
        <f t="shared" si="1"/>
        <v>131.62819999999996</v>
      </c>
      <c r="E20" s="14">
        <f t="shared" si="1"/>
        <v>137.55146899999997</v>
      </c>
    </row>
    <row r="21" spans="1:5" s="3" customFormat="1" ht="12">
      <c r="A21" s="3" t="s">
        <v>45</v>
      </c>
      <c r="B21" s="14">
        <v>148.11</v>
      </c>
      <c r="C21" s="14">
        <v>154.07</v>
      </c>
      <c r="D21" s="14">
        <f t="shared" si="1"/>
        <v>161.00314999999998</v>
      </c>
      <c r="E21" s="14">
        <f t="shared" si="1"/>
        <v>168.24829174999996</v>
      </c>
    </row>
    <row r="22" spans="1:5" s="3" customFormat="1" ht="12">
      <c r="A22" s="3" t="s">
        <v>46</v>
      </c>
      <c r="B22" s="14">
        <v>14.41</v>
      </c>
      <c r="C22" s="14">
        <v>14.95</v>
      </c>
      <c r="D22" s="14">
        <f t="shared" si="1"/>
        <v>15.622749999999998</v>
      </c>
      <c r="E22" s="14">
        <f t="shared" si="1"/>
        <v>16.32577375</v>
      </c>
    </row>
    <row r="23" spans="1:5" s="3" customFormat="1" ht="12">
      <c r="A23" s="3" t="s">
        <v>47</v>
      </c>
      <c r="B23" s="14">
        <v>27.49</v>
      </c>
      <c r="C23" s="14">
        <v>28.53</v>
      </c>
      <c r="D23" s="14">
        <f t="shared" si="1"/>
        <v>29.81385</v>
      </c>
      <c r="E23" s="14">
        <f t="shared" si="1"/>
        <v>31.155473249999996</v>
      </c>
    </row>
    <row r="24" spans="1:5" s="3" customFormat="1" ht="12">
      <c r="A24" s="3" t="s">
        <v>48</v>
      </c>
      <c r="B24" s="14">
        <v>26.72</v>
      </c>
      <c r="C24" s="14">
        <v>27.73</v>
      </c>
      <c r="D24" s="14">
        <f t="shared" si="1"/>
        <v>28.977850000000004</v>
      </c>
      <c r="E24" s="14">
        <f t="shared" si="1"/>
        <v>30.281853249999998</v>
      </c>
    </row>
    <row r="25" spans="1:5" s="3" customFormat="1" ht="12">
      <c r="A25" s="3" t="s">
        <v>49</v>
      </c>
      <c r="B25" s="14">
        <v>52.96</v>
      </c>
      <c r="C25" s="14">
        <v>55.09</v>
      </c>
      <c r="D25" s="14">
        <f t="shared" si="1"/>
        <v>57.569050000000004</v>
      </c>
      <c r="E25" s="14">
        <f t="shared" si="1"/>
        <v>60.15965725</v>
      </c>
    </row>
    <row r="26" spans="1:5" s="3" customFormat="1" ht="12">
      <c r="A26" s="3" t="s">
        <v>50</v>
      </c>
      <c r="B26" s="14">
        <v>64.42</v>
      </c>
      <c r="C26" s="14">
        <v>67.01</v>
      </c>
      <c r="D26" s="14">
        <f t="shared" si="1"/>
        <v>70.02545</v>
      </c>
      <c r="E26" s="14">
        <f t="shared" si="1"/>
        <v>73.17659525</v>
      </c>
    </row>
    <row r="27" spans="1:5" s="3" customFormat="1" ht="12">
      <c r="A27" s="3" t="s">
        <v>51</v>
      </c>
      <c r="B27" s="14">
        <v>75.34</v>
      </c>
      <c r="C27" s="14">
        <v>78.37</v>
      </c>
      <c r="D27" s="14">
        <f t="shared" si="1"/>
        <v>81.89665000000001</v>
      </c>
      <c r="E27" s="14">
        <f t="shared" si="1"/>
        <v>85.58199925000001</v>
      </c>
    </row>
    <row r="28" spans="1:5" s="3" customFormat="1" ht="12">
      <c r="A28" s="3" t="s">
        <v>52</v>
      </c>
      <c r="B28" s="14">
        <v>89.89</v>
      </c>
      <c r="C28" s="14">
        <v>93.5</v>
      </c>
      <c r="D28" s="14">
        <f aca="true" t="shared" si="2" ref="D28:E30">((C28/(1.35)*1.045)*(1.35))</f>
        <v>97.70749999999998</v>
      </c>
      <c r="E28" s="14">
        <f t="shared" si="2"/>
        <v>102.10433749999997</v>
      </c>
    </row>
    <row r="29" spans="1:5" s="3" customFormat="1" ht="12">
      <c r="A29" s="3" t="s">
        <v>53</v>
      </c>
      <c r="B29" s="14">
        <v>132.16</v>
      </c>
      <c r="C29" s="14">
        <v>136.9</v>
      </c>
      <c r="D29" s="14">
        <f t="shared" si="2"/>
        <v>143.06050000000002</v>
      </c>
      <c r="E29" s="14">
        <f t="shared" si="2"/>
        <v>149.49822250000003</v>
      </c>
    </row>
    <row r="30" spans="1:5" s="3" customFormat="1" ht="12">
      <c r="A30" s="3" t="s">
        <v>54</v>
      </c>
      <c r="B30" s="14">
        <v>44.27</v>
      </c>
      <c r="C30" s="14">
        <v>45.97</v>
      </c>
      <c r="D30" s="14">
        <f t="shared" si="2"/>
        <v>48.038650000000004</v>
      </c>
      <c r="E30" s="14">
        <f t="shared" si="2"/>
        <v>50.20038924999999</v>
      </c>
    </row>
    <row r="31" spans="3:4" s="3" customFormat="1" ht="12">
      <c r="C31" s="14"/>
      <c r="D31" s="14"/>
    </row>
    <row r="32" spans="1:2" s="3" customFormat="1" ht="12">
      <c r="A32" s="3" t="str">
        <f>'FY 08 FB staff time'!B4</f>
        <v>S&amp;T B</v>
      </c>
      <c r="B32" s="3">
        <f>IF(ISNA(MATCH('FY 08 FB staff time'!$B$4,Wagepools,0)),"ERR!",VLOOKUP('FY 08 FB staff time'!$B$4,WagePoolRates,2,0))</f>
        <v>68.69</v>
      </c>
    </row>
    <row r="33" s="3" customFormat="1" ht="12"/>
    <row r="34" s="3" customFormat="1" ht="12"/>
    <row r="35" s="3" customFormat="1" ht="12"/>
    <row r="36" s="3" customFormat="1" ht="12"/>
    <row r="37" s="3" customFormat="1" ht="12"/>
    <row r="38" s="3" customFormat="1" ht="12"/>
    <row r="39" s="3" customFormat="1" ht="12"/>
    <row r="40" s="3" customFormat="1" ht="12"/>
    <row r="41" s="3" customFormat="1" ht="12"/>
    <row r="42" s="3" customFormat="1" ht="12"/>
    <row r="43" s="3" customFormat="1" ht="12"/>
    <row r="44" s="3" customFormat="1" ht="12"/>
    <row r="45" s="3" customFormat="1" ht="12"/>
    <row r="46" s="3" customFormat="1" ht="12"/>
    <row r="47" s="3" customFormat="1" ht="12"/>
    <row r="48" s="3" customFormat="1" ht="12"/>
    <row r="49" s="3" customFormat="1" ht="12"/>
    <row r="50" s="3" customFormat="1" ht="12"/>
    <row r="51" s="3" customFormat="1" ht="12"/>
    <row r="52" s="3" customFormat="1" ht="12"/>
    <row r="53" s="3" customFormat="1" ht="12"/>
    <row r="54" s="3" customFormat="1" ht="12"/>
    <row r="55" s="3" customFormat="1" ht="12"/>
    <row r="56" s="3" customFormat="1" ht="12"/>
    <row r="57" s="3" customFormat="1" ht="12"/>
    <row r="58" s="3" customFormat="1" ht="12"/>
    <row r="59" s="3" customFormat="1" ht="12"/>
    <row r="60" s="3" customFormat="1" ht="12"/>
    <row r="61" s="3" customFormat="1" ht="12"/>
    <row r="62" s="3" customFormat="1" ht="12"/>
    <row r="63" s="3" customFormat="1" ht="12"/>
    <row r="64" s="3" customFormat="1" ht="12"/>
    <row r="65" s="3" customFormat="1" ht="12"/>
    <row r="66" s="3" customFormat="1" ht="12"/>
    <row r="67" s="3" customFormat="1" ht="12"/>
    <row r="68" s="3" customFormat="1" ht="12"/>
    <row r="69" s="3" customFormat="1" ht="12"/>
    <row r="70" s="3" customFormat="1" ht="12"/>
    <row r="71" s="3" customFormat="1" ht="12"/>
    <row r="72" s="3" customFormat="1" ht="12"/>
    <row r="73" s="3" customFormat="1" ht="12"/>
    <row r="74" s="3" customFormat="1" ht="12"/>
    <row r="75" s="3" customFormat="1" ht="12"/>
    <row r="76" s="3" customFormat="1" ht="12"/>
    <row r="77" s="3" customFormat="1" ht="12"/>
    <row r="78" s="3" customFormat="1" ht="12"/>
    <row r="79" s="3" customFormat="1" ht="12"/>
    <row r="80" s="3" customFormat="1" ht="12"/>
    <row r="81" s="3" customFormat="1" ht="12"/>
    <row r="82" s="3" customFormat="1" ht="12"/>
    <row r="83" s="3" customFormat="1" ht="12"/>
    <row r="84" s="3" customFormat="1" ht="12"/>
    <row r="85" s="3" customFormat="1" ht="12"/>
    <row r="86" s="3" customFormat="1" ht="12"/>
    <row r="87" s="3" customFormat="1" ht="12"/>
    <row r="88" s="3" customFormat="1" ht="12"/>
    <row r="89" s="3" customFormat="1" ht="12"/>
    <row r="90" s="3" customFormat="1" ht="12"/>
    <row r="91" s="3" customFormat="1" ht="12"/>
    <row r="92" s="3" customFormat="1" ht="12"/>
    <row r="93" s="3" customFormat="1" ht="12"/>
    <row r="94" s="3" customFormat="1" ht="12"/>
    <row r="95" s="3" customFormat="1" ht="12"/>
    <row r="96" s="3" customFormat="1" ht="12"/>
    <row r="97" s="3" customFormat="1" ht="12"/>
    <row r="98" s="3" customFormat="1" ht="12"/>
    <row r="99" s="3" customFormat="1" ht="12"/>
    <row r="100" s="3" customFormat="1" ht="12"/>
    <row r="101" s="3" customFormat="1" ht="12"/>
    <row r="102" s="3" customFormat="1" ht="12"/>
    <row r="103" s="3" customFormat="1" ht="12"/>
    <row r="104" s="3" customFormat="1" ht="12"/>
    <row r="105" s="3" customFormat="1" ht="12"/>
    <row r="106" s="3" customFormat="1" ht="12"/>
    <row r="107" s="3" customFormat="1" ht="12"/>
    <row r="108" s="3" customFormat="1" ht="12"/>
    <row r="109" s="3" customFormat="1" ht="12"/>
    <row r="110" s="3" customFormat="1" ht="12"/>
    <row r="111" s="3" customFormat="1" ht="12"/>
    <row r="112" s="3" customFormat="1" ht="12"/>
    <row r="113" s="3" customFormat="1" ht="12"/>
    <row r="114" s="3" customFormat="1" ht="12"/>
    <row r="115" s="3" customFormat="1" ht="12"/>
    <row r="116" s="3" customFormat="1" ht="12"/>
    <row r="117" s="3" customFormat="1" ht="12"/>
    <row r="118" s="3" customFormat="1" ht="12"/>
    <row r="119" s="3" customFormat="1" ht="12"/>
    <row r="120" s="3" customFormat="1" ht="12"/>
    <row r="121" s="3" customFormat="1" ht="12"/>
    <row r="122" s="3" customFormat="1" ht="12"/>
    <row r="123" s="3" customFormat="1" ht="12"/>
    <row r="124" s="3" customFormat="1" ht="12"/>
    <row r="125" s="3" customFormat="1" ht="12"/>
    <row r="126" s="3" customFormat="1" ht="12"/>
    <row r="127" s="3" customFormat="1" ht="12"/>
    <row r="128" s="3" customFormat="1" ht="12"/>
    <row r="129" s="3" customFormat="1" ht="12"/>
    <row r="130" s="3" customFormat="1" ht="12"/>
    <row r="131" s="3" customFormat="1" ht="12"/>
    <row r="132" s="3" customFormat="1" ht="12"/>
    <row r="133" s="3" customFormat="1" ht="12"/>
    <row r="134" s="3" customFormat="1" ht="12"/>
    <row r="135" s="3" customFormat="1" ht="12"/>
    <row r="136" s="3" customFormat="1" ht="12"/>
    <row r="137" s="3" customFormat="1" ht="12"/>
    <row r="138" s="3" customFormat="1" ht="12"/>
    <row r="139" s="3" customFormat="1" ht="12"/>
    <row r="140" s="3" customFormat="1" ht="12"/>
    <row r="141" s="3" customFormat="1" ht="12"/>
    <row r="142" s="3" customFormat="1" ht="12"/>
    <row r="143" s="3" customFormat="1" ht="12"/>
    <row r="144" s="3" customFormat="1" ht="12"/>
    <row r="145" s="3" customFormat="1" ht="12"/>
    <row r="146" s="3" customFormat="1" ht="12"/>
    <row r="147" s="3" customFormat="1" ht="12"/>
    <row r="148" s="3" customFormat="1" ht="12"/>
    <row r="149" s="3" customFormat="1" ht="12"/>
    <row r="150" s="3" customFormat="1" ht="12"/>
    <row r="151" s="3" customFormat="1" ht="12"/>
    <row r="152" s="3" customFormat="1" ht="12"/>
    <row r="153" s="3" customFormat="1" ht="12"/>
    <row r="154" s="3" customFormat="1" ht="12"/>
    <row r="155" s="3" customFormat="1" ht="12"/>
    <row r="156" s="3" customFormat="1" ht="12"/>
    <row r="157" s="3" customFormat="1" ht="12"/>
    <row r="158" s="3" customFormat="1" ht="12"/>
    <row r="159" s="3" customFormat="1" ht="12"/>
  </sheetData>
  <printOptions/>
  <pageMargins left="0.75" right="0.75" top="1" bottom="1" header="0.5" footer="0.5"/>
  <pageSetup fitToHeight="1" fitToWidth="1"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2:B16"/>
  <sheetViews>
    <sheetView workbookViewId="0" topLeftCell="A1">
      <selection activeCell="B14" sqref="B14"/>
    </sheetView>
  </sheetViews>
  <sheetFormatPr defaultColWidth="11.421875" defaultRowHeight="12.75"/>
  <cols>
    <col min="1" max="1" width="16.140625" style="0" customWidth="1"/>
    <col min="2" max="2" width="9.28125" style="0" bestFit="1" customWidth="1"/>
    <col min="3" max="16384" width="8.8515625" style="0" customWidth="1"/>
  </cols>
  <sheetData>
    <row r="2" ht="12">
      <c r="A2" t="s">
        <v>3</v>
      </c>
    </row>
    <row r="4" spans="1:2" ht="12">
      <c r="A4" t="s">
        <v>4</v>
      </c>
      <c r="B4" s="2">
        <v>0.417</v>
      </c>
    </row>
    <row r="5" spans="1:2" ht="12">
      <c r="A5" t="s">
        <v>5</v>
      </c>
      <c r="B5" s="2">
        <v>0.454</v>
      </c>
    </row>
    <row r="6" spans="1:2" ht="12">
      <c r="A6" t="s">
        <v>6</v>
      </c>
      <c r="B6" s="2">
        <v>0.309</v>
      </c>
    </row>
    <row r="7" spans="1:2" ht="12">
      <c r="A7" t="s">
        <v>10</v>
      </c>
      <c r="B7" s="2">
        <v>0.028999999999999998</v>
      </c>
    </row>
    <row r="8" spans="1:2" ht="12">
      <c r="A8" t="s">
        <v>11</v>
      </c>
      <c r="B8" s="2">
        <f>0.029+0.037</f>
        <v>0.066</v>
      </c>
    </row>
    <row r="10" ht="12">
      <c r="A10" t="s">
        <v>7</v>
      </c>
    </row>
    <row r="12" spans="1:2" ht="12">
      <c r="A12" t="s">
        <v>8</v>
      </c>
      <c r="B12" s="7">
        <v>42.5</v>
      </c>
    </row>
    <row r="13" spans="1:2" ht="12">
      <c r="A13" t="s">
        <v>9</v>
      </c>
      <c r="B13" s="7">
        <v>22.5</v>
      </c>
    </row>
    <row r="14" spans="1:2" ht="12">
      <c r="A14" t="s">
        <v>0</v>
      </c>
      <c r="B14" s="7">
        <v>12.95</v>
      </c>
    </row>
    <row r="16" spans="1:2" ht="12">
      <c r="A16" t="str">
        <f>'FY 08 FB staff time'!B8</f>
        <v>Research Basic</v>
      </c>
      <c r="B16" s="16">
        <f>IF(ISNA(MATCH('FY 08 FB staff time'!$B$8,OB,0)),"ERR!",VLOOKUP('FY 08 FB staff time'!$B$8,OBRates,2,0))</f>
        <v>42.5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Lockheed Martin Energy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Johnson</dc:creator>
  <cp:keywords/>
  <dc:description/>
  <cp:lastModifiedBy>Tom Rosseel</cp:lastModifiedBy>
  <cp:lastPrinted>2007-10-30T16:43:14Z</cp:lastPrinted>
  <dcterms:created xsi:type="dcterms:W3CDTF">2000-11-21T16:19:42Z</dcterms:created>
  <dcterms:modified xsi:type="dcterms:W3CDTF">2007-10-09T17:32:58Z</dcterms:modified>
  <cp:category/>
  <cp:version/>
  <cp:contentType/>
  <cp:contentStatus/>
</cp:coreProperties>
</file>