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0" windowWidth="1134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<sst xmlns="http://schemas.openxmlformats.org/spreadsheetml/2006/main" count="149" uniqueCount="54">
  <si>
    <t>Age</t>
  </si>
  <si>
    <t>Height</t>
  </si>
  <si>
    <t>Weight</t>
  </si>
  <si>
    <t>(Physical Activity Level)</t>
  </si>
  <si>
    <t>(walking 60 minutes plus)</t>
  </si>
  <si>
    <t>IBW</t>
  </si>
  <si>
    <t>Woman</t>
  </si>
  <si>
    <t>Man</t>
  </si>
  <si>
    <t>Adj REE</t>
  </si>
  <si>
    <t>Total EEE</t>
  </si>
  <si>
    <t>%IBW</t>
  </si>
  <si>
    <t>(BMI 22)</t>
  </si>
  <si>
    <t>(BMI 23)</t>
  </si>
  <si>
    <t>PAL</t>
  </si>
  <si>
    <t>BMI</t>
  </si>
  <si>
    <t>HBE</t>
  </si>
  <si>
    <t>Institute of Medicine</t>
  </si>
  <si>
    <t>Metric (m/kg)</t>
  </si>
  <si>
    <t>English (in/lbs)</t>
  </si>
  <si>
    <t>(running 30 minutes plus)</t>
  </si>
  <si>
    <t>Harris-Benedict</t>
  </si>
  <si>
    <t>Mifflin-St. Joer</t>
  </si>
  <si>
    <t>Metric (cm)</t>
  </si>
  <si>
    <t>AF</t>
  </si>
  <si>
    <t>(Activity Factor)</t>
  </si>
  <si>
    <t>Very Light</t>
  </si>
  <si>
    <t>Light</t>
  </si>
  <si>
    <t>Moderate</t>
  </si>
  <si>
    <t>Heavy</t>
  </si>
  <si>
    <t>driving, typing, sewing, ironing, cooking</t>
  </si>
  <si>
    <t>running, soccer, basketball, football</t>
  </si>
  <si>
    <t>walking 4 mph, dancing, tennis, cycling</t>
  </si>
  <si>
    <t>Sedentary</t>
  </si>
  <si>
    <t>Low active</t>
  </si>
  <si>
    <t>Active</t>
  </si>
  <si>
    <t>Very active</t>
  </si>
  <si>
    <t>walking 3 mph, house cleaning, golf</t>
  </si>
  <si>
    <t>EER</t>
  </si>
  <si>
    <t>Ireton-Jones</t>
  </si>
  <si>
    <t>IJEE</t>
  </si>
  <si>
    <t>Adj IJEE</t>
  </si>
  <si>
    <t>Use Adj REE only if BMI &gt; 27</t>
  </si>
  <si>
    <t>World Health Organization</t>
  </si>
  <si>
    <t>WHO</t>
  </si>
  <si>
    <t>Total EER</t>
  </si>
  <si>
    <t>Adj. Total EER</t>
  </si>
  <si>
    <t xml:space="preserve">Age 30-60 </t>
  </si>
  <si>
    <t>Age 30-60</t>
  </si>
  <si>
    <t>Estimated Energy Requirements (EER)</t>
  </si>
  <si>
    <r>
      <t xml:space="preserve">Use Adj REE only if BMI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27.5</t>
    </r>
  </si>
  <si>
    <t>2.  Read calculations in green cells below.</t>
  </si>
  <si>
    <t>1.  Enter patient information in white cells below.</t>
  </si>
  <si>
    <t>Scroll below to see EER for these  predictive formulas:</t>
  </si>
  <si>
    <t>Mifflin-St. Jeor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</si>
</sst>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/>
    </xf>
    <xf numFmtId="1" fontId="0" fillId="2" borderId="3" xfId="0" applyNumberFormat="1" applyFont="1" applyFill="1" applyBorder="1" applyAlignment="1" applyProtection="1">
      <alignment horizontal="center"/>
      <protection/>
    </xf>
    <xf numFmtId="164" fontId="0" fillId="2" borderId="3" xfId="0" applyNumberFormat="1" applyFont="1" applyFill="1" applyBorder="1" applyAlignment="1" applyProtection="1">
      <alignment horizontal="center"/>
      <protection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indent="3"/>
    </xf>
    <xf numFmtId="0" fontId="5" fillId="3" borderId="0" xfId="0" applyFont="1" applyFill="1" applyBorder="1" applyAlignment="1">
      <alignment horizontal="left" vertical="center" indent="3"/>
    </xf>
    <xf numFmtId="1" fontId="0" fillId="2" borderId="5" xfId="0" applyNumberFormat="1" applyFont="1" applyFill="1" applyBorder="1" applyAlignment="1" applyProtection="1">
      <alignment horizontal="center"/>
      <protection/>
    </xf>
    <xf numFmtId="1" fontId="0" fillId="2" borderId="6" xfId="0" applyNumberFormat="1" applyFont="1" applyFill="1" applyBorder="1" applyAlignment="1" applyProtection="1">
      <alignment horizontal="center"/>
      <protection/>
    </xf>
    <xf numFmtId="0" fontId="1" fillId="5" borderId="7" xfId="0" applyFont="1" applyFill="1" applyBorder="1" applyAlignment="1" applyProtection="1">
      <alignment/>
      <protection/>
    </xf>
    <xf numFmtId="0" fontId="1" fillId="5" borderId="8" xfId="0" applyFont="1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1" fillId="5" borderId="9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8" fillId="5" borderId="10" xfId="0" applyFont="1" applyFill="1" applyBorder="1" applyAlignment="1" applyProtection="1">
      <alignment horizontal="center"/>
      <protection/>
    </xf>
    <xf numFmtId="0" fontId="1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center"/>
      <protection/>
    </xf>
    <xf numFmtId="0" fontId="0" fillId="6" borderId="0" xfId="0" applyFill="1" applyBorder="1" applyAlignment="1" applyProtection="1">
      <alignment horizontal="center"/>
      <protection/>
    </xf>
    <xf numFmtId="0" fontId="0" fillId="6" borderId="11" xfId="0" applyFill="1" applyBorder="1" applyAlignment="1" applyProtection="1">
      <alignment/>
      <protection/>
    </xf>
    <xf numFmtId="0" fontId="1" fillId="5" borderId="12" xfId="0" applyFont="1" applyFill="1" applyBorder="1" applyAlignment="1" applyProtection="1">
      <alignment/>
      <protection/>
    </xf>
    <xf numFmtId="2" fontId="0" fillId="2" borderId="13" xfId="0" applyNumberForma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/>
      <protection/>
    </xf>
    <xf numFmtId="2" fontId="0" fillId="6" borderId="15" xfId="0" applyNumberFormat="1" applyFill="1" applyBorder="1" applyAlignment="1" applyProtection="1">
      <alignment/>
      <protection/>
    </xf>
    <xf numFmtId="0" fontId="0" fillId="6" borderId="15" xfId="0" applyFill="1" applyBorder="1" applyAlignment="1" applyProtection="1">
      <alignment/>
      <protection/>
    </xf>
    <xf numFmtId="0" fontId="0" fillId="7" borderId="15" xfId="0" applyFill="1" applyBorder="1" applyAlignment="1" applyProtection="1">
      <alignment/>
      <protection/>
    </xf>
    <xf numFmtId="0" fontId="0" fillId="6" borderId="16" xfId="0" applyFill="1" applyBorder="1" applyAlignment="1" applyProtection="1">
      <alignment/>
      <protection/>
    </xf>
    <xf numFmtId="0" fontId="1" fillId="3" borderId="17" xfId="0" applyFont="1" applyFill="1" applyBorder="1" applyAlignment="1" applyProtection="1">
      <alignment/>
      <protection/>
    </xf>
    <xf numFmtId="1" fontId="1" fillId="3" borderId="0" xfId="0" applyNumberFormat="1" applyFont="1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7" fillId="8" borderId="18" xfId="0" applyFont="1" applyFill="1" applyBorder="1" applyAlignment="1" applyProtection="1">
      <alignment/>
      <protection/>
    </xf>
    <xf numFmtId="0" fontId="8" fillId="8" borderId="19" xfId="0" applyFont="1" applyFill="1" applyBorder="1" applyAlignment="1" applyProtection="1">
      <alignment horizontal="center"/>
      <protection/>
    </xf>
    <xf numFmtId="0" fontId="5" fillId="8" borderId="19" xfId="0" applyFont="1" applyFill="1" applyBorder="1" applyAlignment="1" applyProtection="1">
      <alignment/>
      <protection/>
    </xf>
    <xf numFmtId="0" fontId="7" fillId="8" borderId="19" xfId="0" applyFont="1" applyFill="1" applyBorder="1" applyAlignment="1" applyProtection="1">
      <alignment/>
      <protection/>
    </xf>
    <xf numFmtId="0" fontId="7" fillId="8" borderId="20" xfId="0" applyFont="1" applyFill="1" applyBorder="1" applyAlignment="1" applyProtection="1">
      <alignment/>
      <protection/>
    </xf>
    <xf numFmtId="0" fontId="7" fillId="8" borderId="21" xfId="0" applyFont="1" applyFill="1" applyBorder="1" applyAlignment="1" applyProtection="1">
      <alignment/>
      <protection/>
    </xf>
    <xf numFmtId="0" fontId="1" fillId="5" borderId="22" xfId="0" applyFont="1" applyFill="1" applyBorder="1" applyAlignment="1" applyProtection="1">
      <alignment/>
      <protection/>
    </xf>
    <xf numFmtId="0" fontId="1" fillId="5" borderId="23" xfId="0" applyFont="1" applyFill="1" applyBorder="1" applyAlignment="1" applyProtection="1">
      <alignment/>
      <protection/>
    </xf>
    <xf numFmtId="1" fontId="0" fillId="2" borderId="24" xfId="0" applyNumberFormat="1" applyFont="1" applyFill="1" applyBorder="1" applyAlignment="1" applyProtection="1">
      <alignment horizontal="center"/>
      <protection/>
    </xf>
    <xf numFmtId="0" fontId="1" fillId="5" borderId="2" xfId="0" applyFont="1" applyFill="1" applyBorder="1" applyAlignment="1" applyProtection="1">
      <alignment/>
      <protection/>
    </xf>
    <xf numFmtId="0" fontId="0" fillId="5" borderId="25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26" xfId="0" applyFill="1" applyBorder="1" applyAlignment="1" applyProtection="1">
      <alignment/>
      <protection/>
    </xf>
    <xf numFmtId="0" fontId="0" fillId="5" borderId="27" xfId="0" applyFill="1" applyBorder="1" applyAlignment="1" applyProtection="1">
      <alignment/>
      <protection/>
    </xf>
    <xf numFmtId="0" fontId="0" fillId="5" borderId="28" xfId="0" applyFill="1" applyBorder="1" applyAlignment="1" applyProtection="1">
      <alignment/>
      <protection/>
    </xf>
    <xf numFmtId="0" fontId="0" fillId="5" borderId="25" xfId="0" applyFill="1" applyBorder="1" applyAlignment="1" applyProtection="1">
      <alignment horizontal="left"/>
      <protection/>
    </xf>
    <xf numFmtId="0" fontId="0" fillId="5" borderId="0" xfId="0" applyFill="1" applyBorder="1" applyAlignment="1" applyProtection="1">
      <alignment horizontal="left"/>
      <protection/>
    </xf>
    <xf numFmtId="0" fontId="0" fillId="5" borderId="29" xfId="0" applyFill="1" applyBorder="1" applyAlignment="1" applyProtection="1">
      <alignment horizontal="left"/>
      <protection/>
    </xf>
    <xf numFmtId="0" fontId="0" fillId="5" borderId="15" xfId="0" applyFill="1" applyBorder="1" applyAlignment="1" applyProtection="1">
      <alignment/>
      <protection/>
    </xf>
    <xf numFmtId="0" fontId="0" fillId="5" borderId="3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9" borderId="0" xfId="0" applyFill="1" applyBorder="1" applyAlignment="1" applyProtection="1">
      <alignment horizontal="left"/>
      <protection/>
    </xf>
    <xf numFmtId="0" fontId="0" fillId="9" borderId="0" xfId="0" applyFill="1" applyBorder="1" applyAlignment="1" applyProtection="1">
      <alignment/>
      <protection/>
    </xf>
    <xf numFmtId="0" fontId="1" fillId="5" borderId="31" xfId="0" applyFont="1" applyFill="1" applyBorder="1" applyAlignment="1" applyProtection="1">
      <alignment/>
      <protection/>
    </xf>
    <xf numFmtId="1" fontId="0" fillId="2" borderId="32" xfId="0" applyNumberFormat="1" applyFont="1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 horizontal="center"/>
      <protection/>
    </xf>
    <xf numFmtId="0" fontId="0" fillId="6" borderId="33" xfId="0" applyFill="1" applyBorder="1" applyAlignment="1" applyProtection="1">
      <alignment/>
      <protection/>
    </xf>
    <xf numFmtId="164" fontId="0" fillId="6" borderId="0" xfId="0" applyNumberFormat="1" applyFill="1" applyBorder="1" applyAlignment="1" applyProtection="1">
      <alignment/>
      <protection/>
    </xf>
    <xf numFmtId="1" fontId="1" fillId="6" borderId="0" xfId="0" applyNumberFormat="1" applyFont="1" applyFill="1" applyBorder="1" applyAlignment="1" applyProtection="1">
      <alignment horizontal="center"/>
      <protection/>
    </xf>
    <xf numFmtId="1" fontId="1" fillId="6" borderId="8" xfId="0" applyNumberFormat="1" applyFont="1" applyFill="1" applyBorder="1" applyAlignment="1" applyProtection="1">
      <alignment horizontal="right"/>
      <protection/>
    </xf>
    <xf numFmtId="1" fontId="1" fillId="6" borderId="8" xfId="0" applyNumberFormat="1" applyFont="1" applyFill="1" applyBorder="1" applyAlignment="1" applyProtection="1">
      <alignment horizontal="center"/>
      <protection/>
    </xf>
    <xf numFmtId="0" fontId="1" fillId="6" borderId="15" xfId="0" applyFont="1" applyFill="1" applyBorder="1" applyAlignment="1" applyProtection="1">
      <alignment/>
      <protection/>
    </xf>
    <xf numFmtId="1" fontId="1" fillId="6" borderId="15" xfId="0" applyNumberFormat="1" applyFont="1" applyFill="1" applyBorder="1" applyAlignment="1" applyProtection="1">
      <alignment horizontal="right"/>
      <protection/>
    </xf>
    <xf numFmtId="1" fontId="0" fillId="6" borderId="16" xfId="0" applyNumberFormat="1" applyFont="1" applyFill="1" applyBorder="1" applyAlignment="1" applyProtection="1">
      <alignment horizontal="center"/>
      <protection/>
    </xf>
    <xf numFmtId="1" fontId="0" fillId="2" borderId="34" xfId="0" applyNumberFormat="1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/>
      <protection/>
    </xf>
    <xf numFmtId="0" fontId="0" fillId="5" borderId="9" xfId="0" applyFill="1" applyBorder="1" applyAlignment="1" applyProtection="1">
      <alignment/>
      <protection/>
    </xf>
    <xf numFmtId="0" fontId="0" fillId="5" borderId="35" xfId="0" applyFont="1" applyFill="1" applyBorder="1" applyAlignment="1" applyProtection="1">
      <alignment/>
      <protection/>
    </xf>
    <xf numFmtId="0" fontId="0" fillId="5" borderId="36" xfId="0" applyFont="1" applyFill="1" applyBorder="1" applyAlignment="1" applyProtection="1">
      <alignment/>
      <protection/>
    </xf>
    <xf numFmtId="0" fontId="0" fillId="5" borderId="37" xfId="0" applyFont="1" applyFill="1" applyBorder="1" applyAlignment="1" applyProtection="1">
      <alignment/>
      <protection/>
    </xf>
    <xf numFmtId="0" fontId="0" fillId="6" borderId="26" xfId="0" applyFill="1" applyBorder="1" applyAlignment="1" applyProtection="1">
      <alignment/>
      <protection/>
    </xf>
    <xf numFmtId="0" fontId="1" fillId="6" borderId="11" xfId="0" applyFont="1" applyFill="1" applyBorder="1" applyAlignment="1" applyProtection="1">
      <alignment/>
      <protection/>
    </xf>
    <xf numFmtId="0" fontId="1" fillId="5" borderId="38" xfId="0" applyFont="1" applyFill="1" applyBorder="1" applyAlignment="1" applyProtection="1">
      <alignment/>
      <protection/>
    </xf>
    <xf numFmtId="1" fontId="0" fillId="2" borderId="39" xfId="0" applyNumberFormat="1" applyFont="1" applyFill="1" applyBorder="1" applyAlignment="1" applyProtection="1">
      <alignment horizontal="center"/>
      <protection/>
    </xf>
    <xf numFmtId="1" fontId="1" fillId="6" borderId="40" xfId="0" applyNumberFormat="1" applyFont="1" applyFill="1" applyBorder="1" applyAlignment="1" applyProtection="1">
      <alignment horizontal="center"/>
      <protection/>
    </xf>
    <xf numFmtId="1" fontId="0" fillId="6" borderId="9" xfId="0" applyNumberFormat="1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1" fontId="1" fillId="3" borderId="0" xfId="0" applyNumberFormat="1" applyFont="1" applyFill="1" applyBorder="1" applyAlignment="1" applyProtection="1">
      <alignment horizontal="center"/>
      <protection/>
    </xf>
    <xf numFmtId="1" fontId="1" fillId="3" borderId="11" xfId="0" applyNumberFormat="1" applyFont="1" applyFill="1" applyBorder="1" applyAlignment="1" applyProtection="1">
      <alignment horizontal="center"/>
      <protection/>
    </xf>
    <xf numFmtId="1" fontId="0" fillId="2" borderId="41" xfId="0" applyNumberFormat="1" applyFont="1" applyFill="1" applyBorder="1" applyAlignment="1" applyProtection="1">
      <alignment horizontal="center"/>
      <protection/>
    </xf>
    <xf numFmtId="0" fontId="1" fillId="6" borderId="25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/>
      <protection/>
    </xf>
    <xf numFmtId="1" fontId="0" fillId="2" borderId="42" xfId="0" applyNumberFormat="1" applyFont="1" applyFill="1" applyBorder="1" applyAlignment="1" applyProtection="1">
      <alignment horizontal="center"/>
      <protection/>
    </xf>
    <xf numFmtId="1" fontId="1" fillId="6" borderId="25" xfId="0" applyNumberFormat="1" applyFont="1" applyFill="1" applyBorder="1" applyAlignment="1" applyProtection="1">
      <alignment horizontal="center"/>
      <protection/>
    </xf>
    <xf numFmtId="1" fontId="1" fillId="6" borderId="0" xfId="0" applyNumberFormat="1" applyFont="1" applyFill="1" applyBorder="1" applyAlignment="1" applyProtection="1">
      <alignment horizontal="right"/>
      <protection/>
    </xf>
    <xf numFmtId="0" fontId="1" fillId="6" borderId="8" xfId="0" applyFont="1" applyFill="1" applyBorder="1" applyAlignment="1" applyProtection="1">
      <alignment/>
      <protection/>
    </xf>
    <xf numFmtId="1" fontId="1" fillId="6" borderId="9" xfId="0" applyNumberFormat="1" applyFont="1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/>
      <protection/>
    </xf>
    <xf numFmtId="0" fontId="0" fillId="5" borderId="20" xfId="0" applyFill="1" applyBorder="1" applyAlignment="1" applyProtection="1">
      <alignment/>
      <protection/>
    </xf>
    <xf numFmtId="0" fontId="0" fillId="5" borderId="17" xfId="0" applyFill="1" applyBorder="1" applyAlignment="1" applyProtection="1">
      <alignment horizontal="left"/>
      <protection/>
    </xf>
    <xf numFmtId="0" fontId="0" fillId="5" borderId="7" xfId="0" applyFill="1" applyBorder="1" applyAlignment="1" applyProtection="1">
      <alignment horizontal="left"/>
      <protection/>
    </xf>
    <xf numFmtId="0" fontId="0" fillId="5" borderId="40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7" fillId="8" borderId="43" xfId="0" applyFont="1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/>
      <protection/>
    </xf>
    <xf numFmtId="1" fontId="0" fillId="2" borderId="23" xfId="0" applyNumberFormat="1" applyFont="1" applyFill="1" applyBorder="1" applyAlignment="1" applyProtection="1">
      <alignment horizontal="center"/>
      <protection/>
    </xf>
    <xf numFmtId="0" fontId="0" fillId="6" borderId="44" xfId="0" applyFill="1" applyBorder="1" applyAlignment="1" applyProtection="1">
      <alignment/>
      <protection/>
    </xf>
    <xf numFmtId="0" fontId="0" fillId="6" borderId="43" xfId="0" applyFill="1" applyBorder="1" applyAlignment="1" applyProtection="1">
      <alignment/>
      <protection/>
    </xf>
    <xf numFmtId="0" fontId="0" fillId="6" borderId="45" xfId="0" applyFill="1" applyBorder="1" applyAlignment="1" applyProtection="1">
      <alignment/>
      <protection/>
    </xf>
    <xf numFmtId="1" fontId="0" fillId="2" borderId="46" xfId="0" applyNumberFormat="1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 applyProtection="1">
      <alignment/>
      <protection/>
    </xf>
    <xf numFmtId="1" fontId="0" fillId="2" borderId="47" xfId="0" applyNumberFormat="1" applyFont="1" applyFill="1" applyBorder="1" applyAlignment="1" applyProtection="1">
      <alignment horizontal="center"/>
      <protection/>
    </xf>
    <xf numFmtId="0" fontId="0" fillId="5" borderId="48" xfId="0" applyFont="1" applyFill="1" applyBorder="1" applyAlignment="1" applyProtection="1">
      <alignment/>
      <protection/>
    </xf>
    <xf numFmtId="1" fontId="0" fillId="2" borderId="48" xfId="0" applyNumberFormat="1" applyFont="1" applyFill="1" applyBorder="1" applyAlignment="1" applyProtection="1">
      <alignment horizontal="center"/>
      <protection/>
    </xf>
    <xf numFmtId="0" fontId="0" fillId="5" borderId="49" xfId="0" applyFont="1" applyFill="1" applyBorder="1" applyAlignment="1" applyProtection="1">
      <alignment/>
      <protection/>
    </xf>
    <xf numFmtId="0" fontId="0" fillId="5" borderId="38" xfId="0" applyFont="1" applyFill="1" applyBorder="1" applyAlignment="1" applyProtection="1">
      <alignment/>
      <protection/>
    </xf>
    <xf numFmtId="0" fontId="0" fillId="5" borderId="50" xfId="0" applyFont="1" applyFill="1" applyBorder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 horizontal="center"/>
      <protection/>
    </xf>
    <xf numFmtId="0" fontId="0" fillId="6" borderId="0" xfId="0" applyFill="1" applyAlignment="1" applyProtection="1">
      <alignment/>
      <protection/>
    </xf>
    <xf numFmtId="0" fontId="1" fillId="5" borderId="51" xfId="0" applyFont="1" applyFill="1" applyBorder="1" applyAlignment="1" applyProtection="1">
      <alignment/>
      <protection/>
    </xf>
    <xf numFmtId="1" fontId="0" fillId="2" borderId="52" xfId="0" applyNumberFormat="1" applyFont="1" applyFill="1" applyBorder="1" applyAlignment="1" applyProtection="1">
      <alignment horizontal="center"/>
      <protection/>
    </xf>
    <xf numFmtId="0" fontId="1" fillId="5" borderId="17" xfId="0" applyFont="1" applyFill="1" applyBorder="1" applyAlignment="1" applyProtection="1">
      <alignment/>
      <protection/>
    </xf>
    <xf numFmtId="0" fontId="0" fillId="5" borderId="33" xfId="0" applyFill="1" applyBorder="1" applyAlignment="1" applyProtection="1">
      <alignment/>
      <protection/>
    </xf>
    <xf numFmtId="0" fontId="0" fillId="5" borderId="11" xfId="0" applyFill="1" applyBorder="1" applyAlignment="1" applyProtection="1">
      <alignment/>
      <protection/>
    </xf>
    <xf numFmtId="0" fontId="4" fillId="2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"/>
    </xf>
    <xf numFmtId="0" fontId="5" fillId="3" borderId="0" xfId="0" applyFont="1" applyFill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13.8515625" style="0" customWidth="1"/>
    <col min="2" max="2" width="14.7109375" style="0" customWidth="1"/>
    <col min="3" max="3" width="13.7109375" style="0" customWidth="1"/>
    <col min="4" max="4" width="10.7109375" style="0" customWidth="1"/>
    <col min="5" max="5" width="9.00390625" style="0" customWidth="1"/>
    <col min="6" max="6" width="1.28515625" style="0" customWidth="1"/>
    <col min="7" max="7" width="13.7109375" style="0" customWidth="1"/>
    <col min="8" max="8" width="14.7109375" style="0" customWidth="1"/>
    <col min="9" max="9" width="13.7109375" style="0" customWidth="1"/>
    <col min="10" max="10" width="10.7109375" style="0" customWidth="1"/>
    <col min="11" max="11" width="11.00390625" style="0" customWidth="1"/>
  </cols>
  <sheetData>
    <row r="1" spans="1:16" ht="28.5" customHeight="1">
      <c r="A1" s="134" t="s">
        <v>48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"/>
      <c r="M1" s="6"/>
      <c r="N1" s="6"/>
      <c r="O1" s="6"/>
      <c r="P1" s="6"/>
    </row>
    <row r="2" spans="1:16" ht="17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6"/>
      <c r="N2" s="6"/>
      <c r="O2" s="6"/>
      <c r="P2" s="6"/>
    </row>
    <row r="3" spans="1:16" ht="18">
      <c r="A3" s="5"/>
      <c r="B3" s="5"/>
      <c r="C3" s="5"/>
      <c r="D3" s="5"/>
      <c r="E3" s="5"/>
      <c r="F3" s="5"/>
      <c r="G3" s="135" t="s">
        <v>52</v>
      </c>
      <c r="H3" s="135"/>
      <c r="I3" s="15" t="s">
        <v>16</v>
      </c>
      <c r="J3" s="6"/>
      <c r="K3" s="5"/>
      <c r="L3" s="13"/>
      <c r="M3" s="6"/>
      <c r="N3" s="6"/>
      <c r="O3" s="6"/>
      <c r="P3" s="6"/>
    </row>
    <row r="4" spans="1:16" ht="24" customHeight="1">
      <c r="A4" s="14" t="s">
        <v>51</v>
      </c>
      <c r="B4" s="14"/>
      <c r="C4" s="14"/>
      <c r="D4" s="14"/>
      <c r="E4" s="14"/>
      <c r="F4" s="14"/>
      <c r="G4" s="135"/>
      <c r="H4" s="135"/>
      <c r="I4" s="16" t="s">
        <v>20</v>
      </c>
      <c r="J4" s="6"/>
      <c r="K4" s="14"/>
      <c r="L4" s="13"/>
      <c r="M4" s="6"/>
      <c r="N4" s="6"/>
      <c r="O4" s="6"/>
      <c r="P4" s="6"/>
    </row>
    <row r="5" spans="1:16" ht="27" customHeight="1">
      <c r="A5" s="14" t="s">
        <v>50</v>
      </c>
      <c r="B5" s="14"/>
      <c r="C5" s="133"/>
      <c r="D5" s="14"/>
      <c r="E5" s="14"/>
      <c r="F5" s="14"/>
      <c r="G5" s="135"/>
      <c r="H5" s="135"/>
      <c r="I5" s="16" t="s">
        <v>53</v>
      </c>
      <c r="J5" s="6"/>
      <c r="K5" s="14"/>
      <c r="L5" s="13"/>
      <c r="M5" s="6"/>
      <c r="N5" s="6"/>
      <c r="O5" s="6"/>
      <c r="P5" s="6"/>
    </row>
    <row r="6" spans="1:16" ht="27" customHeight="1">
      <c r="A6" s="14"/>
      <c r="B6" s="14"/>
      <c r="C6" s="14"/>
      <c r="D6" s="14"/>
      <c r="E6" s="14"/>
      <c r="F6" s="14"/>
      <c r="G6" s="135"/>
      <c r="H6" s="135"/>
      <c r="I6" s="16" t="s">
        <v>38</v>
      </c>
      <c r="J6" s="6"/>
      <c r="K6" s="14"/>
      <c r="L6" s="13"/>
      <c r="M6" s="6"/>
      <c r="N6" s="6"/>
      <c r="O6" s="6"/>
      <c r="P6" s="6"/>
    </row>
    <row r="7" spans="1:16" ht="27" customHeight="1">
      <c r="A7" s="14"/>
      <c r="B7" s="14"/>
      <c r="C7" s="14"/>
      <c r="D7" s="14"/>
      <c r="E7" s="14"/>
      <c r="F7" s="14"/>
      <c r="G7" s="135"/>
      <c r="H7" s="135"/>
      <c r="I7" s="16" t="s">
        <v>43</v>
      </c>
      <c r="J7" s="6"/>
      <c r="K7" s="14"/>
      <c r="L7" s="13"/>
      <c r="M7" s="6"/>
      <c r="N7" s="6"/>
      <c r="O7" s="6"/>
      <c r="P7" s="6"/>
    </row>
    <row r="8" spans="1:16" ht="13.5" thickBot="1">
      <c r="A8" s="19"/>
      <c r="B8" s="20" t="s">
        <v>18</v>
      </c>
      <c r="C8" s="20" t="s">
        <v>17</v>
      </c>
      <c r="D8" s="20" t="s">
        <v>22</v>
      </c>
      <c r="E8" s="21"/>
      <c r="F8" s="20"/>
      <c r="G8" s="20"/>
      <c r="H8" s="20" t="s">
        <v>18</v>
      </c>
      <c r="I8" s="20" t="s">
        <v>17</v>
      </c>
      <c r="J8" s="20" t="s">
        <v>22</v>
      </c>
      <c r="K8" s="22"/>
      <c r="L8" s="23"/>
      <c r="M8" s="6"/>
      <c r="N8" s="6"/>
      <c r="O8" s="6"/>
      <c r="P8" s="6"/>
    </row>
    <row r="9" spans="1:16" ht="16.5" thickBot="1">
      <c r="A9" s="24" t="s">
        <v>6</v>
      </c>
      <c r="B9" s="25"/>
      <c r="C9" s="26"/>
      <c r="D9" s="26"/>
      <c r="E9" s="26"/>
      <c r="F9" s="27"/>
      <c r="G9" s="24" t="s">
        <v>7</v>
      </c>
      <c r="H9" s="28"/>
      <c r="I9" s="29"/>
      <c r="J9" s="29"/>
      <c r="K9" s="30"/>
      <c r="L9" s="23"/>
      <c r="M9" s="6"/>
      <c r="N9" s="6"/>
      <c r="O9" s="6"/>
      <c r="P9" s="6"/>
    </row>
    <row r="10" spans="1:16" ht="14.25" thickBot="1" thickTop="1">
      <c r="A10" s="31" t="s">
        <v>0</v>
      </c>
      <c r="B10" s="1">
        <v>42</v>
      </c>
      <c r="C10" s="26"/>
      <c r="D10" s="26"/>
      <c r="E10" s="26"/>
      <c r="F10" s="27"/>
      <c r="G10" s="31" t="s">
        <v>0</v>
      </c>
      <c r="H10" s="1">
        <v>42</v>
      </c>
      <c r="I10" s="29"/>
      <c r="J10" s="29"/>
      <c r="K10" s="30"/>
      <c r="L10" s="23"/>
      <c r="M10" s="6"/>
      <c r="N10" s="6"/>
      <c r="O10" s="6"/>
      <c r="P10" s="6"/>
    </row>
    <row r="11" spans="1:16" ht="14.25" thickBot="1" thickTop="1">
      <c r="A11" s="31" t="s">
        <v>1</v>
      </c>
      <c r="B11" s="1">
        <v>67</v>
      </c>
      <c r="C11" s="32">
        <f>PRODUCT(B11,2.54)/100</f>
        <v>1.7018</v>
      </c>
      <c r="D11" s="33">
        <f>C11*100</f>
        <v>170.18</v>
      </c>
      <c r="E11" s="26"/>
      <c r="F11" s="27"/>
      <c r="G11" s="31" t="s">
        <v>1</v>
      </c>
      <c r="H11" s="1">
        <v>72</v>
      </c>
      <c r="I11" s="32">
        <f>PRODUCT(H11,2.54)/100</f>
        <v>1.8288</v>
      </c>
      <c r="J11" s="33">
        <f>I11*100</f>
        <v>182.88</v>
      </c>
      <c r="K11" s="30"/>
      <c r="L11" s="23"/>
      <c r="M11" s="6"/>
      <c r="N11" s="6"/>
      <c r="O11" s="6"/>
      <c r="P11" s="6"/>
    </row>
    <row r="12" spans="1:16" ht="14.25" thickBot="1" thickTop="1">
      <c r="A12" s="31" t="s">
        <v>2</v>
      </c>
      <c r="B12" s="1">
        <v>240</v>
      </c>
      <c r="C12" s="32">
        <f>B12/2.198697</f>
        <v>109.15555895150628</v>
      </c>
      <c r="D12" s="29"/>
      <c r="E12" s="26"/>
      <c r="F12" s="27"/>
      <c r="G12" s="31" t="s">
        <v>2</v>
      </c>
      <c r="H12" s="1">
        <v>280</v>
      </c>
      <c r="I12" s="32">
        <f>H12/2.198697</f>
        <v>127.34815211009065</v>
      </c>
      <c r="J12" s="26"/>
      <c r="K12" s="30"/>
      <c r="L12" s="23"/>
      <c r="M12" s="6"/>
      <c r="N12" s="6"/>
      <c r="O12" s="6"/>
      <c r="P12" s="6"/>
    </row>
    <row r="13" spans="1:16" ht="13.5" thickTop="1">
      <c r="A13" s="31" t="s">
        <v>5</v>
      </c>
      <c r="B13" s="2">
        <f>(22*(C11*C11))*2.2</f>
        <v>140.17236481600003</v>
      </c>
      <c r="C13" s="32">
        <f>22*(C11*C11)</f>
        <v>63.71471128</v>
      </c>
      <c r="D13" s="29"/>
      <c r="E13" s="34" t="s">
        <v>11</v>
      </c>
      <c r="F13" s="27"/>
      <c r="G13" s="31" t="s">
        <v>5</v>
      </c>
      <c r="H13" s="2">
        <f>(23*(I11*I11))*2.2</f>
        <v>169.232177664</v>
      </c>
      <c r="I13" s="32">
        <f>23*(I11*I11)</f>
        <v>76.92371711999999</v>
      </c>
      <c r="J13" s="26"/>
      <c r="K13" s="34" t="s">
        <v>12</v>
      </c>
      <c r="L13" s="23"/>
      <c r="M13" s="6"/>
      <c r="N13" s="6"/>
      <c r="O13" s="6"/>
      <c r="P13" s="6"/>
    </row>
    <row r="14" spans="1:16" ht="12.75">
      <c r="A14" s="31" t="s">
        <v>10</v>
      </c>
      <c r="B14" s="3">
        <f>B12/B13*100</f>
        <v>171.2177720016643</v>
      </c>
      <c r="C14" s="35"/>
      <c r="D14" s="26"/>
      <c r="E14" s="26"/>
      <c r="F14" s="27"/>
      <c r="G14" s="31" t="s">
        <v>10</v>
      </c>
      <c r="H14" s="3">
        <f>H12/H13*100</f>
        <v>165.45316846062374</v>
      </c>
      <c r="I14" s="35"/>
      <c r="J14" s="26"/>
      <c r="K14" s="30"/>
      <c r="L14" s="23"/>
      <c r="M14" s="6"/>
      <c r="N14" s="6"/>
      <c r="O14" s="6"/>
      <c r="P14" s="6"/>
    </row>
    <row r="15" spans="1:16" ht="12.75">
      <c r="A15" s="36" t="s">
        <v>14</v>
      </c>
      <c r="B15" s="3">
        <f>C12/(C11*C11)</f>
        <v>37.69023273730101</v>
      </c>
      <c r="C15" s="37"/>
      <c r="D15" s="38"/>
      <c r="E15" s="38"/>
      <c r="F15" s="39"/>
      <c r="G15" s="36" t="s">
        <v>14</v>
      </c>
      <c r="H15" s="4">
        <f>I12/(I11*I11)</f>
        <v>38.076780584626086</v>
      </c>
      <c r="I15" s="37"/>
      <c r="J15" s="38"/>
      <c r="K15" s="40"/>
      <c r="L15" s="23"/>
      <c r="M15" s="6"/>
      <c r="N15" s="6"/>
      <c r="O15" s="6"/>
      <c r="P15" s="6"/>
    </row>
    <row r="16" spans="1:16" ht="12.75">
      <c r="A16" s="41"/>
      <c r="B16" s="42"/>
      <c r="C16" s="43"/>
      <c r="D16" s="44"/>
      <c r="E16" s="44"/>
      <c r="F16" s="44"/>
      <c r="G16" s="45"/>
      <c r="H16" s="46"/>
      <c r="I16" s="43"/>
      <c r="J16" s="44"/>
      <c r="K16" s="44"/>
      <c r="L16" s="23"/>
      <c r="M16" s="6"/>
      <c r="N16" s="6"/>
      <c r="O16" s="6"/>
      <c r="P16" s="6"/>
    </row>
    <row r="17" spans="1:16" ht="12.75">
      <c r="A17" s="41"/>
      <c r="B17" s="42"/>
      <c r="C17" s="43"/>
      <c r="D17" s="44"/>
      <c r="E17" s="44"/>
      <c r="F17" s="44"/>
      <c r="G17" s="45"/>
      <c r="H17" s="46"/>
      <c r="I17" s="43"/>
      <c r="J17" s="44"/>
      <c r="K17" s="44"/>
      <c r="L17" s="23"/>
      <c r="M17" s="6"/>
      <c r="N17" s="6"/>
      <c r="O17" s="6"/>
      <c r="P17" s="6"/>
    </row>
    <row r="18" spans="1:16" ht="13.5" thickBot="1">
      <c r="A18" s="41"/>
      <c r="B18" s="42"/>
      <c r="C18" s="43"/>
      <c r="D18" s="44"/>
      <c r="E18" s="44"/>
      <c r="F18" s="44"/>
      <c r="G18" s="45"/>
      <c r="H18" s="44"/>
      <c r="I18" s="43"/>
      <c r="J18" s="44"/>
      <c r="K18" s="44"/>
      <c r="L18" s="47"/>
      <c r="M18" s="6"/>
      <c r="N18" s="6"/>
      <c r="O18" s="6"/>
      <c r="P18" s="6"/>
    </row>
    <row r="19" spans="1:16" ht="16.5" thickBot="1">
      <c r="A19" s="48"/>
      <c r="B19" s="49" t="s">
        <v>6</v>
      </c>
      <c r="C19" s="50"/>
      <c r="D19" s="50"/>
      <c r="E19" s="51" t="s">
        <v>16</v>
      </c>
      <c r="F19" s="51"/>
      <c r="G19" s="51"/>
      <c r="H19" s="52"/>
      <c r="I19" s="49" t="s">
        <v>7</v>
      </c>
      <c r="J19" s="51"/>
      <c r="K19" s="53"/>
      <c r="L19" s="23"/>
      <c r="M19" s="6"/>
      <c r="N19" s="6"/>
      <c r="O19" s="6"/>
      <c r="P19" s="6"/>
    </row>
    <row r="20" spans="1:16" ht="14.25" thickBot="1" thickTop="1">
      <c r="A20" s="54" t="s">
        <v>13</v>
      </c>
      <c r="B20" s="7">
        <v>1.12</v>
      </c>
      <c r="C20" s="26"/>
      <c r="D20" s="26"/>
      <c r="E20" s="26"/>
      <c r="F20" s="27"/>
      <c r="G20" s="55" t="s">
        <v>13</v>
      </c>
      <c r="H20" s="8">
        <v>1.12</v>
      </c>
      <c r="I20" s="26"/>
      <c r="J20" s="26"/>
      <c r="K20" s="30"/>
      <c r="L20" s="23"/>
      <c r="M20" s="6"/>
      <c r="N20" s="6"/>
      <c r="O20" s="6"/>
      <c r="P20" s="6"/>
    </row>
    <row r="21" spans="1:16" ht="13.5" thickTop="1">
      <c r="A21" s="31" t="s">
        <v>37</v>
      </c>
      <c r="B21" s="56">
        <f>354-(6.91*B10)+(B20*(9.36*C12)+(726*C11))</f>
        <v>2443.5863556004306</v>
      </c>
      <c r="C21" s="38"/>
      <c r="D21" s="38"/>
      <c r="E21" s="38"/>
      <c r="F21" s="27"/>
      <c r="G21" s="57" t="s">
        <v>37</v>
      </c>
      <c r="H21" s="2">
        <f>662-(9.53*H10)+(H20*(15.91*I12)+(539.6*I11))</f>
        <v>3517.802672080127</v>
      </c>
      <c r="I21" s="26"/>
      <c r="J21" s="26"/>
      <c r="K21" s="30"/>
      <c r="L21" s="23"/>
      <c r="M21" s="6"/>
      <c r="N21" s="6"/>
      <c r="O21" s="6"/>
      <c r="P21" s="6"/>
    </row>
    <row r="22" spans="1:16" ht="12.75">
      <c r="A22" s="58" t="s">
        <v>13</v>
      </c>
      <c r="B22" s="59" t="s">
        <v>3</v>
      </c>
      <c r="C22" s="59"/>
      <c r="D22" s="59"/>
      <c r="E22" s="60"/>
      <c r="F22" s="27"/>
      <c r="G22" s="58" t="s">
        <v>13</v>
      </c>
      <c r="H22" s="59" t="s">
        <v>3</v>
      </c>
      <c r="I22" s="61"/>
      <c r="J22" s="61"/>
      <c r="K22" s="62"/>
      <c r="L22" s="23"/>
      <c r="M22" s="6"/>
      <c r="N22" s="6"/>
      <c r="O22" s="6"/>
      <c r="P22" s="6"/>
    </row>
    <row r="23" spans="1:16" ht="12.75">
      <c r="A23" s="63">
        <v>1</v>
      </c>
      <c r="B23" s="64" t="s">
        <v>32</v>
      </c>
      <c r="C23" s="59"/>
      <c r="D23" s="59"/>
      <c r="E23" s="60"/>
      <c r="F23" s="27"/>
      <c r="G23" s="63">
        <v>1</v>
      </c>
      <c r="H23" s="64" t="s">
        <v>32</v>
      </c>
      <c r="I23" s="59"/>
      <c r="J23" s="59"/>
      <c r="K23" s="60"/>
      <c r="L23" s="23"/>
      <c r="M23" s="6"/>
      <c r="N23" s="6"/>
      <c r="O23" s="6"/>
      <c r="P23" s="6"/>
    </row>
    <row r="24" spans="1:16" ht="12.75">
      <c r="A24" s="63">
        <v>1.12</v>
      </c>
      <c r="B24" s="59" t="s">
        <v>33</v>
      </c>
      <c r="C24" s="59"/>
      <c r="D24" s="59"/>
      <c r="E24" s="60"/>
      <c r="F24" s="27"/>
      <c r="G24" s="63">
        <v>1.12</v>
      </c>
      <c r="H24" s="59" t="s">
        <v>33</v>
      </c>
      <c r="I24" s="59"/>
      <c r="J24" s="59"/>
      <c r="K24" s="60"/>
      <c r="L24" s="23"/>
      <c r="M24" s="6"/>
      <c r="N24" s="6"/>
      <c r="O24" s="6"/>
      <c r="P24" s="6"/>
    </row>
    <row r="25" spans="1:16" ht="12.75">
      <c r="A25" s="63">
        <v>1.27</v>
      </c>
      <c r="B25" s="59" t="s">
        <v>34</v>
      </c>
      <c r="C25" s="59" t="s">
        <v>4</v>
      </c>
      <c r="D25" s="59"/>
      <c r="E25" s="60"/>
      <c r="F25" s="27"/>
      <c r="G25" s="63">
        <v>1.27</v>
      </c>
      <c r="H25" s="59" t="s">
        <v>34</v>
      </c>
      <c r="I25" s="59" t="s">
        <v>4</v>
      </c>
      <c r="J25" s="59"/>
      <c r="K25" s="60"/>
      <c r="L25" s="23"/>
      <c r="M25" s="6"/>
      <c r="N25" s="6"/>
      <c r="O25" s="6"/>
      <c r="P25" s="6"/>
    </row>
    <row r="26" spans="1:16" ht="12.75">
      <c r="A26" s="65">
        <v>1.45</v>
      </c>
      <c r="B26" s="66" t="s">
        <v>35</v>
      </c>
      <c r="C26" s="66" t="s">
        <v>19</v>
      </c>
      <c r="D26" s="66"/>
      <c r="E26" s="67"/>
      <c r="F26" s="27"/>
      <c r="G26" s="65">
        <v>1.45</v>
      </c>
      <c r="H26" s="66" t="s">
        <v>35</v>
      </c>
      <c r="I26" s="66" t="s">
        <v>19</v>
      </c>
      <c r="J26" s="66"/>
      <c r="K26" s="67"/>
      <c r="L26" s="23"/>
      <c r="M26" s="6"/>
      <c r="N26" s="6"/>
      <c r="O26" s="6"/>
      <c r="P26" s="6"/>
    </row>
    <row r="27" spans="1:16" ht="27.75" customHeight="1" thickBot="1">
      <c r="A27" s="68"/>
      <c r="B27" s="69"/>
      <c r="C27" s="70"/>
      <c r="D27" s="70"/>
      <c r="E27" s="70"/>
      <c r="F27" s="70"/>
      <c r="G27" s="68"/>
      <c r="H27" s="69"/>
      <c r="I27" s="70"/>
      <c r="J27" s="70"/>
      <c r="K27" s="70"/>
      <c r="L27" s="23"/>
      <c r="M27" s="6"/>
      <c r="N27" s="6"/>
      <c r="O27" s="6"/>
      <c r="P27" s="6"/>
    </row>
    <row r="28" spans="1:16" ht="18.75" customHeight="1" thickBot="1">
      <c r="A28" s="48"/>
      <c r="B28" s="49" t="s">
        <v>6</v>
      </c>
      <c r="C28" s="51"/>
      <c r="D28" s="51"/>
      <c r="E28" s="51" t="s">
        <v>20</v>
      </c>
      <c r="F28" s="50"/>
      <c r="G28" s="52"/>
      <c r="H28" s="51"/>
      <c r="I28" s="49" t="s">
        <v>7</v>
      </c>
      <c r="J28" s="51"/>
      <c r="K28" s="53"/>
      <c r="L28" s="47"/>
      <c r="M28" s="6"/>
      <c r="N28" s="6"/>
      <c r="O28" s="6"/>
      <c r="P28" s="6"/>
    </row>
    <row r="29" spans="1:16" ht="12.75" customHeight="1" thickBot="1">
      <c r="A29" s="71" t="s">
        <v>15</v>
      </c>
      <c r="B29" s="72">
        <f>655+(9.6*C12)+(1.85*D11)-(4.7*B10)</f>
        <v>1820.3263659344602</v>
      </c>
      <c r="C29" s="26"/>
      <c r="D29" s="26"/>
      <c r="E29" s="26"/>
      <c r="F29" s="73"/>
      <c r="G29" s="54" t="s">
        <v>15</v>
      </c>
      <c r="H29" s="72">
        <f>66.5+(13.7*I12)+(5*J11)-(6.8*H10)</f>
        <v>2439.969683908242</v>
      </c>
      <c r="I29" s="26"/>
      <c r="J29" s="26"/>
      <c r="K29" s="74"/>
      <c r="L29" s="23"/>
      <c r="M29" s="6"/>
      <c r="N29" s="6"/>
      <c r="O29" s="6"/>
      <c r="P29" s="6"/>
    </row>
    <row r="30" spans="1:16" ht="12.75" customHeight="1" thickBot="1" thickTop="1">
      <c r="A30" s="31" t="s">
        <v>23</v>
      </c>
      <c r="B30" s="9">
        <v>1.3</v>
      </c>
      <c r="C30" s="25"/>
      <c r="D30" s="75"/>
      <c r="E30" s="26"/>
      <c r="F30" s="73"/>
      <c r="G30" s="31" t="s">
        <v>23</v>
      </c>
      <c r="H30" s="9">
        <v>1.3</v>
      </c>
      <c r="I30" s="25"/>
      <c r="J30" s="26"/>
      <c r="K30" s="30"/>
      <c r="L30" s="23"/>
      <c r="M30" s="6"/>
      <c r="N30" s="6"/>
      <c r="O30" s="6"/>
      <c r="P30" s="6"/>
    </row>
    <row r="31" spans="1:16" ht="14.25" thickBot="1" thickTop="1">
      <c r="A31" s="31" t="s">
        <v>9</v>
      </c>
      <c r="B31" s="56">
        <f>B29*B30</f>
        <v>2366.4242757147986</v>
      </c>
      <c r="C31" s="76"/>
      <c r="D31" s="77"/>
      <c r="E31" s="78"/>
      <c r="F31" s="73"/>
      <c r="G31" s="31" t="s">
        <v>9</v>
      </c>
      <c r="H31" s="56">
        <f>H29*H30</f>
        <v>3171.9605890807147</v>
      </c>
      <c r="I31" s="79"/>
      <c r="J31" s="80"/>
      <c r="K31" s="81"/>
      <c r="L31" s="23"/>
      <c r="M31" s="6"/>
      <c r="N31" s="6"/>
      <c r="O31" s="6"/>
      <c r="P31" s="6"/>
    </row>
    <row r="32" spans="1:16" ht="13.5" thickBot="1">
      <c r="A32" s="31" t="s">
        <v>8</v>
      </c>
      <c r="B32" s="82">
        <f>655+(9.6*((C12-C13)*0.25+C13)+(1.85*D11)-(4.7*B10))</f>
        <v>1493.1522626996152</v>
      </c>
      <c r="C32" s="83" t="s">
        <v>49</v>
      </c>
      <c r="D32" s="20"/>
      <c r="E32" s="84"/>
      <c r="F32" s="73"/>
      <c r="G32" s="31" t="s">
        <v>8</v>
      </c>
      <c r="H32" s="82">
        <f>66.5+(13.7*((I12-I13)*0.25+I13)+(5*J11)-(6.8*H10))</f>
        <v>1921.8586143850603</v>
      </c>
      <c r="I32" s="85" t="s">
        <v>49</v>
      </c>
      <c r="J32" s="86"/>
      <c r="K32" s="87"/>
      <c r="L32" s="23"/>
      <c r="M32" s="6"/>
      <c r="N32" s="6"/>
      <c r="O32" s="6"/>
      <c r="P32" s="6"/>
    </row>
    <row r="33" spans="1:16" ht="14.25" thickBot="1" thickTop="1">
      <c r="A33" s="31" t="s">
        <v>23</v>
      </c>
      <c r="B33" s="9">
        <v>1.3</v>
      </c>
      <c r="C33" s="25"/>
      <c r="D33" s="75"/>
      <c r="E33" s="88"/>
      <c r="F33" s="73"/>
      <c r="G33" s="31" t="s">
        <v>23</v>
      </c>
      <c r="H33" s="9">
        <v>1.3</v>
      </c>
      <c r="I33" s="25"/>
      <c r="J33" s="75"/>
      <c r="K33" s="89"/>
      <c r="L33" s="23"/>
      <c r="M33" s="6"/>
      <c r="N33" s="6"/>
      <c r="O33" s="6"/>
      <c r="P33" s="6"/>
    </row>
    <row r="34" spans="1:16" ht="14.25" thickBot="1" thickTop="1">
      <c r="A34" s="90" t="s">
        <v>45</v>
      </c>
      <c r="B34" s="91">
        <f>B32*B33</f>
        <v>1941.0979415094998</v>
      </c>
      <c r="C34" s="78"/>
      <c r="D34" s="77"/>
      <c r="E34" s="92"/>
      <c r="F34" s="73"/>
      <c r="G34" s="19" t="s">
        <v>45</v>
      </c>
      <c r="H34" s="91">
        <f>H32*H33</f>
        <v>2498.416198700578</v>
      </c>
      <c r="I34" s="78"/>
      <c r="J34" s="77"/>
      <c r="K34" s="93"/>
      <c r="L34" s="23"/>
      <c r="M34" s="6"/>
      <c r="N34" s="6"/>
      <c r="O34" s="6"/>
      <c r="P34" s="6"/>
    </row>
    <row r="35" spans="1:16" ht="12.75">
      <c r="A35" s="105" t="s">
        <v>23</v>
      </c>
      <c r="B35" s="106" t="s">
        <v>24</v>
      </c>
      <c r="C35" s="59"/>
      <c r="D35" s="59"/>
      <c r="E35" s="60"/>
      <c r="F35" s="27"/>
      <c r="G35" s="105" t="s">
        <v>23</v>
      </c>
      <c r="H35" s="106" t="s">
        <v>24</v>
      </c>
      <c r="I35" s="59"/>
      <c r="J35" s="59"/>
      <c r="K35" s="60"/>
      <c r="L35" s="23"/>
      <c r="M35" s="6"/>
      <c r="N35" s="6"/>
      <c r="O35" s="6"/>
      <c r="P35" s="6"/>
    </row>
    <row r="36" spans="1:16" ht="12.75">
      <c r="A36" s="107">
        <v>1.3</v>
      </c>
      <c r="B36" s="64" t="s">
        <v>25</v>
      </c>
      <c r="C36" s="59" t="s">
        <v>29</v>
      </c>
      <c r="D36" s="59"/>
      <c r="E36" s="60"/>
      <c r="F36" s="27"/>
      <c r="G36" s="107">
        <v>1.3</v>
      </c>
      <c r="H36" s="64" t="s">
        <v>25</v>
      </c>
      <c r="I36" s="59" t="s">
        <v>29</v>
      </c>
      <c r="J36" s="59"/>
      <c r="K36" s="60"/>
      <c r="L36" s="23"/>
      <c r="M36" s="6"/>
      <c r="N36" s="6"/>
      <c r="O36" s="6"/>
      <c r="P36" s="6"/>
    </row>
    <row r="37" spans="1:16" ht="12.75">
      <c r="A37" s="107">
        <v>1.5</v>
      </c>
      <c r="B37" s="59" t="s">
        <v>26</v>
      </c>
      <c r="C37" s="59" t="s">
        <v>36</v>
      </c>
      <c r="D37" s="59"/>
      <c r="E37" s="60"/>
      <c r="F37" s="27"/>
      <c r="G37" s="107">
        <v>1.5</v>
      </c>
      <c r="H37" s="59" t="s">
        <v>26</v>
      </c>
      <c r="I37" s="59" t="s">
        <v>36</v>
      </c>
      <c r="J37" s="59"/>
      <c r="K37" s="60"/>
      <c r="L37" s="23"/>
      <c r="M37" s="6"/>
      <c r="N37" s="6"/>
      <c r="O37" s="6"/>
      <c r="P37" s="6"/>
    </row>
    <row r="38" spans="1:16" ht="12.75">
      <c r="A38" s="107">
        <v>1.6</v>
      </c>
      <c r="B38" s="59" t="s">
        <v>27</v>
      </c>
      <c r="C38" s="59" t="s">
        <v>31</v>
      </c>
      <c r="D38" s="59"/>
      <c r="E38" s="60"/>
      <c r="F38" s="27"/>
      <c r="G38" s="107">
        <v>1.6</v>
      </c>
      <c r="H38" s="59" t="s">
        <v>27</v>
      </c>
      <c r="I38" s="59" t="s">
        <v>31</v>
      </c>
      <c r="J38" s="59"/>
      <c r="K38" s="60"/>
      <c r="L38" s="23"/>
      <c r="M38" s="6"/>
      <c r="N38" s="6"/>
      <c r="O38" s="6"/>
      <c r="P38" s="6"/>
    </row>
    <row r="39" spans="1:16" ht="13.5" thickBot="1">
      <c r="A39" s="108">
        <v>1.9</v>
      </c>
      <c r="B39" s="21" t="s">
        <v>28</v>
      </c>
      <c r="C39" s="21" t="s">
        <v>30</v>
      </c>
      <c r="D39" s="21"/>
      <c r="E39" s="109"/>
      <c r="F39" s="27"/>
      <c r="G39" s="108">
        <v>1.9</v>
      </c>
      <c r="H39" s="21" t="s">
        <v>28</v>
      </c>
      <c r="I39" s="21" t="s">
        <v>30</v>
      </c>
      <c r="J39" s="21"/>
      <c r="K39" s="109"/>
      <c r="L39" s="23"/>
      <c r="M39" s="6"/>
      <c r="N39" s="6"/>
      <c r="O39" s="6"/>
      <c r="P39" s="6"/>
    </row>
    <row r="40" spans="1:16" ht="30" customHeight="1" thickBot="1">
      <c r="A40" s="41"/>
      <c r="B40" s="94"/>
      <c r="C40" s="95"/>
      <c r="D40" s="94"/>
      <c r="E40" s="95"/>
      <c r="F40" s="94"/>
      <c r="G40" s="45"/>
      <c r="H40" s="94"/>
      <c r="I40" s="95"/>
      <c r="J40" s="94"/>
      <c r="K40" s="96"/>
      <c r="L40" s="23"/>
      <c r="M40" s="6"/>
      <c r="N40" s="6"/>
      <c r="O40" s="6"/>
      <c r="P40" s="6"/>
    </row>
    <row r="41" spans="1:16" ht="20.25" customHeight="1" thickBot="1">
      <c r="A41" s="48"/>
      <c r="B41" s="49" t="s">
        <v>6</v>
      </c>
      <c r="C41" s="51"/>
      <c r="D41" s="51"/>
      <c r="E41" s="51" t="s">
        <v>53</v>
      </c>
      <c r="F41" s="50"/>
      <c r="G41" s="51"/>
      <c r="H41" s="51"/>
      <c r="I41" s="49" t="s">
        <v>7</v>
      </c>
      <c r="J41" s="51"/>
      <c r="K41" s="53"/>
      <c r="L41" s="23"/>
      <c r="M41" s="6"/>
      <c r="N41" s="6"/>
      <c r="O41" s="6"/>
      <c r="P41" s="6"/>
    </row>
    <row r="42" spans="1:16" ht="13.5" thickBot="1">
      <c r="A42" s="36" t="s">
        <v>21</v>
      </c>
      <c r="B42" s="97">
        <f>(10*C12)+(6.25*D11)-(5*B10)-161</f>
        <v>1784.1805895150628</v>
      </c>
      <c r="C42" s="98"/>
      <c r="D42" s="25"/>
      <c r="E42" s="25"/>
      <c r="F42" s="73"/>
      <c r="G42" s="36" t="s">
        <v>21</v>
      </c>
      <c r="H42" s="17">
        <f>(10*I12)+(6.25*J11)-(5*H10)+5</f>
        <v>2211.4815211009063</v>
      </c>
      <c r="I42" s="25"/>
      <c r="J42" s="25"/>
      <c r="K42" s="89"/>
      <c r="L42" s="23"/>
      <c r="M42" s="6"/>
      <c r="N42" s="6"/>
      <c r="O42" s="6"/>
      <c r="P42" s="6"/>
    </row>
    <row r="43" spans="1:16" ht="14.25" thickBot="1" thickTop="1">
      <c r="A43" s="31" t="s">
        <v>23</v>
      </c>
      <c r="B43" s="9">
        <v>1.3</v>
      </c>
      <c r="C43" s="25"/>
      <c r="D43" s="99"/>
      <c r="E43" s="25"/>
      <c r="F43" s="73"/>
      <c r="G43" s="31" t="s">
        <v>23</v>
      </c>
      <c r="H43" s="7">
        <v>1.3</v>
      </c>
      <c r="I43" s="25"/>
      <c r="J43" s="99"/>
      <c r="K43" s="89"/>
      <c r="L43" s="23"/>
      <c r="M43" s="6"/>
      <c r="N43" s="6"/>
      <c r="O43" s="6"/>
      <c r="P43" s="6"/>
    </row>
    <row r="44" spans="1:16" ht="13.5" customHeight="1" thickBot="1" thickTop="1">
      <c r="A44" s="90" t="s">
        <v>44</v>
      </c>
      <c r="B44" s="100">
        <f>B42*B43</f>
        <v>2319.4347663695817</v>
      </c>
      <c r="C44" s="101"/>
      <c r="D44" s="102"/>
      <c r="E44" s="76"/>
      <c r="F44" s="27"/>
      <c r="G44" s="90" t="s">
        <v>44</v>
      </c>
      <c r="H44" s="91">
        <f>H42*H43</f>
        <v>2874.925977431178</v>
      </c>
      <c r="I44" s="103"/>
      <c r="J44" s="77"/>
      <c r="K44" s="104"/>
      <c r="L44" s="23"/>
      <c r="M44" s="6"/>
      <c r="N44" s="6"/>
      <c r="O44" s="6"/>
      <c r="P44" s="6"/>
    </row>
    <row r="45" spans="1:16" ht="12.75">
      <c r="A45" s="105" t="s">
        <v>23</v>
      </c>
      <c r="B45" s="106" t="s">
        <v>24</v>
      </c>
      <c r="C45" s="59"/>
      <c r="D45" s="59"/>
      <c r="E45" s="60"/>
      <c r="F45" s="27"/>
      <c r="G45" s="105" t="s">
        <v>23</v>
      </c>
      <c r="H45" s="106" t="s">
        <v>24</v>
      </c>
      <c r="I45" s="59"/>
      <c r="J45" s="59"/>
      <c r="K45" s="60"/>
      <c r="L45" s="23"/>
      <c r="M45" s="6"/>
      <c r="N45" s="6"/>
      <c r="O45" s="6"/>
      <c r="P45" s="6"/>
    </row>
    <row r="46" spans="1:16" ht="12.75">
      <c r="A46" s="107">
        <v>1.3</v>
      </c>
      <c r="B46" s="64" t="s">
        <v>25</v>
      </c>
      <c r="C46" s="59" t="s">
        <v>29</v>
      </c>
      <c r="D46" s="59"/>
      <c r="E46" s="60"/>
      <c r="F46" s="27"/>
      <c r="G46" s="107">
        <v>1.3</v>
      </c>
      <c r="H46" s="64" t="s">
        <v>25</v>
      </c>
      <c r="I46" s="59" t="s">
        <v>29</v>
      </c>
      <c r="J46" s="59"/>
      <c r="K46" s="60"/>
      <c r="L46" s="23"/>
      <c r="M46" s="6"/>
      <c r="N46" s="6"/>
      <c r="O46" s="6"/>
      <c r="P46" s="6"/>
    </row>
    <row r="47" spans="1:16" ht="12.75">
      <c r="A47" s="107">
        <v>1.5</v>
      </c>
      <c r="B47" s="59" t="s">
        <v>26</v>
      </c>
      <c r="C47" s="59" t="s">
        <v>36</v>
      </c>
      <c r="D47" s="59"/>
      <c r="E47" s="60"/>
      <c r="F47" s="27"/>
      <c r="G47" s="107">
        <v>1.5</v>
      </c>
      <c r="H47" s="59" t="s">
        <v>26</v>
      </c>
      <c r="I47" s="59" t="s">
        <v>36</v>
      </c>
      <c r="J47" s="59"/>
      <c r="K47" s="60"/>
      <c r="L47" s="23"/>
      <c r="M47" s="6"/>
      <c r="N47" s="6"/>
      <c r="O47" s="6"/>
      <c r="P47" s="6"/>
    </row>
    <row r="48" spans="1:16" ht="12.75">
      <c r="A48" s="107">
        <v>1.6</v>
      </c>
      <c r="B48" s="59" t="s">
        <v>27</v>
      </c>
      <c r="C48" s="59" t="s">
        <v>31</v>
      </c>
      <c r="D48" s="59"/>
      <c r="E48" s="60"/>
      <c r="F48" s="27"/>
      <c r="G48" s="107">
        <v>1.6</v>
      </c>
      <c r="H48" s="59" t="s">
        <v>27</v>
      </c>
      <c r="I48" s="59" t="s">
        <v>31</v>
      </c>
      <c r="J48" s="59"/>
      <c r="K48" s="60"/>
      <c r="L48" s="23"/>
      <c r="M48" s="6"/>
      <c r="N48" s="6"/>
      <c r="O48" s="6"/>
      <c r="P48" s="6"/>
    </row>
    <row r="49" spans="1:16" ht="13.5" thickBot="1">
      <c r="A49" s="108">
        <v>1.9</v>
      </c>
      <c r="B49" s="21" t="s">
        <v>28</v>
      </c>
      <c r="C49" s="21" t="s">
        <v>30</v>
      </c>
      <c r="D49" s="21"/>
      <c r="E49" s="109"/>
      <c r="F49" s="27"/>
      <c r="G49" s="108">
        <v>1.9</v>
      </c>
      <c r="H49" s="21" t="s">
        <v>28</v>
      </c>
      <c r="I49" s="21" t="s">
        <v>30</v>
      </c>
      <c r="J49" s="21"/>
      <c r="K49" s="109"/>
      <c r="L49" s="23"/>
      <c r="M49" s="6"/>
      <c r="N49" s="6"/>
      <c r="O49" s="6"/>
      <c r="P49" s="6"/>
    </row>
    <row r="50" spans="1:16" ht="38.25" customHeight="1" thickBo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23"/>
      <c r="M50" s="6"/>
      <c r="N50" s="6"/>
      <c r="O50" s="6"/>
      <c r="P50" s="6"/>
    </row>
    <row r="51" spans="1:16" ht="16.5" thickBot="1">
      <c r="A51" s="48"/>
      <c r="B51" s="49" t="s">
        <v>6</v>
      </c>
      <c r="C51" s="51"/>
      <c r="D51" s="51"/>
      <c r="E51" s="51" t="s">
        <v>38</v>
      </c>
      <c r="F51" s="50"/>
      <c r="G51" s="111"/>
      <c r="H51" s="51"/>
      <c r="I51" s="51"/>
      <c r="J51" s="51"/>
      <c r="K51" s="53"/>
      <c r="L51" s="23"/>
      <c r="M51" s="6"/>
      <c r="N51" s="6"/>
      <c r="O51" s="6"/>
      <c r="P51" s="6"/>
    </row>
    <row r="52" spans="1:16" ht="12.75">
      <c r="A52" s="112" t="s">
        <v>39</v>
      </c>
      <c r="B52" s="113">
        <f>629-(11*B10)+(25*C12)</f>
        <v>2895.888973787657</v>
      </c>
      <c r="C52" s="114"/>
      <c r="D52" s="115"/>
      <c r="E52" s="116"/>
      <c r="F52" s="73"/>
      <c r="G52" s="54" t="s">
        <v>39</v>
      </c>
      <c r="H52" s="117">
        <f>629-(11*H10)+(25*I12)</f>
        <v>3350.7038027522663</v>
      </c>
      <c r="I52" s="114"/>
      <c r="J52" s="115"/>
      <c r="K52" s="115"/>
      <c r="L52" s="23"/>
      <c r="M52" s="6"/>
      <c r="N52" s="6"/>
      <c r="O52" s="6"/>
      <c r="P52" s="6"/>
    </row>
    <row r="53" spans="1:16" ht="13.5" thickBot="1">
      <c r="A53" s="118" t="s">
        <v>40</v>
      </c>
      <c r="B53" s="119">
        <f>629-(11*B10)+(25*C12)-609</f>
        <v>2286.888973787657</v>
      </c>
      <c r="C53" s="120" t="s">
        <v>41</v>
      </c>
      <c r="D53" s="120"/>
      <c r="E53" s="120"/>
      <c r="F53" s="73"/>
      <c r="G53" s="19" t="s">
        <v>40</v>
      </c>
      <c r="H53" s="121">
        <f>629-(11*H10)+(25*I12)-609</f>
        <v>2741.7038027522663</v>
      </c>
      <c r="I53" s="122" t="s">
        <v>41</v>
      </c>
      <c r="J53" s="123"/>
      <c r="K53" s="124"/>
      <c r="L53" s="23"/>
      <c r="M53" s="6"/>
      <c r="N53" s="6"/>
      <c r="O53" s="6"/>
      <c r="P53" s="6"/>
    </row>
    <row r="54" spans="1:16" ht="44.25" customHeight="1" thickBo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23"/>
      <c r="M54" s="6"/>
      <c r="N54" s="6"/>
      <c r="O54" s="6"/>
      <c r="P54" s="6"/>
    </row>
    <row r="55" spans="1:16" s="11" customFormat="1" ht="20.25" customHeight="1" thickBot="1">
      <c r="A55" s="48"/>
      <c r="B55" s="49" t="s">
        <v>6</v>
      </c>
      <c r="C55" s="51"/>
      <c r="D55" s="51"/>
      <c r="E55" s="51" t="s">
        <v>42</v>
      </c>
      <c r="F55" s="50"/>
      <c r="G55" s="51"/>
      <c r="H55" s="51"/>
      <c r="I55" s="49" t="s">
        <v>7</v>
      </c>
      <c r="J55" s="51"/>
      <c r="K55" s="53"/>
      <c r="L55" s="125"/>
      <c r="M55" s="10"/>
      <c r="N55" s="10"/>
      <c r="O55" s="10"/>
      <c r="P55" s="10"/>
    </row>
    <row r="56" spans="1:16" ht="13.5" thickBot="1">
      <c r="A56" s="36" t="s">
        <v>43</v>
      </c>
      <c r="B56" s="17">
        <f>(8.7*C12)-(25*C11)+865</f>
        <v>1772.1083628781046</v>
      </c>
      <c r="C56" s="126" t="s">
        <v>46</v>
      </c>
      <c r="D56" s="127"/>
      <c r="E56" s="127"/>
      <c r="F56" s="73"/>
      <c r="G56" s="128" t="s">
        <v>43</v>
      </c>
      <c r="H56" s="129">
        <f>(11.3*I12)+(16*I11)+901</f>
        <v>2369.2949188440243</v>
      </c>
      <c r="I56" s="126" t="s">
        <v>47</v>
      </c>
      <c r="J56" s="127"/>
      <c r="K56" s="127"/>
      <c r="L56" s="23"/>
      <c r="M56" s="6"/>
      <c r="N56" s="6"/>
      <c r="O56" s="6"/>
      <c r="P56" s="6"/>
    </row>
    <row r="57" spans="1:16" ht="14.25" thickBot="1" thickTop="1">
      <c r="A57" s="31" t="s">
        <v>23</v>
      </c>
      <c r="B57" s="1">
        <v>1.56</v>
      </c>
      <c r="C57" s="127"/>
      <c r="D57" s="127"/>
      <c r="E57" s="127"/>
      <c r="F57" s="73"/>
      <c r="G57" s="31" t="s">
        <v>23</v>
      </c>
      <c r="H57" s="1">
        <v>1.55</v>
      </c>
      <c r="I57" s="127"/>
      <c r="J57" s="127"/>
      <c r="K57" s="127"/>
      <c r="L57" s="23"/>
      <c r="M57" s="6"/>
      <c r="N57" s="6"/>
      <c r="O57" s="6"/>
      <c r="P57" s="6"/>
    </row>
    <row r="58" spans="1:16" ht="14.25" thickBot="1" thickTop="1">
      <c r="A58" s="130" t="s">
        <v>44</v>
      </c>
      <c r="B58" s="91">
        <f>B56*B57</f>
        <v>2764.489046089843</v>
      </c>
      <c r="C58" s="127"/>
      <c r="D58" s="127"/>
      <c r="E58" s="127"/>
      <c r="F58" s="73"/>
      <c r="G58" s="118" t="s">
        <v>44</v>
      </c>
      <c r="H58" s="18">
        <f>H56*H57</f>
        <v>3672.4071242082377</v>
      </c>
      <c r="I58" s="127"/>
      <c r="J58" s="127"/>
      <c r="K58" s="127"/>
      <c r="L58" s="23"/>
      <c r="M58" s="6"/>
      <c r="N58" s="6"/>
      <c r="O58" s="6"/>
      <c r="P58" s="6"/>
    </row>
    <row r="59" spans="1:16" ht="12.75">
      <c r="A59" s="105" t="s">
        <v>23</v>
      </c>
      <c r="B59" s="131" t="s">
        <v>24</v>
      </c>
      <c r="C59" s="127"/>
      <c r="D59" s="127"/>
      <c r="E59" s="127"/>
      <c r="F59" s="73"/>
      <c r="G59" s="105" t="s">
        <v>23</v>
      </c>
      <c r="H59" s="131" t="s">
        <v>24</v>
      </c>
      <c r="I59" s="127"/>
      <c r="J59" s="127"/>
      <c r="K59" s="127"/>
      <c r="L59" s="23"/>
      <c r="M59" s="6"/>
      <c r="N59" s="6"/>
      <c r="O59" s="6"/>
      <c r="P59" s="6"/>
    </row>
    <row r="60" spans="1:16" ht="12.75">
      <c r="A60" s="107">
        <v>1.56</v>
      </c>
      <c r="B60" s="132" t="s">
        <v>26</v>
      </c>
      <c r="C60" s="127"/>
      <c r="D60" s="127"/>
      <c r="E60" s="127"/>
      <c r="F60" s="73"/>
      <c r="G60" s="107">
        <v>1.55</v>
      </c>
      <c r="H60" s="132" t="s">
        <v>26</v>
      </c>
      <c r="I60" s="127"/>
      <c r="J60" s="127"/>
      <c r="K60" s="127"/>
      <c r="L60" s="23"/>
      <c r="M60" s="6"/>
      <c r="N60" s="6"/>
      <c r="O60" s="6"/>
      <c r="P60" s="6"/>
    </row>
    <row r="61" spans="1:16" ht="12.75">
      <c r="A61" s="107">
        <v>1.64</v>
      </c>
      <c r="B61" s="132" t="s">
        <v>27</v>
      </c>
      <c r="C61" s="127"/>
      <c r="D61" s="127"/>
      <c r="E61" s="127"/>
      <c r="F61" s="73"/>
      <c r="G61" s="107">
        <v>1.78</v>
      </c>
      <c r="H61" s="132" t="s">
        <v>27</v>
      </c>
      <c r="I61" s="127"/>
      <c r="J61" s="127"/>
      <c r="K61" s="127"/>
      <c r="L61" s="23"/>
      <c r="M61" s="6"/>
      <c r="N61" s="6"/>
      <c r="O61" s="6"/>
      <c r="P61" s="6"/>
    </row>
    <row r="62" spans="1:16" ht="13.5" thickBot="1">
      <c r="A62" s="108">
        <v>1.82</v>
      </c>
      <c r="B62" s="84" t="s">
        <v>28</v>
      </c>
      <c r="C62" s="127"/>
      <c r="D62" s="127"/>
      <c r="E62" s="127"/>
      <c r="F62" s="73"/>
      <c r="G62" s="108">
        <v>2.1</v>
      </c>
      <c r="H62" s="84" t="s">
        <v>28</v>
      </c>
      <c r="I62" s="127"/>
      <c r="J62" s="127"/>
      <c r="K62" s="127"/>
      <c r="L62" s="23"/>
      <c r="M62" s="6"/>
      <c r="N62" s="6"/>
      <c r="O62" s="6"/>
      <c r="P62" s="6"/>
    </row>
    <row r="63" spans="1:16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6"/>
      <c r="N63" s="6"/>
      <c r="O63" s="6"/>
      <c r="P63" s="6"/>
    </row>
    <row r="64" spans="1:16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6"/>
      <c r="N64" s="6"/>
      <c r="O64" s="6"/>
      <c r="P64" s="6"/>
    </row>
    <row r="65" spans="1:16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6"/>
      <c r="N65" s="6"/>
      <c r="O65" s="6"/>
      <c r="P65" s="6"/>
    </row>
    <row r="66" spans="1:1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</sheetData>
  <sheetProtection password="D8F5" sheet="1" objects="1" scenarios="1"/>
  <mergeCells count="2">
    <mergeCell ref="A1:K1"/>
    <mergeCell ref="G3:H7"/>
  </mergeCells>
  <printOptions/>
  <pageMargins left="0.5" right="0.5" top="1" bottom="1" header="0.5" footer="0.5"/>
  <pageSetup horizontalDpi="600" verticalDpi="600" orientation="landscape" r:id="rId1"/>
  <headerFooter alignWithMargins="0">
    <oddHeader>&amp;CEstimated Energy Expenditure/Requirement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Rowell</dc:creator>
  <cp:keywords/>
  <dc:description/>
  <cp:lastModifiedBy>vhadurkahwal</cp:lastModifiedBy>
  <cp:lastPrinted>2005-10-17T14:39:06Z</cp:lastPrinted>
  <dcterms:created xsi:type="dcterms:W3CDTF">2003-05-13T18:32:32Z</dcterms:created>
  <dcterms:modified xsi:type="dcterms:W3CDTF">2005-10-18T17:29:01Z</dcterms:modified>
  <cp:category/>
  <cp:version/>
  <cp:contentType/>
  <cp:contentStatus/>
</cp:coreProperties>
</file>