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0" windowWidth="15480" windowHeight="11640" activeTab="1"/>
  </bookViews>
  <sheets>
    <sheet name="Read me" sheetId="1" r:id="rId1"/>
    <sheet name="N-Factor Calculator" sheetId="2" r:id="rId2"/>
  </sheets>
  <definedNames/>
  <calcPr fullCalcOnLoad="1"/>
</workbook>
</file>

<file path=xl/comments2.xml><?xml version="1.0" encoding="utf-8"?>
<comments xmlns="http://schemas.openxmlformats.org/spreadsheetml/2006/main">
  <authors>
    <author>Chris Scarlata</author>
  </authors>
  <commentList>
    <comment ref="I28" authorId="0">
      <text>
        <r>
          <rPr>
            <sz val="8"/>
            <rFont val="Tahoma"/>
            <family val="0"/>
          </rPr>
          <t>The N-factor is estimated by the average of ka and kp. Theplausible error is the range described by k1 and k2.</t>
        </r>
      </text>
    </comment>
  </commentList>
</comments>
</file>

<file path=xl/sharedStrings.xml><?xml version="1.0" encoding="utf-8"?>
<sst xmlns="http://schemas.openxmlformats.org/spreadsheetml/2006/main" count="42" uniqueCount="42">
  <si>
    <t>%N in AA</t>
  </si>
  <si>
    <t>AA mol weight</t>
  </si>
  <si>
    <t>Enter AA profile here</t>
  </si>
  <si>
    <t>% dry weight</t>
  </si>
  <si>
    <t>Crude Protein (wt%)</t>
  </si>
  <si>
    <t xml:space="preserve">weighted %N </t>
  </si>
  <si>
    <t>Anhydro AA weight</t>
  </si>
  <si>
    <t>%N in AAA</t>
  </si>
  <si>
    <t>Threonine</t>
  </si>
  <si>
    <t>Serine</t>
  </si>
  <si>
    <t>Glutamic acid</t>
  </si>
  <si>
    <t>Aspartic acid</t>
  </si>
  <si>
    <t>Proline</t>
  </si>
  <si>
    <t>Glycine</t>
  </si>
  <si>
    <t>Alanine</t>
  </si>
  <si>
    <t>Cysteine</t>
  </si>
  <si>
    <t>Valine</t>
  </si>
  <si>
    <t>Methionine</t>
  </si>
  <si>
    <t>Isoleucine</t>
  </si>
  <si>
    <t>Leucine</t>
  </si>
  <si>
    <t>Tyrosine</t>
  </si>
  <si>
    <t>Phenylalnine</t>
  </si>
  <si>
    <t>Histidine</t>
  </si>
  <si>
    <t>Lysine</t>
  </si>
  <si>
    <t>Arginine</t>
  </si>
  <si>
    <t>Tryptophan</t>
  </si>
  <si>
    <t>E</t>
  </si>
  <si>
    <t>D</t>
  </si>
  <si>
    <t>% AAA in dry Sample</t>
  </si>
  <si>
    <t xml:space="preserve">Amino Acid </t>
  </si>
  <si>
    <t>% N in AAA</t>
  </si>
  <si>
    <t>Sample Name</t>
  </si>
  <si>
    <t>Amide N% w/w =</t>
  </si>
  <si>
    <r>
      <t>S</t>
    </r>
    <r>
      <rPr>
        <b/>
        <sz val="12"/>
        <rFont val="Geneva"/>
        <family val="0"/>
      </rPr>
      <t xml:space="preserve"> E</t>
    </r>
    <r>
      <rPr>
        <b/>
        <vertAlign val="subscript"/>
        <sz val="12"/>
        <rFont val="Geneva"/>
        <family val="0"/>
      </rPr>
      <t>i =</t>
    </r>
  </si>
  <si>
    <r>
      <t>S</t>
    </r>
    <r>
      <rPr>
        <b/>
        <sz val="12"/>
        <rFont val="Geneva"/>
        <family val="0"/>
      </rPr>
      <t xml:space="preserve"> D</t>
    </r>
    <r>
      <rPr>
        <b/>
        <vertAlign val="subscript"/>
        <sz val="12"/>
        <rFont val="Geneva"/>
        <family val="0"/>
      </rPr>
      <t>i =</t>
    </r>
  </si>
  <si>
    <t>K=</t>
  </si>
  <si>
    <t>%N w/w (from combustion or Kjeldahl method)</t>
  </si>
  <si>
    <t>% Ammonia w/w (from 2 hour, 3N HCl hydrolysis)</t>
  </si>
  <si>
    <r>
      <t>k</t>
    </r>
    <r>
      <rPr>
        <b/>
        <vertAlign val="subscript"/>
        <sz val="12"/>
        <rFont val="Geneva"/>
        <family val="0"/>
      </rPr>
      <t>A (N-factor maximum upper limit)</t>
    </r>
    <r>
      <rPr>
        <b/>
        <sz val="12"/>
        <rFont val="Geneva"/>
        <family val="0"/>
      </rPr>
      <t>=</t>
    </r>
  </si>
  <si>
    <r>
      <t>k</t>
    </r>
    <r>
      <rPr>
        <b/>
        <vertAlign val="subscript"/>
        <sz val="12"/>
        <rFont val="Geneva"/>
        <family val="0"/>
      </rPr>
      <t>P (N-factor minimum lower limit)</t>
    </r>
    <r>
      <rPr>
        <b/>
        <sz val="12"/>
        <rFont val="Geneva"/>
        <family val="0"/>
      </rPr>
      <t>=</t>
    </r>
  </si>
  <si>
    <t>k1 (N-factor plausible upper limit)=</t>
  </si>
  <si>
    <t>k2 (N-factor plausible lower limit)=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</si>
</sst>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14">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b/>
      <sz val="12"/>
      <name val="Geneva"/>
      <family val="0"/>
    </font>
    <font>
      <b/>
      <vertAlign val="subscript"/>
      <sz val="12"/>
      <name val="Geneva"/>
      <family val="0"/>
    </font>
    <font>
      <u val="single"/>
      <sz val="9"/>
      <name val="Geneva"/>
      <family val="0"/>
    </font>
    <font>
      <b/>
      <sz val="12"/>
      <name val="Symbol"/>
      <family val="1"/>
    </font>
    <font>
      <sz val="12"/>
      <name val="Geneva"/>
      <family val="0"/>
    </font>
    <font>
      <sz val="10"/>
      <name val="Geneva"/>
      <family val="0"/>
    </font>
    <font>
      <sz val="8"/>
      <name val="Tahoma"/>
      <family val="0"/>
    </font>
    <font>
      <b/>
      <sz val="8"/>
      <name val="Geneva"/>
      <family val="2"/>
    </font>
  </fonts>
  <fills count="4">
    <fill>
      <patternFill/>
    </fill>
    <fill>
      <patternFill patternType="gray125"/>
    </fill>
    <fill>
      <patternFill patternType="solid">
        <fgColor indexed="43"/>
        <bgColor indexed="64"/>
      </patternFill>
    </fill>
    <fill>
      <patternFill patternType="solid">
        <fgColor indexed="44"/>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6" fillId="0" borderId="1" xfId="0" applyFont="1"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0" xfId="0" applyAlignment="1" applyProtection="1">
      <alignment/>
      <protection/>
    </xf>
    <xf numFmtId="0" fontId="0" fillId="0" borderId="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horizontal="center"/>
      <protection/>
    </xf>
    <xf numFmtId="0" fontId="1" fillId="0" borderId="5" xfId="0" applyFont="1" applyFill="1" applyBorder="1" applyAlignment="1" applyProtection="1">
      <alignment horizontal="center"/>
      <protection/>
    </xf>
    <xf numFmtId="0" fontId="0" fillId="0" borderId="4" xfId="0"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5" xfId="0" applyFont="1" applyFill="1" applyBorder="1" applyAlignment="1" applyProtection="1">
      <alignment horizontal="center"/>
      <protection/>
    </xf>
    <xf numFmtId="0" fontId="0" fillId="0" borderId="4" xfId="0" applyFill="1" applyBorder="1" applyAlignment="1" applyProtection="1">
      <alignment horizontal="right"/>
      <protection/>
    </xf>
    <xf numFmtId="0" fontId="0" fillId="0" borderId="0" xfId="0" applyFill="1" applyBorder="1" applyAlignment="1" applyProtection="1">
      <alignment horizontal="center"/>
      <protection/>
    </xf>
    <xf numFmtId="2" fontId="0" fillId="0" borderId="0" xfId="0" applyNumberFormat="1" applyFill="1" applyBorder="1" applyAlignment="1" applyProtection="1">
      <alignment horizontal="center"/>
      <protection/>
    </xf>
    <xf numFmtId="169" fontId="0" fillId="0" borderId="0" xfId="0" applyNumberFormat="1" applyFill="1" applyBorder="1" applyAlignment="1" applyProtection="1">
      <alignment horizontal="center"/>
      <protection/>
    </xf>
    <xf numFmtId="2" fontId="0" fillId="0" borderId="5" xfId="0" applyNumberFormat="1" applyFill="1" applyBorder="1" applyAlignment="1" applyProtection="1">
      <alignment horizontal="center"/>
      <protection/>
    </xf>
    <xf numFmtId="0" fontId="0" fillId="0" borderId="4" xfId="0" applyFill="1" applyBorder="1" applyAlignment="1" applyProtection="1">
      <alignment/>
      <protection/>
    </xf>
    <xf numFmtId="0" fontId="0" fillId="0" borderId="0" xfId="0" applyFill="1" applyBorder="1" applyAlignment="1" applyProtection="1">
      <alignment horizontal="right"/>
      <protection/>
    </xf>
    <xf numFmtId="170" fontId="0" fillId="0" borderId="0" xfId="0" applyNumberFormat="1" applyFill="1" applyBorder="1" applyAlignment="1" applyProtection="1">
      <alignment horizontal="center"/>
      <protection/>
    </xf>
    <xf numFmtId="0" fontId="9" fillId="0" borderId="1" xfId="0" applyFont="1" applyFill="1" applyBorder="1" applyAlignment="1" applyProtection="1" quotePrefix="1">
      <alignment horizontal="right"/>
      <protection/>
    </xf>
    <xf numFmtId="170" fontId="10" fillId="0" borderId="3" xfId="0" applyNumberFormat="1" applyFont="1" applyFill="1" applyBorder="1" applyAlignment="1" applyProtection="1">
      <alignment horizontal="center"/>
      <protection/>
    </xf>
    <xf numFmtId="0" fontId="9" fillId="0" borderId="6" xfId="0" applyFont="1" applyFill="1" applyBorder="1" applyAlignment="1" applyProtection="1" quotePrefix="1">
      <alignment horizontal="right"/>
      <protection/>
    </xf>
    <xf numFmtId="170" fontId="10" fillId="0" borderId="7" xfId="0" applyNumberFormat="1" applyFont="1" applyFill="1" applyBorder="1" applyAlignment="1" applyProtection="1">
      <alignment horizontal="center"/>
      <protection/>
    </xf>
    <xf numFmtId="0" fontId="1" fillId="0" borderId="0" xfId="0" applyFont="1" applyFill="1" applyBorder="1" applyAlignment="1" applyProtection="1">
      <alignment horizontal="righ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right"/>
      <protection/>
    </xf>
    <xf numFmtId="170" fontId="10" fillId="0" borderId="5" xfId="0" applyNumberFormat="1" applyFont="1" applyFill="1" applyBorder="1" applyAlignment="1" applyProtection="1">
      <alignment horizontal="center"/>
      <protection/>
    </xf>
    <xf numFmtId="0" fontId="0" fillId="0" borderId="6" xfId="0" applyFill="1" applyBorder="1" applyAlignment="1" applyProtection="1">
      <alignment/>
      <protection/>
    </xf>
    <xf numFmtId="0" fontId="0" fillId="0" borderId="8" xfId="0" applyFill="1" applyBorder="1" applyAlignment="1" applyProtection="1">
      <alignment/>
      <protection/>
    </xf>
    <xf numFmtId="0" fontId="6" fillId="2" borderId="9" xfId="0" applyFont="1" applyFill="1" applyBorder="1" applyAlignment="1" applyProtection="1">
      <alignment horizontal="right"/>
      <protection/>
    </xf>
    <xf numFmtId="170" fontId="10" fillId="2" borderId="10" xfId="0" applyNumberFormat="1" applyFont="1" applyFill="1" applyBorder="1" applyAlignment="1" applyProtection="1">
      <alignment horizontal="center"/>
      <protection/>
    </xf>
    <xf numFmtId="0" fontId="0" fillId="3" borderId="11" xfId="0" applyFill="1" applyBorder="1" applyAlignment="1" applyProtection="1">
      <alignment/>
      <protection locked="0"/>
    </xf>
    <xf numFmtId="0" fontId="1" fillId="3" borderId="11" xfId="0" applyFont="1" applyFill="1" applyBorder="1" applyAlignment="1" applyProtection="1">
      <alignment horizontal="center"/>
      <protection locked="0"/>
    </xf>
    <xf numFmtId="0" fontId="8" fillId="3" borderId="11" xfId="0" applyFont="1" applyFill="1" applyBorder="1" applyAlignment="1" applyProtection="1">
      <alignment horizontal="center"/>
      <protection locked="0"/>
    </xf>
    <xf numFmtId="2" fontId="0" fillId="3" borderId="11"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3" borderId="1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protection/>
    </xf>
    <xf numFmtId="0" fontId="0" fillId="0" borderId="0" xfId="0" applyAlignment="1">
      <alignment horizontal="center"/>
    </xf>
    <xf numFmtId="0" fontId="1" fillId="0" borderId="0"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47625</xdr:colOff>
      <xdr:row>35</xdr:row>
      <xdr:rowOff>142875</xdr:rowOff>
    </xdr:to>
    <xdr:sp>
      <xdr:nvSpPr>
        <xdr:cNvPr id="1" name="TextBox 1"/>
        <xdr:cNvSpPr txBox="1">
          <a:spLocks noChangeArrowheads="1"/>
        </xdr:cNvSpPr>
      </xdr:nvSpPr>
      <xdr:spPr>
        <a:xfrm>
          <a:off x="0" y="0"/>
          <a:ext cx="10334625" cy="547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Legal Disclaimer:
Neither MRI the government, nor persons acting on their behalf make any warranty, express or implied:
(1) with respect to the merchantability, accuracy, completeness, or usefulness of any services, materials, or information furnished hereunder;
(2) that the use of any such services, materials, or information may not infringe privately owned rights;
(3) that the services, materials, or information furnished hereunder will not result in injury or damage when used for any purpose; or
(4) that the services, materials, or information furnished hereunder will accomplish the intended results or are safe or fit for any purpose, including the intended or particular purpose.
Furthermore, MRI and the government hereby specifically disclaim any and all warranties, express or implied, for any products manufactured, used, or sold that use these workbooks, calculations, or information. Neither MRI nor the government shall be liable for lost profits, lost savings, special, consequential, incidental or other indirect damages in any event, even if such party is made aware of the possibility thereof.
Instructions for use:
- This workbook is intended for use in conjunction with National Renewable Energy Laboratory (NREL) approved Laboratory Analytical Procedures (LAPs) only.
- Cells highlighted in blue are areas where values or information should be entered.
- Cells in white are calculations or references that should not be changed unless necessary.
-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 This workbook may be distributed to other organizations in its original form only.
- Abbreviations:
MRI- Midwest Research Institute; MRI operates NREL on behalf of the U.S. Department of Energy
TRB- Technical Record Book
ADW- Air dry weight, the weight of a sample or apparatus after air drying or vacuum oven drying
ODW- Oven dry weight, the weight of a sample or apparatus corrected for moisture content
For questions, comments, or suggestions, please contact biomass_laps@nrel.gov.
Revision: 09-06-2005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8</xdr:col>
      <xdr:colOff>352425</xdr:colOff>
      <xdr:row>1</xdr:row>
      <xdr:rowOff>0</xdr:rowOff>
    </xdr:to>
    <xdr:sp>
      <xdr:nvSpPr>
        <xdr:cNvPr id="1" name="Rectangle 25"/>
        <xdr:cNvSpPr>
          <a:spLocks/>
        </xdr:cNvSpPr>
      </xdr:nvSpPr>
      <xdr:spPr>
        <a:xfrm>
          <a:off x="3429000" y="0"/>
          <a:ext cx="5295900" cy="2000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This sheet is used to calculate a nitrogen to protein factor, using an amino acid profile.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tabSelected="1" workbookViewId="0" topLeftCell="A1">
      <selection activeCell="H31" sqref="H31"/>
    </sheetView>
  </sheetViews>
  <sheetFormatPr defaultColWidth="9.00390625" defaultRowHeight="12"/>
  <cols>
    <col min="1" max="1" width="2.875" style="4" customWidth="1"/>
    <col min="2" max="2" width="14.375" style="4" customWidth="1"/>
    <col min="3" max="3" width="27.75390625" style="4" customWidth="1"/>
    <col min="4" max="4" width="17.75390625" style="4" customWidth="1"/>
    <col min="5" max="5" width="18.00390625" style="4" bestFit="1" customWidth="1"/>
    <col min="6" max="6" width="8.125" style="4" bestFit="1" customWidth="1"/>
    <col min="7" max="7" width="9.125" style="4" customWidth="1"/>
    <col min="8" max="8" width="11.875" style="4" bestFit="1" customWidth="1"/>
    <col min="9" max="9" width="17.375" style="4" bestFit="1" customWidth="1"/>
    <col min="10" max="10" width="9.625" style="4" bestFit="1" customWidth="1"/>
    <col min="11" max="16384" width="11.375" style="4" customWidth="1"/>
  </cols>
  <sheetData>
    <row r="1" spans="1:10" ht="15.75">
      <c r="A1" s="1" t="s">
        <v>31</v>
      </c>
      <c r="B1" s="2"/>
      <c r="C1" s="33"/>
      <c r="D1" s="2"/>
      <c r="E1" s="2"/>
      <c r="F1" s="2"/>
      <c r="G1" s="2"/>
      <c r="H1" s="2"/>
      <c r="I1" s="2"/>
      <c r="J1" s="3"/>
    </row>
    <row r="2" spans="1:10" ht="12">
      <c r="A2" s="5"/>
      <c r="B2" s="6"/>
      <c r="C2" s="7"/>
      <c r="D2" s="7"/>
      <c r="E2" s="34" t="s">
        <v>2</v>
      </c>
      <c r="F2" s="7"/>
      <c r="G2" s="7"/>
      <c r="H2" s="7"/>
      <c r="I2" s="8" t="s">
        <v>26</v>
      </c>
      <c r="J2" s="9" t="s">
        <v>27</v>
      </c>
    </row>
    <row r="3" spans="1:10" ht="12">
      <c r="A3" s="10"/>
      <c r="B3" s="11" t="s">
        <v>29</v>
      </c>
      <c r="C3" s="11" t="s">
        <v>1</v>
      </c>
      <c r="D3" s="11" t="s">
        <v>6</v>
      </c>
      <c r="E3" s="35" t="s">
        <v>3</v>
      </c>
      <c r="F3" s="11" t="s">
        <v>0</v>
      </c>
      <c r="G3" s="11" t="s">
        <v>7</v>
      </c>
      <c r="H3" s="11" t="s">
        <v>5</v>
      </c>
      <c r="I3" s="11" t="s">
        <v>28</v>
      </c>
      <c r="J3" s="12" t="s">
        <v>30</v>
      </c>
    </row>
    <row r="4" spans="1:10" ht="12">
      <c r="A4" s="13"/>
      <c r="B4" s="14" t="s">
        <v>14</v>
      </c>
      <c r="C4" s="14">
        <v>89.09</v>
      </c>
      <c r="D4" s="14">
        <f aca="true" t="shared" si="0" ref="D4:D21">C4-18</f>
        <v>71.09</v>
      </c>
      <c r="E4" s="36">
        <v>0</v>
      </c>
      <c r="F4" s="14">
        <v>15.72</v>
      </c>
      <c r="G4" s="15">
        <f aca="true" t="shared" si="1" ref="G4:G21">(C4/D4)*F4</f>
        <v>19.70030665353777</v>
      </c>
      <c r="H4" s="16">
        <f aca="true" t="shared" si="2" ref="H4:H21">(E4*G4)/100</f>
        <v>0</v>
      </c>
      <c r="I4" s="15">
        <f aca="true" t="shared" si="3" ref="I4:I21">E4*(D4/C4)</f>
        <v>0</v>
      </c>
      <c r="J4" s="17">
        <f aca="true" t="shared" si="4" ref="J4:J21">I4*(G4/100)</f>
        <v>0</v>
      </c>
    </row>
    <row r="5" spans="1:10" ht="12">
      <c r="A5" s="13"/>
      <c r="B5" s="14" t="s">
        <v>24</v>
      </c>
      <c r="C5" s="14">
        <v>174.2</v>
      </c>
      <c r="D5" s="14">
        <f t="shared" si="0"/>
        <v>156.2</v>
      </c>
      <c r="E5" s="36">
        <v>0</v>
      </c>
      <c r="F5" s="14">
        <v>32.16</v>
      </c>
      <c r="G5" s="15">
        <f t="shared" si="1"/>
        <v>35.86601792573623</v>
      </c>
      <c r="H5" s="16">
        <f t="shared" si="2"/>
        <v>0</v>
      </c>
      <c r="I5" s="15">
        <f t="shared" si="3"/>
        <v>0</v>
      </c>
      <c r="J5" s="17">
        <f t="shared" si="4"/>
        <v>0</v>
      </c>
    </row>
    <row r="6" spans="1:10" ht="12">
      <c r="A6" s="18"/>
      <c r="B6" s="14" t="s">
        <v>11</v>
      </c>
      <c r="C6" s="14">
        <v>133.1</v>
      </c>
      <c r="D6" s="14">
        <f t="shared" si="0"/>
        <v>115.1</v>
      </c>
      <c r="E6" s="36">
        <v>0</v>
      </c>
      <c r="F6" s="14">
        <v>10.52</v>
      </c>
      <c r="G6" s="15">
        <f t="shared" si="1"/>
        <v>12.165178105994787</v>
      </c>
      <c r="H6" s="16">
        <f t="shared" si="2"/>
        <v>0</v>
      </c>
      <c r="I6" s="15">
        <f t="shared" si="3"/>
        <v>0</v>
      </c>
      <c r="J6" s="17">
        <f t="shared" si="4"/>
        <v>0</v>
      </c>
    </row>
    <row r="7" spans="1:10" ht="12">
      <c r="A7" s="13"/>
      <c r="B7" s="14" t="s">
        <v>15</v>
      </c>
      <c r="C7" s="14">
        <v>121.06</v>
      </c>
      <c r="D7" s="14">
        <f t="shared" si="0"/>
        <v>103.06</v>
      </c>
      <c r="E7" s="36">
        <v>0</v>
      </c>
      <c r="F7" s="14">
        <v>11.56</v>
      </c>
      <c r="G7" s="15">
        <f t="shared" si="1"/>
        <v>13.579018047739181</v>
      </c>
      <c r="H7" s="16">
        <f t="shared" si="2"/>
        <v>0</v>
      </c>
      <c r="I7" s="15">
        <f t="shared" si="3"/>
        <v>0</v>
      </c>
      <c r="J7" s="17">
        <f t="shared" si="4"/>
        <v>0</v>
      </c>
    </row>
    <row r="8" spans="1:10" ht="12">
      <c r="A8" s="18"/>
      <c r="B8" s="14" t="s">
        <v>10</v>
      </c>
      <c r="C8" s="14">
        <v>147.13</v>
      </c>
      <c r="D8" s="14">
        <f t="shared" si="0"/>
        <v>129.13</v>
      </c>
      <c r="E8" s="36">
        <v>0</v>
      </c>
      <c r="F8" s="14">
        <v>9.52</v>
      </c>
      <c r="G8" s="15">
        <f t="shared" si="1"/>
        <v>10.847034771160844</v>
      </c>
      <c r="H8" s="16">
        <f t="shared" si="2"/>
        <v>0</v>
      </c>
      <c r="I8" s="15">
        <f t="shared" si="3"/>
        <v>0</v>
      </c>
      <c r="J8" s="17">
        <f t="shared" si="4"/>
        <v>0</v>
      </c>
    </row>
    <row r="9" spans="1:10" ht="12">
      <c r="A9" s="18"/>
      <c r="B9" s="14" t="s">
        <v>13</v>
      </c>
      <c r="C9" s="14">
        <v>75.05</v>
      </c>
      <c r="D9" s="14">
        <f t="shared" si="0"/>
        <v>57.05</v>
      </c>
      <c r="E9" s="36">
        <v>0</v>
      </c>
      <c r="F9" s="14">
        <v>18.66</v>
      </c>
      <c r="G9" s="15">
        <f t="shared" si="1"/>
        <v>24.5474671340929</v>
      </c>
      <c r="H9" s="16">
        <f t="shared" si="2"/>
        <v>0</v>
      </c>
      <c r="I9" s="15">
        <f t="shared" si="3"/>
        <v>0</v>
      </c>
      <c r="J9" s="17">
        <f t="shared" si="4"/>
        <v>0</v>
      </c>
    </row>
    <row r="10" spans="1:10" ht="12">
      <c r="A10" s="13"/>
      <c r="B10" s="14" t="s">
        <v>22</v>
      </c>
      <c r="C10" s="14">
        <v>155.16</v>
      </c>
      <c r="D10" s="14">
        <f t="shared" si="0"/>
        <v>137.16</v>
      </c>
      <c r="E10" s="36">
        <v>0</v>
      </c>
      <c r="F10" s="14">
        <v>27.08</v>
      </c>
      <c r="G10" s="15">
        <f t="shared" si="1"/>
        <v>30.633805774278212</v>
      </c>
      <c r="H10" s="16">
        <f t="shared" si="2"/>
        <v>0</v>
      </c>
      <c r="I10" s="15">
        <f t="shared" si="3"/>
        <v>0</v>
      </c>
      <c r="J10" s="17">
        <f t="shared" si="4"/>
        <v>0</v>
      </c>
    </row>
    <row r="11" spans="1:10" ht="12">
      <c r="A11" s="13"/>
      <c r="B11" s="14" t="s">
        <v>18</v>
      </c>
      <c r="C11" s="14">
        <v>131.17</v>
      </c>
      <c r="D11" s="14">
        <f t="shared" si="0"/>
        <v>113.16999999999999</v>
      </c>
      <c r="E11" s="36">
        <v>0</v>
      </c>
      <c r="F11" s="14">
        <v>10.68</v>
      </c>
      <c r="G11" s="15">
        <f t="shared" si="1"/>
        <v>12.378683396659893</v>
      </c>
      <c r="H11" s="16">
        <f t="shared" si="2"/>
        <v>0</v>
      </c>
      <c r="I11" s="15">
        <f t="shared" si="3"/>
        <v>0</v>
      </c>
      <c r="J11" s="17">
        <f t="shared" si="4"/>
        <v>0</v>
      </c>
    </row>
    <row r="12" spans="1:10" ht="12">
      <c r="A12" s="18"/>
      <c r="B12" s="14" t="s">
        <v>19</v>
      </c>
      <c r="C12" s="14">
        <v>131.17</v>
      </c>
      <c r="D12" s="14">
        <f t="shared" si="0"/>
        <v>113.16999999999999</v>
      </c>
      <c r="E12" s="36">
        <v>0</v>
      </c>
      <c r="F12" s="14">
        <v>10.68</v>
      </c>
      <c r="G12" s="15">
        <f t="shared" si="1"/>
        <v>12.378683396659893</v>
      </c>
      <c r="H12" s="16">
        <f t="shared" si="2"/>
        <v>0</v>
      </c>
      <c r="I12" s="15">
        <f t="shared" si="3"/>
        <v>0</v>
      </c>
      <c r="J12" s="17">
        <f t="shared" si="4"/>
        <v>0</v>
      </c>
    </row>
    <row r="13" spans="1:10" ht="12">
      <c r="A13" s="18"/>
      <c r="B13" s="14" t="s">
        <v>23</v>
      </c>
      <c r="C13" s="14">
        <v>146.19</v>
      </c>
      <c r="D13" s="14">
        <f t="shared" si="0"/>
        <v>128.19</v>
      </c>
      <c r="E13" s="36">
        <v>0</v>
      </c>
      <c r="F13" s="14">
        <v>19.16</v>
      </c>
      <c r="G13" s="15">
        <f t="shared" si="1"/>
        <v>21.85038146501287</v>
      </c>
      <c r="H13" s="16">
        <f t="shared" si="2"/>
        <v>0</v>
      </c>
      <c r="I13" s="15">
        <f t="shared" si="3"/>
        <v>0</v>
      </c>
      <c r="J13" s="17">
        <f t="shared" si="4"/>
        <v>0</v>
      </c>
    </row>
    <row r="14" spans="1:10" ht="12">
      <c r="A14" s="13"/>
      <c r="B14" s="14" t="s">
        <v>17</v>
      </c>
      <c r="C14" s="14">
        <v>149.21</v>
      </c>
      <c r="D14" s="14">
        <f t="shared" si="0"/>
        <v>131.21</v>
      </c>
      <c r="E14" s="36">
        <v>0</v>
      </c>
      <c r="F14" s="14">
        <v>9.39</v>
      </c>
      <c r="G14" s="15">
        <f t="shared" si="1"/>
        <v>10.67816401188934</v>
      </c>
      <c r="H14" s="16">
        <f t="shared" si="2"/>
        <v>0</v>
      </c>
      <c r="I14" s="15">
        <f t="shared" si="3"/>
        <v>0</v>
      </c>
      <c r="J14" s="17">
        <f t="shared" si="4"/>
        <v>0</v>
      </c>
    </row>
    <row r="15" spans="1:10" ht="12">
      <c r="A15" s="13"/>
      <c r="B15" s="14" t="s">
        <v>21</v>
      </c>
      <c r="C15" s="14">
        <v>165.19</v>
      </c>
      <c r="D15" s="14">
        <f t="shared" si="0"/>
        <v>147.19</v>
      </c>
      <c r="E15" s="36">
        <v>0</v>
      </c>
      <c r="F15" s="14">
        <v>8.48</v>
      </c>
      <c r="G15" s="15">
        <f t="shared" si="1"/>
        <v>9.517026971941029</v>
      </c>
      <c r="H15" s="16">
        <f t="shared" si="2"/>
        <v>0</v>
      </c>
      <c r="I15" s="15">
        <f t="shared" si="3"/>
        <v>0</v>
      </c>
      <c r="J15" s="17">
        <f t="shared" si="4"/>
        <v>0</v>
      </c>
    </row>
    <row r="16" spans="1:10" ht="12">
      <c r="A16" s="13"/>
      <c r="B16" s="14" t="s">
        <v>12</v>
      </c>
      <c r="C16" s="14">
        <v>115.13</v>
      </c>
      <c r="D16" s="14">
        <f t="shared" si="0"/>
        <v>97.13</v>
      </c>
      <c r="E16" s="36">
        <v>0</v>
      </c>
      <c r="F16" s="14">
        <v>12.17</v>
      </c>
      <c r="G16" s="15">
        <f t="shared" si="1"/>
        <v>14.42532791104705</v>
      </c>
      <c r="H16" s="16">
        <f t="shared" si="2"/>
        <v>0</v>
      </c>
      <c r="I16" s="15">
        <f t="shared" si="3"/>
        <v>0</v>
      </c>
      <c r="J16" s="17">
        <f t="shared" si="4"/>
        <v>0</v>
      </c>
    </row>
    <row r="17" spans="1:10" ht="12">
      <c r="A17" s="13"/>
      <c r="B17" s="14" t="s">
        <v>9</v>
      </c>
      <c r="C17" s="14">
        <v>105.09</v>
      </c>
      <c r="D17" s="14">
        <f t="shared" si="0"/>
        <v>87.09</v>
      </c>
      <c r="E17" s="36">
        <v>0</v>
      </c>
      <c r="F17" s="14">
        <v>13.33</v>
      </c>
      <c r="G17" s="15">
        <f t="shared" si="1"/>
        <v>16.085080950740615</v>
      </c>
      <c r="H17" s="16">
        <f t="shared" si="2"/>
        <v>0</v>
      </c>
      <c r="I17" s="15">
        <f t="shared" si="3"/>
        <v>0</v>
      </c>
      <c r="J17" s="17">
        <f t="shared" si="4"/>
        <v>0</v>
      </c>
    </row>
    <row r="18" spans="1:10" ht="12">
      <c r="A18" s="13"/>
      <c r="B18" s="14" t="s">
        <v>8</v>
      </c>
      <c r="C18" s="14">
        <v>119.12</v>
      </c>
      <c r="D18" s="14">
        <f t="shared" si="0"/>
        <v>101.12</v>
      </c>
      <c r="E18" s="36">
        <v>0</v>
      </c>
      <c r="F18" s="14">
        <v>11.76</v>
      </c>
      <c r="G18" s="15">
        <f t="shared" si="1"/>
        <v>13.853354430379746</v>
      </c>
      <c r="H18" s="16">
        <f t="shared" si="2"/>
        <v>0</v>
      </c>
      <c r="I18" s="15">
        <f t="shared" si="3"/>
        <v>0</v>
      </c>
      <c r="J18" s="17">
        <f t="shared" si="4"/>
        <v>0</v>
      </c>
    </row>
    <row r="19" spans="1:10" ht="12">
      <c r="A19" s="13"/>
      <c r="B19" s="14" t="s">
        <v>25</v>
      </c>
      <c r="C19" s="14">
        <v>204.23</v>
      </c>
      <c r="D19" s="14">
        <f t="shared" si="0"/>
        <v>186.23</v>
      </c>
      <c r="E19" s="36">
        <v>0</v>
      </c>
      <c r="F19" s="14">
        <v>13.72</v>
      </c>
      <c r="G19" s="15">
        <f t="shared" si="1"/>
        <v>15.04610213177254</v>
      </c>
      <c r="H19" s="16">
        <f t="shared" si="2"/>
        <v>0</v>
      </c>
      <c r="I19" s="15">
        <f t="shared" si="3"/>
        <v>0</v>
      </c>
      <c r="J19" s="17">
        <f t="shared" si="4"/>
        <v>0</v>
      </c>
    </row>
    <row r="20" spans="1:10" ht="12">
      <c r="A20" s="13"/>
      <c r="B20" s="14" t="s">
        <v>20</v>
      </c>
      <c r="C20" s="14">
        <v>181.19</v>
      </c>
      <c r="D20" s="14">
        <f t="shared" si="0"/>
        <v>163.19</v>
      </c>
      <c r="E20" s="36">
        <v>0</v>
      </c>
      <c r="F20" s="14">
        <v>7.73</v>
      </c>
      <c r="G20" s="15">
        <f t="shared" si="1"/>
        <v>8.58262577363809</v>
      </c>
      <c r="H20" s="16">
        <f t="shared" si="2"/>
        <v>0</v>
      </c>
      <c r="I20" s="15">
        <f t="shared" si="3"/>
        <v>0</v>
      </c>
      <c r="J20" s="17">
        <f t="shared" si="4"/>
        <v>0</v>
      </c>
    </row>
    <row r="21" spans="1:10" ht="12">
      <c r="A21" s="18"/>
      <c r="B21" s="14" t="s">
        <v>16</v>
      </c>
      <c r="C21" s="14">
        <v>117.15</v>
      </c>
      <c r="D21" s="14">
        <f t="shared" si="0"/>
        <v>99.15</v>
      </c>
      <c r="E21" s="36">
        <v>0</v>
      </c>
      <c r="F21" s="14">
        <v>11.96</v>
      </c>
      <c r="G21" s="15">
        <f t="shared" si="1"/>
        <v>14.131255673222391</v>
      </c>
      <c r="H21" s="16">
        <f t="shared" si="2"/>
        <v>0</v>
      </c>
      <c r="I21" s="15">
        <f t="shared" si="3"/>
        <v>0</v>
      </c>
      <c r="J21" s="17">
        <f t="shared" si="4"/>
        <v>0</v>
      </c>
    </row>
    <row r="22" spans="1:10" ht="15.75">
      <c r="A22" s="18"/>
      <c r="B22" s="14"/>
      <c r="C22" s="7"/>
      <c r="D22" s="19" t="s">
        <v>4</v>
      </c>
      <c r="E22" s="20">
        <f>SUM(E4:E21)</f>
        <v>0</v>
      </c>
      <c r="F22" s="7"/>
      <c r="G22" s="7"/>
      <c r="H22" s="15"/>
      <c r="I22" s="21" t="s">
        <v>33</v>
      </c>
      <c r="J22" s="22">
        <f>SUM(I4:I21)</f>
        <v>0</v>
      </c>
    </row>
    <row r="23" spans="1:10" ht="36">
      <c r="A23" s="18"/>
      <c r="B23" s="14"/>
      <c r="C23" s="7"/>
      <c r="D23" s="38" t="s">
        <v>36</v>
      </c>
      <c r="E23" s="36">
        <v>0</v>
      </c>
      <c r="F23" s="7"/>
      <c r="G23" s="7"/>
      <c r="H23" s="7"/>
      <c r="I23" s="23" t="s">
        <v>34</v>
      </c>
      <c r="J23" s="24">
        <f>SUM(J4:J21)+E26</f>
        <v>0</v>
      </c>
    </row>
    <row r="24" spans="1:10" ht="15.75">
      <c r="A24" s="18"/>
      <c r="B24" s="14"/>
      <c r="C24" s="7"/>
      <c r="D24" s="19"/>
      <c r="E24" s="20"/>
      <c r="F24" s="7"/>
      <c r="G24" s="8"/>
      <c r="H24" s="39" t="s">
        <v>38</v>
      </c>
      <c r="I24" s="40"/>
      <c r="J24" s="22" t="e">
        <f>+J22/J23</f>
        <v>#DIV/0!</v>
      </c>
    </row>
    <row r="25" spans="1:10" ht="36">
      <c r="A25" s="18"/>
      <c r="B25" s="7"/>
      <c r="C25" s="7"/>
      <c r="D25" s="38" t="s">
        <v>37</v>
      </c>
      <c r="E25" s="36">
        <v>0</v>
      </c>
      <c r="F25" s="7"/>
      <c r="G25" s="25"/>
      <c r="H25" s="39" t="s">
        <v>39</v>
      </c>
      <c r="I25" s="40"/>
      <c r="J25" s="24" t="e">
        <f>+J22/E23</f>
        <v>#DIV/0!</v>
      </c>
    </row>
    <row r="26" spans="1:10" ht="15">
      <c r="A26" s="18"/>
      <c r="B26" s="26"/>
      <c r="D26" s="27" t="s">
        <v>32</v>
      </c>
      <c r="E26" s="37">
        <f>(E25)*(14/17)</f>
        <v>0</v>
      </c>
      <c r="F26" s="7"/>
      <c r="G26" s="7"/>
      <c r="H26" s="41" t="s">
        <v>40</v>
      </c>
      <c r="I26" s="40"/>
      <c r="J26" s="22" t="e">
        <f>((J24+J25)/2)+((J24-J25)/4)</f>
        <v>#DIV/0!</v>
      </c>
    </row>
    <row r="27" spans="1:10" ht="15.75" thickBot="1">
      <c r="A27" s="18"/>
      <c r="B27" s="26"/>
      <c r="E27" s="7"/>
      <c r="F27" s="7"/>
      <c r="G27" s="7"/>
      <c r="H27" s="41" t="s">
        <v>41</v>
      </c>
      <c r="I27" s="40"/>
      <c r="J27" s="28" t="e">
        <f>((J24+J25)/2)-((J24-J25)/4)</f>
        <v>#DIV/0!</v>
      </c>
    </row>
    <row r="28" spans="1:10" ht="15.75">
      <c r="A28" s="29"/>
      <c r="B28" s="30"/>
      <c r="C28" s="30"/>
      <c r="D28" s="30"/>
      <c r="E28" s="30"/>
      <c r="F28" s="30"/>
      <c r="G28" s="30"/>
      <c r="H28" s="30"/>
      <c r="I28" s="31" t="s">
        <v>35</v>
      </c>
      <c r="J28" s="32" t="e">
        <f>AVERAGE(J24:J25)</f>
        <v>#DIV/0!</v>
      </c>
    </row>
    <row r="30" ht="12"/>
    <row r="31" ht="12"/>
    <row r="32" ht="12"/>
  </sheetData>
  <sheetProtection sheet="1" objects="1" scenarios="1"/>
  <mergeCells count="4">
    <mergeCell ref="H25:I25"/>
    <mergeCell ref="H26:I26"/>
    <mergeCell ref="H27:I27"/>
    <mergeCell ref="H24:I24"/>
  </mergeCells>
  <printOptions/>
  <pageMargins left="0.75" right="0.75" top="1" bottom="1" header="0.5" footer="0.5"/>
  <pageSetup fitToHeight="1" fitToWidth="1" horizontalDpi="600" verticalDpi="600" orientation="landscape"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Nitrogen-to-Protein Factor Calculator</dc:title>
  <dc:subject>This calculation workbook is based on the equations and measurement procedures in the related laboratory analytical procedure.</dc:subject>
  <dc:creator/>
  <cp:keywords/>
  <dc:description/>
  <cp:lastModifiedBy>Kimberly Austin</cp:lastModifiedBy>
  <cp:lastPrinted>2004-04-30T22:36:04Z</cp:lastPrinted>
  <dcterms:created xsi:type="dcterms:W3CDTF">2003-07-30T22:43:25Z</dcterms:created>
  <dcterms:modified xsi:type="dcterms:W3CDTF">2005-09-15T20:25:06Z</dcterms:modified>
  <cp:category/>
  <cp:version/>
  <cp:contentType/>
  <cp:contentStatus/>
</cp:coreProperties>
</file>