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030" windowHeight="8580" activeTab="0"/>
  </bookViews>
  <sheets>
    <sheet name="Input_Output" sheetId="1" r:id="rId1"/>
    <sheet name="Calc Details" sheetId="2" r:id="rId2"/>
    <sheet name="Pressure Power Plot" sheetId="3" r:id="rId3"/>
  </sheets>
  <definedNames>
    <definedName name="_xlnm.Print_Area" localSheetId="0">'Input_Output'!$A$1:$M$37</definedName>
  </definedNames>
  <calcPr fullCalcOnLoad="1"/>
</workbook>
</file>

<file path=xl/sharedStrings.xml><?xml version="1.0" encoding="utf-8"?>
<sst xmlns="http://schemas.openxmlformats.org/spreadsheetml/2006/main" count="127" uniqueCount="91">
  <si>
    <t>Input Data</t>
  </si>
  <si>
    <t>Field Scale</t>
  </si>
  <si>
    <t>Lab Data</t>
  </si>
  <si>
    <t>Geometry Data</t>
  </si>
  <si>
    <t>Hole Dia</t>
  </si>
  <si>
    <t>in</t>
  </si>
  <si>
    <t>Energy at Failure, in-lbs</t>
  </si>
  <si>
    <t>Pipe OD</t>
  </si>
  <si>
    <t>Hard</t>
  </si>
  <si>
    <t>Int</t>
  </si>
  <si>
    <t>Soft</t>
  </si>
  <si>
    <t>Density</t>
  </si>
  <si>
    <t>Mass Cmt</t>
  </si>
  <si>
    <t>Pipe ID</t>
  </si>
  <si>
    <t>Foam</t>
  </si>
  <si>
    <t>Cemented Interval</t>
  </si>
  <si>
    <t>ft</t>
  </si>
  <si>
    <t>Latex</t>
  </si>
  <si>
    <t>Bead</t>
  </si>
  <si>
    <t>Cement Data</t>
  </si>
  <si>
    <t>Type 1</t>
  </si>
  <si>
    <t>lb/gal</t>
  </si>
  <si>
    <t>psi</t>
  </si>
  <si>
    <t>Young's Modulus</t>
  </si>
  <si>
    <t>Formation Data</t>
  </si>
  <si>
    <t>Calculated Data</t>
  </si>
  <si>
    <t>Cement Properties</t>
  </si>
  <si>
    <t>Hole Radius</t>
  </si>
  <si>
    <t>Pipe OR</t>
  </si>
  <si>
    <t>Pipe IR</t>
  </si>
  <si>
    <t xml:space="preserve">Pipe Steel CS </t>
  </si>
  <si>
    <t>sq in</t>
  </si>
  <si>
    <t>Pipe Internal CS Area</t>
  </si>
  <si>
    <t>Pipe Internal Volume</t>
  </si>
  <si>
    <t>cu in</t>
  </si>
  <si>
    <t>Formation Factor</t>
  </si>
  <si>
    <t>Annular Radius</t>
  </si>
  <si>
    <t>Annular CS Area</t>
  </si>
  <si>
    <t>Annular (Cement) Volume</t>
  </si>
  <si>
    <t>Cement Mass</t>
  </si>
  <si>
    <t>lbm</t>
  </si>
  <si>
    <t>Lab Data Failure Control Curve</t>
  </si>
  <si>
    <t>Multiplier</t>
  </si>
  <si>
    <t>in-lb</t>
  </si>
  <si>
    <t>Power</t>
  </si>
  <si>
    <t>E1A calc</t>
  </si>
  <si>
    <t>Applied Energy, Field</t>
  </si>
  <si>
    <t>E1A Field</t>
  </si>
  <si>
    <t>E1R Field</t>
  </si>
  <si>
    <t>Pressure Loading Schedule</t>
  </si>
  <si>
    <t>Pressure</t>
  </si>
  <si>
    <t>Applications</t>
  </si>
  <si>
    <t>Applied Energy
in - lbs</t>
  </si>
  <si>
    <t>Tens YM</t>
  </si>
  <si>
    <t>Ten Str</t>
  </si>
  <si>
    <t>AS Slope</t>
  </si>
  <si>
    <t>AS Intercept</t>
  </si>
  <si>
    <t>Formation Properties</t>
  </si>
  <si>
    <t>Intermediate</t>
  </si>
  <si>
    <t>&lt;-- Fld Data Pt</t>
  </si>
  <si>
    <t>2) Spreadsheet estimates field scale cement annular seal failure</t>
  </si>
  <si>
    <t xml:space="preserve">    by comparing calculated energy application and energy resistance</t>
  </si>
  <si>
    <t xml:space="preserve">    factors with laboratory data.</t>
  </si>
  <si>
    <t>Spreadsheet Annotation:</t>
  </si>
  <si>
    <t>E1R Fit</t>
  </si>
  <si>
    <t>Form Factor</t>
  </si>
  <si>
    <t>Pressure Analysis</t>
  </si>
  <si>
    <t>MMS Annular Seal Energy Analysis</t>
  </si>
  <si>
    <t>Output Data</t>
  </si>
  <si>
    <r>
      <t xml:space="preserve">1) Change only </t>
    </r>
    <r>
      <rPr>
        <b/>
        <sz val="10"/>
        <color indexed="10"/>
        <rFont val="Arial"/>
        <family val="2"/>
      </rPr>
      <t>Bold Red</t>
    </r>
    <r>
      <rPr>
        <sz val="10"/>
        <rFont val="Arial"/>
        <family val="2"/>
      </rPr>
      <t xml:space="preserve"> cells on Input_Output Tab</t>
    </r>
  </si>
  <si>
    <t>YM cmt</t>
  </si>
  <si>
    <t>TS cmt</t>
  </si>
  <si>
    <t>AS cmt</t>
  </si>
  <si>
    <t>E1R Minimum</t>
  </si>
  <si>
    <t>E1C Minimum</t>
  </si>
  <si>
    <t>Known Cement Properties (enter two and only two)</t>
  </si>
  <si>
    <t>Tensile Strength</t>
  </si>
  <si>
    <t>Anelastic Strain</t>
  </si>
  <si>
    <t>Required Cement Properties</t>
  </si>
  <si>
    <t>Min Tensile Strength</t>
  </si>
  <si>
    <t>Max Anelastic Strain</t>
  </si>
  <si>
    <t>Max Young's Modulus</t>
  </si>
  <si>
    <t>Formation YM</t>
  </si>
  <si>
    <t>Low Perm Reservoir</t>
  </si>
  <si>
    <t>Cement Energy Analysis</t>
  </si>
  <si>
    <t>Frac History</t>
  </si>
  <si>
    <t>Bottom</t>
  </si>
  <si>
    <t>Top</t>
  </si>
  <si>
    <t>Current Zone</t>
  </si>
  <si>
    <t>Total Applied Energy --&gt;</t>
  </si>
  <si>
    <t>Note - Spreadsheet Annotation is in Appendix X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</si>
</sst>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_);_(* \(#,##0.000\);_(* &quot;-&quot;???_);_(@_)"/>
    <numFmt numFmtId="168" formatCode="_(* #,##0.000000_);_(* \(#,##0.000000\);_(* &quot;-&quot;????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0.000"/>
    <numFmt numFmtId="173" formatCode="0.0"/>
    <numFmt numFmtId="174" formatCode="_(* #,##0.0_);_(* \(#,##0.0\);_(* &quot;-&quot;?_);_(@_)"/>
    <numFmt numFmtId="175" formatCode="_(* #,##0.0000_);_(* \(#,##0.0000\);_(* &quot;-&quot;????_);_(@_)"/>
    <numFmt numFmtId="176" formatCode="0.E+00"/>
  </numFmts>
  <fonts count="14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5.5"/>
      <name val="Arial"/>
      <family val="0"/>
    </font>
    <font>
      <sz val="5.5"/>
      <name val="Arial"/>
      <family val="0"/>
    </font>
    <font>
      <b/>
      <sz val="8.25"/>
      <name val="Arial"/>
      <family val="0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166" fontId="0" fillId="0" borderId="0" xfId="15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66" fontId="0" fillId="0" borderId="0" xfId="15" applyNumberFormat="1" applyFont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166" fontId="0" fillId="0" borderId="0" xfId="15" applyNumberFormat="1" applyFont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165" fontId="0" fillId="0" borderId="0" xfId="15" applyNumberFormat="1" applyFont="1" applyBorder="1" applyAlignment="1" applyProtection="1">
      <alignment/>
      <protection hidden="1"/>
    </xf>
    <xf numFmtId="11" fontId="0" fillId="0" borderId="0" xfId="15" applyNumberFormat="1" applyFont="1" applyBorder="1" applyAlignment="1" applyProtection="1">
      <alignment/>
      <protection hidden="1"/>
    </xf>
    <xf numFmtId="11" fontId="0" fillId="0" borderId="5" xfId="15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165" fontId="0" fillId="0" borderId="7" xfId="15" applyNumberFormat="1" applyFont="1" applyBorder="1" applyAlignment="1" applyProtection="1">
      <alignment/>
      <protection hidden="1"/>
    </xf>
    <xf numFmtId="11" fontId="0" fillId="0" borderId="7" xfId="15" applyNumberFormat="1" applyFont="1" applyBorder="1" applyAlignment="1" applyProtection="1">
      <alignment/>
      <protection hidden="1"/>
    </xf>
    <xf numFmtId="11" fontId="0" fillId="0" borderId="8" xfId="15" applyNumberFormat="1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166" fontId="0" fillId="0" borderId="0" xfId="15" applyNumberFormat="1" applyFont="1" applyAlignment="1" applyProtection="1">
      <alignment horizontal="center"/>
      <protection hidden="1"/>
    </xf>
    <xf numFmtId="0" fontId="3" fillId="0" borderId="5" xfId="0" applyFont="1" applyBorder="1" applyAlignment="1" applyProtection="1">
      <alignment/>
      <protection hidden="1"/>
    </xf>
    <xf numFmtId="169" fontId="0" fillId="0" borderId="5" xfId="15" applyNumberFormat="1" applyFont="1" applyBorder="1" applyAlignment="1" applyProtection="1">
      <alignment/>
      <protection hidden="1"/>
    </xf>
    <xf numFmtId="166" fontId="4" fillId="0" borderId="0" xfId="15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69" fontId="0" fillId="0" borderId="8" xfId="15" applyNumberFormat="1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165" fontId="0" fillId="0" borderId="0" xfId="15" applyNumberFormat="1" applyBorder="1" applyAlignment="1" applyProtection="1">
      <alignment/>
      <protection hidden="1"/>
    </xf>
    <xf numFmtId="43" fontId="0" fillId="0" borderId="5" xfId="0" applyNumberFormat="1" applyFont="1" applyBorder="1" applyAlignment="1" applyProtection="1">
      <alignment/>
      <protection hidden="1"/>
    </xf>
    <xf numFmtId="43" fontId="0" fillId="0" borderId="0" xfId="0" applyNumberFormat="1" applyFont="1" applyBorder="1" applyAlignment="1" applyProtection="1">
      <alignment/>
      <protection hidden="1"/>
    </xf>
    <xf numFmtId="164" fontId="0" fillId="0" borderId="0" xfId="15" applyNumberFormat="1" applyFont="1" applyAlignment="1" applyProtection="1" quotePrefix="1">
      <alignment/>
      <protection hidden="1"/>
    </xf>
    <xf numFmtId="165" fontId="0" fillId="0" borderId="0" xfId="15" applyNumberFormat="1" applyFont="1" applyAlignment="1" applyProtection="1" quotePrefix="1">
      <alignment/>
      <protection hidden="1"/>
    </xf>
    <xf numFmtId="0" fontId="0" fillId="0" borderId="6" xfId="0" applyBorder="1" applyAlignment="1" applyProtection="1">
      <alignment/>
      <protection hidden="1"/>
    </xf>
    <xf numFmtId="165" fontId="0" fillId="0" borderId="7" xfId="15" applyNumberForma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43" fontId="0" fillId="0" borderId="8" xfId="0" applyNumberFormat="1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11" fontId="0" fillId="0" borderId="0" xfId="0" applyNumberFormat="1" applyBorder="1" applyAlignment="1" applyProtection="1">
      <alignment/>
      <protection hidden="1"/>
    </xf>
    <xf numFmtId="43" fontId="0" fillId="0" borderId="4" xfId="0" applyNumberFormat="1" applyBorder="1" applyAlignment="1" applyProtection="1">
      <alignment/>
      <protection hidden="1"/>
    </xf>
    <xf numFmtId="0" fontId="0" fillId="0" borderId="4" xfId="0" applyFont="1" applyFill="1" applyBorder="1" applyAlignment="1" applyProtection="1">
      <alignment/>
      <protection hidden="1"/>
    </xf>
    <xf numFmtId="11" fontId="0" fillId="0" borderId="5" xfId="0" applyNumberFormat="1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165" fontId="0" fillId="0" borderId="4" xfId="0" applyNumberFormat="1" applyBorder="1" applyAlignment="1" applyProtection="1">
      <alignment/>
      <protection hidden="1"/>
    </xf>
    <xf numFmtId="43" fontId="0" fillId="0" borderId="0" xfId="15" applyFont="1" applyBorder="1" applyAlignment="1" applyProtection="1">
      <alignment/>
      <protection hidden="1"/>
    </xf>
    <xf numFmtId="43" fontId="0" fillId="0" borderId="0" xfId="0" applyNumberFormat="1" applyFont="1" applyAlignment="1" applyProtection="1">
      <alignment/>
      <protection hidden="1"/>
    </xf>
    <xf numFmtId="165" fontId="0" fillId="0" borderId="4" xfId="15" applyNumberFormat="1" applyBorder="1" applyAlignment="1" applyProtection="1">
      <alignment/>
      <protection hidden="1"/>
    </xf>
    <xf numFmtId="43" fontId="0" fillId="0" borderId="0" xfId="15" applyNumberFormat="1" applyAlignment="1" applyProtection="1">
      <alignment/>
      <protection hidden="1"/>
    </xf>
    <xf numFmtId="165" fontId="0" fillId="0" borderId="0" xfId="15" applyNumberFormat="1" applyFont="1" applyAlignment="1" applyProtection="1" quotePrefix="1">
      <alignment/>
      <protection hidden="1"/>
    </xf>
    <xf numFmtId="165" fontId="0" fillId="0" borderId="0" xfId="15" applyNumberFormat="1" applyFont="1" applyAlignment="1" applyProtection="1">
      <alignment/>
      <protection hidden="1"/>
    </xf>
    <xf numFmtId="43" fontId="0" fillId="0" borderId="0" xfId="15" applyAlignment="1" applyProtection="1">
      <alignment/>
      <protection hidden="1"/>
    </xf>
    <xf numFmtId="43" fontId="0" fillId="0" borderId="0" xfId="0" applyNumberFormat="1" applyAlignment="1" applyProtection="1">
      <alignment horizontal="center"/>
      <protection hidden="1"/>
    </xf>
    <xf numFmtId="165" fontId="0" fillId="0" borderId="0" xfId="15" applyNumberForma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11" fontId="0" fillId="0" borderId="0" xfId="15" applyNumberFormat="1" applyAlignment="1" applyProtection="1">
      <alignment/>
      <protection hidden="1"/>
    </xf>
    <xf numFmtId="165" fontId="0" fillId="0" borderId="0" xfId="15" applyNumberFormat="1" applyFont="1" applyAlignment="1" applyProtection="1">
      <alignment horizontal="left"/>
      <protection hidden="1"/>
    </xf>
    <xf numFmtId="164" fontId="0" fillId="0" borderId="0" xfId="15" applyNumberFormat="1" applyAlignment="1" applyProtection="1">
      <alignment/>
      <protection hidden="1"/>
    </xf>
    <xf numFmtId="43" fontId="0" fillId="0" borderId="0" xfId="15" applyFont="1" applyAlignment="1" applyProtection="1" quotePrefix="1">
      <alignment/>
      <protection hidden="1"/>
    </xf>
    <xf numFmtId="43" fontId="0" fillId="0" borderId="0" xfId="15" applyNumberFormat="1" applyFont="1" applyAlignment="1" applyProtection="1" quotePrefix="1">
      <alignment/>
      <protection hidden="1"/>
    </xf>
    <xf numFmtId="0" fontId="0" fillId="0" borderId="0" xfId="0" applyAlignment="1" applyProtection="1">
      <alignment horizontal="center" vertical="top" wrapText="1"/>
      <protection hidden="1"/>
    </xf>
    <xf numFmtId="166" fontId="0" fillId="0" borderId="0" xfId="15" applyNumberFormat="1" applyFont="1" applyAlignment="1" applyProtection="1">
      <alignment horizontal="center" vertical="top" wrapText="1"/>
      <protection hidden="1"/>
    </xf>
    <xf numFmtId="165" fontId="0" fillId="0" borderId="6" xfId="0" applyNumberFormat="1" applyBorder="1" applyAlignment="1" applyProtection="1">
      <alignment/>
      <protection hidden="1"/>
    </xf>
    <xf numFmtId="165" fontId="0" fillId="0" borderId="8" xfId="0" applyNumberFormat="1" applyFill="1" applyBorder="1" applyAlignment="1" applyProtection="1" quotePrefix="1">
      <alignment horizontal="left"/>
      <protection hidden="1"/>
    </xf>
    <xf numFmtId="169" fontId="0" fillId="0" borderId="0" xfId="15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1" fontId="0" fillId="0" borderId="0" xfId="0" applyNumberForma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66" fontId="0" fillId="0" borderId="0" xfId="0" applyNumberFormat="1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66" fontId="3" fillId="0" borderId="0" xfId="15" applyNumberFormat="1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165" fontId="0" fillId="0" borderId="0" xfId="0" applyNumberFormat="1" applyFill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/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166" fontId="3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0" fillId="0" borderId="0" xfId="0" applyNumberFormat="1" applyBorder="1" applyAlignment="1" applyProtection="1">
      <alignment horizontal="center"/>
      <protection hidden="1"/>
    </xf>
    <xf numFmtId="165" fontId="0" fillId="0" borderId="0" xfId="0" applyNumberFormat="1" applyFill="1" applyBorder="1" applyAlignment="1" applyProtection="1" quotePrefix="1">
      <alignment horizontal="left"/>
      <protection hidden="1"/>
    </xf>
    <xf numFmtId="43" fontId="0" fillId="0" borderId="7" xfId="0" applyNumberFormat="1" applyBorder="1" applyAlignment="1" applyProtection="1">
      <alignment horizontal="center"/>
      <protection hidden="1"/>
    </xf>
    <xf numFmtId="11" fontId="0" fillId="0" borderId="0" xfId="0" applyNumberFormat="1" applyFont="1" applyAlignment="1">
      <alignment/>
    </xf>
    <xf numFmtId="165" fontId="0" fillId="0" borderId="0" xfId="15" applyNumberFormat="1" applyFont="1" applyAlignment="1">
      <alignment horizontal="center"/>
    </xf>
    <xf numFmtId="0" fontId="11" fillId="0" borderId="0" xfId="0" applyFont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3" fillId="0" borderId="0" xfId="15" applyNumberFormat="1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5" fontId="0" fillId="0" borderId="0" xfId="15" applyNumberFormat="1" applyFont="1" applyAlignment="1">
      <alignment/>
    </xf>
    <xf numFmtId="43" fontId="4" fillId="0" borderId="0" xfId="15" applyFont="1" applyAlignment="1" applyProtection="1">
      <alignment/>
      <protection locked="0"/>
    </xf>
    <xf numFmtId="165" fontId="4" fillId="0" borderId="0" xfId="15" applyNumberFormat="1" applyFont="1" applyAlignment="1" applyProtection="1">
      <alignment/>
      <protection locked="0"/>
    </xf>
    <xf numFmtId="176" fontId="4" fillId="0" borderId="0" xfId="15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1" fontId="4" fillId="0" borderId="0" xfId="15" applyNumberFormat="1" applyFont="1" applyAlignment="1" applyProtection="1">
      <alignment/>
      <protection locked="0"/>
    </xf>
    <xf numFmtId="43" fontId="0" fillId="0" borderId="0" xfId="15" applyFont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E1R vs E1A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Lab 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'Calc Details'!$F$32:$F$49</c:f>
              <c:numCache>
                <c:ptCount val="18"/>
                <c:pt idx="0">
                  <c:v>94.24503309956745</c:v>
                </c:pt>
                <c:pt idx="1">
                  <c:v>141.3675496493512</c:v>
                </c:pt>
                <c:pt idx="2">
                  <c:v>183.77781454415654</c:v>
                </c:pt>
                <c:pt idx="3">
                  <c:v>257.2889403618192</c:v>
                </c:pt>
                <c:pt idx="4">
                  <c:v>263.8860926787889</c:v>
                </c:pt>
                <c:pt idx="5">
                  <c:v>263.8860926787889</c:v>
                </c:pt>
                <c:pt idx="6">
                  <c:v>551.3334436324697</c:v>
                </c:pt>
                <c:pt idx="7">
                  <c:v>1041.4076157502202</c:v>
                </c:pt>
                <c:pt idx="8">
                  <c:v>1837.780517096495</c:v>
                </c:pt>
                <c:pt idx="9">
                  <c:v>2214.765086490241</c:v>
                </c:pt>
                <c:pt idx="10">
                  <c:v>3124.2230273244377</c:v>
                </c:pt>
                <c:pt idx="11">
                  <c:v>3298.570539046007</c:v>
                </c:pt>
                <c:pt idx="12">
                  <c:v>3500</c:v>
                </c:pt>
                <c:pt idx="13">
                  <c:v>4000</c:v>
                </c:pt>
                <c:pt idx="14">
                  <c:v>4500</c:v>
                </c:pt>
                <c:pt idx="15">
                  <c:v>5000</c:v>
                </c:pt>
                <c:pt idx="16">
                  <c:v>5500</c:v>
                </c:pt>
                <c:pt idx="17">
                  <c:v>6000</c:v>
                </c:pt>
              </c:numCache>
            </c:numRef>
          </c:xVal>
          <c:yVal>
            <c:numRef>
              <c:f>'Calc Details'!$G$32:$G$49</c:f>
              <c:numCache>
                <c:ptCount val="18"/>
                <c:pt idx="0">
                  <c:v>0.1288648924228601</c:v>
                </c:pt>
                <c:pt idx="1">
                  <c:v>0.3056887343584949</c:v>
                </c:pt>
                <c:pt idx="2">
                  <c:v>0.5345943341163966</c:v>
                </c:pt>
                <c:pt idx="3">
                  <c:v>1.094801840381491</c:v>
                </c:pt>
                <c:pt idx="4">
                  <c:v>1.1554737549656697</c:v>
                </c:pt>
                <c:pt idx="5">
                  <c:v>1.1554737549656697</c:v>
                </c:pt>
                <c:pt idx="6">
                  <c:v>5.552434865658979</c:v>
                </c:pt>
                <c:pt idx="7">
                  <c:v>21.523535583330823</c:v>
                </c:pt>
                <c:pt idx="8">
                  <c:v>72.18144061802226</c:v>
                </c:pt>
                <c:pt idx="9">
                  <c:v>107.41388722572715</c:v>
                </c:pt>
                <c:pt idx="10">
                  <c:v>223.54902858684733</c:v>
                </c:pt>
                <c:pt idx="11">
                  <c:v>250.96641159362343</c:v>
                </c:pt>
                <c:pt idx="12">
                  <c:v>284.74553971461586</c:v>
                </c:pt>
                <c:pt idx="13">
                  <c:v>378.4451760922097</c:v>
                </c:pt>
                <c:pt idx="14">
                  <c:v>486.38291097567026</c:v>
                </c:pt>
                <c:pt idx="15">
                  <c:v>608.7795643636518</c:v>
                </c:pt>
                <c:pt idx="16">
                  <c:v>745.8354846789135</c:v>
                </c:pt>
                <c:pt idx="17">
                  <c:v>897.7342449803127</c:v>
                </c:pt>
              </c:numCache>
            </c:numRef>
          </c:yVal>
          <c:smooth val="1"/>
        </c:ser>
        <c:ser>
          <c:idx val="1"/>
          <c:order val="1"/>
          <c:tx>
            <c:v>Field Data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'Calc Details'!$F$51</c:f>
              <c:numCache>
                <c:ptCount val="1"/>
                <c:pt idx="0">
                  <c:v>695.4264628070828</c:v>
                </c:pt>
              </c:numCache>
            </c:numRef>
          </c:xVal>
          <c:yVal>
            <c:numRef>
              <c:f>'Calc Details'!$G$51</c:f>
              <c:numCache>
                <c:ptCount val="1"/>
                <c:pt idx="0">
                  <c:v>9.105553529656657</c:v>
                </c:pt>
              </c:numCache>
            </c:numRef>
          </c:yVal>
          <c:smooth val="1"/>
        </c:ser>
        <c:axId val="15207221"/>
        <c:axId val="2647262"/>
      </c:scatterChart>
      <c:valAx>
        <c:axId val="15207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E1A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7262"/>
        <c:crosses val="autoZero"/>
        <c:crossBetween val="midCat"/>
        <c:dispUnits/>
      </c:valAx>
      <c:valAx>
        <c:axId val="264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E1R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152072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E1R vs E1A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Lab 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'Calc Details'!$F$32:$F$49</c:f>
              <c:numCache>
                <c:ptCount val="18"/>
                <c:pt idx="0">
                  <c:v>94.24503309956745</c:v>
                </c:pt>
                <c:pt idx="1">
                  <c:v>141.3675496493512</c:v>
                </c:pt>
                <c:pt idx="2">
                  <c:v>183.77781454415654</c:v>
                </c:pt>
                <c:pt idx="3">
                  <c:v>257.2889403618192</c:v>
                </c:pt>
                <c:pt idx="4">
                  <c:v>263.8860926787889</c:v>
                </c:pt>
                <c:pt idx="5">
                  <c:v>263.8860926787889</c:v>
                </c:pt>
                <c:pt idx="6">
                  <c:v>551.3334436324697</c:v>
                </c:pt>
                <c:pt idx="7">
                  <c:v>1041.4076157502202</c:v>
                </c:pt>
                <c:pt idx="8">
                  <c:v>1837.780517096495</c:v>
                </c:pt>
                <c:pt idx="9">
                  <c:v>2214.765086490241</c:v>
                </c:pt>
                <c:pt idx="10">
                  <c:v>3124.2230273244377</c:v>
                </c:pt>
                <c:pt idx="11">
                  <c:v>3298.570539046007</c:v>
                </c:pt>
                <c:pt idx="12">
                  <c:v>3500</c:v>
                </c:pt>
                <c:pt idx="13">
                  <c:v>4000</c:v>
                </c:pt>
                <c:pt idx="14">
                  <c:v>4500</c:v>
                </c:pt>
                <c:pt idx="15">
                  <c:v>5000</c:v>
                </c:pt>
                <c:pt idx="16">
                  <c:v>5500</c:v>
                </c:pt>
                <c:pt idx="17">
                  <c:v>6000</c:v>
                </c:pt>
              </c:numCache>
            </c:numRef>
          </c:xVal>
          <c:yVal>
            <c:numRef>
              <c:f>'Calc Details'!$G$32:$G$49</c:f>
              <c:numCache>
                <c:ptCount val="18"/>
                <c:pt idx="0">
                  <c:v>0.1288648924228601</c:v>
                </c:pt>
                <c:pt idx="1">
                  <c:v>0.3056887343584949</c:v>
                </c:pt>
                <c:pt idx="2">
                  <c:v>0.5345943341163966</c:v>
                </c:pt>
                <c:pt idx="3">
                  <c:v>1.094801840381491</c:v>
                </c:pt>
                <c:pt idx="4">
                  <c:v>1.1554737549656697</c:v>
                </c:pt>
                <c:pt idx="5">
                  <c:v>1.1554737549656697</c:v>
                </c:pt>
                <c:pt idx="6">
                  <c:v>5.552434865658979</c:v>
                </c:pt>
                <c:pt idx="7">
                  <c:v>21.523535583330823</c:v>
                </c:pt>
                <c:pt idx="8">
                  <c:v>72.18144061802226</c:v>
                </c:pt>
                <c:pt idx="9">
                  <c:v>107.41388722572715</c:v>
                </c:pt>
                <c:pt idx="10">
                  <c:v>223.54902858684733</c:v>
                </c:pt>
                <c:pt idx="11">
                  <c:v>250.96641159362343</c:v>
                </c:pt>
                <c:pt idx="12">
                  <c:v>284.74553971461586</c:v>
                </c:pt>
                <c:pt idx="13">
                  <c:v>378.4451760922097</c:v>
                </c:pt>
                <c:pt idx="14">
                  <c:v>486.38291097567026</c:v>
                </c:pt>
                <c:pt idx="15">
                  <c:v>608.7795643636518</c:v>
                </c:pt>
                <c:pt idx="16">
                  <c:v>745.8354846789135</c:v>
                </c:pt>
                <c:pt idx="17">
                  <c:v>897.7342449803127</c:v>
                </c:pt>
              </c:numCache>
            </c:numRef>
          </c:yVal>
          <c:smooth val="1"/>
        </c:ser>
        <c:ser>
          <c:idx val="1"/>
          <c:order val="1"/>
          <c:tx>
            <c:v>Field Data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'Calc Details'!$F$51</c:f>
              <c:numCache>
                <c:ptCount val="1"/>
                <c:pt idx="0">
                  <c:v>695.4264628070828</c:v>
                </c:pt>
              </c:numCache>
            </c:numRef>
          </c:xVal>
          <c:yVal>
            <c:numRef>
              <c:f>'Calc Details'!$G$51</c:f>
              <c:numCache>
                <c:ptCount val="1"/>
                <c:pt idx="0">
                  <c:v>9.105553529656657</c:v>
                </c:pt>
              </c:numCache>
            </c:numRef>
          </c:yVal>
          <c:smooth val="1"/>
        </c:ser>
        <c:axId val="23825359"/>
        <c:axId val="13101640"/>
      </c:scatterChart>
      <c:valAx>
        <c:axId val="23825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E1A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01640"/>
        <c:crosses val="autoZero"/>
        <c:crossBetween val="midCat"/>
        <c:dispUnits/>
      </c:valAx>
      <c:valAx>
        <c:axId val="13101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E1R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238253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E1R vs E1A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Lab 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'Calc Details'!$F$32:$F$49</c:f>
              <c:numCache>
                <c:ptCount val="18"/>
                <c:pt idx="0">
                  <c:v>94.24503309956745</c:v>
                </c:pt>
                <c:pt idx="1">
                  <c:v>141.3675496493512</c:v>
                </c:pt>
                <c:pt idx="2">
                  <c:v>183.77781454415654</c:v>
                </c:pt>
                <c:pt idx="3">
                  <c:v>257.2889403618192</c:v>
                </c:pt>
                <c:pt idx="4">
                  <c:v>263.8860926787889</c:v>
                </c:pt>
                <c:pt idx="5">
                  <c:v>263.8860926787889</c:v>
                </c:pt>
                <c:pt idx="6">
                  <c:v>551.3334436324697</c:v>
                </c:pt>
                <c:pt idx="7">
                  <c:v>1041.4076157502202</c:v>
                </c:pt>
                <c:pt idx="8">
                  <c:v>1837.780517096495</c:v>
                </c:pt>
                <c:pt idx="9">
                  <c:v>2214.765086490241</c:v>
                </c:pt>
                <c:pt idx="10">
                  <c:v>3124.2230273244377</c:v>
                </c:pt>
                <c:pt idx="11">
                  <c:v>3298.570539046007</c:v>
                </c:pt>
                <c:pt idx="12">
                  <c:v>3500</c:v>
                </c:pt>
                <c:pt idx="13">
                  <c:v>4000</c:v>
                </c:pt>
                <c:pt idx="14">
                  <c:v>4500</c:v>
                </c:pt>
                <c:pt idx="15">
                  <c:v>5000</c:v>
                </c:pt>
                <c:pt idx="16">
                  <c:v>5500</c:v>
                </c:pt>
                <c:pt idx="17">
                  <c:v>6000</c:v>
                </c:pt>
              </c:numCache>
            </c:numRef>
          </c:xVal>
          <c:yVal>
            <c:numRef>
              <c:f>'Calc Details'!$G$32:$G$49</c:f>
              <c:numCache>
                <c:ptCount val="18"/>
                <c:pt idx="0">
                  <c:v>0.1288648924228601</c:v>
                </c:pt>
                <c:pt idx="1">
                  <c:v>0.3056887343584949</c:v>
                </c:pt>
                <c:pt idx="2">
                  <c:v>0.5345943341163966</c:v>
                </c:pt>
                <c:pt idx="3">
                  <c:v>1.094801840381491</c:v>
                </c:pt>
                <c:pt idx="4">
                  <c:v>1.1554737549656697</c:v>
                </c:pt>
                <c:pt idx="5">
                  <c:v>1.1554737549656697</c:v>
                </c:pt>
                <c:pt idx="6">
                  <c:v>5.552434865658979</c:v>
                </c:pt>
                <c:pt idx="7">
                  <c:v>21.523535583330823</c:v>
                </c:pt>
                <c:pt idx="8">
                  <c:v>72.18144061802226</c:v>
                </c:pt>
                <c:pt idx="9">
                  <c:v>107.41388722572715</c:v>
                </c:pt>
                <c:pt idx="10">
                  <c:v>223.54902858684733</c:v>
                </c:pt>
                <c:pt idx="11">
                  <c:v>250.96641159362343</c:v>
                </c:pt>
                <c:pt idx="12">
                  <c:v>284.74553971461586</c:v>
                </c:pt>
                <c:pt idx="13">
                  <c:v>378.4451760922097</c:v>
                </c:pt>
                <c:pt idx="14">
                  <c:v>486.38291097567026</c:v>
                </c:pt>
                <c:pt idx="15">
                  <c:v>608.7795643636518</c:v>
                </c:pt>
                <c:pt idx="16">
                  <c:v>745.8354846789135</c:v>
                </c:pt>
                <c:pt idx="17">
                  <c:v>897.7342449803127</c:v>
                </c:pt>
              </c:numCache>
            </c:numRef>
          </c:yVal>
          <c:smooth val="1"/>
        </c:ser>
        <c:ser>
          <c:idx val="1"/>
          <c:order val="1"/>
          <c:tx>
            <c:v>Field Data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'Calc Details'!$F$51</c:f>
              <c:numCache>
                <c:ptCount val="1"/>
                <c:pt idx="0">
                  <c:v>695.4264628070828</c:v>
                </c:pt>
              </c:numCache>
            </c:numRef>
          </c:xVal>
          <c:yVal>
            <c:numRef>
              <c:f>'Calc Details'!$G$51</c:f>
              <c:numCache>
                <c:ptCount val="1"/>
                <c:pt idx="0">
                  <c:v>9.105553529656657</c:v>
                </c:pt>
              </c:numCache>
            </c:numRef>
          </c:yVal>
          <c:smooth val="1"/>
        </c:ser>
        <c:axId val="50805897"/>
        <c:axId val="54599890"/>
      </c:scatterChart>
      <c:valAx>
        <c:axId val="50805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E1A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99890"/>
        <c:crosses val="autoZero"/>
        <c:crossBetween val="midCat"/>
        <c:dispUnits/>
      </c:valAx>
      <c:valAx>
        <c:axId val="54599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E1R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508058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12</xdr:col>
      <xdr:colOff>533400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3028950" y="1943100"/>
        <a:ext cx="67341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55</xdr:row>
      <xdr:rowOff>152400</xdr:rowOff>
    </xdr:from>
    <xdr:to>
      <xdr:col>7</xdr:col>
      <xdr:colOff>447675</xdr:colOff>
      <xdr:row>76</xdr:row>
      <xdr:rowOff>9525</xdr:rowOff>
    </xdr:to>
    <xdr:graphicFrame>
      <xdr:nvGraphicFramePr>
        <xdr:cNvPr id="1" name="Chart 6"/>
        <xdr:cNvGraphicFramePr/>
      </xdr:nvGraphicFramePr>
      <xdr:xfrm>
        <a:off x="152400" y="9220200"/>
        <a:ext cx="72580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B7" sqref="B7"/>
    </sheetView>
  </sheetViews>
  <sheetFormatPr defaultColWidth="9.140625" defaultRowHeight="12.75"/>
  <cols>
    <col min="1" max="1" width="19.57421875" style="0" customWidth="1"/>
    <col min="2" max="2" width="11.8515625" style="0" customWidth="1"/>
    <col min="3" max="3" width="10.8515625" style="0" customWidth="1"/>
    <col min="4" max="4" width="3.140625" style="0" customWidth="1"/>
    <col min="5" max="5" width="15.140625" style="0" customWidth="1"/>
    <col min="6" max="6" width="12.28125" style="0" customWidth="1"/>
    <col min="7" max="7" width="12.00390625" style="0" bestFit="1" customWidth="1"/>
    <col min="9" max="9" width="3.8515625" style="0" customWidth="1"/>
    <col min="10" max="10" width="20.421875" style="0" customWidth="1"/>
    <col min="11" max="11" width="11.00390625" style="0" bestFit="1" customWidth="1"/>
    <col min="16" max="17" width="0" style="0" hidden="1" customWidth="1"/>
  </cols>
  <sheetData>
    <row r="1" ht="12.75">
      <c r="A1" s="92" t="s">
        <v>83</v>
      </c>
    </row>
    <row r="2" spans="1:17" ht="12.75">
      <c r="A2" s="92" t="s">
        <v>84</v>
      </c>
      <c r="P2" t="s">
        <v>18</v>
      </c>
      <c r="Q2" t="s">
        <v>8</v>
      </c>
    </row>
    <row r="3" ht="12.75">
      <c r="A3" s="92" t="s">
        <v>90</v>
      </c>
    </row>
    <row r="4" spans="16:17" ht="12.75">
      <c r="P4" t="s">
        <v>14</v>
      </c>
      <c r="Q4" t="s">
        <v>9</v>
      </c>
    </row>
    <row r="5" spans="1:17" ht="12.75">
      <c r="A5" s="92" t="str">
        <f>'Calc Details'!A11</f>
        <v>Input Data</v>
      </c>
      <c r="E5" s="92"/>
      <c r="J5" s="92" t="s">
        <v>68</v>
      </c>
      <c r="P5" t="s">
        <v>17</v>
      </c>
      <c r="Q5" t="s">
        <v>10</v>
      </c>
    </row>
    <row r="6" spans="1:16" ht="12.75">
      <c r="A6" s="93" t="str">
        <f>'Calc Details'!A12</f>
        <v>Geometry Data</v>
      </c>
      <c r="E6" s="93" t="s">
        <v>75</v>
      </c>
      <c r="J6" s="92" t="s">
        <v>78</v>
      </c>
      <c r="P6" t="s">
        <v>20</v>
      </c>
    </row>
    <row r="7" spans="1:12" ht="12.75">
      <c r="A7" t="str">
        <f>'Calc Details'!A13</f>
        <v>Hole Dia</v>
      </c>
      <c r="B7" s="108">
        <v>7</v>
      </c>
      <c r="C7" s="91" t="str">
        <f>'Calc Details'!C13</f>
        <v>in</v>
      </c>
      <c r="E7" t="s">
        <v>76</v>
      </c>
      <c r="F7" s="109"/>
      <c r="G7" t="s">
        <v>22</v>
      </c>
      <c r="J7" t="s">
        <v>79</v>
      </c>
      <c r="K7" s="99">
        <f>'Calc Details'!C44</f>
        <v>363.3115858333007</v>
      </c>
      <c r="L7" t="s">
        <v>22</v>
      </c>
    </row>
    <row r="8" spans="1:12" ht="12.75">
      <c r="A8" t="str">
        <f>'Calc Details'!A14</f>
        <v>Pipe OD</v>
      </c>
      <c r="B8" s="108">
        <v>5.5</v>
      </c>
      <c r="C8" s="91" t="str">
        <f>'Calc Details'!C14</f>
        <v>in</v>
      </c>
      <c r="E8" t="s">
        <v>23</v>
      </c>
      <c r="F8" s="109">
        <v>100000</v>
      </c>
      <c r="G8" t="s">
        <v>22</v>
      </c>
      <c r="J8" t="s">
        <v>81</v>
      </c>
      <c r="K8" s="99">
        <f>'Calc Details'!C45</f>
        <v>100000</v>
      </c>
      <c r="L8" t="s">
        <v>22</v>
      </c>
    </row>
    <row r="9" spans="1:11" ht="12.75">
      <c r="A9" t="str">
        <f>'Calc Details'!A15</f>
        <v>Pipe ID</v>
      </c>
      <c r="B9" s="108">
        <v>5</v>
      </c>
      <c r="C9" s="91" t="str">
        <f>'Calc Details'!C15</f>
        <v>in</v>
      </c>
      <c r="E9" t="s">
        <v>77</v>
      </c>
      <c r="F9" s="112">
        <f>3.75*10^-9</f>
        <v>3.7500000000000005E-09</v>
      </c>
      <c r="J9" t="s">
        <v>80</v>
      </c>
      <c r="K9" s="98">
        <f>'Calc Details'!C43</f>
        <v>3.7500000000000005E-09</v>
      </c>
    </row>
    <row r="10" spans="1:5" ht="12.75">
      <c r="A10" t="str">
        <f>'Calc Details'!A16</f>
        <v>Cemented Interval</v>
      </c>
      <c r="B10" s="109">
        <v>1000</v>
      </c>
      <c r="C10" s="91" t="str">
        <f>'Calc Details'!C16</f>
        <v>ft</v>
      </c>
      <c r="E10" s="100" t="str">
        <f>IF(SUM(G19:G21)=2,CHAR(32),"ERROR - INPUT TWO AND ONLY TWO PROPERTIES")</f>
        <v> </v>
      </c>
    </row>
    <row r="11" spans="1:3" ht="12.75">
      <c r="A11" s="93" t="s">
        <v>24</v>
      </c>
      <c r="B11" s="94"/>
      <c r="C11" s="91"/>
    </row>
    <row r="12" spans="1:3" ht="12.75">
      <c r="A12" t="s">
        <v>82</v>
      </c>
      <c r="B12" s="110">
        <v>1000000</v>
      </c>
      <c r="C12" s="91" t="s">
        <v>22</v>
      </c>
    </row>
    <row r="14" ht="12.75">
      <c r="A14" s="93" t="s">
        <v>85</v>
      </c>
    </row>
    <row r="15" spans="1:3" ht="12.75">
      <c r="A15" s="106" t="s">
        <v>86</v>
      </c>
      <c r="B15" s="102" t="s">
        <v>87</v>
      </c>
      <c r="C15" s="102" t="s">
        <v>50</v>
      </c>
    </row>
    <row r="16" spans="1:3" ht="12.75">
      <c r="A16" s="109">
        <v>8000</v>
      </c>
      <c r="B16" s="109">
        <v>7000</v>
      </c>
      <c r="C16" s="109">
        <v>8500</v>
      </c>
    </row>
    <row r="17" spans="1:3" ht="12.75">
      <c r="A17" s="109">
        <v>7550</v>
      </c>
      <c r="B17" s="109">
        <v>7400</v>
      </c>
      <c r="C17" s="109">
        <v>8200</v>
      </c>
    </row>
    <row r="18" spans="1:3" ht="12.75">
      <c r="A18" s="109">
        <v>7210</v>
      </c>
      <c r="B18" s="109">
        <v>6990</v>
      </c>
      <c r="C18" s="109">
        <v>8000</v>
      </c>
    </row>
    <row r="19" spans="1:7" ht="12.75">
      <c r="A19" s="109">
        <v>6700</v>
      </c>
      <c r="B19" s="109">
        <v>6490</v>
      </c>
      <c r="C19" s="109">
        <v>7700</v>
      </c>
      <c r="G19">
        <f>IF(F7=0,0,1)</f>
        <v>0</v>
      </c>
    </row>
    <row r="20" spans="1:7" ht="12.75">
      <c r="A20" s="111"/>
      <c r="B20" s="111"/>
      <c r="C20" s="111"/>
      <c r="G20">
        <f>IF(F8=0,0,1)</f>
        <v>1</v>
      </c>
    </row>
    <row r="21" spans="1:7" ht="12.75">
      <c r="A21" s="111"/>
      <c r="B21" s="111"/>
      <c r="C21" s="111"/>
      <c r="G21">
        <f>IF(F9=0,0,1)</f>
        <v>1</v>
      </c>
    </row>
    <row r="22" spans="1:3" ht="12.75">
      <c r="A22" s="104" t="s">
        <v>88</v>
      </c>
      <c r="B22" s="103"/>
      <c r="C22" s="103"/>
    </row>
    <row r="23" spans="1:3" ht="12.75">
      <c r="A23" s="109">
        <v>6250</v>
      </c>
      <c r="B23" s="109">
        <v>6000</v>
      </c>
      <c r="C23" s="109">
        <v>7500</v>
      </c>
    </row>
    <row r="24" spans="1:3" ht="12.75">
      <c r="A24" s="103"/>
      <c r="B24" s="103"/>
      <c r="C24" s="103"/>
    </row>
    <row r="25" ht="12.75">
      <c r="A25" s="13" t="s">
        <v>49</v>
      </c>
    </row>
    <row r="27" spans="2:3" ht="12.75">
      <c r="B27" s="105" t="s">
        <v>89</v>
      </c>
      <c r="C27" s="101">
        <f>SUM(C29:C35)</f>
        <v>9401216015.867456</v>
      </c>
    </row>
    <row r="28" spans="1:3" ht="38.25">
      <c r="A28" s="72" t="s">
        <v>50</v>
      </c>
      <c r="B28" s="73" t="s">
        <v>51</v>
      </c>
      <c r="C28" s="73" t="s">
        <v>52</v>
      </c>
    </row>
    <row r="29" spans="1:3" ht="12.75">
      <c r="A29" s="65">
        <f aca="true" t="shared" si="0" ref="A29:A34">C16</f>
        <v>8500</v>
      </c>
      <c r="B29" s="107">
        <f>IF(A29=0,0,1)</f>
        <v>1</v>
      </c>
      <c r="C29" s="67">
        <f>'Calc Details'!C49</f>
        <v>2002765316.6634934</v>
      </c>
    </row>
    <row r="30" spans="1:3" ht="12.75">
      <c r="A30" s="65">
        <f t="shared" si="0"/>
        <v>8200</v>
      </c>
      <c r="B30" s="107">
        <f aca="true" t="shared" si="1" ref="B30:B35">IF(A30=0,0,1)</f>
        <v>1</v>
      </c>
      <c r="C30" s="67">
        <f>'Calc Details'!C50</f>
        <v>1932079481.957723</v>
      </c>
    </row>
    <row r="31" spans="1:3" ht="12.75">
      <c r="A31" s="65">
        <f t="shared" si="0"/>
        <v>8000</v>
      </c>
      <c r="B31" s="107">
        <f t="shared" si="1"/>
        <v>1</v>
      </c>
      <c r="C31" s="67">
        <f>'Calc Details'!C51</f>
        <v>1884955592.153876</v>
      </c>
    </row>
    <row r="32" spans="1:3" ht="12.75">
      <c r="A32" s="65">
        <f t="shared" si="0"/>
        <v>7700</v>
      </c>
      <c r="B32" s="107">
        <f t="shared" si="1"/>
        <v>1</v>
      </c>
      <c r="C32" s="67">
        <f>'Calc Details'!C52</f>
        <v>1814269757.4481058</v>
      </c>
    </row>
    <row r="33" spans="1:3" ht="12.75">
      <c r="A33" s="65">
        <f t="shared" si="0"/>
        <v>0</v>
      </c>
      <c r="B33" s="107">
        <f t="shared" si="1"/>
        <v>0</v>
      </c>
      <c r="C33" s="67">
        <f>'Calc Details'!C53</f>
        <v>0</v>
      </c>
    </row>
    <row r="34" spans="1:3" ht="12.75">
      <c r="A34" s="65">
        <f t="shared" si="0"/>
        <v>0</v>
      </c>
      <c r="B34" s="107">
        <f t="shared" si="1"/>
        <v>0</v>
      </c>
      <c r="C34" s="67">
        <f>'Calc Details'!C54</f>
        <v>0</v>
      </c>
    </row>
    <row r="35" spans="1:3" ht="12.75">
      <c r="A35" s="65">
        <f>C23</f>
        <v>7500</v>
      </c>
      <c r="B35" s="107">
        <f t="shared" si="1"/>
        <v>1</v>
      </c>
      <c r="C35" s="67">
        <f>'Calc Details'!C55</f>
        <v>1767145867.6442587</v>
      </c>
    </row>
    <row r="38" ht="12.75">
      <c r="G38" s="101"/>
    </row>
  </sheetData>
  <sheetProtection password="8091" sheet="1" objects="1" scenarios="1" select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W126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4" customWidth="1"/>
    <col min="2" max="2" width="15.140625" style="2" customWidth="1"/>
    <col min="3" max="3" width="27.140625" style="2" bestFit="1" customWidth="1"/>
    <col min="4" max="4" width="10.28125" style="3" bestFit="1" customWidth="1"/>
    <col min="5" max="5" width="5.421875" style="4" customWidth="1"/>
    <col min="6" max="6" width="9.8515625" style="4" customWidth="1"/>
    <col min="7" max="7" width="11.7109375" style="4" customWidth="1"/>
    <col min="8" max="8" width="14.57421875" style="4" customWidth="1"/>
    <col min="9" max="9" width="11.7109375" style="4" customWidth="1"/>
    <col min="10" max="10" width="11.140625" style="4" customWidth="1"/>
    <col min="11" max="11" width="10.421875" style="4" customWidth="1"/>
    <col min="12" max="12" width="13.7109375" style="4" customWidth="1"/>
    <col min="13" max="13" width="10.421875" style="4" bestFit="1" customWidth="1"/>
    <col min="14" max="73" width="9.140625" style="4" customWidth="1"/>
    <col min="74" max="74" width="11.28125" style="4" bestFit="1" customWidth="1"/>
    <col min="75" max="16384" width="9.140625" style="4" customWidth="1"/>
  </cols>
  <sheetData>
    <row r="1" spans="1:75" ht="12.75">
      <c r="A1" s="1" t="s">
        <v>67</v>
      </c>
      <c r="BV1" s="5"/>
      <c r="BW1" s="5"/>
    </row>
    <row r="2" spans="1:75" ht="12.75">
      <c r="A2" s="1" t="s">
        <v>66</v>
      </c>
      <c r="F2" s="6" t="s">
        <v>26</v>
      </c>
      <c r="G2" s="7"/>
      <c r="H2" s="7"/>
      <c r="I2" s="7"/>
      <c r="J2" s="8"/>
      <c r="BV2" s="5"/>
      <c r="BW2" s="5"/>
    </row>
    <row r="3" spans="2:75" ht="12.75">
      <c r="B3" s="9"/>
      <c r="C3" s="9"/>
      <c r="F3" s="10"/>
      <c r="G3" s="11" t="s">
        <v>54</v>
      </c>
      <c r="H3" s="11" t="s">
        <v>53</v>
      </c>
      <c r="I3" s="11" t="s">
        <v>55</v>
      </c>
      <c r="J3" s="12" t="s">
        <v>56</v>
      </c>
      <c r="BV3" s="5"/>
      <c r="BW3" s="5"/>
    </row>
    <row r="4" spans="1:75" ht="12.75">
      <c r="A4" s="13" t="s">
        <v>63</v>
      </c>
      <c r="B4" s="9"/>
      <c r="C4" s="9"/>
      <c r="F4" s="14" t="s">
        <v>18</v>
      </c>
      <c r="G4" s="15">
        <v>400</v>
      </c>
      <c r="H4" s="15">
        <v>60000</v>
      </c>
      <c r="I4" s="16">
        <v>1.4599999999999998E-07</v>
      </c>
      <c r="J4" s="17">
        <v>3.53E-08</v>
      </c>
      <c r="BV4" s="5"/>
      <c r="BW4" s="5"/>
    </row>
    <row r="5" spans="1:75" ht="12.75">
      <c r="A5" s="18" t="s">
        <v>69</v>
      </c>
      <c r="B5" s="9"/>
      <c r="C5" s="9"/>
      <c r="F5" s="10" t="s">
        <v>14</v>
      </c>
      <c r="G5" s="15">
        <v>253</v>
      </c>
      <c r="H5" s="15">
        <v>32300</v>
      </c>
      <c r="I5" s="16">
        <v>1.08E-07</v>
      </c>
      <c r="J5" s="17">
        <v>3.94E-08</v>
      </c>
      <c r="BV5" s="5"/>
      <c r="BW5" s="5"/>
    </row>
    <row r="6" spans="1:75" ht="12.75">
      <c r="A6" s="18" t="s">
        <v>60</v>
      </c>
      <c r="B6" s="9"/>
      <c r="C6" s="9"/>
      <c r="F6" s="14" t="s">
        <v>17</v>
      </c>
      <c r="G6" s="15">
        <v>539</v>
      </c>
      <c r="H6" s="15">
        <v>53200</v>
      </c>
      <c r="I6" s="16">
        <v>6.440000000000001E-08</v>
      </c>
      <c r="J6" s="17">
        <v>6.28E-08</v>
      </c>
      <c r="BV6" s="5"/>
      <c r="BW6" s="5"/>
    </row>
    <row r="7" spans="1:75" ht="12.75">
      <c r="A7" s="18" t="s">
        <v>61</v>
      </c>
      <c r="B7" s="9"/>
      <c r="C7" s="9"/>
      <c r="F7" s="19" t="s">
        <v>20</v>
      </c>
      <c r="G7" s="20">
        <v>394</v>
      </c>
      <c r="H7" s="20">
        <v>81600</v>
      </c>
      <c r="I7" s="21">
        <v>4.95E-08</v>
      </c>
      <c r="J7" s="22">
        <v>7.85E-09</v>
      </c>
      <c r="BV7" s="5"/>
      <c r="BW7" s="5"/>
    </row>
    <row r="8" spans="1:75" ht="12.75">
      <c r="A8" s="18" t="s">
        <v>62</v>
      </c>
      <c r="B8" s="9"/>
      <c r="C8" s="9"/>
      <c r="BV8" s="5"/>
      <c r="BW8" s="5"/>
    </row>
    <row r="9" spans="1:75" ht="12.75">
      <c r="A9" s="18"/>
      <c r="B9" s="9"/>
      <c r="C9" s="9"/>
      <c r="BV9" s="5"/>
      <c r="BW9" s="5"/>
    </row>
    <row r="10" spans="1:75" ht="12.75">
      <c r="A10" s="1"/>
      <c r="F10" s="6" t="s">
        <v>57</v>
      </c>
      <c r="G10" s="23"/>
      <c r="H10" s="8"/>
      <c r="BV10" s="5"/>
      <c r="BW10" s="5"/>
    </row>
    <row r="11" spans="1:75" ht="12.75">
      <c r="A11" s="1" t="s">
        <v>0</v>
      </c>
      <c r="B11" s="24" t="s">
        <v>1</v>
      </c>
      <c r="C11" s="24"/>
      <c r="F11" s="14"/>
      <c r="G11" s="11" t="s">
        <v>53</v>
      </c>
      <c r="H11" s="25" t="s">
        <v>65</v>
      </c>
      <c r="BV11" s="5"/>
      <c r="BW11" s="5"/>
    </row>
    <row r="12" spans="1:75" ht="12.75">
      <c r="A12" s="13" t="s">
        <v>3</v>
      </c>
      <c r="B12" s="5"/>
      <c r="C12" s="5"/>
      <c r="F12" s="14" t="s">
        <v>8</v>
      </c>
      <c r="G12" s="15">
        <f>2*10^6</f>
        <v>2000000</v>
      </c>
      <c r="H12" s="26">
        <f>G12/2000000</f>
        <v>1</v>
      </c>
      <c r="BV12" s="5"/>
      <c r="BW12" s="5"/>
    </row>
    <row r="13" spans="1:75" s="18" customFormat="1" ht="12.75">
      <c r="A13" s="18" t="s">
        <v>4</v>
      </c>
      <c r="B13" s="113">
        <f>Input_Output!B7</f>
        <v>7</v>
      </c>
      <c r="C13" s="28" t="s">
        <v>5</v>
      </c>
      <c r="F13" s="14" t="s">
        <v>58</v>
      </c>
      <c r="G13" s="15">
        <v>500000</v>
      </c>
      <c r="H13" s="26">
        <f>G13/2000000</f>
        <v>0.25</v>
      </c>
      <c r="I13" s="4"/>
      <c r="J13" s="4"/>
      <c r="K13" s="4"/>
      <c r="L13" s="4"/>
      <c r="BV13" s="9"/>
      <c r="BW13" s="9"/>
    </row>
    <row r="14" spans="1:75" s="18" customFormat="1" ht="12.75">
      <c r="A14" s="18" t="s">
        <v>7</v>
      </c>
      <c r="B14" s="113">
        <f>Input_Output!B8</f>
        <v>5.5</v>
      </c>
      <c r="C14" s="28" t="s">
        <v>5</v>
      </c>
      <c r="F14" s="19" t="s">
        <v>10</v>
      </c>
      <c r="G14" s="20">
        <v>200</v>
      </c>
      <c r="H14" s="29">
        <f>G14/2000000</f>
        <v>0.0001</v>
      </c>
      <c r="BV14" s="9"/>
      <c r="BW14" s="9"/>
    </row>
    <row r="15" spans="1:75" s="18" customFormat="1" ht="12.75">
      <c r="A15" s="18" t="s">
        <v>13</v>
      </c>
      <c r="B15" s="113">
        <f>Input_Output!B9</f>
        <v>5</v>
      </c>
      <c r="C15" s="28" t="s">
        <v>5</v>
      </c>
      <c r="BV15" s="9"/>
      <c r="BW15" s="9"/>
    </row>
    <row r="16" spans="1:75" s="18" customFormat="1" ht="12.75">
      <c r="A16" s="18" t="s">
        <v>15</v>
      </c>
      <c r="B16" s="62">
        <f>Input_Output!B10</f>
        <v>1000</v>
      </c>
      <c r="C16" s="28" t="s">
        <v>16</v>
      </c>
      <c r="BV16" s="9"/>
      <c r="BW16" s="9"/>
    </row>
    <row r="17" spans="2:75" s="18" customFormat="1" ht="12.75">
      <c r="B17" s="9"/>
      <c r="C17" s="28"/>
      <c r="F17" s="6" t="s">
        <v>2</v>
      </c>
      <c r="G17" s="7"/>
      <c r="H17" s="7"/>
      <c r="I17" s="7"/>
      <c r="J17" s="7"/>
      <c r="K17" s="30"/>
      <c r="L17" s="31"/>
      <c r="BV17" s="9"/>
      <c r="BW17" s="9"/>
    </row>
    <row r="18" spans="1:75" s="18" customFormat="1" ht="12.75">
      <c r="A18" s="13" t="s">
        <v>19</v>
      </c>
      <c r="B18" s="9"/>
      <c r="C18" s="28"/>
      <c r="F18" s="32" t="s">
        <v>6</v>
      </c>
      <c r="G18" s="33"/>
      <c r="H18" s="33"/>
      <c r="I18" s="33"/>
      <c r="J18" s="33"/>
      <c r="K18" s="34"/>
      <c r="L18" s="31"/>
      <c r="BV18" s="9"/>
      <c r="BW18" s="9"/>
    </row>
    <row r="19" spans="1:75" s="18" customFormat="1" ht="12.75">
      <c r="A19" s="18" t="s">
        <v>11</v>
      </c>
      <c r="B19" s="41">
        <v>15</v>
      </c>
      <c r="C19" s="28" t="s">
        <v>21</v>
      </c>
      <c r="F19" s="10"/>
      <c r="G19" s="35" t="s">
        <v>8</v>
      </c>
      <c r="H19" s="35" t="s">
        <v>9</v>
      </c>
      <c r="I19" s="35" t="s">
        <v>10</v>
      </c>
      <c r="J19" s="35" t="s">
        <v>11</v>
      </c>
      <c r="K19" s="36" t="s">
        <v>12</v>
      </c>
      <c r="L19" s="37"/>
      <c r="BV19" s="9"/>
      <c r="BW19" s="9"/>
    </row>
    <row r="20" spans="2:75" s="18" customFormat="1" ht="12.75">
      <c r="B20" s="42"/>
      <c r="C20" s="28"/>
      <c r="F20" s="10" t="s">
        <v>18</v>
      </c>
      <c r="G20" s="38">
        <v>162224</v>
      </c>
      <c r="H20" s="38">
        <v>28627.763055836993</v>
      </c>
      <c r="I20" s="38">
        <v>13359.622759390597</v>
      </c>
      <c r="J20" s="33">
        <v>12</v>
      </c>
      <c r="K20" s="39">
        <f>$B$34*J20/231</f>
        <v>9179.978533216927</v>
      </c>
      <c r="L20" s="40"/>
      <c r="BV20" s="9"/>
      <c r="BW20" s="9"/>
    </row>
    <row r="21" spans="1:75" s="18" customFormat="1" ht="12.75">
      <c r="A21" s="13" t="s">
        <v>24</v>
      </c>
      <c r="B21" s="27"/>
      <c r="C21" s="28"/>
      <c r="F21" s="10" t="s">
        <v>14</v>
      </c>
      <c r="G21" s="38">
        <v>95426</v>
      </c>
      <c r="H21" s="38">
        <v>54074.663549914316</v>
      </c>
      <c r="I21" s="38">
        <v>9542.587685278997</v>
      </c>
      <c r="J21" s="33">
        <v>12</v>
      </c>
      <c r="K21" s="39" t="e">
        <f>#REF!*J21/231</f>
        <v>#REF!</v>
      </c>
      <c r="L21" s="40"/>
      <c r="BV21" s="9"/>
      <c r="BW21" s="9"/>
    </row>
    <row r="22" spans="1:75" s="18" customFormat="1" ht="12.75">
      <c r="A22" s="18" t="s">
        <v>23</v>
      </c>
      <c r="B22" s="42">
        <f>Input_Output!B12</f>
        <v>1000000</v>
      </c>
      <c r="C22" s="28" t="s">
        <v>22</v>
      </c>
      <c r="F22" s="10" t="s">
        <v>17</v>
      </c>
      <c r="G22" s="38">
        <v>149501</v>
      </c>
      <c r="H22" s="38">
        <v>17812.83034585413</v>
      </c>
      <c r="I22" s="38">
        <v>6361.725123519332</v>
      </c>
      <c r="J22" s="33">
        <v>15.6</v>
      </c>
      <c r="K22" s="39" t="e">
        <f>#REF!*J22/231</f>
        <v>#REF!</v>
      </c>
      <c r="L22" s="40"/>
      <c r="BV22" s="9"/>
      <c r="BW22" s="9"/>
    </row>
    <row r="23" spans="6:75" s="18" customFormat="1" ht="12.75">
      <c r="F23" s="43" t="s">
        <v>20</v>
      </c>
      <c r="G23" s="44">
        <v>222660</v>
      </c>
      <c r="H23" s="44">
        <v>17812.83034585413</v>
      </c>
      <c r="I23" s="44">
        <v>9542.587685278997</v>
      </c>
      <c r="J23" s="45">
        <v>15.6</v>
      </c>
      <c r="K23" s="46" t="e">
        <f>#REF!*J23/231</f>
        <v>#REF!</v>
      </c>
      <c r="L23" s="40"/>
      <c r="BV23" s="9"/>
      <c r="BW23" s="9"/>
    </row>
    <row r="24" spans="1:75" s="18" customFormat="1" ht="12.75">
      <c r="A24" s="1" t="s">
        <v>25</v>
      </c>
      <c r="B24" s="9"/>
      <c r="C24" s="28"/>
      <c r="F24" s="47"/>
      <c r="BV24" s="9"/>
      <c r="BW24" s="9"/>
    </row>
    <row r="25" spans="1:75" s="18" customFormat="1" ht="12.75">
      <c r="A25" s="4" t="s">
        <v>27</v>
      </c>
      <c r="B25" s="2">
        <f>B13/2</f>
        <v>3.5</v>
      </c>
      <c r="C25" s="3" t="s">
        <v>5</v>
      </c>
      <c r="BV25" s="9"/>
      <c r="BW25" s="9"/>
    </row>
    <row r="26" spans="1:75" s="18" customFormat="1" ht="12.75">
      <c r="A26" s="4" t="s">
        <v>28</v>
      </c>
      <c r="B26" s="2">
        <f>B14/2</f>
        <v>2.75</v>
      </c>
      <c r="C26" s="3" t="s">
        <v>5</v>
      </c>
      <c r="F26" s="6" t="s">
        <v>41</v>
      </c>
      <c r="G26" s="7"/>
      <c r="H26" s="30"/>
      <c r="I26" s="4"/>
      <c r="J26" s="48"/>
      <c r="K26" s="4"/>
      <c r="L26" s="4"/>
      <c r="P26" s="4"/>
      <c r="Q26" s="4"/>
      <c r="BV26" s="9"/>
      <c r="BW26" s="9"/>
    </row>
    <row r="27" spans="1:75" s="18" customFormat="1" ht="12.75">
      <c r="A27" s="4" t="s">
        <v>29</v>
      </c>
      <c r="B27" s="2">
        <f>B15/2</f>
        <v>2.5</v>
      </c>
      <c r="C27" s="3" t="s">
        <v>5</v>
      </c>
      <c r="F27" s="14"/>
      <c r="G27" s="31"/>
      <c r="H27" s="49"/>
      <c r="I27" s="35"/>
      <c r="J27" s="35"/>
      <c r="K27" s="37"/>
      <c r="BV27" s="9"/>
      <c r="BW27" s="9"/>
    </row>
    <row r="28" spans="1:75" s="18" customFormat="1" ht="12.75">
      <c r="A28" s="4" t="s">
        <v>30</v>
      </c>
      <c r="B28" s="2">
        <f>PI()*(B26^2-B27^2)</f>
        <v>4.123340357836604</v>
      </c>
      <c r="C28" s="3" t="s">
        <v>31</v>
      </c>
      <c r="F28" s="14" t="s">
        <v>42</v>
      </c>
      <c r="G28" s="50">
        <f>8.02*10^-6</f>
        <v>8.02E-06</v>
      </c>
      <c r="H28" s="49"/>
      <c r="I28" s="15"/>
      <c r="J28" s="31"/>
      <c r="K28" s="31"/>
      <c r="BV28" s="9"/>
      <c r="BW28" s="9"/>
    </row>
    <row r="29" spans="1:75" s="18" customFormat="1" ht="12.75">
      <c r="A29" s="4" t="s">
        <v>32</v>
      </c>
      <c r="B29" s="2">
        <f>PI()*B27^2</f>
        <v>19.634954084936208</v>
      </c>
      <c r="C29" s="3" t="s">
        <v>31</v>
      </c>
      <c r="F29" s="51" t="s">
        <v>44</v>
      </c>
      <c r="G29" s="33">
        <v>2.1304</v>
      </c>
      <c r="H29" s="49"/>
      <c r="I29" s="15"/>
      <c r="J29" s="31"/>
      <c r="K29" s="31"/>
      <c r="BV29" s="9"/>
      <c r="BW29" s="9"/>
    </row>
    <row r="30" spans="1:75" s="18" customFormat="1" ht="12.75">
      <c r="A30" s="4" t="s">
        <v>33</v>
      </c>
      <c r="B30" s="2">
        <f>B29*B16*12</f>
        <v>235619.4490192345</v>
      </c>
      <c r="C30" s="3" t="s">
        <v>34</v>
      </c>
      <c r="F30" s="52"/>
      <c r="G30" s="33"/>
      <c r="H30" s="53"/>
      <c r="I30" s="15"/>
      <c r="J30" s="40"/>
      <c r="K30" s="31"/>
      <c r="BV30" s="9"/>
      <c r="BW30" s="9"/>
    </row>
    <row r="31" spans="1:75" s="18" customFormat="1" ht="12.75">
      <c r="A31" s="4" t="s">
        <v>35</v>
      </c>
      <c r="B31" s="2">
        <f>B22/2000000</f>
        <v>0.5</v>
      </c>
      <c r="C31" s="3"/>
      <c r="F31" s="54" t="s">
        <v>45</v>
      </c>
      <c r="G31" s="55" t="s">
        <v>64</v>
      </c>
      <c r="H31" s="34"/>
      <c r="I31" s="15"/>
      <c r="J31" s="40"/>
      <c r="K31" s="31"/>
      <c r="BV31" s="9"/>
      <c r="BW31" s="9"/>
    </row>
    <row r="32" spans="1:75" s="18" customFormat="1" ht="12.75">
      <c r="A32" s="4" t="s">
        <v>36</v>
      </c>
      <c r="B32" s="2">
        <f>(B13/2)-B26</f>
        <v>0.75</v>
      </c>
      <c r="C32" s="3" t="s">
        <v>5</v>
      </c>
      <c r="F32" s="56">
        <v>94.24503309956745</v>
      </c>
      <c r="G32" s="57">
        <f aca="true" t="shared" si="0" ref="G32:G49">(F32^$G$29)*$G$28</f>
        <v>0.1288648924228601</v>
      </c>
      <c r="H32" s="34"/>
      <c r="I32" s="31"/>
      <c r="J32" s="40"/>
      <c r="K32" s="31"/>
      <c r="BV32" s="9"/>
      <c r="BW32" s="9"/>
    </row>
    <row r="33" spans="1:75" s="18" customFormat="1" ht="12.75">
      <c r="A33" s="4" t="s">
        <v>37</v>
      </c>
      <c r="B33" s="2">
        <f>PI()*(B13^2-B14^2)/4</f>
        <v>14.726215563702155</v>
      </c>
      <c r="C33" s="3" t="s">
        <v>31</v>
      </c>
      <c r="F33" s="56">
        <v>141.3675496493512</v>
      </c>
      <c r="G33" s="57">
        <f t="shared" si="0"/>
        <v>0.3056887343584949</v>
      </c>
      <c r="H33" s="34"/>
      <c r="BV33" s="9"/>
      <c r="BW33" s="9"/>
    </row>
    <row r="34" spans="1:75" s="18" customFormat="1" ht="12.75">
      <c r="A34" s="4" t="s">
        <v>38</v>
      </c>
      <c r="B34" s="60">
        <f>B33*B16*12</f>
        <v>176714.58676442585</v>
      </c>
      <c r="C34" s="3" t="s">
        <v>34</v>
      </c>
      <c r="E34" s="9"/>
      <c r="F34" s="56">
        <v>183.77781454415654</v>
      </c>
      <c r="G34" s="57">
        <f t="shared" si="0"/>
        <v>0.5345943341163966</v>
      </c>
      <c r="H34" s="34"/>
      <c r="I34" s="35"/>
      <c r="J34" s="35"/>
      <c r="K34" s="58"/>
      <c r="L34" s="58"/>
      <c r="BV34" s="9"/>
      <c r="BW34" s="9"/>
    </row>
    <row r="35" spans="1:75" s="18" customFormat="1" ht="12.75">
      <c r="A35" s="4" t="s">
        <v>39</v>
      </c>
      <c r="B35" s="63">
        <f>B34*B19/231</f>
        <v>11474.973166521158</v>
      </c>
      <c r="C35" s="3" t="s">
        <v>40</v>
      </c>
      <c r="F35" s="56">
        <v>257.2889403618192</v>
      </c>
      <c r="G35" s="57">
        <f t="shared" si="0"/>
        <v>1.094801840381491</v>
      </c>
      <c r="H35" s="34"/>
      <c r="I35" s="57"/>
      <c r="J35" s="31"/>
      <c r="BV35" s="9"/>
      <c r="BW35" s="9"/>
    </row>
    <row r="36" spans="1:75" s="18" customFormat="1" ht="12.75">
      <c r="A36" s="4"/>
      <c r="B36" s="2"/>
      <c r="C36" s="3"/>
      <c r="F36" s="59">
        <v>263.8860926787889</v>
      </c>
      <c r="G36" s="57">
        <f t="shared" si="0"/>
        <v>1.1554737549656697</v>
      </c>
      <c r="H36" s="34"/>
      <c r="I36" s="57"/>
      <c r="J36" s="31"/>
      <c r="BV36" s="9"/>
      <c r="BW36" s="9"/>
    </row>
    <row r="37" spans="1:75" s="18" customFormat="1" ht="12.75">
      <c r="A37" s="4" t="s">
        <v>46</v>
      </c>
      <c r="B37" s="67">
        <f>SUM(C49:C55)</f>
        <v>9401216015.867456</v>
      </c>
      <c r="C37" s="3" t="s">
        <v>43</v>
      </c>
      <c r="F37" s="59">
        <v>263.8860926787889</v>
      </c>
      <c r="G37" s="57">
        <f t="shared" si="0"/>
        <v>1.1554737549656697</v>
      </c>
      <c r="H37" s="34"/>
      <c r="I37" s="57"/>
      <c r="J37" s="40"/>
      <c r="BV37" s="9"/>
      <c r="BW37" s="9"/>
    </row>
    <row r="38" spans="1:75" s="18" customFormat="1" ht="12.75">
      <c r="A38" s="68" t="s">
        <v>47</v>
      </c>
      <c r="B38" s="69">
        <f>B37*B25/(B35*B28*1000)</f>
        <v>695.4264628070828</v>
      </c>
      <c r="C38" s="2"/>
      <c r="F38" s="56">
        <v>551.3334436324697</v>
      </c>
      <c r="G38" s="57">
        <f t="shared" si="0"/>
        <v>5.552434865658979</v>
      </c>
      <c r="H38" s="34"/>
      <c r="I38" s="57"/>
      <c r="J38" s="40"/>
      <c r="BV38" s="9"/>
      <c r="BW38" s="9"/>
    </row>
    <row r="39" spans="1:75" s="18" customFormat="1" ht="12.75">
      <c r="A39" s="68" t="s">
        <v>48</v>
      </c>
      <c r="B39" s="71">
        <f>B31*B42*B34/B37</f>
        <v>9.105553529656657</v>
      </c>
      <c r="C39" s="2"/>
      <c r="F39" s="56">
        <v>1041.4076157502202</v>
      </c>
      <c r="G39" s="57">
        <f t="shared" si="0"/>
        <v>21.523535583330823</v>
      </c>
      <c r="H39" s="34"/>
      <c r="I39" s="61"/>
      <c r="J39" s="40"/>
      <c r="BV39" s="62"/>
      <c r="BW39" s="9"/>
    </row>
    <row r="40" spans="6:75" ht="12.75">
      <c r="F40" s="56">
        <v>1837.780517096495</v>
      </c>
      <c r="G40" s="57">
        <f t="shared" si="0"/>
        <v>72.18144061802226</v>
      </c>
      <c r="H40" s="49"/>
      <c r="I40" s="61"/>
      <c r="J40" s="64"/>
      <c r="K40" s="18"/>
      <c r="L40" s="18"/>
      <c r="P40" s="18"/>
      <c r="Q40" s="18"/>
      <c r="T40" s="3"/>
      <c r="U40" s="3"/>
      <c r="V40" s="3"/>
      <c r="W40" s="3"/>
      <c r="X40" s="3"/>
      <c r="Y40" s="3"/>
      <c r="BV40" s="65"/>
      <c r="BW40" s="2"/>
    </row>
    <row r="41" spans="1:75" ht="12.75">
      <c r="A41" s="4" t="s">
        <v>73</v>
      </c>
      <c r="B41" s="60">
        <f>(B38^G29)*G28</f>
        <v>9.105553529656657</v>
      </c>
      <c r="F41" s="56">
        <v>2214.765086490241</v>
      </c>
      <c r="G41" s="57">
        <f t="shared" si="0"/>
        <v>107.41388722572715</v>
      </c>
      <c r="H41" s="49"/>
      <c r="I41" s="61"/>
      <c r="J41" s="66"/>
      <c r="K41" s="18"/>
      <c r="L41" s="18"/>
      <c r="P41" s="18"/>
      <c r="Q41" s="18"/>
      <c r="X41" s="63"/>
      <c r="Y41" s="63"/>
      <c r="BV41" s="65"/>
      <c r="BW41" s="2"/>
    </row>
    <row r="42" spans="1:75" ht="12.75">
      <c r="A42" s="4" t="s">
        <v>74</v>
      </c>
      <c r="B42" s="65">
        <f>B41*B37/(B31*B34)</f>
        <v>968830.8955554683</v>
      </c>
      <c r="F42" s="56">
        <v>3124.2230273244377</v>
      </c>
      <c r="G42" s="57">
        <f t="shared" si="0"/>
        <v>223.54902858684733</v>
      </c>
      <c r="H42" s="49"/>
      <c r="I42" s="61"/>
      <c r="J42" s="66"/>
      <c r="K42" s="18"/>
      <c r="L42" s="18"/>
      <c r="P42" s="18"/>
      <c r="Q42" s="18"/>
      <c r="X42" s="63"/>
      <c r="Y42" s="63"/>
      <c r="BV42" s="65"/>
      <c r="BW42" s="2"/>
    </row>
    <row r="43" spans="1:75" ht="12.75">
      <c r="A43" s="4" t="s">
        <v>72</v>
      </c>
      <c r="B43" s="67">
        <f>Input_Output!F9</f>
        <v>3.7500000000000005E-09</v>
      </c>
      <c r="C43" s="67">
        <f>IF(B43=0,(B44/(B42*B45)),B43)</f>
        <v>3.7500000000000005E-09</v>
      </c>
      <c r="F43" s="56">
        <v>3298.570539046007</v>
      </c>
      <c r="G43" s="57">
        <f t="shared" si="0"/>
        <v>250.96641159362343</v>
      </c>
      <c r="H43" s="49"/>
      <c r="I43" s="65"/>
      <c r="J43" s="66"/>
      <c r="K43" s="18"/>
      <c r="L43" s="18"/>
      <c r="P43" s="18"/>
      <c r="Q43" s="18"/>
      <c r="X43" s="63"/>
      <c r="Y43" s="63"/>
      <c r="BV43" s="65"/>
      <c r="BW43" s="2"/>
    </row>
    <row r="44" spans="1:75" ht="12.75">
      <c r="A44" s="4" t="s">
        <v>71</v>
      </c>
      <c r="B44" s="65">
        <f>Input_Output!F7</f>
        <v>0</v>
      </c>
      <c r="C44" s="65">
        <f>IF(B44=0,(B42*B45*C43),B44)</f>
        <v>363.3115858333007</v>
      </c>
      <c r="F44" s="10">
        <v>3500</v>
      </c>
      <c r="G44" s="57">
        <f t="shared" si="0"/>
        <v>284.74553971461586</v>
      </c>
      <c r="H44" s="49"/>
      <c r="I44" s="18"/>
      <c r="J44" s="66"/>
      <c r="K44" s="18"/>
      <c r="L44" s="18"/>
      <c r="P44" s="18"/>
      <c r="Q44" s="18"/>
      <c r="BV44" s="65"/>
      <c r="BW44" s="2"/>
    </row>
    <row r="45" spans="1:75" ht="12.75">
      <c r="A45" s="4" t="s">
        <v>70</v>
      </c>
      <c r="B45" s="65">
        <f>Input_Output!F8</f>
        <v>100000</v>
      </c>
      <c r="C45" s="65">
        <f>IF(B45=0,(B44/(B42*B43)),B45)</f>
        <v>100000</v>
      </c>
      <c r="F45" s="10">
        <v>4000</v>
      </c>
      <c r="G45" s="57">
        <f t="shared" si="0"/>
        <v>378.4451760922097</v>
      </c>
      <c r="H45" s="49"/>
      <c r="J45" s="28"/>
      <c r="K45" s="28"/>
      <c r="L45" s="28"/>
      <c r="P45" s="28"/>
      <c r="Q45" s="28"/>
      <c r="BV45" s="65"/>
      <c r="BW45" s="2"/>
    </row>
    <row r="46" spans="6:75" ht="12.75">
      <c r="F46" s="10">
        <v>4500</v>
      </c>
      <c r="G46" s="57">
        <f t="shared" si="0"/>
        <v>486.38291097567026</v>
      </c>
      <c r="H46" s="49"/>
      <c r="I46" s="3"/>
      <c r="J46" s="28"/>
      <c r="K46" s="28"/>
      <c r="L46" s="28"/>
      <c r="P46" s="28"/>
      <c r="Q46" s="28"/>
      <c r="BV46" s="65"/>
      <c r="BW46" s="2"/>
    </row>
    <row r="47" spans="1:75" ht="12.75">
      <c r="A47" s="13" t="s">
        <v>49</v>
      </c>
      <c r="F47" s="10">
        <v>5000</v>
      </c>
      <c r="G47" s="57">
        <f t="shared" si="0"/>
        <v>608.7795643636518</v>
      </c>
      <c r="H47" s="49"/>
      <c r="I47" s="70"/>
      <c r="J47" s="18"/>
      <c r="K47" s="18"/>
      <c r="L47" s="18"/>
      <c r="P47" s="18"/>
      <c r="Q47" s="18"/>
      <c r="R47" s="33"/>
      <c r="S47" s="33"/>
      <c r="T47" s="33"/>
      <c r="U47" s="33"/>
      <c r="BV47" s="65"/>
      <c r="BW47" s="2"/>
    </row>
    <row r="48" spans="1:75" ht="25.5">
      <c r="A48" s="72" t="s">
        <v>50</v>
      </c>
      <c r="B48" s="73" t="s">
        <v>51</v>
      </c>
      <c r="C48" s="73" t="s">
        <v>52</v>
      </c>
      <c r="F48" s="10">
        <v>5500</v>
      </c>
      <c r="G48" s="57">
        <f t="shared" si="0"/>
        <v>745.8354846789135</v>
      </c>
      <c r="H48" s="49"/>
      <c r="I48" s="70"/>
      <c r="J48" s="18"/>
      <c r="K48" s="18"/>
      <c r="L48" s="18"/>
      <c r="P48" s="18"/>
      <c r="Q48" s="18"/>
      <c r="R48" s="33"/>
      <c r="S48" s="33"/>
      <c r="T48" s="33"/>
      <c r="U48" s="33"/>
      <c r="BV48" s="65"/>
      <c r="BW48" s="2"/>
    </row>
    <row r="49" spans="1:75" ht="12.75">
      <c r="A49" s="65">
        <f>Input_Output!A29</f>
        <v>8500</v>
      </c>
      <c r="B49" s="62">
        <f>Input_Output!B29</f>
        <v>1</v>
      </c>
      <c r="C49" s="67">
        <f aca="true" t="shared" si="1" ref="C49:C54">B49*A49*$B$30</f>
        <v>2002765316.6634934</v>
      </c>
      <c r="F49" s="10">
        <v>6000</v>
      </c>
      <c r="G49" s="57">
        <f t="shared" si="0"/>
        <v>897.7342449803127</v>
      </c>
      <c r="H49" s="49"/>
      <c r="I49" s="70"/>
      <c r="J49" s="18"/>
      <c r="K49" s="18"/>
      <c r="L49" s="18"/>
      <c r="P49" s="18"/>
      <c r="Q49" s="18"/>
      <c r="R49" s="33"/>
      <c r="S49" s="33"/>
      <c r="T49" s="33"/>
      <c r="U49" s="33"/>
      <c r="BV49" s="65"/>
      <c r="BW49" s="2"/>
    </row>
    <row r="50" spans="1:75" ht="12.75">
      <c r="A50" s="65">
        <f>Input_Output!A30</f>
        <v>8200</v>
      </c>
      <c r="B50" s="62">
        <f>Input_Output!B30</f>
        <v>1</v>
      </c>
      <c r="C50" s="67">
        <f t="shared" si="1"/>
        <v>1932079481.957723</v>
      </c>
      <c r="F50" s="10"/>
      <c r="G50" s="57"/>
      <c r="H50" s="49"/>
      <c r="I50" s="70"/>
      <c r="J50" s="18"/>
      <c r="K50" s="18"/>
      <c r="L50" s="18"/>
      <c r="P50" s="18"/>
      <c r="Q50" s="18"/>
      <c r="R50" s="33"/>
      <c r="S50" s="33"/>
      <c r="T50" s="33"/>
      <c r="U50" s="33"/>
      <c r="BV50" s="65"/>
      <c r="BW50" s="2"/>
    </row>
    <row r="51" spans="1:75" ht="12.75">
      <c r="A51" s="65">
        <f>Input_Output!A31</f>
        <v>8000</v>
      </c>
      <c r="B51" s="62">
        <f>Input_Output!B31</f>
        <v>1</v>
      </c>
      <c r="C51" s="67">
        <f t="shared" si="1"/>
        <v>1884955592.153876</v>
      </c>
      <c r="D51" s="61"/>
      <c r="F51" s="74">
        <f>B38</f>
        <v>695.4264628070828</v>
      </c>
      <c r="G51" s="97">
        <f>B39</f>
        <v>9.105553529656657</v>
      </c>
      <c r="H51" s="75" t="s">
        <v>59</v>
      </c>
      <c r="I51" s="70"/>
      <c r="J51" s="18"/>
      <c r="K51" s="18"/>
      <c r="L51" s="18"/>
      <c r="P51" s="18"/>
      <c r="Q51" s="18"/>
      <c r="R51" s="33"/>
      <c r="S51" s="33"/>
      <c r="T51" s="33"/>
      <c r="U51" s="33"/>
      <c r="BV51" s="65"/>
      <c r="BW51" s="2"/>
    </row>
    <row r="52" spans="1:75" ht="12.75">
      <c r="A52" s="65">
        <f>Input_Output!A32</f>
        <v>7700</v>
      </c>
      <c r="B52" s="62">
        <f>Input_Output!B32</f>
        <v>1</v>
      </c>
      <c r="C52" s="67">
        <f t="shared" si="1"/>
        <v>1814269757.4481058</v>
      </c>
      <c r="D52" s="61"/>
      <c r="F52" s="86"/>
      <c r="G52" s="95"/>
      <c r="H52" s="96"/>
      <c r="I52" s="70"/>
      <c r="J52" s="18"/>
      <c r="K52" s="18"/>
      <c r="L52" s="18"/>
      <c r="P52" s="18"/>
      <c r="Q52" s="18"/>
      <c r="R52" s="33"/>
      <c r="S52" s="33"/>
      <c r="T52" s="33"/>
      <c r="U52" s="33"/>
      <c r="BV52" s="65"/>
      <c r="BW52" s="2"/>
    </row>
    <row r="53" spans="1:75" ht="12.75">
      <c r="A53" s="65">
        <f>Input_Output!A33</f>
        <v>0</v>
      </c>
      <c r="B53" s="62">
        <f>Input_Output!B33</f>
        <v>0</v>
      </c>
      <c r="C53" s="67">
        <f t="shared" si="1"/>
        <v>0</v>
      </c>
      <c r="D53" s="61"/>
      <c r="H53" s="96"/>
      <c r="I53" s="70"/>
      <c r="J53" s="18"/>
      <c r="K53" s="18"/>
      <c r="L53" s="18"/>
      <c r="P53" s="18"/>
      <c r="Q53" s="18"/>
      <c r="R53" s="33"/>
      <c r="S53" s="33"/>
      <c r="T53" s="33"/>
      <c r="U53" s="33"/>
      <c r="BV53" s="65"/>
      <c r="BW53" s="2"/>
    </row>
    <row r="54" spans="1:75" ht="12.75">
      <c r="A54" s="65">
        <f>Input_Output!A34</f>
        <v>0</v>
      </c>
      <c r="B54" s="62">
        <f>Input_Output!B34</f>
        <v>0</v>
      </c>
      <c r="C54" s="67">
        <f t="shared" si="1"/>
        <v>0</v>
      </c>
      <c r="D54" s="61"/>
      <c r="H54" s="96"/>
      <c r="I54" s="70"/>
      <c r="J54" s="18"/>
      <c r="K54" s="18"/>
      <c r="L54" s="18"/>
      <c r="P54" s="18"/>
      <c r="Q54" s="18"/>
      <c r="R54" s="33"/>
      <c r="S54" s="33"/>
      <c r="T54" s="33"/>
      <c r="U54" s="33"/>
      <c r="BV54" s="65"/>
      <c r="BW54" s="2"/>
    </row>
    <row r="55" spans="1:21" ht="12.75">
      <c r="A55" s="65">
        <f>Input_Output!A35</f>
        <v>7500</v>
      </c>
      <c r="B55" s="62">
        <f>Input_Output!B35</f>
        <v>1</v>
      </c>
      <c r="C55" s="67">
        <f>B55*A55*$B$30</f>
        <v>1767145867.6442587</v>
      </c>
      <c r="I55" s="76"/>
      <c r="R55" s="33"/>
      <c r="S55" s="33"/>
      <c r="T55" s="33"/>
      <c r="U55" s="33"/>
    </row>
    <row r="56" spans="18:21" ht="12.75">
      <c r="R56" s="33"/>
      <c r="S56" s="33"/>
      <c r="T56" s="33"/>
      <c r="U56" s="33"/>
    </row>
    <row r="57" spans="18:21" ht="12.75">
      <c r="R57" s="33"/>
      <c r="S57" s="33"/>
      <c r="T57" s="33"/>
      <c r="U57" s="33"/>
    </row>
    <row r="58" spans="11:21" ht="12.75">
      <c r="K58" s="18"/>
      <c r="L58" s="18"/>
      <c r="R58" s="33"/>
      <c r="S58" s="33"/>
      <c r="T58" s="33"/>
      <c r="U58" s="33"/>
    </row>
    <row r="59" spans="6:21" ht="12.75">
      <c r="F59" s="90"/>
      <c r="G59" s="82"/>
      <c r="K59" s="77"/>
      <c r="L59" s="77"/>
      <c r="R59" s="33"/>
      <c r="S59" s="33"/>
      <c r="T59" s="33"/>
      <c r="U59" s="33"/>
    </row>
    <row r="60" spans="6:21" ht="12.75">
      <c r="F60" s="90"/>
      <c r="G60" s="82"/>
      <c r="I60" s="78"/>
      <c r="J60" s="78"/>
      <c r="K60" s="28"/>
      <c r="L60" s="28"/>
      <c r="R60" s="33"/>
      <c r="S60" s="33"/>
      <c r="T60" s="33"/>
      <c r="U60" s="33"/>
    </row>
    <row r="61" spans="2:21" ht="12.75">
      <c r="B61" s="4"/>
      <c r="C61" s="4"/>
      <c r="D61" s="4"/>
      <c r="K61" s="18"/>
      <c r="L61" s="18"/>
      <c r="R61" s="33"/>
      <c r="S61" s="33"/>
      <c r="T61" s="33"/>
      <c r="U61" s="33"/>
    </row>
    <row r="62" spans="2:21" ht="12.75">
      <c r="B62" s="4"/>
      <c r="C62" s="4"/>
      <c r="D62" s="4"/>
      <c r="I62" s="18"/>
      <c r="J62" s="79"/>
      <c r="K62" s="18"/>
      <c r="L62" s="18"/>
      <c r="R62" s="33"/>
      <c r="S62" s="33"/>
      <c r="T62" s="33"/>
      <c r="U62" s="33"/>
    </row>
    <row r="63" spans="2:21" ht="12.75">
      <c r="B63" s="4"/>
      <c r="C63" s="4"/>
      <c r="D63" s="4"/>
      <c r="I63" s="9"/>
      <c r="K63" s="80"/>
      <c r="L63" s="80"/>
      <c r="R63" s="33"/>
      <c r="S63" s="33"/>
      <c r="T63" s="33"/>
      <c r="U63" s="33"/>
    </row>
    <row r="64" spans="2:21" ht="12.75">
      <c r="B64" s="4"/>
      <c r="C64" s="4"/>
      <c r="D64" s="4"/>
      <c r="I64" s="9"/>
      <c r="R64" s="81"/>
      <c r="S64" s="33"/>
      <c r="T64" s="33"/>
      <c r="U64" s="33"/>
    </row>
    <row r="65" spans="2:21" ht="12.75">
      <c r="B65" s="4"/>
      <c r="C65" s="4"/>
      <c r="D65" s="4"/>
      <c r="I65" s="9"/>
      <c r="J65" s="18"/>
      <c r="R65" s="83"/>
      <c r="S65" s="33"/>
      <c r="T65" s="33"/>
      <c r="U65" s="33"/>
    </row>
    <row r="66" spans="2:21" ht="12.75">
      <c r="B66" s="4"/>
      <c r="C66" s="4"/>
      <c r="D66" s="4"/>
      <c r="I66" s="9"/>
      <c r="J66" s="9"/>
      <c r="R66" s="83"/>
      <c r="S66" s="33"/>
      <c r="T66" s="33"/>
      <c r="U66" s="33"/>
    </row>
    <row r="67" spans="9:21" ht="12.75">
      <c r="I67" s="84"/>
      <c r="J67" s="62"/>
      <c r="R67" s="33"/>
      <c r="S67" s="33"/>
      <c r="T67" s="33"/>
      <c r="U67" s="33"/>
    </row>
    <row r="68" spans="9:21" ht="12.75">
      <c r="I68" s="84"/>
      <c r="J68" s="62"/>
      <c r="R68" s="33"/>
      <c r="S68" s="33"/>
      <c r="T68" s="33"/>
      <c r="U68" s="33"/>
    </row>
    <row r="69" spans="9:10" ht="12.75">
      <c r="I69" s="84"/>
      <c r="J69" s="62"/>
    </row>
    <row r="70" spans="9:10" ht="12.75">
      <c r="I70" s="84"/>
      <c r="J70" s="62"/>
    </row>
    <row r="71" spans="9:10" ht="12.75">
      <c r="I71" s="84"/>
      <c r="J71" s="62"/>
    </row>
    <row r="72" spans="9:10" ht="12.75">
      <c r="I72" s="84"/>
      <c r="J72" s="62"/>
    </row>
    <row r="73" spans="9:10" ht="12.75">
      <c r="I73" s="84"/>
      <c r="J73" s="62"/>
    </row>
    <row r="74" spans="9:10" ht="12.75">
      <c r="I74" s="84"/>
      <c r="J74" s="62"/>
    </row>
    <row r="75" spans="9:10" ht="12.75">
      <c r="I75" s="2"/>
      <c r="J75" s="83"/>
    </row>
    <row r="76" spans="9:10" ht="12.75">
      <c r="I76" s="2"/>
      <c r="J76" s="83"/>
    </row>
    <row r="77" spans="5:10" ht="12.75">
      <c r="E77" s="72"/>
      <c r="I77" s="85"/>
      <c r="J77" s="33"/>
    </row>
    <row r="78" spans="9:12" ht="12.75">
      <c r="I78" s="85"/>
      <c r="J78" s="33"/>
      <c r="K78" s="33"/>
      <c r="L78" s="33"/>
    </row>
    <row r="79" ht="12.75">
      <c r="I79" s="86"/>
    </row>
    <row r="80" ht="12.75">
      <c r="I80" s="86"/>
    </row>
    <row r="81" ht="12.75">
      <c r="I81" s="87"/>
    </row>
    <row r="82" ht="12.75">
      <c r="I82" s="85"/>
    </row>
    <row r="84" ht="12.75">
      <c r="G84" s="65"/>
    </row>
    <row r="85" ht="12.75">
      <c r="G85" s="65"/>
    </row>
    <row r="86" ht="12.75">
      <c r="G86" s="65"/>
    </row>
    <row r="90" spans="1:4" ht="12.75">
      <c r="A90" s="88"/>
      <c r="B90" s="4"/>
      <c r="C90" s="4"/>
      <c r="D90" s="4"/>
    </row>
    <row r="91" spans="1:4" ht="12.75">
      <c r="A91" s="80"/>
      <c r="B91" s="4"/>
      <c r="C91" s="4"/>
      <c r="D91" s="4"/>
    </row>
    <row r="92" spans="1:4" ht="12.75">
      <c r="A92" s="80"/>
      <c r="B92" s="48"/>
      <c r="C92" s="48"/>
      <c r="D92" s="48"/>
    </row>
    <row r="93" spans="1:4" ht="12.75">
      <c r="A93" s="89"/>
      <c r="B93" s="48"/>
      <c r="C93" s="48"/>
      <c r="D93" s="48"/>
    </row>
    <row r="94" spans="1:4" ht="12.75">
      <c r="A94" s="89"/>
      <c r="B94" s="48"/>
      <c r="C94" s="48"/>
      <c r="D94" s="48"/>
    </row>
    <row r="95" spans="1:4" ht="12.75">
      <c r="A95" s="89"/>
      <c r="B95" s="48"/>
      <c r="C95" s="48"/>
      <c r="D95" s="48"/>
    </row>
    <row r="96" spans="1:4" ht="12.75">
      <c r="A96" s="89"/>
      <c r="B96" s="4"/>
      <c r="C96" s="4"/>
      <c r="D96" s="4"/>
    </row>
    <row r="97" spans="1:4" ht="12.75">
      <c r="A97" s="89"/>
      <c r="B97" s="4"/>
      <c r="C97" s="4"/>
      <c r="D97" s="4"/>
    </row>
    <row r="98" ht="12.75">
      <c r="A98" s="88"/>
    </row>
    <row r="99" spans="1:4" ht="12.75">
      <c r="A99" s="80"/>
      <c r="B99" s="4"/>
      <c r="C99" s="4"/>
      <c r="D99" s="4"/>
    </row>
    <row r="100" spans="1:4" ht="12.75">
      <c r="A100" s="80"/>
      <c r="B100" s="48"/>
      <c r="C100" s="48"/>
      <c r="D100" s="48"/>
    </row>
    <row r="101" spans="1:4" ht="12.75">
      <c r="A101" s="89"/>
      <c r="B101" s="48"/>
      <c r="C101" s="48"/>
      <c r="D101" s="48"/>
    </row>
    <row r="102" spans="1:4" ht="12.75">
      <c r="A102" s="89"/>
      <c r="B102" s="48"/>
      <c r="C102" s="48"/>
      <c r="D102" s="48"/>
    </row>
    <row r="103" spans="1:4" ht="12.75">
      <c r="A103" s="89"/>
      <c r="B103" s="48"/>
      <c r="C103" s="48"/>
      <c r="D103" s="48"/>
    </row>
    <row r="106" spans="1:4" ht="12.75">
      <c r="A106" s="88"/>
      <c r="B106" s="4"/>
      <c r="C106" s="4"/>
      <c r="D106" s="4"/>
    </row>
    <row r="107" spans="1:4" ht="12.75">
      <c r="A107" s="80"/>
      <c r="B107" s="4"/>
      <c r="C107" s="4"/>
      <c r="D107" s="4"/>
    </row>
    <row r="108" spans="1:4" ht="12.75">
      <c r="A108" s="80"/>
      <c r="B108" s="48"/>
      <c r="C108" s="48"/>
      <c r="D108" s="48"/>
    </row>
    <row r="109" spans="1:4" ht="12.75">
      <c r="A109" s="89"/>
      <c r="B109" s="48"/>
      <c r="C109" s="48"/>
      <c r="D109" s="48"/>
    </row>
    <row r="110" spans="1:4" ht="12.75">
      <c r="A110" s="89"/>
      <c r="B110" s="48"/>
      <c r="C110" s="48"/>
      <c r="D110" s="48"/>
    </row>
    <row r="111" spans="1:4" ht="12.75">
      <c r="A111" s="89"/>
      <c r="B111" s="48"/>
      <c r="C111" s="48"/>
      <c r="D111" s="48"/>
    </row>
    <row r="114" spans="2:3" ht="12.75">
      <c r="B114" s="5"/>
      <c r="C114" s="5"/>
    </row>
    <row r="115" spans="2:3" ht="12.75">
      <c r="B115" s="65"/>
      <c r="C115" s="65"/>
    </row>
    <row r="116" spans="2:3" ht="12.75">
      <c r="B116" s="65"/>
      <c r="C116" s="65"/>
    </row>
    <row r="117" spans="2:3" ht="12.75">
      <c r="B117" s="65"/>
      <c r="C117" s="65"/>
    </row>
    <row r="118" spans="2:3" ht="12.75">
      <c r="B118" s="65"/>
      <c r="C118" s="65"/>
    </row>
    <row r="119" spans="2:3" ht="12.75">
      <c r="B119" s="65"/>
      <c r="C119" s="65"/>
    </row>
    <row r="120" spans="2:3" ht="12.75">
      <c r="B120" s="65"/>
      <c r="C120" s="65"/>
    </row>
    <row r="121" spans="2:3" ht="12.75">
      <c r="B121" s="65"/>
      <c r="C121" s="65"/>
    </row>
    <row r="122" spans="2:3" ht="12.75">
      <c r="B122" s="65"/>
      <c r="C122" s="65"/>
    </row>
    <row r="123" spans="2:3" ht="12.75">
      <c r="B123" s="65"/>
      <c r="C123" s="65"/>
    </row>
    <row r="124" spans="2:3" ht="12.75">
      <c r="B124" s="65"/>
      <c r="C124" s="65"/>
    </row>
    <row r="125" spans="2:3" ht="12.75">
      <c r="B125" s="65"/>
      <c r="C125" s="65"/>
    </row>
    <row r="126" spans="2:3" ht="12.75">
      <c r="B126" s="65"/>
      <c r="C126" s="65"/>
    </row>
  </sheetData>
  <sheetProtection password="8091" sheet="1" objects="1" scenarios="1"/>
  <printOptions/>
  <pageMargins left="0.75" right="0.75" top="1" bottom="1" header="0.5" footer="0.5"/>
  <pageSetup fitToHeight="2" horizontalDpi="600" verticalDpi="600" orientation="portrait" scale="56" r:id="rId2"/>
  <rowBreaks count="1" manualBreakCount="1">
    <brk id="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kedgley</dc:creator>
  <cp:keywords/>
  <dc:description/>
  <cp:lastModifiedBy>Kevin Edgley</cp:lastModifiedBy>
  <cp:lastPrinted>2004-07-21T20:36:32Z</cp:lastPrinted>
  <dcterms:created xsi:type="dcterms:W3CDTF">2004-07-21T13:30:03Z</dcterms:created>
  <dcterms:modified xsi:type="dcterms:W3CDTF">2005-04-29T16:11:24Z</dcterms:modified>
  <cp:category/>
  <cp:version/>
  <cp:contentType/>
  <cp:contentStatus/>
</cp:coreProperties>
</file>