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10" windowWidth="12000" windowHeight="5625" activeTab="0"/>
  </bookViews>
  <sheets>
    <sheet name="INSTRUCTIONS" sheetId="1" r:id="rId1"/>
    <sheet name="TITLE" sheetId="2" r:id="rId2"/>
    <sheet name="FACTORS" sheetId="3" r:id="rId3"/>
    <sheet name="EMISSIONS1" sheetId="4" r:id="rId4"/>
    <sheet name="EMISSIONS2" sheetId="5" r:id="rId5"/>
    <sheet name="EMISSIONS3" sheetId="6" r:id="rId6"/>
    <sheet name="EMISSIONS4" sheetId="7" r:id="rId7"/>
    <sheet name="EMISSIONS5" sheetId="8" r:id="rId8"/>
    <sheet name="SUMMARY" sheetId="9" r:id="rId9"/>
  </sheets>
  <definedNames>
    <definedName name="CRITERIA" localSheetId="3">'EMISSIONS1'!$I$38</definedName>
    <definedName name="CRITERIA" localSheetId="2">'FACTORS'!#REF!</definedName>
    <definedName name="CRITERIA" localSheetId="8">'SUMMARY'!#REF!</definedName>
    <definedName name="_xlnm.Print_Area" localSheetId="3">'EMISSIONS1'!$A$1:$Q$49</definedName>
    <definedName name="_xlnm.Print_Area" localSheetId="2">'FACTORS'!$A$1:$I$28</definedName>
    <definedName name="_xlnm.Print_Area" localSheetId="0">'INSTRUCTIONS'!$A$2:$A$157</definedName>
    <definedName name="_xlnm.Print_Area" localSheetId="8">'SUMMARY'!$A$1:$F$17</definedName>
    <definedName name="_xlnm.Print_Area" localSheetId="1">'TITLE'!$A$1:$C$25</definedName>
  </definedNames>
  <calcPr fullCalcOnLoad="1"/>
</workbook>
</file>

<file path=xl/sharedStrings.xml><?xml version="1.0" encoding="utf-8"?>
<sst xmlns="http://schemas.openxmlformats.org/spreadsheetml/2006/main" count="869" uniqueCount="241">
  <si>
    <t xml:space="preserve"> GULF OF MEXICO AIR EMISSION CALCULATIONS</t>
  </si>
  <si>
    <t>General</t>
  </si>
  <si>
    <t>This document (DOCD_AQ.XLS) was prepared through the cooperative efforts of those professionals</t>
  </si>
  <si>
    <t xml:space="preserve">in the oil industry including the API/OOC Gulf of Mexico Air Quality Task Force,  and the Minerals </t>
  </si>
  <si>
    <t xml:space="preserve">Management service (MMS), who deal with air emission issues.  This document is intended to </t>
  </si>
  <si>
    <t>standardize the way we estimate our potential air emissions for Development Operations Coordination</t>
  </si>
  <si>
    <t>Documents (DOCD) approved by the Minerals Management Service (MMS).  It is intended to be</t>
  </si>
  <si>
    <t xml:space="preserve">thorough but flexible to meet the needs of different operators.  This first file gives the basis for  the </t>
  </si>
  <si>
    <t xml:space="preserve">emission factors used in the emission spreadsheet as well as some general instructions. </t>
  </si>
  <si>
    <t>The following files, Title Sheet, Factors Sheet,Emissions Spreadsheet,and Summary Sheet will</t>
  </si>
  <si>
    <t xml:space="preserve">describe and calculate emissions from an activity.  </t>
  </si>
  <si>
    <t>Title Sheet</t>
  </si>
  <si>
    <t>Factor Sheet</t>
  </si>
  <si>
    <t xml:space="preserve">The emission factors were compiled from the latest AP-42 references or from industry studies if no </t>
  </si>
  <si>
    <t xml:space="preserve">AP-42 reference was available.  Factors can be revised as more data becomes available.  A change  </t>
  </si>
  <si>
    <t>to this Factor Sheet will be automatically changed in Emission Spreadsheet.  A sulfur content table</t>
  </si>
  <si>
    <t>emissions.</t>
  </si>
  <si>
    <t>The basis for the factors is as follows:</t>
  </si>
  <si>
    <t>1.    NG Turbines          Fuel usage scf/hr = HP X 9.524 (10,000 btu/HP-hr / 1050 btu/scf)</t>
  </si>
  <si>
    <t>2.    NG Engines          Fuel usage scf/hr = HP  X 7.143 (7,500 btu/HP-hr / 1050 btu/scf)</t>
  </si>
  <si>
    <t>3.    Diesel                   Fuel usage gals/hr = HP X 0.0483 (7,000 btu/HP-hr / 145,000 btu/gal)</t>
  </si>
  <si>
    <t>Emission Factors</t>
  </si>
  <si>
    <t>Natural Gas Prime Movers</t>
  </si>
  <si>
    <t xml:space="preserve">1.   TNMOC refers to total non-methane organic carbon emissions and these can be assumed </t>
  </si>
  <si>
    <t xml:space="preserve">      equivalent to VOC emissions.</t>
  </si>
  <si>
    <t>3.  The sulfur content assumed is 2000 grains /mmscf (3.33 ppm). If your concentration is different</t>
  </si>
  <si>
    <t xml:space="preserve">     then revise the ppm in the sulfur able immediately below the factors table.</t>
  </si>
  <si>
    <t>Diesel-Fired  Prime Movers</t>
  </si>
  <si>
    <t>1.   Diesel sulfur level 0.4% by wt. If your sulfur content is different change % wt. in the sulfur table.</t>
  </si>
  <si>
    <t>2.   For boats use &gt; 600 HP factors based on AP-42 Vol. II, Table II-3-3.</t>
  </si>
  <si>
    <t xml:space="preserve">     Those figures closely match the above values.  Include the emissions from all vessels associated  </t>
  </si>
  <si>
    <t xml:space="preserve">     with your activities for their time of operation within a 25 mile radius of your facility.</t>
  </si>
  <si>
    <t>3. For diesel engines &lt;600 HP  VOC emissions equal total HC emissions; for diesel engines&gt;600 HP</t>
  </si>
  <si>
    <t xml:space="preserve">  VOC emissions equal non-methane HC emissions.</t>
  </si>
  <si>
    <t>Heaters/Boilers/Firetubes/NG-Fired</t>
  </si>
  <si>
    <t xml:space="preserve">1.   The assumed NG Sulfur content is 2000 gr. per mcf(3.33 ppm).  You may revise the sulfur content </t>
  </si>
  <si>
    <t xml:space="preserve">      by changing the ppm in the sulfur table, if your content is different.</t>
  </si>
  <si>
    <t>2.   The VOCs emissions are based on total non-methane HCs.</t>
  </si>
  <si>
    <t>Gas Flares</t>
  </si>
  <si>
    <t>1.   It is assumed that the flare is non-smoking.</t>
  </si>
  <si>
    <t>2.   A heating value of 1050 btu/cu. ft. for NG is assumed.</t>
  </si>
  <si>
    <t xml:space="preserve">     then revise the ppm in the sulfur table, or you may use the following formula:</t>
  </si>
  <si>
    <t xml:space="preserve">       H2S flared (lbs/hr) = Gas flared (cu ft/hr) X ppm H2S X 34/(379X1000000)</t>
  </si>
  <si>
    <t xml:space="preserve">       SOx emis (lbs/hr) = H2S flared (lbs/hr) X 64/34</t>
  </si>
  <si>
    <t>Liquid Flares</t>
  </si>
  <si>
    <t>1.   Assumes 1% by wt Sulfur maximum in the crude oil.  Revise the percent sulfur in the sulfur table if</t>
  </si>
  <si>
    <t xml:space="preserve">     your value is different.</t>
  </si>
  <si>
    <t xml:space="preserve">2.   VOCs equal non-methane HCs </t>
  </si>
  <si>
    <t>3.   Particulate emissions assumes Grade 5 oil.</t>
  </si>
  <si>
    <t>Tanks</t>
  </si>
  <si>
    <t>1.   Tank emissions assumes uncontrolled fixed roof tank.</t>
  </si>
  <si>
    <t>2.  The EPA TANKS model is an acceptable alternative.  If you use TANKS you must provide sufficient</t>
  </si>
  <si>
    <t xml:space="preserve">     information for MMS to verify your results.</t>
  </si>
  <si>
    <t xml:space="preserve"> Fugitives</t>
  </si>
  <si>
    <t xml:space="preserve">1. Fugitives are based on the 1995 Star Environmental Report. It requires that you count or estimate   </t>
  </si>
  <si>
    <t xml:space="preserve">   your components.The factor is based on average leak rate for light oil / gas facility.</t>
  </si>
  <si>
    <t>Glycol Dehydrator Vent</t>
  </si>
  <si>
    <t xml:space="preserve">1. The rate of the gas being dehydrated (throughput) in SCF/HR must be entered in the spreadsheet. </t>
  </si>
  <si>
    <t xml:space="preserve">    The emission factor is from the compilation of the Louisiana Survey and an average emissions per </t>
  </si>
  <si>
    <t xml:space="preserve">    gas rate.</t>
  </si>
  <si>
    <t>Gas Venting</t>
  </si>
  <si>
    <t>1.The emission factor is based on venting unburned natural gas of average weight.</t>
  </si>
  <si>
    <t xml:space="preserve">The emissions from an operation should be presented for a calendar year (1999, 2000, etc.).  The </t>
  </si>
  <si>
    <t>operation may include production only or production in conjunction with other activities such as drilling</t>
  </si>
  <si>
    <t>or construction operations. For additional years the Emissions Spreadsheet is renamed Emissions 2,</t>
  </si>
  <si>
    <t>3, etc.  The different operating parameters for each year should entered to calculate revised emissions</t>
  </si>
  <si>
    <t>for that year.  The spreadsheet  will calculate maximum fuel usage (UNIT/HR) using the known</t>
  </si>
  <si>
    <t>horsepower. It will assume maximum fuel usage is equal to actual fuel (UNIT/DAY) usage unless the</t>
  </si>
  <si>
    <t>actual fuel usage is known. If so, insert actual fuel usage in appropriate column.  The emissions will be</t>
  </si>
  <si>
    <t>calculated as follows:</t>
  </si>
  <si>
    <t xml:space="preserve"> </t>
  </si>
  <si>
    <t>Emission rate (lb/hr)  = (HP or fuel rate) X Emission Factor                                    (Potential to emit)</t>
  </si>
  <si>
    <t>(Potential to emit)</t>
  </si>
  <si>
    <t>Emissions (tpy)=Emission rate (lb/hr) X load factor( Act Fuel/Max Fuel) X hrsX daysX ton/2000 lbs</t>
  </si>
  <si>
    <t xml:space="preserve">  (Actual) </t>
  </si>
  <si>
    <t xml:space="preserve">                                                                                                                        (Actual emissions)</t>
  </si>
  <si>
    <t xml:space="preserve">                                                                                                                                                            </t>
  </si>
  <si>
    <t>To customize the spreadsheet for your application it is possible to delete lines for non-applicable equipment/activities or copy/insert an entire line if more than one similiar type of equipment is present.</t>
  </si>
  <si>
    <t xml:space="preserve">Also, the production equipment can be customized further by adding the use of the equipment </t>
  </si>
  <si>
    <t>behind each type of engine, i.e.,</t>
  </si>
  <si>
    <t>Turbine</t>
  </si>
  <si>
    <t>Turbine - Gas Compressor</t>
  </si>
  <si>
    <t>Burner</t>
  </si>
  <si>
    <t>Burner - Line Heater</t>
  </si>
  <si>
    <t>Summary Sheet</t>
  </si>
  <si>
    <t xml:space="preserve">The Summary Sheet is designed to show a proposed estimate of emissions from an activity over a </t>
  </si>
  <si>
    <t xml:space="preserve">future period of time.  In this example ten years was chosen.  The first line (Row 7) of the </t>
  </si>
  <si>
    <t xml:space="preserve">summary sheet is linked to the yearly totals in the Emissions1 Spreadsheet. The second line (Row 8) </t>
  </si>
  <si>
    <t xml:space="preserve">is referenced to Emissions2 Spreadsheet. The third line (Row 9) is referenced to Emissions3, Row 10  </t>
  </si>
  <si>
    <t xml:space="preserve">to Emissions 4, Row 11 to Emissions 5. If more years of calculations are necessary to reach a    </t>
  </si>
  <si>
    <t>constant then a spreadsheet can be copied and linked to the summary sheet for future years.</t>
  </si>
  <si>
    <t>Once emissions are constant the values are carried to the end of the ten year period.</t>
  </si>
  <si>
    <t>COMPANY</t>
  </si>
  <si>
    <t>AREA</t>
  </si>
  <si>
    <t>BLOCK</t>
  </si>
  <si>
    <t xml:space="preserve">   </t>
  </si>
  <si>
    <t>LEASE</t>
  </si>
  <si>
    <t xml:space="preserve">  </t>
  </si>
  <si>
    <t>PLATFORM</t>
  </si>
  <si>
    <t>WELL</t>
  </si>
  <si>
    <t xml:space="preserve">    </t>
  </si>
  <si>
    <t>COMPANY CONTACT</t>
  </si>
  <si>
    <t>TELEPHONE NO.</t>
  </si>
  <si>
    <t>REMARKS</t>
  </si>
  <si>
    <t>LEASE TERM PIPELINE CONSTRUCTION INFORMATION:</t>
  </si>
  <si>
    <t>YEAR</t>
  </si>
  <si>
    <t>NUMBER OF</t>
  </si>
  <si>
    <t>TOTAL NUMBER OF CONSTRUCTION DAYS</t>
  </si>
  <si>
    <t>PIPELINES</t>
  </si>
  <si>
    <t>Fuel Usage Conversion Factors</t>
  </si>
  <si>
    <t>Natural Gas Turbines</t>
  </si>
  <si>
    <t>Natural Gas Engines</t>
  </si>
  <si>
    <t>Diesel Recip. Engine</t>
  </si>
  <si>
    <t>REF.</t>
  </si>
  <si>
    <t>DATE</t>
  </si>
  <si>
    <t>SCF/hp-hr</t>
  </si>
  <si>
    <t>GAL/hp-hr</t>
  </si>
  <si>
    <t>AP42 3.2-1</t>
  </si>
  <si>
    <t>4/76 &amp; 8/84</t>
  </si>
  <si>
    <t>Equipment/Emission Factors</t>
  </si>
  <si>
    <t>units</t>
  </si>
  <si>
    <t>PM</t>
  </si>
  <si>
    <t>SOx</t>
  </si>
  <si>
    <t>NOx</t>
  </si>
  <si>
    <t>VOC</t>
  </si>
  <si>
    <t>CO</t>
  </si>
  <si>
    <t>NG Turbines</t>
  </si>
  <si>
    <t>gms/hp-hr</t>
  </si>
  <si>
    <t>AP42 3.2-1&amp; 3.1-1</t>
  </si>
  <si>
    <t>10/96</t>
  </si>
  <si>
    <t>NG 2-cycle lean</t>
  </si>
  <si>
    <t>NG 4-cycle lean</t>
  </si>
  <si>
    <t>NG 4-cycle rich</t>
  </si>
  <si>
    <t>Diesel Recip. &lt; 600 hp.</t>
  </si>
  <si>
    <t>AP42 3.3-1</t>
  </si>
  <si>
    <t>Diesel Recip. &gt; 600 hp.</t>
  </si>
  <si>
    <t>AP42 3.4-1</t>
  </si>
  <si>
    <t>Diesel Boiler</t>
  </si>
  <si>
    <t>lbs/bbl</t>
  </si>
  <si>
    <t>AP42 1.3-12,14</t>
  </si>
  <si>
    <t>9/98</t>
  </si>
  <si>
    <t>NG Heaters/Boilers/Burners</t>
  </si>
  <si>
    <t>lbs/mmscf</t>
  </si>
  <si>
    <t>AP42 1.4-1, 14-2, &amp; 14-3</t>
  </si>
  <si>
    <t>7/98</t>
  </si>
  <si>
    <t>NG Flares</t>
  </si>
  <si>
    <t>AP42 11.5-1</t>
  </si>
  <si>
    <t xml:space="preserve">  9/91</t>
  </si>
  <si>
    <t>Liquid Flaring</t>
  </si>
  <si>
    <t>AP42 1.3-1 &amp; 1.3-3</t>
  </si>
  <si>
    <t>Tank Vapors</t>
  </si>
  <si>
    <t>E&amp;P Forum</t>
  </si>
  <si>
    <t xml:space="preserve"> 1/93</t>
  </si>
  <si>
    <t>Fugitives</t>
  </si>
  <si>
    <t>lbs/hr/comp.</t>
  </si>
  <si>
    <t>API Study</t>
  </si>
  <si>
    <t xml:space="preserve"> 12/93</t>
  </si>
  <si>
    <t>La. DEQ</t>
  </si>
  <si>
    <t>lbs/scf</t>
  </si>
  <si>
    <t>Sulfur Content Source</t>
  </si>
  <si>
    <t>Value</t>
  </si>
  <si>
    <t>Units</t>
  </si>
  <si>
    <t>Fuel Gas</t>
  </si>
  <si>
    <t>ppm</t>
  </si>
  <si>
    <t>Diesel Fuel</t>
  </si>
  <si>
    <t>% weight</t>
  </si>
  <si>
    <t>Produced Gas( Flares)</t>
  </si>
  <si>
    <t>Produced Oil (Liquid Flaring)</t>
  </si>
  <si>
    <t xml:space="preserve">                     CONTACT</t>
  </si>
  <si>
    <t xml:space="preserve"> PHONE</t>
  </si>
  <si>
    <t>OPERATIONS</t>
  </si>
  <si>
    <t>EQUIPMENT</t>
  </si>
  <si>
    <t>RATING</t>
  </si>
  <si>
    <t>MAX. FUEL</t>
  </si>
  <si>
    <t>ACT. FUEL</t>
  </si>
  <si>
    <t>RUN TIME</t>
  </si>
  <si>
    <t>MAXIMUM POUNDS PER HOUR</t>
  </si>
  <si>
    <t>ESTIMATED TONS</t>
  </si>
  <si>
    <t>Diesel Engines</t>
  </si>
  <si>
    <t>HP</t>
  </si>
  <si>
    <t>GAL/HR</t>
  </si>
  <si>
    <t>GAL/D</t>
  </si>
  <si>
    <t>Nat. Gas Engines</t>
  </si>
  <si>
    <t>SCF/HR</t>
  </si>
  <si>
    <t>SCF/D</t>
  </si>
  <si>
    <t>Burners</t>
  </si>
  <si>
    <t>MMBTU/HR</t>
  </si>
  <si>
    <t>HR/D</t>
  </si>
  <si>
    <t>DAYS</t>
  </si>
  <si>
    <t>DRILLING</t>
  </si>
  <si>
    <t>PRIME MOVER&gt;600hp diesel</t>
  </si>
  <si>
    <t>BURNER diesel</t>
  </si>
  <si>
    <t>AUXILIARY EQUIP&lt;600hp diesel</t>
  </si>
  <si>
    <t>VESSELS&gt;600hp diesel(crew)</t>
  </si>
  <si>
    <t>VESSELS&gt;600hp diesel(supply)</t>
  </si>
  <si>
    <t>VESSELS&gt;600hp diesel(tugs)</t>
  </si>
  <si>
    <t>PIPELINE</t>
  </si>
  <si>
    <t>PIPELINE LAY BARGE diesel</t>
  </si>
  <si>
    <t>INSTALLATION</t>
  </si>
  <si>
    <t>SUPPORT VESSEL diesel</t>
  </si>
  <si>
    <t>PIPELINE BURY BARGE diesel</t>
  </si>
  <si>
    <t>FACILITY</t>
  </si>
  <si>
    <t>DERRICK BARGE diesel</t>
  </si>
  <si>
    <t>MATERIAL TUG diesel</t>
  </si>
  <si>
    <t>PRODUCTION</t>
  </si>
  <si>
    <t>RECIP.&lt;600hp diesel</t>
  </si>
  <si>
    <t>RECIP.&gt;600hp diesel</t>
  </si>
  <si>
    <t>TURBINE nat gas</t>
  </si>
  <si>
    <t>RECIP.2 cycle lean nat gas</t>
  </si>
  <si>
    <t>RECIP.4 cycle lean nat gas</t>
  </si>
  <si>
    <t>RECIP.4 cycle rich nat gas</t>
  </si>
  <si>
    <t>BURNER nat gas</t>
  </si>
  <si>
    <t>MISC.</t>
  </si>
  <si>
    <t>BPD</t>
  </si>
  <si>
    <t>COUNT</t>
  </si>
  <si>
    <t>TANK-</t>
  </si>
  <si>
    <t>FLARE-</t>
  </si>
  <si>
    <t>PROCESS VENT-</t>
  </si>
  <si>
    <t>FUGITIVES-</t>
  </si>
  <si>
    <t>GLYCOL STILL VENT-</t>
  </si>
  <si>
    <t>OIL BURN</t>
  </si>
  <si>
    <t>WELL TEST</t>
  </si>
  <si>
    <t>GAS FLARE</t>
  </si>
  <si>
    <t>YEAR TOTAL</t>
  </si>
  <si>
    <t>EXEMPTION CALCULATION</t>
  </si>
  <si>
    <t>DISTANCE FROM LAND IN MILES</t>
  </si>
  <si>
    <t xml:space="preserve"> LEASE</t>
  </si>
  <si>
    <t>Emitted</t>
  </si>
  <si>
    <t>Substance</t>
  </si>
  <si>
    <t>Year</t>
  </si>
  <si>
    <t>Allowable</t>
  </si>
  <si>
    <t>INSTRUCTIONS</t>
  </si>
  <si>
    <t>2.  The sulfur content assumed is 2000 grains /mmscf (3.33 ppm). If your concentration is different</t>
  </si>
  <si>
    <t>summary sheet.</t>
  </si>
  <si>
    <t xml:space="preserve">well(s) in the necessary lines.  This data will automatically be transferred to the spreadsheet and </t>
  </si>
  <si>
    <t xml:space="preserve">was added in 1996. A change in this table will automatically revise the SOx factor which will revise </t>
  </si>
  <si>
    <r>
      <t>Emissions Spreadsheets</t>
    </r>
    <r>
      <rPr>
        <b/>
        <sz val="10"/>
        <rFont val="Arial"/>
        <family val="2"/>
      </rPr>
      <t xml:space="preserve"> (EMISSIONS1 through EMISSIONS5)</t>
    </r>
  </si>
  <si>
    <t xml:space="preserve">The Title Sheet requires input of the company's name, area, block, OCS-G number, platform and/or </t>
  </si>
  <si>
    <r>
      <t xml:space="preserve">Minerals Management Service </t>
    </r>
    <r>
      <rPr>
        <sz val="9"/>
        <rFont val="Arial"/>
        <family val="2"/>
      </rPr>
      <t xml:space="preserve">                                                                 OMB Approval Expires:  Month/day/year</t>
    </r>
  </si>
  <si>
    <r>
      <t xml:space="preserve">The </t>
    </r>
    <r>
      <rPr>
        <b/>
        <sz val="10"/>
        <rFont val="Arial"/>
        <family val="2"/>
      </rPr>
      <t>Paperwork Reduction Act of 1995</t>
    </r>
    <r>
      <rPr>
        <sz val="10"/>
        <rFont val="Arial"/>
        <family val="2"/>
      </rPr>
      <t xml:space="preserve"> (44 U.S.C. Chapter 35) requires us to inform you that MMS collects this information as part of an applicant's DOCD submitted for MMS approval.  We use the information to facilitate our review and data entry for OCS plans.  We will protect proprietary data according to the Freedom of Information Act and 30 CFR 250.196.  An agency may not conduct or sponsor, and a person is not required to respond to, a collection of information unless it displays a currently valid Office of Management and Budget (OMB) control number.  Responses are mandatory.  The reporting burden for this form is included in the burden for preparing DOCDs.  We estimate that burden to average 600 hours per response, including the time for reviewing instructions, gathering and maintaining the data, and completing and reviewing the form.  Direct comments on the burden estimate or any other aspect of this form to the Information Collection Clearance Office, Mail Stop 4230, Minerals Management Service, 1849 C Street, NW., Washington, DC  20240.</t>
    </r>
  </si>
  <si>
    <r>
      <t xml:space="preserve">U.S. Department of the Interior   </t>
    </r>
    <r>
      <rPr>
        <b/>
        <sz val="9"/>
        <rFont val="Arial"/>
        <family val="2"/>
      </rPr>
      <t xml:space="preserve">       </t>
    </r>
    <r>
      <rPr>
        <sz val="9"/>
        <rFont val="Arial"/>
        <family val="2"/>
      </rPr>
      <t xml:space="preserve">                                                                OMB Control No. 1010-xxxx</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</si>
</sst>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
    <numFmt numFmtId="167" formatCode="0.000000"/>
    <numFmt numFmtId="168" formatCode="0.00000"/>
    <numFmt numFmtId="169" formatCode="0.0000"/>
    <numFmt numFmtId="170" formatCode="0.000"/>
    <numFmt numFmtId="171" formatCode="m/d"/>
  </numFmts>
  <fonts count="18">
    <font>
      <sz val="10"/>
      <name val="MS Sans Serif"/>
      <family val="0"/>
    </font>
    <font>
      <b/>
      <sz val="10"/>
      <name val="MS Sans Serif"/>
      <family val="0"/>
    </font>
    <font>
      <i/>
      <sz val="10"/>
      <name val="MS Sans Serif"/>
      <family val="0"/>
    </font>
    <font>
      <b/>
      <i/>
      <sz val="10"/>
      <name val="MS Sans Serif"/>
      <family val="0"/>
    </font>
    <font>
      <b/>
      <sz val="10"/>
      <name val="Arial"/>
      <family val="0"/>
    </font>
    <font>
      <b/>
      <sz val="14"/>
      <name val="MS Sans Serif"/>
      <family val="0"/>
    </font>
    <font>
      <sz val="10"/>
      <name val="Arial"/>
      <family val="0"/>
    </font>
    <font>
      <b/>
      <u val="single"/>
      <sz val="10"/>
      <name val="Arial"/>
      <family val="0"/>
    </font>
    <font>
      <u val="single"/>
      <sz val="10"/>
      <name val="Arial"/>
      <family val="0"/>
    </font>
    <font>
      <i/>
      <sz val="10"/>
      <name val="Arial"/>
      <family val="0"/>
    </font>
    <font>
      <sz val="8"/>
      <name val="Arial"/>
      <family val="0"/>
    </font>
    <font>
      <b/>
      <sz val="8"/>
      <name val="Arial"/>
      <family val="0"/>
    </font>
    <font>
      <u val="single"/>
      <sz val="10"/>
      <name val="MS Sans Serif"/>
      <family val="0"/>
    </font>
    <font>
      <sz val="9"/>
      <name val="Arial"/>
      <family val="2"/>
    </font>
    <font>
      <b/>
      <sz val="9"/>
      <name val="Arial"/>
      <family val="2"/>
    </font>
    <font>
      <b/>
      <sz val="11"/>
      <name val="Arial"/>
      <family val="2"/>
    </font>
    <font>
      <u val="single"/>
      <sz val="10"/>
      <color indexed="12"/>
      <name val="MS Sans Serif"/>
      <family val="0"/>
    </font>
    <font>
      <u val="single"/>
      <sz val="10"/>
      <color indexed="36"/>
      <name val="MS Sans Serif"/>
      <family val="0"/>
    </font>
  </fonts>
  <fills count="5">
    <fill>
      <patternFill/>
    </fill>
    <fill>
      <patternFill patternType="gray125"/>
    </fill>
    <fill>
      <patternFill patternType="gray0625"/>
    </fill>
    <fill>
      <patternFill patternType="lightGray"/>
    </fill>
    <fill>
      <patternFill patternType="darkGray"/>
    </fill>
  </fills>
  <borders count="97">
    <border>
      <left/>
      <right/>
      <top/>
      <bottom/>
      <diagonal/>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medium"/>
      <top style="medium"/>
      <bottom style="medium"/>
    </border>
    <border>
      <left>
        <color indexed="63"/>
      </left>
      <right>
        <color indexed="63"/>
      </right>
      <top style="medium"/>
      <bottom style="medium"/>
    </border>
    <border>
      <left style="thick"/>
      <right>
        <color indexed="63"/>
      </right>
      <top style="thick"/>
      <bottom>
        <color indexed="63"/>
      </bottom>
    </border>
    <border>
      <left style="thin"/>
      <right>
        <color indexed="63"/>
      </right>
      <top style="thick"/>
      <bottom>
        <color indexed="63"/>
      </bottom>
    </border>
    <border>
      <left>
        <color indexed="63"/>
      </left>
      <right style="double"/>
      <top style="thick"/>
      <bottom>
        <color indexed="63"/>
      </bottom>
    </border>
    <border>
      <left>
        <color indexed="63"/>
      </left>
      <right>
        <color indexed="63"/>
      </right>
      <top style="thick"/>
      <bottom style="thin"/>
    </border>
    <border>
      <left>
        <color indexed="63"/>
      </left>
      <right style="double"/>
      <top style="thick"/>
      <bottom style="thin"/>
    </border>
    <border>
      <left>
        <color indexed="63"/>
      </left>
      <right style="thick"/>
      <top style="thick"/>
      <bottom style="thin"/>
    </border>
    <border>
      <left style="thick"/>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thin"/>
      <bottom style="thick"/>
    </border>
    <border>
      <left style="thin"/>
      <right>
        <color indexed="63"/>
      </right>
      <top style="thin"/>
      <bottom style="thick"/>
    </border>
    <border>
      <left style="thin"/>
      <right style="thin"/>
      <top style="thin"/>
      <bottom style="thick"/>
    </border>
    <border>
      <left>
        <color indexed="63"/>
      </left>
      <right style="double"/>
      <top style="thin"/>
      <bottom style="thick"/>
    </border>
    <border>
      <left style="thin"/>
      <right style="double"/>
      <top style="thin"/>
      <bottom style="thick"/>
    </border>
    <border>
      <left>
        <color indexed="63"/>
      </left>
      <right style="thin"/>
      <top style="thin"/>
      <bottom style="thick"/>
    </border>
    <border>
      <left>
        <color indexed="63"/>
      </left>
      <right style="thick"/>
      <top style="thin"/>
      <bottom style="thick"/>
    </border>
    <border>
      <left style="thick"/>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double"/>
      <top>
        <color indexed="63"/>
      </top>
      <bottom style="thin"/>
    </border>
    <border>
      <left style="double"/>
      <right>
        <color indexed="63"/>
      </right>
      <top>
        <color indexed="63"/>
      </top>
      <bottom style="thin"/>
    </border>
    <border>
      <left style="thin"/>
      <right style="thick"/>
      <top>
        <color indexed="63"/>
      </top>
      <bottom style="thin"/>
    </border>
    <border>
      <left style="double"/>
      <right style="thin"/>
      <top>
        <color indexed="63"/>
      </top>
      <bottom style="thin"/>
    </border>
    <border>
      <left>
        <color indexed="63"/>
      </left>
      <right style="thin"/>
      <top>
        <color indexed="63"/>
      </top>
      <bottom style="thin"/>
    </border>
    <border>
      <left>
        <color indexed="63"/>
      </left>
      <right style="thick"/>
      <top>
        <color indexed="63"/>
      </top>
      <bottom style="thin"/>
    </border>
    <border>
      <left style="thick"/>
      <right style="thin"/>
      <top>
        <color indexed="63"/>
      </top>
      <bottom>
        <color indexed="63"/>
      </bottom>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thick"/>
      <right style="thin"/>
      <top>
        <color indexed="63"/>
      </top>
      <bottom style="thin"/>
    </border>
    <border>
      <left style="thin"/>
      <right style="double"/>
      <top style="thin"/>
      <bottom>
        <color indexed="63"/>
      </bottom>
    </border>
    <border>
      <left style="double"/>
      <right style="thin"/>
      <top style="thin"/>
      <bottom>
        <color indexed="63"/>
      </bottom>
    </border>
    <border>
      <left style="thin"/>
      <right style="thick"/>
      <top>
        <color indexed="63"/>
      </top>
      <bottom>
        <color indexed="63"/>
      </bottom>
    </border>
    <border>
      <left style="thick"/>
      <right style="thin"/>
      <top style="thin"/>
      <bottom style="thin"/>
    </border>
    <border>
      <left style="double"/>
      <right>
        <color indexed="63"/>
      </right>
      <top style="thin"/>
      <bottom>
        <color indexed="63"/>
      </bottom>
    </border>
    <border>
      <left style="thick"/>
      <right>
        <color indexed="63"/>
      </right>
      <top>
        <color indexed="63"/>
      </top>
      <bottom style="thick"/>
    </border>
    <border>
      <left style="thin"/>
      <right style="thin"/>
      <top>
        <color indexed="63"/>
      </top>
      <bottom style="thick"/>
    </border>
    <border>
      <left>
        <color indexed="63"/>
      </left>
      <right>
        <color indexed="63"/>
      </right>
      <top>
        <color indexed="63"/>
      </top>
      <bottom style="thick"/>
    </border>
    <border>
      <left style="double"/>
      <right>
        <color indexed="63"/>
      </right>
      <top>
        <color indexed="63"/>
      </top>
      <bottom style="thick"/>
    </border>
    <border>
      <left>
        <color indexed="63"/>
      </left>
      <right style="thick"/>
      <top>
        <color indexed="63"/>
      </top>
      <bottom style="thick"/>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double"/>
      <right style="thin"/>
      <top>
        <color indexed="63"/>
      </top>
      <bottom style="thick"/>
    </border>
    <border>
      <left style="thin"/>
      <right>
        <color indexed="63"/>
      </right>
      <top>
        <color indexed="63"/>
      </top>
      <bottom style="thick"/>
    </border>
    <border>
      <left style="thin"/>
      <right style="double"/>
      <top>
        <color indexed="63"/>
      </top>
      <bottom style="thick"/>
    </border>
    <border>
      <left style="double"/>
      <right style="double"/>
      <top style="thin"/>
      <bottom>
        <color indexed="63"/>
      </bottom>
    </border>
    <border>
      <left style="double"/>
      <right style="double"/>
      <top style="thin"/>
      <bottom style="thin"/>
    </border>
    <border>
      <left style="double"/>
      <right>
        <color indexed="63"/>
      </right>
      <top style="double"/>
      <bottom style="double"/>
    </border>
    <border>
      <left style="double"/>
      <right style="double"/>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medium"/>
      <top>
        <color indexed="63"/>
      </top>
      <bottom>
        <color indexed="63"/>
      </bottom>
    </border>
    <border>
      <left>
        <color indexed="63"/>
      </left>
      <right style="medium"/>
      <top style="thin"/>
      <bottom style="thin"/>
    </border>
    <border>
      <left style="medium"/>
      <right style="medium"/>
      <top>
        <color indexed="63"/>
      </top>
      <bottom>
        <color indexed="63"/>
      </bottom>
    </border>
    <border>
      <left style="medium"/>
      <right style="medium"/>
      <top style="thin"/>
      <bottom style="thin"/>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4" fillId="0" borderId="0" xfId="0" applyFont="1" applyAlignment="1">
      <alignment horizontal="center" wrapText="1"/>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justify" wrapText="1"/>
    </xf>
    <xf numFmtId="0" fontId="6" fillId="0" borderId="0" xfId="0" applyFont="1" applyAlignment="1">
      <alignment horizontal="left" wrapText="1"/>
    </xf>
    <xf numFmtId="0" fontId="6" fillId="0" borderId="0" xfId="0" applyFont="1" applyAlignment="1" applyProtection="1">
      <alignment horizontal="left" wrapText="1"/>
      <protection/>
    </xf>
    <xf numFmtId="0" fontId="0" fillId="0" borderId="0" xfId="0" applyAlignment="1">
      <alignment/>
    </xf>
    <xf numFmtId="0" fontId="8" fillId="0" borderId="0" xfId="0" applyFont="1" applyAlignment="1">
      <alignment horizontal="centerContinuous" wrapText="1"/>
    </xf>
    <xf numFmtId="0" fontId="9" fillId="0" borderId="0" xfId="0" applyFont="1" applyAlignment="1">
      <alignment wrapText="1"/>
    </xf>
    <xf numFmtId="0" fontId="0" fillId="0" borderId="0" xfId="0" applyAlignment="1">
      <alignment horizontal="left"/>
    </xf>
    <xf numFmtId="0" fontId="0" fillId="0" borderId="0" xfId="0" applyAlignment="1">
      <alignment wrapText="1"/>
    </xf>
    <xf numFmtId="0" fontId="0" fillId="0" borderId="1" xfId="0" applyBorder="1" applyAlignment="1">
      <alignment horizontal="left"/>
    </xf>
    <xf numFmtId="0" fontId="1" fillId="0" borderId="2" xfId="0" applyFont="1" applyBorder="1" applyAlignment="1">
      <alignment/>
    </xf>
    <xf numFmtId="0" fontId="4" fillId="0" borderId="3" xfId="0" applyFont="1" applyBorder="1" applyAlignment="1">
      <alignment horizontal="left" vertical="center"/>
    </xf>
    <xf numFmtId="0" fontId="6" fillId="0" borderId="1" xfId="0" applyFont="1" applyBorder="1" applyAlignment="1" quotePrefix="1">
      <alignment horizontal="left" vertical="center"/>
    </xf>
    <xf numFmtId="0" fontId="6" fillId="0" borderId="1" xfId="0" applyFont="1" applyBorder="1" applyAlignment="1">
      <alignment horizontal="center" vertical="center"/>
    </xf>
    <xf numFmtId="1" fontId="6" fillId="0" borderId="1" xfId="0" applyNumberFormat="1" applyFont="1" applyBorder="1" applyAlignment="1" quotePrefix="1">
      <alignment horizontal="left" vertical="center"/>
    </xf>
    <xf numFmtId="0" fontId="6" fillId="0" borderId="1" xfId="0" applyFont="1" applyBorder="1" applyAlignment="1">
      <alignment horizontal="left" vertical="center"/>
    </xf>
    <xf numFmtId="164" fontId="6" fillId="0" borderId="1" xfId="0" applyNumberFormat="1" applyFont="1" applyBorder="1" applyAlignment="1">
      <alignment horizontal="center" vertical="center"/>
    </xf>
    <xf numFmtId="0" fontId="6" fillId="0" borderId="0" xfId="0" applyFont="1" applyAlignment="1">
      <alignment/>
    </xf>
    <xf numFmtId="0" fontId="6" fillId="0" borderId="4" xfId="0" applyFont="1" applyBorder="1" applyAlignment="1">
      <alignment horizontal="left" vertical="center"/>
    </xf>
    <xf numFmtId="0" fontId="6" fillId="0" borderId="5" xfId="0" applyFont="1" applyBorder="1" applyAlignment="1">
      <alignment horizontal="center" vertical="center"/>
    </xf>
    <xf numFmtId="1" fontId="6" fillId="0" borderId="5" xfId="0" applyNumberFormat="1" applyFont="1" applyBorder="1" applyAlignment="1">
      <alignment horizontal="center" vertical="center"/>
    </xf>
    <xf numFmtId="0" fontId="6" fillId="0" borderId="5"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6" fillId="0" borderId="0" xfId="0" applyFont="1" applyBorder="1" applyAlignment="1">
      <alignment horizontal="center" vertical="center"/>
    </xf>
    <xf numFmtId="0" fontId="6" fillId="0" borderId="0" xfId="0" applyNumberFormat="1" applyFont="1" applyAlignment="1">
      <alignment horizontal="center" vertical="center"/>
    </xf>
    <xf numFmtId="164" fontId="10" fillId="0" borderId="0" xfId="0" applyNumberFormat="1" applyFont="1" applyAlignment="1">
      <alignment horizontal="center" vertical="center"/>
    </xf>
    <xf numFmtId="0" fontId="4" fillId="0" borderId="7" xfId="0" applyFont="1" applyBorder="1" applyAlignment="1">
      <alignment horizontal="left" vertical="center"/>
    </xf>
    <xf numFmtId="0" fontId="6" fillId="0" borderId="8" xfId="0" applyFont="1" applyBorder="1" applyAlignment="1">
      <alignment horizontal="center" vertical="center"/>
    </xf>
    <xf numFmtId="1"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xf>
    <xf numFmtId="164" fontId="6" fillId="0" borderId="9" xfId="0" applyNumberFormat="1" applyFont="1" applyBorder="1" applyAlignment="1">
      <alignment horizontal="center" vertical="center"/>
    </xf>
    <xf numFmtId="0" fontId="4" fillId="0" borderId="10" xfId="0" applyFont="1" applyBorder="1" applyAlignment="1">
      <alignment horizontal="left" vertical="center"/>
    </xf>
    <xf numFmtId="0" fontId="6" fillId="0" borderId="11" xfId="0" applyFont="1" applyBorder="1" applyAlignment="1">
      <alignment horizontal="center" vertical="center"/>
    </xf>
    <xf numFmtId="1" fontId="6" fillId="0" borderId="11"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center" vertical="center"/>
    </xf>
    <xf numFmtId="0" fontId="6" fillId="0" borderId="14"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6" fillId="0" borderId="0" xfId="0" applyNumberFormat="1" applyFont="1" applyAlignment="1">
      <alignment horizontal="center" vertical="center"/>
    </xf>
    <xf numFmtId="164" fontId="6" fillId="0" borderId="0" xfId="0" applyNumberFormat="1" applyFont="1" applyAlignment="1">
      <alignment/>
    </xf>
    <xf numFmtId="1" fontId="10" fillId="0" borderId="15" xfId="0" applyNumberFormat="1" applyFont="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center" vertical="center"/>
    </xf>
    <xf numFmtId="0" fontId="6" fillId="0" borderId="17"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0" fontId="6"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64" fontId="6" fillId="0" borderId="0" xfId="0" applyNumberFormat="1" applyFont="1" applyBorder="1" applyAlignment="1">
      <alignment/>
    </xf>
    <xf numFmtId="164" fontId="4" fillId="0" borderId="0" xfId="0" applyNumberFormat="1" applyFont="1" applyBorder="1" applyAlignment="1">
      <alignment/>
    </xf>
    <xf numFmtId="164" fontId="4"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xf>
    <xf numFmtId="164" fontId="4" fillId="0" borderId="0" xfId="0" applyNumberFormat="1" applyFont="1" applyBorder="1" applyAlignment="1">
      <alignment horizontal="center"/>
    </xf>
    <xf numFmtId="0" fontId="11" fillId="0" borderId="1" xfId="0" applyFont="1" applyBorder="1" applyAlignment="1">
      <alignment horizontal="center" vertical="center"/>
    </xf>
    <xf numFmtId="1" fontId="11" fillId="0" borderId="1" xfId="0" applyNumberFormat="1" applyFont="1" applyBorder="1" applyAlignment="1">
      <alignment horizontal="center" vertical="center"/>
    </xf>
    <xf numFmtId="0" fontId="11" fillId="0" borderId="2" xfId="0" applyFont="1" applyBorder="1" applyAlignment="1">
      <alignment horizontal="center" vertical="center"/>
    </xf>
    <xf numFmtId="164" fontId="11" fillId="0" borderId="2" xfId="0" applyNumberFormat="1" applyFont="1" applyBorder="1" applyAlignment="1">
      <alignment horizontal="center" vertical="center"/>
    </xf>
    <xf numFmtId="164" fontId="11" fillId="0" borderId="2" xfId="0" applyNumberFormat="1" applyFont="1" applyBorder="1" applyAlignment="1">
      <alignment horizontal="right" vertical="center"/>
    </xf>
    <xf numFmtId="164" fontId="11" fillId="0" borderId="19" xfId="0" applyNumberFormat="1" applyFont="1" applyBorder="1" applyAlignment="1">
      <alignment horizontal="center" vertical="center"/>
    </xf>
    <xf numFmtId="164" fontId="11" fillId="0" borderId="20" xfId="0" applyNumberFormat="1" applyFont="1" applyBorder="1" applyAlignment="1">
      <alignment horizontal="center" vertical="center"/>
    </xf>
    <xf numFmtId="164" fontId="11" fillId="0" borderId="20" xfId="0" applyNumberFormat="1" applyFont="1" applyBorder="1" applyAlignment="1">
      <alignment horizontal="center"/>
    </xf>
    <xf numFmtId="164" fontId="11" fillId="0" borderId="19" xfId="0" applyNumberFormat="1" applyFont="1" applyBorder="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left" vertical="center"/>
    </xf>
    <xf numFmtId="164" fontId="10" fillId="0" borderId="19" xfId="0" applyNumberFormat="1" applyFont="1" applyBorder="1" applyAlignment="1">
      <alignment horizontal="left" vertical="center"/>
    </xf>
    <xf numFmtId="164" fontId="6" fillId="0" borderId="20" xfId="0" applyNumberFormat="1" applyFont="1" applyBorder="1" applyAlignment="1">
      <alignment horizontal="left"/>
    </xf>
    <xf numFmtId="164" fontId="6" fillId="0" borderId="19" xfId="0" applyNumberFormat="1" applyFont="1" applyBorder="1" applyAlignment="1">
      <alignment horizontal="left"/>
    </xf>
    <xf numFmtId="164" fontId="6" fillId="0" borderId="0" xfId="0" applyNumberFormat="1" applyFont="1" applyAlignment="1">
      <alignment horizontal="left"/>
    </xf>
    <xf numFmtId="0" fontId="6" fillId="0" borderId="0" xfId="0" applyFont="1" applyAlignment="1">
      <alignment horizontal="left"/>
    </xf>
    <xf numFmtId="0" fontId="4" fillId="0" borderId="21" xfId="0" applyFont="1" applyBorder="1" applyAlignment="1">
      <alignment horizontal="center" vertical="center"/>
    </xf>
    <xf numFmtId="0" fontId="4" fillId="0" borderId="22" xfId="0" applyFont="1" applyBorder="1" applyAlignment="1">
      <alignment horizontal="center" vertical="center"/>
    </xf>
    <xf numFmtId="164" fontId="4" fillId="0" borderId="22" xfId="0" applyNumberFormat="1" applyFont="1" applyBorder="1" applyAlignment="1">
      <alignment horizontal="center" vertical="center"/>
    </xf>
    <xf numFmtId="0" fontId="4" fillId="0" borderId="22" xfId="0" applyFont="1" applyBorder="1" applyAlignment="1">
      <alignment horizontal="centerContinuous" vertical="center"/>
    </xf>
    <xf numFmtId="0" fontId="4" fillId="0" borderId="23" xfId="0" applyFont="1" applyBorder="1" applyAlignment="1">
      <alignment horizontal="centerContinuous" vertical="center"/>
    </xf>
    <xf numFmtId="164" fontId="4" fillId="0" borderId="24" xfId="0" applyNumberFormat="1" applyFont="1" applyBorder="1" applyAlignment="1">
      <alignment horizontal="center" vertical="center"/>
    </xf>
    <xf numFmtId="164" fontId="4" fillId="0" borderId="25" xfId="0" applyNumberFormat="1" applyFont="1" applyBorder="1" applyAlignment="1">
      <alignment horizontal="center" vertical="center"/>
    </xf>
    <xf numFmtId="164" fontId="4" fillId="0" borderId="24" xfId="0" applyNumberFormat="1" applyFont="1" applyBorder="1" applyAlignment="1">
      <alignment/>
    </xf>
    <xf numFmtId="164" fontId="4" fillId="0" borderId="26" xfId="0" applyNumberFormat="1" applyFont="1" applyBorder="1" applyAlignment="1">
      <alignment/>
    </xf>
    <xf numFmtId="164" fontId="4" fillId="0" borderId="0" xfId="0" applyNumberFormat="1" applyFont="1" applyAlignment="1">
      <alignment/>
    </xf>
    <xf numFmtId="0" fontId="4" fillId="0" borderId="27" xfId="0" applyFont="1" applyBorder="1" applyAlignment="1">
      <alignment horizontal="center" vertical="center"/>
    </xf>
    <xf numFmtId="0" fontId="4" fillId="0" borderId="28" xfId="0" applyFont="1" applyBorder="1" applyAlignment="1">
      <alignment horizontal="center" vertical="center"/>
    </xf>
    <xf numFmtId="164" fontId="4" fillId="0" borderId="28" xfId="0" applyNumberFormat="1" applyFont="1" applyBorder="1" applyAlignment="1">
      <alignment horizontal="center" vertical="center"/>
    </xf>
    <xf numFmtId="0" fontId="4" fillId="0" borderId="28" xfId="0" applyFont="1" applyBorder="1" applyAlignment="1">
      <alignment horizontal="centerContinuous" vertical="center"/>
    </xf>
    <xf numFmtId="0" fontId="4" fillId="0" borderId="29" xfId="0" applyFont="1" applyBorder="1" applyAlignment="1">
      <alignment horizontal="centerContinuous" vertical="center"/>
    </xf>
    <xf numFmtId="164" fontId="4" fillId="0" borderId="30" xfId="0" applyNumberFormat="1" applyFont="1" applyBorder="1" applyAlignment="1">
      <alignment horizontal="center" vertical="center"/>
    </xf>
    <xf numFmtId="164" fontId="4" fillId="0" borderId="29" xfId="0" applyNumberFormat="1" applyFont="1" applyBorder="1" applyAlignment="1">
      <alignment horizontal="center" vertical="center"/>
    </xf>
    <xf numFmtId="164" fontId="4" fillId="0" borderId="30" xfId="0" applyNumberFormat="1" applyFont="1" applyBorder="1" applyAlignment="1">
      <alignment/>
    </xf>
    <xf numFmtId="164" fontId="4" fillId="0" borderId="31" xfId="0" applyNumberFormat="1" applyFont="1" applyBorder="1" applyAlignment="1">
      <alignment/>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2" borderId="33" xfId="0" applyFont="1" applyFill="1" applyBorder="1" applyAlignment="1">
      <alignment horizontal="center" vertical="center"/>
    </xf>
    <xf numFmtId="0" fontId="4" fillId="0" borderId="33" xfId="0" applyFont="1" applyBorder="1" applyAlignment="1">
      <alignment horizontal="center" vertical="center"/>
    </xf>
    <xf numFmtId="164" fontId="4" fillId="0" borderId="33" xfId="0" applyNumberFormat="1" applyFont="1" applyBorder="1" applyAlignment="1">
      <alignment horizontal="center" vertical="center"/>
    </xf>
    <xf numFmtId="0" fontId="4" fillId="0" borderId="33" xfId="0" applyFont="1" applyBorder="1" applyAlignment="1">
      <alignment horizontal="centerContinuous" vertical="center"/>
    </xf>
    <xf numFmtId="0" fontId="4" fillId="0" borderId="34" xfId="0" applyFont="1" applyBorder="1" applyAlignment="1">
      <alignment horizontal="centerContinuous" vertical="center"/>
    </xf>
    <xf numFmtId="164" fontId="4" fillId="0" borderId="35" xfId="0" applyNumberFormat="1" applyFont="1" applyBorder="1" applyAlignment="1">
      <alignment horizontal="center" vertical="center"/>
    </xf>
    <xf numFmtId="164" fontId="4" fillId="0" borderId="34" xfId="0" applyNumberFormat="1" applyFont="1" applyBorder="1" applyAlignment="1">
      <alignment horizontal="center" vertical="center"/>
    </xf>
    <xf numFmtId="164" fontId="4" fillId="0" borderId="35" xfId="0" applyNumberFormat="1" applyFont="1" applyBorder="1" applyAlignment="1">
      <alignment/>
    </xf>
    <xf numFmtId="164" fontId="4" fillId="0" borderId="36" xfId="0" applyNumberFormat="1" applyFont="1" applyBorder="1" applyAlignment="1">
      <alignment/>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3" borderId="38" xfId="0" applyFont="1" applyFill="1" applyBorder="1" applyAlignment="1" quotePrefix="1">
      <alignment horizontal="center" vertical="center"/>
    </xf>
    <xf numFmtId="0" fontId="4" fillId="0" borderId="38" xfId="0" applyFont="1" applyBorder="1" applyAlignment="1" quotePrefix="1">
      <alignment horizontal="center" vertical="center"/>
    </xf>
    <xf numFmtId="0" fontId="4" fillId="0" borderId="38" xfId="0" applyFont="1" applyBorder="1" applyAlignment="1">
      <alignment horizontal="center" vertical="center"/>
    </xf>
    <xf numFmtId="164" fontId="4" fillId="0" borderId="38" xfId="0" applyNumberFormat="1"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164" fontId="4" fillId="0" borderId="41" xfId="0" applyNumberFormat="1" applyFont="1" applyBorder="1" applyAlignment="1">
      <alignment horizontal="center" vertical="center"/>
    </xf>
    <xf numFmtId="164" fontId="4" fillId="0" borderId="42" xfId="0" applyNumberFormat="1" applyFont="1" applyBorder="1" applyAlignment="1">
      <alignment horizontal="center" vertical="center"/>
    </xf>
    <xf numFmtId="164" fontId="4" fillId="0" borderId="43"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30" xfId="0" applyFont="1" applyBorder="1" applyAlignment="1">
      <alignment/>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2" fontId="6" fillId="0" borderId="45" xfId="0" applyNumberFormat="1" applyFont="1" applyBorder="1" applyAlignment="1">
      <alignment horizontal="center" vertical="center"/>
    </xf>
    <xf numFmtId="1" fontId="6" fillId="0" borderId="45" xfId="0" applyNumberFormat="1" applyFont="1" applyBorder="1" applyAlignment="1">
      <alignment horizontal="center" vertical="center"/>
    </xf>
    <xf numFmtId="1" fontId="6" fillId="0" borderId="12" xfId="0" applyNumberFormat="1" applyFont="1" applyBorder="1" applyAlignment="1">
      <alignment horizontal="center" vertical="center"/>
    </xf>
    <xf numFmtId="2" fontId="6" fillId="0" borderId="28" xfId="0" applyNumberFormat="1" applyFont="1" applyBorder="1" applyAlignment="1">
      <alignment horizontal="center" vertical="center"/>
    </xf>
    <xf numFmtId="2" fontId="6" fillId="0" borderId="46" xfId="0" applyNumberFormat="1" applyFont="1" applyBorder="1" applyAlignment="1">
      <alignment horizontal="center" vertical="center"/>
    </xf>
    <xf numFmtId="2" fontId="6" fillId="0" borderId="47" xfId="0" applyNumberFormat="1" applyFont="1" applyBorder="1" applyAlignment="1">
      <alignment horizontal="center" vertical="center"/>
    </xf>
    <xf numFmtId="2" fontId="6" fillId="0" borderId="10" xfId="0" applyNumberFormat="1" applyFont="1" applyBorder="1" applyAlignment="1" applyProtection="1">
      <alignment horizontal="center" vertical="center"/>
      <protection/>
    </xf>
    <xf numFmtId="2" fontId="6" fillId="0" borderId="48" xfId="0" applyNumberFormat="1" applyFont="1" applyBorder="1" applyAlignment="1" applyProtection="1">
      <alignment horizontal="center" vertical="center"/>
      <protection/>
    </xf>
    <xf numFmtId="2" fontId="6" fillId="0" borderId="49" xfId="0" applyNumberFormat="1" applyFont="1" applyBorder="1" applyAlignment="1" applyProtection="1">
      <alignment horizontal="center" vertical="center"/>
      <protection/>
    </xf>
    <xf numFmtId="2" fontId="6" fillId="0" borderId="0" xfId="0" applyNumberFormat="1" applyFont="1" applyAlignment="1">
      <alignment horizontal="center" vertical="center"/>
    </xf>
    <xf numFmtId="2" fontId="6" fillId="0" borderId="11" xfId="0" applyNumberFormat="1" applyFont="1" applyBorder="1" applyAlignment="1">
      <alignment horizontal="center" vertical="center"/>
    </xf>
    <xf numFmtId="2" fontId="6" fillId="0" borderId="48" xfId="0" applyNumberFormat="1" applyFont="1" applyBorder="1" applyAlignment="1">
      <alignment horizontal="center"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2" fontId="6" fillId="0" borderId="51" xfId="0" applyNumberFormat="1" applyFont="1" applyBorder="1" applyAlignment="1">
      <alignment horizontal="center" vertical="center"/>
    </xf>
    <xf numFmtId="1" fontId="6" fillId="0" borderId="51" xfId="0" applyNumberFormat="1" applyFont="1" applyBorder="1" applyAlignment="1">
      <alignment horizontal="center" vertical="center"/>
    </xf>
    <xf numFmtId="1" fontId="6" fillId="0" borderId="53" xfId="0" applyNumberFormat="1" applyFont="1" applyBorder="1" applyAlignment="1">
      <alignment horizontal="center" vertical="center"/>
    </xf>
    <xf numFmtId="2" fontId="6" fillId="0" borderId="52" xfId="0" applyNumberFormat="1" applyFont="1" applyBorder="1" applyAlignment="1" applyProtection="1">
      <alignment horizontal="center" vertical="center"/>
      <protection/>
    </xf>
    <xf numFmtId="2" fontId="6" fillId="0" borderId="54" xfId="0" applyNumberFormat="1" applyFont="1" applyBorder="1" applyAlignment="1" applyProtection="1">
      <alignment horizontal="center" vertical="center"/>
      <protection/>
    </xf>
    <xf numFmtId="2" fontId="6" fillId="0" borderId="51" xfId="0" applyNumberFormat="1" applyFont="1" applyBorder="1" applyAlignment="1" applyProtection="1">
      <alignment horizontal="center" vertical="center"/>
      <protection/>
    </xf>
    <xf numFmtId="2" fontId="6" fillId="0" borderId="55" xfId="0" applyNumberFormat="1" applyFont="1" applyBorder="1" applyAlignment="1" applyProtection="1">
      <alignment horizontal="center" vertical="center"/>
      <protection/>
    </xf>
    <xf numFmtId="2" fontId="6" fillId="0" borderId="56" xfId="0" applyNumberFormat="1" applyFont="1" applyBorder="1" applyAlignment="1" applyProtection="1">
      <alignment horizontal="center" vertical="center"/>
      <protection/>
    </xf>
    <xf numFmtId="2" fontId="6" fillId="0" borderId="57" xfId="0" applyNumberFormat="1" applyFont="1" applyBorder="1" applyAlignment="1" applyProtection="1">
      <alignment horizontal="center" vertical="center"/>
      <protection/>
    </xf>
    <xf numFmtId="2" fontId="6" fillId="0" borderId="58" xfId="0" applyNumberFormat="1" applyFont="1" applyBorder="1" applyAlignment="1" applyProtection="1">
      <alignment horizontal="center" vertical="center"/>
      <protection/>
    </xf>
    <xf numFmtId="0" fontId="6" fillId="0" borderId="45" xfId="0" applyFont="1" applyFill="1" applyBorder="1" applyAlignment="1">
      <alignment horizontal="left" vertical="center"/>
    </xf>
    <xf numFmtId="0" fontId="6" fillId="0" borderId="59" xfId="0" applyFont="1" applyBorder="1" applyAlignment="1">
      <alignment horizontal="center" vertical="center"/>
    </xf>
    <xf numFmtId="0" fontId="6" fillId="2" borderId="45" xfId="0" applyFont="1" applyFill="1" applyBorder="1" applyAlignment="1">
      <alignment horizontal="left" vertical="center"/>
    </xf>
    <xf numFmtId="2" fontId="6" fillId="0" borderId="45" xfId="0" applyNumberFormat="1" applyFont="1" applyBorder="1" applyAlignment="1" applyProtection="1">
      <alignment horizontal="center" vertical="center"/>
      <protection/>
    </xf>
    <xf numFmtId="2" fontId="6" fillId="0" borderId="11" xfId="0" applyNumberFormat="1" applyFont="1" applyBorder="1" applyAlignment="1" applyProtection="1">
      <alignment horizontal="center" vertical="center"/>
      <protection/>
    </xf>
    <xf numFmtId="0" fontId="6" fillId="3" borderId="45" xfId="0" applyFont="1" applyFill="1" applyBorder="1" applyAlignment="1">
      <alignment horizontal="left" vertical="center"/>
    </xf>
    <xf numFmtId="2" fontId="6" fillId="0" borderId="45" xfId="0" applyNumberFormat="1" applyFont="1" applyBorder="1" applyAlignment="1" applyProtection="1">
      <alignment horizontal="center" vertical="center"/>
      <protection hidden="1" locked="0"/>
    </xf>
    <xf numFmtId="2" fontId="6" fillId="0" borderId="52" xfId="0" applyNumberFormat="1" applyFont="1" applyBorder="1" applyAlignment="1">
      <alignment horizontal="center" vertical="center"/>
    </xf>
    <xf numFmtId="2" fontId="6" fillId="0" borderId="57" xfId="0" applyNumberFormat="1" applyFont="1" applyBorder="1" applyAlignment="1">
      <alignment horizontal="center" vertical="center"/>
    </xf>
    <xf numFmtId="0" fontId="4" fillId="0" borderId="60" xfId="0" applyFont="1" applyBorder="1" applyAlignment="1">
      <alignment horizontal="left" vertical="center"/>
    </xf>
    <xf numFmtId="0" fontId="4" fillId="0" borderId="14" xfId="0" applyFont="1" applyBorder="1" applyAlignment="1">
      <alignment horizontal="center" vertical="center"/>
    </xf>
    <xf numFmtId="164" fontId="4" fillId="0" borderId="14" xfId="0" applyNumberFormat="1" applyFont="1" applyBorder="1" applyAlignment="1">
      <alignment horizontal="center" vertical="center"/>
    </xf>
    <xf numFmtId="0" fontId="6" fillId="0" borderId="15" xfId="0" applyFont="1" applyBorder="1" applyAlignment="1">
      <alignment horizontal="center" vertical="center"/>
    </xf>
    <xf numFmtId="2" fontId="6" fillId="0" borderId="35" xfId="0" applyNumberFormat="1" applyFont="1" applyBorder="1" applyAlignment="1" applyProtection="1">
      <alignment horizontal="center" vertical="center"/>
      <protection/>
    </xf>
    <xf numFmtId="2" fontId="6" fillId="0" borderId="61" xfId="0" applyNumberFormat="1" applyFont="1" applyBorder="1" applyAlignment="1" applyProtection="1">
      <alignment horizontal="center" vertical="center"/>
      <protection/>
    </xf>
    <xf numFmtId="2" fontId="6" fillId="0" borderId="36" xfId="0" applyNumberFormat="1" applyFont="1" applyBorder="1" applyAlignment="1" applyProtection="1">
      <alignment horizontal="center" vertical="center"/>
      <protection/>
    </xf>
    <xf numFmtId="0" fontId="6" fillId="4" borderId="45" xfId="0" applyFont="1" applyFill="1" applyBorder="1" applyAlignment="1">
      <alignment horizontal="center" vertical="center"/>
    </xf>
    <xf numFmtId="164" fontId="6" fillId="4" borderId="45" xfId="0" applyNumberFormat="1" applyFont="1" applyFill="1" applyBorder="1" applyAlignment="1">
      <alignment horizontal="center" vertical="center"/>
    </xf>
    <xf numFmtId="0" fontId="6" fillId="0" borderId="45" xfId="0" applyFont="1" applyFill="1" applyBorder="1" applyAlignment="1">
      <alignment horizontal="center" vertical="center"/>
    </xf>
    <xf numFmtId="2" fontId="6" fillId="0" borderId="28" xfId="0" applyNumberFormat="1" applyFont="1" applyBorder="1" applyAlignment="1" applyProtection="1">
      <alignment horizontal="center" vertical="center"/>
      <protection/>
    </xf>
    <xf numFmtId="2" fontId="6" fillId="0" borderId="46" xfId="0" applyNumberFormat="1" applyFont="1" applyBorder="1" applyAlignment="1" applyProtection="1">
      <alignment horizontal="center" vertical="center"/>
      <protection/>
    </xf>
    <xf numFmtId="2" fontId="6" fillId="0" borderId="47" xfId="0" applyNumberFormat="1" applyFont="1" applyBorder="1" applyAlignment="1" applyProtection="1">
      <alignment horizontal="center" vertical="center"/>
      <protection/>
    </xf>
    <xf numFmtId="2" fontId="6" fillId="0" borderId="0" xfId="0" applyNumberFormat="1" applyFont="1" applyBorder="1" applyAlignment="1" applyProtection="1">
      <alignment horizontal="center" vertical="center"/>
      <protection/>
    </xf>
    <xf numFmtId="2" fontId="6" fillId="0" borderId="62" xfId="0" applyNumberFormat="1" applyFont="1" applyBorder="1" applyAlignment="1" applyProtection="1">
      <alignment horizontal="center" vertical="center"/>
      <protection/>
    </xf>
    <xf numFmtId="164" fontId="6" fillId="0" borderId="45" xfId="0" applyNumberFormat="1" applyFont="1" applyBorder="1" applyAlignment="1">
      <alignment horizontal="center" vertical="center"/>
    </xf>
    <xf numFmtId="0" fontId="6" fillId="0" borderId="63" xfId="0" applyFont="1" applyBorder="1" applyAlignment="1">
      <alignment horizontal="center" vertical="center"/>
    </xf>
    <xf numFmtId="0" fontId="6" fillId="0" borderId="51" xfId="0" applyFont="1" applyFill="1" applyBorder="1" applyAlignment="1">
      <alignment horizontal="left" vertical="center"/>
    </xf>
    <xf numFmtId="0" fontId="6" fillId="4" borderId="51" xfId="0" applyFont="1" applyFill="1" applyBorder="1" applyAlignment="1">
      <alignment horizontal="center" vertical="center"/>
    </xf>
    <xf numFmtId="1" fontId="6" fillId="0" borderId="12" xfId="0" applyNumberFormat="1" applyFont="1" applyFill="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0" fontId="6" fillId="0" borderId="28" xfId="0" applyFont="1" applyFill="1" applyBorder="1" applyAlignment="1">
      <alignment horizontal="center" vertical="center"/>
    </xf>
    <xf numFmtId="0" fontId="6" fillId="4" borderId="28" xfId="0" applyFont="1" applyFill="1" applyBorder="1" applyAlignment="1">
      <alignment horizontal="center" vertical="center"/>
    </xf>
    <xf numFmtId="164" fontId="6" fillId="4" borderId="28" xfId="0" applyNumberFormat="1" applyFont="1" applyFill="1" applyBorder="1" applyAlignment="1">
      <alignment horizontal="center" vertical="center"/>
    </xf>
    <xf numFmtId="1" fontId="6" fillId="0" borderId="64" xfId="0" applyNumberFormat="1" applyFont="1" applyFill="1" applyBorder="1" applyAlignment="1">
      <alignment horizontal="center" vertical="center"/>
    </xf>
    <xf numFmtId="2" fontId="6" fillId="0" borderId="0" xfId="0" applyNumberFormat="1" applyFont="1" applyBorder="1" applyAlignment="1">
      <alignment horizontal="center"/>
    </xf>
    <xf numFmtId="0" fontId="6" fillId="0" borderId="27" xfId="0" applyFont="1" applyBorder="1" applyAlignment="1">
      <alignment horizontal="left" vertical="center"/>
    </xf>
    <xf numFmtId="0" fontId="6" fillId="0" borderId="28" xfId="0" applyFont="1" applyFill="1" applyBorder="1" applyAlignment="1">
      <alignment horizontal="left" vertical="center"/>
    </xf>
    <xf numFmtId="0" fontId="6" fillId="0" borderId="28" xfId="0" applyFont="1" applyBorder="1" applyAlignment="1">
      <alignment horizontal="center" vertical="center"/>
    </xf>
    <xf numFmtId="164" fontId="6" fillId="0" borderId="28" xfId="0" applyNumberFormat="1" applyFont="1" applyBorder="1" applyAlignment="1">
      <alignment horizontal="center" vertical="center"/>
    </xf>
    <xf numFmtId="0" fontId="6" fillId="0" borderId="64" xfId="0" applyFont="1" applyBorder="1" applyAlignment="1">
      <alignment horizontal="center" vertical="center"/>
    </xf>
    <xf numFmtId="2" fontId="6" fillId="0" borderId="65" xfId="0" applyNumberFormat="1" applyFont="1" applyBorder="1" applyAlignment="1">
      <alignment horizontal="center" vertical="center"/>
    </xf>
    <xf numFmtId="2" fontId="6" fillId="0" borderId="31" xfId="0" applyNumberFormat="1" applyFont="1" applyBorder="1" applyAlignment="1">
      <alignment horizontal="center" vertical="center"/>
    </xf>
    <xf numFmtId="2" fontId="6" fillId="0" borderId="0" xfId="0" applyNumberFormat="1" applyFont="1" applyAlignment="1">
      <alignment horizontal="center"/>
    </xf>
    <xf numFmtId="0" fontId="4" fillId="0" borderId="32" xfId="0" applyFont="1" applyBorder="1" applyAlignment="1">
      <alignment horizontal="right" vertical="center"/>
    </xf>
    <xf numFmtId="0" fontId="4" fillId="0" borderId="35" xfId="0" applyFont="1" applyFill="1" applyBorder="1" applyAlignment="1">
      <alignment horizontal="left" vertical="center"/>
    </xf>
    <xf numFmtId="0" fontId="4" fillId="0" borderId="45" xfId="0" applyFont="1" applyBorder="1" applyAlignment="1">
      <alignment horizontal="center" vertical="center"/>
    </xf>
    <xf numFmtId="164" fontId="4" fillId="0" borderId="45" xfId="0" applyNumberFormat="1" applyFont="1" applyBorder="1" applyAlignment="1">
      <alignment horizontal="center" vertical="center"/>
    </xf>
    <xf numFmtId="0" fontId="4" fillId="0" borderId="45" xfId="0" applyFont="1" applyFill="1" applyBorder="1" applyAlignment="1">
      <alignment horizontal="center" vertical="center"/>
    </xf>
    <xf numFmtId="0" fontId="4" fillId="0" borderId="12" xfId="0" applyFont="1" applyBorder="1" applyAlignment="1">
      <alignment horizontal="center" vertical="center"/>
    </xf>
    <xf numFmtId="2" fontId="4" fillId="0" borderId="45" xfId="0" applyNumberFormat="1" applyFont="1" applyBorder="1" applyAlignment="1">
      <alignment horizontal="center" vertical="center"/>
    </xf>
    <xf numFmtId="2" fontId="4" fillId="0" borderId="12" xfId="0" applyNumberFormat="1" applyFont="1" applyBorder="1" applyAlignment="1">
      <alignment horizontal="center" vertical="center"/>
    </xf>
    <xf numFmtId="2" fontId="4" fillId="0" borderId="66" xfId="0" applyNumberFormat="1" applyFont="1" applyBorder="1" applyAlignment="1">
      <alignment horizontal="center" vertical="center"/>
    </xf>
    <xf numFmtId="2" fontId="4" fillId="0" borderId="0" xfId="0" applyNumberFormat="1" applyFont="1" applyAlignment="1">
      <alignment horizontal="center"/>
    </xf>
    <xf numFmtId="2" fontId="4" fillId="0" borderId="0" xfId="0" applyNumberFormat="1" applyFont="1" applyBorder="1" applyAlignment="1">
      <alignment horizontal="center"/>
    </xf>
    <xf numFmtId="0" fontId="6" fillId="0" borderId="59"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center" vertical="center"/>
    </xf>
    <xf numFmtId="2" fontId="6" fillId="0" borderId="12" xfId="0" applyNumberFormat="1" applyFont="1" applyBorder="1" applyAlignment="1">
      <alignment horizontal="center" vertical="center"/>
    </xf>
    <xf numFmtId="2" fontId="6" fillId="0" borderId="49" xfId="0" applyNumberFormat="1" applyFont="1" applyBorder="1" applyAlignment="1">
      <alignment horizontal="center" vertical="center"/>
    </xf>
    <xf numFmtId="0" fontId="4" fillId="0" borderId="67" xfId="0" applyFont="1" applyBorder="1" applyAlignment="1">
      <alignment horizontal="center" vertical="center" wrapText="1"/>
    </xf>
    <xf numFmtId="164" fontId="4" fillId="0" borderId="14" xfId="0" applyNumberFormat="1" applyFont="1" applyBorder="1" applyAlignment="1">
      <alignment horizontal="center" vertical="center" wrapText="1"/>
    </xf>
    <xf numFmtId="2" fontId="4" fillId="0" borderId="30" xfId="0" applyNumberFormat="1" applyFont="1" applyBorder="1" applyAlignment="1">
      <alignment horizontal="center" vertical="center"/>
    </xf>
    <xf numFmtId="2" fontId="4" fillId="0" borderId="68" xfId="0" applyNumberFormat="1" applyFont="1" applyBorder="1" applyAlignment="1">
      <alignment horizontal="center"/>
    </xf>
    <xf numFmtId="2" fontId="4" fillId="0" borderId="46" xfId="0" applyNumberFormat="1" applyFont="1" applyBorder="1" applyAlignment="1">
      <alignment horizontal="center"/>
    </xf>
    <xf numFmtId="2" fontId="4" fillId="0" borderId="30" xfId="0" applyNumberFormat="1" applyFont="1" applyBorder="1" applyAlignment="1">
      <alignment horizontal="center"/>
    </xf>
    <xf numFmtId="2" fontId="4" fillId="0" borderId="31" xfId="0" applyNumberFormat="1" applyFont="1" applyBorder="1" applyAlignment="1">
      <alignment horizontal="center"/>
    </xf>
    <xf numFmtId="0" fontId="6" fillId="0" borderId="69" xfId="0" applyFont="1" applyBorder="1" applyAlignment="1">
      <alignment horizontal="right" vertical="center"/>
    </xf>
    <xf numFmtId="164" fontId="6" fillId="0" borderId="70" xfId="0" applyNumberFormat="1" applyFont="1" applyBorder="1" applyAlignment="1">
      <alignment horizontal="center" vertical="center"/>
    </xf>
    <xf numFmtId="0" fontId="6" fillId="0" borderId="71" xfId="0" applyFont="1" applyBorder="1" applyAlignment="1">
      <alignment horizontal="center" vertical="center"/>
    </xf>
    <xf numFmtId="1" fontId="6" fillId="0" borderId="71" xfId="0" applyNumberFormat="1" applyFont="1" applyBorder="1" applyAlignment="1">
      <alignment horizontal="center" vertical="center"/>
    </xf>
    <xf numFmtId="2" fontId="6" fillId="0" borderId="71" xfId="0" applyNumberFormat="1" applyFont="1" applyBorder="1" applyAlignment="1">
      <alignment horizontal="center" vertical="center"/>
    </xf>
    <xf numFmtId="2" fontId="6" fillId="0" borderId="72" xfId="0" applyNumberFormat="1" applyFont="1" applyBorder="1" applyAlignment="1">
      <alignment/>
    </xf>
    <xf numFmtId="2" fontId="6" fillId="0" borderId="70" xfId="0" applyNumberFormat="1" applyFont="1" applyBorder="1" applyAlignment="1">
      <alignment/>
    </xf>
    <xf numFmtId="2" fontId="6" fillId="0" borderId="71" xfId="0" applyNumberFormat="1" applyFont="1" applyBorder="1" applyAlignment="1">
      <alignment/>
    </xf>
    <xf numFmtId="2" fontId="6" fillId="0" borderId="73" xfId="0" applyNumberFormat="1" applyFont="1" applyBorder="1" applyAlignment="1">
      <alignment/>
    </xf>
    <xf numFmtId="2" fontId="6" fillId="0" borderId="0" xfId="0" applyNumberFormat="1" applyFont="1" applyBorder="1" applyAlignment="1">
      <alignment/>
    </xf>
    <xf numFmtId="0" fontId="6" fillId="0" borderId="0" xfId="0" applyFont="1" applyBorder="1" applyAlignment="1">
      <alignment horizontal="right" vertical="center"/>
    </xf>
    <xf numFmtId="164" fontId="6" fillId="4" borderId="51" xfId="0" applyNumberFormat="1" applyFont="1" applyFill="1" applyBorder="1" applyAlignment="1">
      <alignment horizontal="center" vertical="center"/>
    </xf>
    <xf numFmtId="1" fontId="6" fillId="0" borderId="64" xfId="0" applyNumberFormat="1" applyFont="1" applyBorder="1" applyAlignment="1">
      <alignment horizontal="center" vertical="center"/>
    </xf>
    <xf numFmtId="0" fontId="10" fillId="0" borderId="1" xfId="0" applyFont="1" applyBorder="1" applyAlignment="1">
      <alignment/>
    </xf>
    <xf numFmtId="0" fontId="4" fillId="1" borderId="7" xfId="0" applyFont="1" applyFill="1" applyBorder="1" applyAlignment="1">
      <alignment horizontal="center" vertical="center"/>
    </xf>
    <xf numFmtId="0" fontId="4" fillId="1" borderId="74" xfId="0" applyFont="1" applyFill="1" applyBorder="1" applyAlignment="1">
      <alignment horizontal="center" vertical="center"/>
    </xf>
    <xf numFmtId="0" fontId="4" fillId="1" borderId="75" xfId="0" applyFont="1" applyFill="1" applyBorder="1" applyAlignment="1">
      <alignment horizontal="center" vertical="center"/>
    </xf>
    <xf numFmtId="0" fontId="4" fillId="1" borderId="10" xfId="0" applyFont="1" applyFill="1" applyBorder="1" applyAlignment="1">
      <alignment horizontal="center" vertical="center"/>
    </xf>
    <xf numFmtId="0" fontId="4" fillId="1" borderId="76" xfId="0" applyFont="1" applyFill="1" applyBorder="1" applyAlignment="1">
      <alignment horizontal="center" vertical="center"/>
    </xf>
    <xf numFmtId="0" fontId="4" fillId="1" borderId="77" xfId="0" applyFont="1" applyFill="1" applyBorder="1" applyAlignment="1">
      <alignment horizontal="center" vertical="center"/>
    </xf>
    <xf numFmtId="0" fontId="4" fillId="1" borderId="48" xfId="0" applyFont="1" applyFill="1" applyBorder="1" applyAlignment="1">
      <alignment horizontal="center" vertical="center"/>
    </xf>
    <xf numFmtId="0" fontId="4" fillId="1" borderId="78" xfId="0" applyFont="1" applyFill="1" applyBorder="1" applyAlignment="1">
      <alignment horizontal="center" vertical="center"/>
    </xf>
    <xf numFmtId="0" fontId="4" fillId="1" borderId="79" xfId="0" applyFont="1" applyFill="1" applyBorder="1" applyAlignment="1">
      <alignment horizontal="center" vertical="center"/>
    </xf>
    <xf numFmtId="0" fontId="4" fillId="1" borderId="80" xfId="0" applyFont="1" applyFill="1" applyBorder="1" applyAlignment="1">
      <alignment horizontal="center" vertical="center"/>
    </xf>
    <xf numFmtId="0" fontId="4" fillId="1" borderId="81" xfId="0" applyFont="1" applyFill="1" applyBorder="1" applyAlignment="1">
      <alignment horizontal="center" vertical="center"/>
    </xf>
    <xf numFmtId="1" fontId="4" fillId="0" borderId="82" xfId="0" applyNumberFormat="1" applyFont="1" applyBorder="1" applyAlignment="1">
      <alignment horizontal="center" vertical="center"/>
    </xf>
    <xf numFmtId="2" fontId="4" fillId="0" borderId="82" xfId="0" applyNumberFormat="1" applyFont="1" applyBorder="1" applyAlignment="1">
      <alignment horizontal="center" vertical="center"/>
    </xf>
    <xf numFmtId="1" fontId="4" fillId="0" borderId="83" xfId="0" applyNumberFormat="1" applyFont="1" applyBorder="1" applyAlignment="1">
      <alignment horizontal="center" vertical="center"/>
    </xf>
    <xf numFmtId="0" fontId="4" fillId="0" borderId="84" xfId="0" applyFont="1" applyBorder="1" applyAlignment="1">
      <alignment horizontal="center"/>
    </xf>
    <xf numFmtId="2" fontId="4" fillId="0" borderId="85" xfId="0" applyNumberFormat="1" applyFont="1" applyBorder="1" applyAlignment="1">
      <alignment horizontal="center" vertical="center"/>
    </xf>
    <xf numFmtId="168" fontId="6" fillId="0" borderId="14" xfId="0" applyNumberFormat="1" applyFont="1" applyBorder="1" applyAlignment="1">
      <alignment horizontal="center" vertical="center"/>
    </xf>
    <xf numFmtId="0" fontId="0" fillId="0" borderId="14" xfId="0" applyBorder="1" applyAlignment="1">
      <alignment horizontal="center"/>
    </xf>
    <xf numFmtId="164" fontId="4" fillId="0" borderId="86" xfId="0" applyNumberFormat="1"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164" fontId="6" fillId="0" borderId="13" xfId="0" applyNumberFormat="1"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170" fontId="6" fillId="0" borderId="14" xfId="0" applyNumberFormat="1" applyFont="1" applyBorder="1" applyAlignment="1">
      <alignment horizontal="center" vertical="center"/>
    </xf>
    <xf numFmtId="17" fontId="10" fillId="0" borderId="15" xfId="0" applyNumberFormat="1" applyFont="1" applyBorder="1" applyAlignment="1" quotePrefix="1">
      <alignment horizontal="center" vertical="center"/>
    </xf>
    <xf numFmtId="164" fontId="10" fillId="0" borderId="15" xfId="0" applyNumberFormat="1" applyFont="1" applyBorder="1" applyAlignment="1" quotePrefix="1">
      <alignment horizontal="center" vertical="center"/>
    </xf>
    <xf numFmtId="0" fontId="0" fillId="0" borderId="5" xfId="0" applyBorder="1" applyAlignment="1">
      <alignment/>
    </xf>
    <xf numFmtId="0" fontId="0" fillId="0" borderId="92" xfId="0" applyBorder="1" applyAlignment="1">
      <alignment/>
    </xf>
    <xf numFmtId="0" fontId="0" fillId="0" borderId="19" xfId="0" applyBorder="1" applyAlignment="1">
      <alignment/>
    </xf>
    <xf numFmtId="0" fontId="0" fillId="0" borderId="93" xfId="0" applyBorder="1" applyAlignment="1">
      <alignment/>
    </xf>
    <xf numFmtId="0" fontId="0" fillId="0" borderId="5"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0" borderId="96" xfId="0" applyBorder="1" applyAlignment="1">
      <alignment/>
    </xf>
    <xf numFmtId="0" fontId="0" fillId="0" borderId="20" xfId="0" applyBorder="1" applyAlignment="1">
      <alignment/>
    </xf>
    <xf numFmtId="0" fontId="0" fillId="0" borderId="3" xfId="0" applyBorder="1" applyAlignment="1">
      <alignment horizontal="center"/>
    </xf>
    <xf numFmtId="0" fontId="0" fillId="0" borderId="3" xfId="0" applyBorder="1" applyAlignment="1">
      <alignment/>
    </xf>
    <xf numFmtId="0" fontId="1" fillId="0" borderId="2" xfId="0" applyFont="1" applyBorder="1" applyAlignment="1">
      <alignment/>
    </xf>
    <xf numFmtId="0" fontId="1" fillId="0" borderId="0" xfId="0" applyFont="1" applyAlignment="1">
      <alignment/>
    </xf>
    <xf numFmtId="0" fontId="0" fillId="0" borderId="0" xfId="0" applyFont="1" applyAlignment="1">
      <alignment/>
    </xf>
    <xf numFmtId="0" fontId="12" fillId="0" borderId="0" xfId="0" applyFont="1" applyAlignment="1">
      <alignment/>
    </xf>
    <xf numFmtId="0" fontId="6" fillId="0" borderId="0" xfId="0" applyFont="1" applyAlignment="1">
      <alignment wrapText="1"/>
    </xf>
    <xf numFmtId="0" fontId="15" fillId="0" borderId="0" xfId="0" applyFont="1" applyAlignment="1">
      <alignment horizontal="left" wrapText="1"/>
    </xf>
    <xf numFmtId="0" fontId="6"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56"/>
  <sheetViews>
    <sheetView tabSelected="1" workbookViewId="0" topLeftCell="A1">
      <selection activeCell="A2" sqref="A2:A157"/>
    </sheetView>
  </sheetViews>
  <sheetFormatPr defaultColWidth="9.140625" defaultRowHeight="12.75"/>
  <cols>
    <col min="1" max="1" width="85.7109375" style="13" customWidth="1"/>
    <col min="2" max="2" width="9.28125" style="0" customWidth="1"/>
    <col min="3" max="3" width="57.421875" style="0" customWidth="1"/>
    <col min="4" max="4" width="3.8515625" style="0" customWidth="1"/>
    <col min="5" max="5" width="68.8515625" style="0" customWidth="1"/>
    <col min="6" max="6" width="47.57421875" style="0" customWidth="1"/>
    <col min="7" max="7" width="44.7109375" style="0" customWidth="1"/>
    <col min="8" max="8" width="12.7109375" style="0" customWidth="1"/>
    <col min="9" max="9" width="0" style="0" hidden="1" customWidth="1"/>
  </cols>
  <sheetData>
    <row r="1" ht="10.5" customHeight="1"/>
    <row r="2" ht="13.5" customHeight="1">
      <c r="A2" s="290" t="s">
        <v>240</v>
      </c>
    </row>
    <row r="3" ht="12" customHeight="1">
      <c r="A3" s="291" t="s">
        <v>238</v>
      </c>
    </row>
    <row r="4" ht="24.75" customHeight="1"/>
    <row r="5" spans="1:5" ht="17.25" customHeight="1">
      <c r="A5" s="1" t="s">
        <v>0</v>
      </c>
      <c r="B5" s="2"/>
      <c r="C5" s="3"/>
      <c r="D5" s="2"/>
      <c r="E5" s="2"/>
    </row>
    <row r="6" spans="1:5" ht="17.25" customHeight="1">
      <c r="A6" s="1" t="s">
        <v>231</v>
      </c>
      <c r="B6" s="2"/>
      <c r="C6" s="3"/>
      <c r="D6" s="2"/>
      <c r="E6" s="2"/>
    </row>
    <row r="7" ht="12.75">
      <c r="A7" s="4"/>
    </row>
    <row r="8" ht="12.75" customHeight="1">
      <c r="A8" s="5" t="s">
        <v>1</v>
      </c>
    </row>
    <row r="9" ht="12.75" customHeight="1">
      <c r="A9" s="4"/>
    </row>
    <row r="10" ht="12.75" customHeight="1">
      <c r="A10" s="6" t="s">
        <v>2</v>
      </c>
    </row>
    <row r="11" ht="12.75" customHeight="1">
      <c r="A11" s="7" t="s">
        <v>3</v>
      </c>
    </row>
    <row r="12" ht="12.75" customHeight="1">
      <c r="A12" s="7" t="s">
        <v>4</v>
      </c>
    </row>
    <row r="13" ht="12.75" customHeight="1">
      <c r="A13" s="7" t="s">
        <v>5</v>
      </c>
    </row>
    <row r="14" ht="12.75" customHeight="1">
      <c r="A14" s="7" t="s">
        <v>6</v>
      </c>
    </row>
    <row r="15" ht="12.75" customHeight="1">
      <c r="A15" s="7" t="s">
        <v>7</v>
      </c>
    </row>
    <row r="16" ht="12.75" customHeight="1">
      <c r="A16" s="4" t="s">
        <v>8</v>
      </c>
    </row>
    <row r="17" ht="12.75" customHeight="1">
      <c r="A17" s="4" t="s">
        <v>9</v>
      </c>
    </row>
    <row r="18" ht="12.75" customHeight="1">
      <c r="A18" s="4" t="s">
        <v>10</v>
      </c>
    </row>
    <row r="19" ht="12.75" customHeight="1">
      <c r="A19" s="4"/>
    </row>
    <row r="20" ht="12.75" customHeight="1">
      <c r="A20" s="4"/>
    </row>
    <row r="21" ht="12.75" customHeight="1">
      <c r="A21" s="5" t="s">
        <v>11</v>
      </c>
    </row>
    <row r="22" ht="12.75" customHeight="1">
      <c r="A22" s="4"/>
    </row>
    <row r="23" ht="12.75" customHeight="1">
      <c r="A23" s="8" t="s">
        <v>237</v>
      </c>
    </row>
    <row r="24" ht="12.75" customHeight="1">
      <c r="A24" s="4" t="s">
        <v>234</v>
      </c>
    </row>
    <row r="25" ht="12.75" customHeight="1">
      <c r="A25" s="4" t="s">
        <v>233</v>
      </c>
    </row>
    <row r="26" ht="12.75" customHeight="1">
      <c r="A26" s="4"/>
    </row>
    <row r="27" ht="12.75" customHeight="1">
      <c r="A27" s="4"/>
    </row>
    <row r="28" ht="12.75" customHeight="1">
      <c r="A28" s="5" t="s">
        <v>12</v>
      </c>
    </row>
    <row r="29" ht="12.75" customHeight="1">
      <c r="A29" s="4"/>
    </row>
    <row r="30" ht="12.75" customHeight="1">
      <c r="A30" s="4" t="s">
        <v>13</v>
      </c>
    </row>
    <row r="31" ht="12.75" customHeight="1">
      <c r="A31" s="4" t="s">
        <v>14</v>
      </c>
    </row>
    <row r="32" ht="12.75" customHeight="1">
      <c r="A32" s="7" t="s">
        <v>15</v>
      </c>
    </row>
    <row r="33" ht="12.75" customHeight="1">
      <c r="A33" s="7" t="s">
        <v>235</v>
      </c>
    </row>
    <row r="34" ht="12.75" customHeight="1">
      <c r="A34" s="7" t="s">
        <v>16</v>
      </c>
    </row>
    <row r="35" ht="12.75" customHeight="1">
      <c r="A35" s="4"/>
    </row>
    <row r="36" ht="12.75" customHeight="1">
      <c r="A36" s="4" t="s">
        <v>17</v>
      </c>
    </row>
    <row r="37" ht="12.75" customHeight="1">
      <c r="A37" s="4"/>
    </row>
    <row r="38" spans="1:2" ht="12.75" customHeight="1">
      <c r="A38" s="7" t="s">
        <v>18</v>
      </c>
      <c r="B38" s="9"/>
    </row>
    <row r="39" ht="12.75" customHeight="1">
      <c r="A39" s="4"/>
    </row>
    <row r="40" ht="12.75" customHeight="1">
      <c r="A40" s="4" t="s">
        <v>19</v>
      </c>
    </row>
    <row r="41" ht="12.75" customHeight="1">
      <c r="A41" s="4"/>
    </row>
    <row r="42" ht="12.75" customHeight="1">
      <c r="A42" s="4" t="s">
        <v>20</v>
      </c>
    </row>
    <row r="43" ht="12.75">
      <c r="A43" s="4"/>
    </row>
    <row r="44" ht="12.75" customHeight="1">
      <c r="A44" s="10" t="s">
        <v>21</v>
      </c>
    </row>
    <row r="45" ht="12.75" customHeight="1">
      <c r="A45" s="4"/>
    </row>
    <row r="46" ht="12.75" customHeight="1">
      <c r="A46" s="11" t="s">
        <v>22</v>
      </c>
    </row>
    <row r="47" ht="12.75" customHeight="1">
      <c r="A47" s="4"/>
    </row>
    <row r="48" spans="1:2" ht="12.75" customHeight="1">
      <c r="A48" s="7" t="s">
        <v>23</v>
      </c>
      <c r="B48" s="12"/>
    </row>
    <row r="49" ht="12.75" customHeight="1">
      <c r="A49" s="4" t="s">
        <v>24</v>
      </c>
    </row>
    <row r="50" ht="12.75" customHeight="1">
      <c r="A50" s="4"/>
    </row>
    <row r="51" ht="12.75" customHeight="1">
      <c r="A51" s="4" t="s">
        <v>232</v>
      </c>
    </row>
    <row r="52" ht="12.75" customHeight="1">
      <c r="A52" s="4" t="s">
        <v>26</v>
      </c>
    </row>
    <row r="53" ht="12.75" customHeight="1">
      <c r="A53" s="4"/>
    </row>
    <row r="54" ht="12.75" customHeight="1">
      <c r="A54" s="11" t="s">
        <v>27</v>
      </c>
    </row>
    <row r="55" ht="12.75" customHeight="1">
      <c r="A55" s="4"/>
    </row>
    <row r="56" spans="1:2" ht="12.75" customHeight="1">
      <c r="A56" s="4" t="s">
        <v>28</v>
      </c>
      <c r="B56" s="12"/>
    </row>
    <row r="57" ht="12.75" customHeight="1">
      <c r="A57" s="4"/>
    </row>
    <row r="58" ht="12.75" customHeight="1">
      <c r="A58" s="4" t="s">
        <v>29</v>
      </c>
    </row>
    <row r="59" ht="12.75" customHeight="1">
      <c r="A59" s="4" t="s">
        <v>30</v>
      </c>
    </row>
    <row r="60" ht="12.75" customHeight="1">
      <c r="A60" s="4" t="s">
        <v>31</v>
      </c>
    </row>
    <row r="61" ht="12.75" customHeight="1">
      <c r="A61" s="4"/>
    </row>
    <row r="62" ht="12.75" customHeight="1">
      <c r="A62" s="4" t="s">
        <v>32</v>
      </c>
    </row>
    <row r="63" ht="12.75" customHeight="1">
      <c r="A63" s="4" t="s">
        <v>33</v>
      </c>
    </row>
    <row r="64" ht="12.75" customHeight="1">
      <c r="A64" s="4"/>
    </row>
    <row r="65" ht="12.75" customHeight="1">
      <c r="A65" s="11" t="s">
        <v>34</v>
      </c>
    </row>
    <row r="66" ht="12.75" customHeight="1">
      <c r="A66" s="4"/>
    </row>
    <row r="67" ht="12.75" customHeight="1">
      <c r="A67" s="4" t="s">
        <v>35</v>
      </c>
    </row>
    <row r="68" ht="12.75" customHeight="1">
      <c r="A68" s="4" t="s">
        <v>36</v>
      </c>
    </row>
    <row r="69" ht="12.75" customHeight="1">
      <c r="A69" s="4"/>
    </row>
    <row r="70" ht="12.75" customHeight="1">
      <c r="A70" s="4" t="s">
        <v>37</v>
      </c>
    </row>
    <row r="71" ht="12.75" customHeight="1">
      <c r="A71" s="4"/>
    </row>
    <row r="72" ht="12.75" customHeight="1">
      <c r="A72" s="11" t="s">
        <v>38</v>
      </c>
    </row>
    <row r="73" ht="12.75" customHeight="1">
      <c r="A73" s="4"/>
    </row>
    <row r="74" ht="12.75" customHeight="1">
      <c r="A74" s="4" t="s">
        <v>39</v>
      </c>
    </row>
    <row r="75" ht="12.75" customHeight="1">
      <c r="A75" s="4"/>
    </row>
    <row r="76" ht="12.75" customHeight="1">
      <c r="A76" s="4" t="s">
        <v>40</v>
      </c>
    </row>
    <row r="77" ht="12.75" customHeight="1">
      <c r="A77" s="4"/>
    </row>
    <row r="78" ht="12.75" customHeight="1">
      <c r="A78" s="4" t="s">
        <v>25</v>
      </c>
    </row>
    <row r="79" ht="12.75" customHeight="1">
      <c r="A79" s="4" t="s">
        <v>41</v>
      </c>
    </row>
    <row r="80" ht="12.75" customHeight="1">
      <c r="A80" s="4"/>
    </row>
    <row r="81" ht="12.75" customHeight="1">
      <c r="A81" s="4" t="s">
        <v>42</v>
      </c>
    </row>
    <row r="82" spans="1:10" ht="12.75" customHeight="1">
      <c r="A82" s="4"/>
      <c r="J82">
        <v>379</v>
      </c>
    </row>
    <row r="83" ht="12.75" customHeight="1">
      <c r="A83" s="4" t="s">
        <v>43</v>
      </c>
    </row>
    <row r="84" ht="12.75" customHeight="1">
      <c r="A84" s="4"/>
    </row>
    <row r="85" ht="12.75" customHeight="1">
      <c r="A85" s="11" t="s">
        <v>44</v>
      </c>
    </row>
    <row r="86" ht="12.75" customHeight="1">
      <c r="A86" s="4"/>
    </row>
    <row r="87" ht="12.75" customHeight="1">
      <c r="A87" s="4" t="s">
        <v>45</v>
      </c>
    </row>
    <row r="88" ht="12.75" customHeight="1">
      <c r="A88" s="4" t="s">
        <v>46</v>
      </c>
    </row>
    <row r="89" ht="12.75" customHeight="1">
      <c r="A89" s="4"/>
    </row>
    <row r="90" ht="12.75" customHeight="1">
      <c r="A90" s="4" t="s">
        <v>47</v>
      </c>
    </row>
    <row r="91" ht="12.75" customHeight="1">
      <c r="A91" s="4"/>
    </row>
    <row r="92" ht="12.75" customHeight="1">
      <c r="A92" s="4" t="s">
        <v>48</v>
      </c>
    </row>
    <row r="93" ht="12.75">
      <c r="A93" s="4"/>
    </row>
    <row r="94" ht="12.75" customHeight="1">
      <c r="A94" s="11" t="s">
        <v>49</v>
      </c>
    </row>
    <row r="95" ht="12.75" customHeight="1">
      <c r="A95" s="4"/>
    </row>
    <row r="96" ht="12.75" customHeight="1">
      <c r="A96" s="4" t="s">
        <v>50</v>
      </c>
    </row>
    <row r="97" ht="12.75" customHeight="1">
      <c r="A97" s="4"/>
    </row>
    <row r="98" ht="12.75" customHeight="1">
      <c r="A98" s="4" t="s">
        <v>51</v>
      </c>
    </row>
    <row r="99" ht="12.75" customHeight="1">
      <c r="A99" s="4" t="s">
        <v>52</v>
      </c>
    </row>
    <row r="100" ht="12.75" customHeight="1">
      <c r="A100" s="4"/>
    </row>
    <row r="101" ht="12.75" customHeight="1">
      <c r="A101" s="11" t="s">
        <v>53</v>
      </c>
    </row>
    <row r="102" ht="12.75" customHeight="1">
      <c r="A102" s="4"/>
    </row>
    <row r="103" ht="12.75" customHeight="1">
      <c r="A103" s="4" t="s">
        <v>54</v>
      </c>
    </row>
    <row r="104" ht="12.75" customHeight="1">
      <c r="A104" s="4" t="s">
        <v>55</v>
      </c>
    </row>
    <row r="105" ht="12.75" customHeight="1">
      <c r="A105" s="4"/>
    </row>
    <row r="106" ht="12.75" customHeight="1">
      <c r="A106" s="11" t="s">
        <v>56</v>
      </c>
    </row>
    <row r="107" ht="12.75" customHeight="1">
      <c r="A107" s="4"/>
    </row>
    <row r="108" ht="12.75" customHeight="1">
      <c r="A108" s="4" t="s">
        <v>57</v>
      </c>
    </row>
    <row r="109" ht="12.75" customHeight="1">
      <c r="A109" s="4" t="s">
        <v>58</v>
      </c>
    </row>
    <row r="110" ht="12.75" customHeight="1">
      <c r="A110" s="4" t="s">
        <v>59</v>
      </c>
    </row>
    <row r="111" ht="12.75" customHeight="1">
      <c r="A111" s="4"/>
    </row>
    <row r="112" ht="12.75" customHeight="1">
      <c r="A112" s="11" t="s">
        <v>60</v>
      </c>
    </row>
    <row r="113" ht="12.75" customHeight="1">
      <c r="A113" s="4"/>
    </row>
    <row r="114" ht="12.75" customHeight="1">
      <c r="A114" s="4" t="s">
        <v>61</v>
      </c>
    </row>
    <row r="115" ht="12.75" customHeight="1">
      <c r="A115" s="4"/>
    </row>
    <row r="116" ht="12.75" customHeight="1">
      <c r="A116" s="4"/>
    </row>
    <row r="117" ht="12.75" customHeight="1">
      <c r="A117" s="5" t="s">
        <v>236</v>
      </c>
    </row>
    <row r="118" ht="12.75" customHeight="1">
      <c r="A118" s="4"/>
    </row>
    <row r="119" ht="12.75" customHeight="1">
      <c r="A119" s="4" t="s">
        <v>62</v>
      </c>
    </row>
    <row r="120" ht="12.75" customHeight="1">
      <c r="A120" s="4" t="s">
        <v>63</v>
      </c>
    </row>
    <row r="121" ht="12.75" customHeight="1">
      <c r="A121" s="4" t="s">
        <v>64</v>
      </c>
    </row>
    <row r="122" ht="12.75" customHeight="1">
      <c r="A122" s="4" t="s">
        <v>65</v>
      </c>
    </row>
    <row r="123" ht="12.75" customHeight="1">
      <c r="A123" s="4" t="s">
        <v>66</v>
      </c>
    </row>
    <row r="124" ht="12.75" customHeight="1">
      <c r="A124" s="4" t="s">
        <v>67</v>
      </c>
    </row>
    <row r="125" ht="12.75" customHeight="1">
      <c r="A125" s="4" t="s">
        <v>68</v>
      </c>
    </row>
    <row r="126" ht="12.75" customHeight="1">
      <c r="A126" s="4" t="s">
        <v>69</v>
      </c>
    </row>
    <row r="127" ht="12.75" customHeight="1">
      <c r="A127" s="4" t="s">
        <v>70</v>
      </c>
    </row>
    <row r="128" spans="1:8" ht="12.75" customHeight="1">
      <c r="A128" s="4" t="s">
        <v>71</v>
      </c>
      <c r="H128" t="s">
        <v>72</v>
      </c>
    </row>
    <row r="129" ht="12.75" customHeight="1">
      <c r="A129" s="4"/>
    </row>
    <row r="130" spans="1:11" ht="12.75" customHeight="1">
      <c r="A130" s="4" t="s">
        <v>73</v>
      </c>
      <c r="K130" t="s">
        <v>74</v>
      </c>
    </row>
    <row r="131" ht="12.75" customHeight="1">
      <c r="A131" s="4" t="s">
        <v>75</v>
      </c>
    </row>
    <row r="132" ht="12.75" customHeight="1">
      <c r="A132" s="4" t="s">
        <v>76</v>
      </c>
    </row>
    <row r="133" ht="12.75" customHeight="1">
      <c r="A133" s="4" t="s">
        <v>77</v>
      </c>
    </row>
    <row r="134" ht="12.75" customHeight="1">
      <c r="A134" s="4"/>
    </row>
    <row r="135" ht="12.75" customHeight="1">
      <c r="A135" s="4" t="s">
        <v>78</v>
      </c>
    </row>
    <row r="136" ht="12.75" customHeight="1">
      <c r="A136" s="4" t="s">
        <v>79</v>
      </c>
    </row>
    <row r="137" ht="12.75" customHeight="1">
      <c r="A137" s="4"/>
    </row>
    <row r="138" spans="1:5" ht="12.75" customHeight="1">
      <c r="A138" s="4" t="s">
        <v>80</v>
      </c>
      <c r="E138" t="s">
        <v>70</v>
      </c>
    </row>
    <row r="139" spans="1:3" ht="12.75" customHeight="1">
      <c r="A139" s="4" t="s">
        <v>81</v>
      </c>
      <c r="B139" t="s">
        <v>70</v>
      </c>
      <c r="C139" t="s">
        <v>70</v>
      </c>
    </row>
    <row r="140" spans="1:4" ht="12.75" customHeight="1">
      <c r="A140" s="4"/>
      <c r="D140" t="s">
        <v>70</v>
      </c>
    </row>
    <row r="141" spans="1:5" ht="12.75" customHeight="1">
      <c r="A141" s="4" t="s">
        <v>82</v>
      </c>
      <c r="E141" t="s">
        <v>70</v>
      </c>
    </row>
    <row r="142" spans="1:5" ht="12.75" customHeight="1">
      <c r="A142" s="4" t="s">
        <v>83</v>
      </c>
      <c r="C142" t="s">
        <v>70</v>
      </c>
      <c r="E142" t="s">
        <v>70</v>
      </c>
    </row>
    <row r="143" ht="12.75">
      <c r="A143" s="4" t="s">
        <v>70</v>
      </c>
    </row>
    <row r="144" s="288" customFormat="1" ht="12.75" customHeight="1">
      <c r="A144" s="5" t="s">
        <v>84</v>
      </c>
    </row>
    <row r="145" ht="12.75" customHeight="1">
      <c r="A145" s="4"/>
    </row>
    <row r="146" ht="12.75" customHeight="1">
      <c r="A146" s="4" t="s">
        <v>85</v>
      </c>
    </row>
    <row r="147" ht="12.75" customHeight="1">
      <c r="A147" s="4" t="s">
        <v>86</v>
      </c>
    </row>
    <row r="148" ht="12.75" customHeight="1">
      <c r="A148" s="4" t="s">
        <v>87</v>
      </c>
    </row>
    <row r="149" ht="12.75" customHeight="1">
      <c r="A149" s="4" t="s">
        <v>88</v>
      </c>
    </row>
    <row r="150" ht="12.75" customHeight="1">
      <c r="A150" s="4" t="s">
        <v>89</v>
      </c>
    </row>
    <row r="151" ht="12.75" customHeight="1">
      <c r="A151" s="4" t="s">
        <v>90</v>
      </c>
    </row>
    <row r="152" ht="12.75" customHeight="1">
      <c r="A152" s="4" t="s">
        <v>91</v>
      </c>
    </row>
    <row r="153" ht="12.75" customHeight="1">
      <c r="A153" s="4"/>
    </row>
    <row r="156" ht="140.25">
      <c r="A156" s="289" t="s">
        <v>239</v>
      </c>
    </row>
  </sheetData>
  <printOptions horizontalCentered="1"/>
  <pageMargins left="1" right="1" top="1" bottom="1" header="0.5" footer="0.5"/>
  <pageSetup horizontalDpi="300" verticalDpi="300" orientation="portrait" r:id="rId1"/>
  <headerFooter alignWithMargins="0">
    <oddFooter>&amp;L&amp;"Arial Black,Bold"&amp;12MMS&amp;"Arial,Bold"&amp;10 FORM MMS-139 &amp;"Arial,Regular"&amp;8(Mo /Yr – Supersedes all previous versions of form MMS-139 which may not be used).&amp;10Page&amp;"Arial,Bold" &amp;"Arial,Regular"&amp;P&amp;"Arial,Bold" &amp;"Arial,Regular"of &amp;N</oddFooter>
  </headerFooter>
  <rowBreaks count="3" manualBreakCount="3">
    <brk id="43" max="0" man="1"/>
    <brk id="93" max="0" man="1"/>
    <brk id="143" max="0" man="1"/>
  </rowBreaks>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workbookViewId="0" topLeftCell="A1">
      <selection activeCell="C10" sqref="C10"/>
    </sheetView>
  </sheetViews>
  <sheetFormatPr defaultColWidth="9.140625" defaultRowHeight="12.75"/>
  <cols>
    <col min="1" max="1" width="11.140625" style="0" customWidth="1"/>
    <col min="2" max="2" width="11.8515625" style="0" customWidth="1"/>
    <col min="3" max="3" width="64.00390625" style="0" customWidth="1"/>
    <col min="4" max="4" width="57.7109375" style="0" customWidth="1"/>
  </cols>
  <sheetData>
    <row r="1" spans="1:3" ht="13.5" thickBot="1">
      <c r="A1" s="15" t="s">
        <v>92</v>
      </c>
      <c r="B1" s="282"/>
      <c r="C1" s="14" t="s">
        <v>70</v>
      </c>
    </row>
    <row r="2" spans="1:3" ht="13.5" thickBot="1">
      <c r="A2" s="15" t="s">
        <v>93</v>
      </c>
      <c r="B2" s="281"/>
      <c r="C2" s="14" t="s">
        <v>70</v>
      </c>
    </row>
    <row r="3" spans="1:3" ht="13.5" thickBot="1">
      <c r="A3" s="15" t="s">
        <v>94</v>
      </c>
      <c r="B3" s="281"/>
      <c r="C3" s="14" t="s">
        <v>95</v>
      </c>
    </row>
    <row r="4" spans="1:3" ht="13.5" thickBot="1">
      <c r="A4" s="15" t="s">
        <v>96</v>
      </c>
      <c r="B4" s="281"/>
      <c r="C4" s="14" t="s">
        <v>97</v>
      </c>
    </row>
    <row r="5" spans="1:3" ht="13.5" thickBot="1">
      <c r="A5" s="15" t="s">
        <v>98</v>
      </c>
      <c r="B5" s="281"/>
      <c r="C5" s="14" t="s">
        <v>70</v>
      </c>
    </row>
    <row r="6" spans="1:3" ht="13.5" thickBot="1">
      <c r="A6" s="15" t="s">
        <v>99</v>
      </c>
      <c r="B6" s="281"/>
      <c r="C6" s="14" t="s">
        <v>100</v>
      </c>
    </row>
    <row r="7" spans="1:3" ht="13.5" thickBot="1">
      <c r="A7" s="15" t="s">
        <v>101</v>
      </c>
      <c r="B7" s="281"/>
      <c r="C7" s="14" t="s">
        <v>97</v>
      </c>
    </row>
    <row r="8" spans="1:3" ht="13.5" thickBot="1">
      <c r="A8" s="15" t="s">
        <v>102</v>
      </c>
      <c r="B8" s="281"/>
      <c r="C8" s="14" t="s">
        <v>70</v>
      </c>
    </row>
    <row r="9" spans="1:3" ht="13.5" thickBot="1">
      <c r="A9" s="15" t="s">
        <v>103</v>
      </c>
      <c r="B9" s="281"/>
      <c r="C9" s="14" t="s">
        <v>70</v>
      </c>
    </row>
    <row r="11" ht="13.5" thickBot="1"/>
    <row r="12" spans="1:3" ht="13.5" thickBot="1">
      <c r="A12" s="285" t="s">
        <v>104</v>
      </c>
      <c r="B12" s="282"/>
      <c r="C12" s="276"/>
    </row>
    <row r="13" spans="1:3" ht="12.75">
      <c r="A13" s="283" t="s">
        <v>105</v>
      </c>
      <c r="B13" s="284" t="s">
        <v>106</v>
      </c>
      <c r="C13" s="283" t="s">
        <v>107</v>
      </c>
    </row>
    <row r="14" spans="1:3" ht="13.5" thickBot="1">
      <c r="A14" s="278"/>
      <c r="B14" s="274" t="s">
        <v>108</v>
      </c>
      <c r="C14" s="274"/>
    </row>
    <row r="15" spans="1:3" ht="12.75">
      <c r="A15" s="279">
        <v>1999</v>
      </c>
      <c r="B15" s="275"/>
      <c r="C15" s="275"/>
    </row>
    <row r="16" spans="1:3" ht="12.75">
      <c r="A16" s="280">
        <v>2000</v>
      </c>
      <c r="B16" s="277"/>
      <c r="C16" s="277"/>
    </row>
    <row r="17" spans="1:3" ht="12.75">
      <c r="A17" s="280">
        <v>2001</v>
      </c>
      <c r="B17" s="277"/>
      <c r="C17" s="277"/>
    </row>
    <row r="18" spans="1:3" ht="12.75">
      <c r="A18" s="280">
        <v>2002</v>
      </c>
      <c r="B18" s="277"/>
      <c r="C18" s="277"/>
    </row>
    <row r="19" spans="1:3" ht="12.75">
      <c r="A19" s="280">
        <v>2003</v>
      </c>
      <c r="B19" s="277"/>
      <c r="C19" s="277"/>
    </row>
    <row r="20" spans="1:3" ht="12.75">
      <c r="A20" s="280">
        <v>2004</v>
      </c>
      <c r="B20" s="277"/>
      <c r="C20" s="277"/>
    </row>
    <row r="21" spans="1:3" ht="12.75">
      <c r="A21" s="280">
        <v>2005</v>
      </c>
      <c r="B21" s="277"/>
      <c r="C21" s="277"/>
    </row>
    <row r="22" spans="1:3" ht="12.75">
      <c r="A22" s="280">
        <v>2006</v>
      </c>
      <c r="B22" s="277"/>
      <c r="C22" s="277"/>
    </row>
    <row r="23" spans="1:3" ht="12.75">
      <c r="A23" s="280">
        <v>2007</v>
      </c>
      <c r="B23" s="277"/>
      <c r="C23" s="277"/>
    </row>
    <row r="24" spans="1:3" ht="12.75">
      <c r="A24" s="280">
        <v>2008</v>
      </c>
      <c r="B24" s="277"/>
      <c r="C24" s="277"/>
    </row>
    <row r="25" spans="1:3" ht="12.75">
      <c r="A25" s="280">
        <v>2009</v>
      </c>
      <c r="B25" s="277"/>
      <c r="C25" s="277"/>
    </row>
    <row r="26" ht="12.75">
      <c r="A26" s="286"/>
    </row>
    <row r="27" ht="12.75">
      <c r="A27" s="287"/>
    </row>
  </sheetData>
  <printOptions horizontalCentered="1"/>
  <pageMargins left="0.25" right="0.25" top="0.75" bottom="0.75" header="0.45" footer="0.45"/>
  <pageSetup fitToHeight="1" fitToWidth="1" horizontalDpi="300" verticalDpi="300" orientation="landscape" r:id="rId1"/>
  <headerFooter alignWithMargins="0">
    <oddHeader>&amp;C&amp;"MS Sans Serif,Bold"DOCD AIR QUALITY SCREENING CHECKLIST&amp;R&amp;"MS Sans Serif,Bold"&amp;9OMB Control No. 1010-0049
OMB Approval Expires:  August 31, 2006</oddHeader>
    <oddFooter>&amp;L&amp;"Arial,Regular"Form MMS-139 (August 2003)
Page 1 of 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58"/>
  <sheetViews>
    <sheetView workbookViewId="0" topLeftCell="A1">
      <selection activeCell="A29" sqref="A29"/>
    </sheetView>
  </sheetViews>
  <sheetFormatPr defaultColWidth="9.140625" defaultRowHeight="12.75"/>
  <cols>
    <col min="1" max="1" width="28.7109375" style="29" customWidth="1"/>
    <col min="2" max="3" width="10.7109375" style="30" customWidth="1"/>
    <col min="4" max="4" width="10.7109375" style="31" customWidth="1"/>
    <col min="5" max="5" width="9.140625" style="30" customWidth="1"/>
    <col min="6" max="6" width="9.140625" style="32" customWidth="1"/>
    <col min="7" max="7" width="9.140625" style="50" customWidth="1"/>
    <col min="8" max="8" width="13.57421875" style="50" customWidth="1"/>
    <col min="9" max="9" width="10.7109375" style="50" customWidth="1"/>
    <col min="10" max="11" width="8.7109375" style="50" customWidth="1"/>
    <col min="12" max="17" width="9.140625" style="51" customWidth="1"/>
    <col min="18" max="18" width="9.7109375" style="22" customWidth="1"/>
    <col min="19" max="16384" width="9.140625" style="22" customWidth="1"/>
  </cols>
  <sheetData>
    <row r="1" spans="1:9" ht="13.5" thickBot="1">
      <c r="A1" s="16" t="s">
        <v>109</v>
      </c>
      <c r="B1" s="17" t="s">
        <v>110</v>
      </c>
      <c r="C1" s="18"/>
      <c r="D1" s="19" t="s">
        <v>111</v>
      </c>
      <c r="E1" s="20"/>
      <c r="F1" s="20" t="s">
        <v>112</v>
      </c>
      <c r="G1" s="21"/>
      <c r="H1" s="21" t="s">
        <v>113</v>
      </c>
      <c r="I1" s="21" t="s">
        <v>114</v>
      </c>
    </row>
    <row r="2" spans="1:9" ht="13.5" thickBot="1">
      <c r="A2" s="23"/>
      <c r="B2" s="24" t="s">
        <v>115</v>
      </c>
      <c r="C2" s="24">
        <v>9.524</v>
      </c>
      <c r="D2" s="25" t="s">
        <v>115</v>
      </c>
      <c r="E2" s="24">
        <v>7.143</v>
      </c>
      <c r="F2" s="24" t="s">
        <v>116</v>
      </c>
      <c r="G2" s="26">
        <v>0.0483</v>
      </c>
      <c r="H2" s="27" t="s">
        <v>117</v>
      </c>
      <c r="I2" s="28" t="s">
        <v>118</v>
      </c>
    </row>
    <row r="3" spans="7:9" ht="13.5" thickBot="1">
      <c r="G3" s="33"/>
      <c r="H3" s="34"/>
      <c r="I3" s="34"/>
    </row>
    <row r="4" spans="1:9" ht="13.5" thickTop="1">
      <c r="A4" s="35" t="s">
        <v>119</v>
      </c>
      <c r="B4" s="36" t="s">
        <v>120</v>
      </c>
      <c r="C4" s="36" t="s">
        <v>121</v>
      </c>
      <c r="D4" s="37" t="s">
        <v>122</v>
      </c>
      <c r="E4" s="36" t="s">
        <v>123</v>
      </c>
      <c r="F4" s="36" t="s">
        <v>124</v>
      </c>
      <c r="G4" s="38" t="s">
        <v>125</v>
      </c>
      <c r="H4" s="38" t="s">
        <v>113</v>
      </c>
      <c r="I4" s="39" t="s">
        <v>114</v>
      </c>
    </row>
    <row r="5" spans="1:9" ht="12.75">
      <c r="A5" s="40"/>
      <c r="B5" s="41"/>
      <c r="C5" s="41"/>
      <c r="D5" s="42"/>
      <c r="E5" s="41"/>
      <c r="F5" s="41"/>
      <c r="G5" s="43"/>
      <c r="H5" s="43"/>
      <c r="I5" s="44"/>
    </row>
    <row r="6" spans="1:9" ht="12.75">
      <c r="A6" s="45" t="s">
        <v>126</v>
      </c>
      <c r="B6" s="46" t="s">
        <v>127</v>
      </c>
      <c r="C6" s="46"/>
      <c r="D6" s="260">
        <f>0.000742*B25</f>
        <v>0.00247086</v>
      </c>
      <c r="E6" s="46">
        <v>1.3</v>
      </c>
      <c r="F6" s="46">
        <v>0.01</v>
      </c>
      <c r="G6" s="47">
        <v>0.83</v>
      </c>
      <c r="H6" s="48" t="s">
        <v>128</v>
      </c>
      <c r="I6" s="272" t="s">
        <v>129</v>
      </c>
    </row>
    <row r="7" spans="1:9" ht="12.75">
      <c r="A7" s="45" t="s">
        <v>130</v>
      </c>
      <c r="B7" s="46" t="s">
        <v>127</v>
      </c>
      <c r="C7" s="46"/>
      <c r="D7" s="260">
        <f>0.000556*B25</f>
        <v>0.00185148</v>
      </c>
      <c r="E7" s="46">
        <v>10.9</v>
      </c>
      <c r="F7" s="46">
        <v>0.43</v>
      </c>
      <c r="G7" s="47">
        <v>1.5</v>
      </c>
      <c r="H7" s="48" t="s">
        <v>117</v>
      </c>
      <c r="I7" s="272" t="s">
        <v>129</v>
      </c>
    </row>
    <row r="8" spans="1:9" ht="12.75">
      <c r="A8" s="45" t="s">
        <v>131</v>
      </c>
      <c r="B8" s="46" t="s">
        <v>127</v>
      </c>
      <c r="C8" s="46"/>
      <c r="D8" s="260">
        <f>0.000556*B25</f>
        <v>0.00185148</v>
      </c>
      <c r="E8" s="46">
        <v>11.8</v>
      </c>
      <c r="F8" s="46">
        <v>0.72</v>
      </c>
      <c r="G8" s="47">
        <v>1.6</v>
      </c>
      <c r="H8" s="48" t="s">
        <v>117</v>
      </c>
      <c r="I8" s="272" t="s">
        <v>129</v>
      </c>
    </row>
    <row r="9" spans="1:9" ht="12.75">
      <c r="A9" s="45" t="s">
        <v>132</v>
      </c>
      <c r="B9" s="46" t="s">
        <v>127</v>
      </c>
      <c r="C9" s="46"/>
      <c r="D9" s="260">
        <f>0.000556*B25</f>
        <v>0.00185148</v>
      </c>
      <c r="E9" s="46">
        <v>10</v>
      </c>
      <c r="F9" s="46">
        <v>0.14</v>
      </c>
      <c r="G9" s="47">
        <v>8.6</v>
      </c>
      <c r="H9" s="48" t="s">
        <v>117</v>
      </c>
      <c r="I9" s="272" t="s">
        <v>129</v>
      </c>
    </row>
    <row r="10" spans="1:9" ht="12.75">
      <c r="A10" s="45"/>
      <c r="B10" s="46"/>
      <c r="C10" s="46"/>
      <c r="D10" s="47"/>
      <c r="E10" s="46"/>
      <c r="F10" s="47" t="s">
        <v>70</v>
      </c>
      <c r="G10" s="47"/>
      <c r="H10" s="48"/>
      <c r="I10" s="49"/>
    </row>
    <row r="11" spans="1:9" ht="12.75">
      <c r="A11" s="45" t="s">
        <v>133</v>
      </c>
      <c r="B11" s="46" t="s">
        <v>127</v>
      </c>
      <c r="C11" s="46">
        <v>1</v>
      </c>
      <c r="D11" s="47">
        <f>3.67*B26</f>
        <v>1.468</v>
      </c>
      <c r="E11" s="46">
        <v>14</v>
      </c>
      <c r="F11" s="47">
        <v>1.12</v>
      </c>
      <c r="G11" s="47">
        <v>3.03</v>
      </c>
      <c r="H11" s="48" t="s">
        <v>134</v>
      </c>
      <c r="I11" s="272" t="s">
        <v>129</v>
      </c>
    </row>
    <row r="12" spans="1:9" ht="12.75">
      <c r="A12" s="45" t="s">
        <v>135</v>
      </c>
      <c r="B12" s="46" t="s">
        <v>127</v>
      </c>
      <c r="C12" s="46">
        <v>0.32</v>
      </c>
      <c r="D12" s="47">
        <f>3.67*B26</f>
        <v>1.468</v>
      </c>
      <c r="E12" s="46">
        <v>11</v>
      </c>
      <c r="F12" s="47">
        <v>0.33</v>
      </c>
      <c r="G12" s="47">
        <v>2.4</v>
      </c>
      <c r="H12" s="48" t="s">
        <v>136</v>
      </c>
      <c r="I12" s="272" t="s">
        <v>129</v>
      </c>
    </row>
    <row r="13" spans="1:9" ht="12.75">
      <c r="A13" s="45" t="s">
        <v>137</v>
      </c>
      <c r="B13" s="46" t="s">
        <v>138</v>
      </c>
      <c r="C13" s="46">
        <v>0.084</v>
      </c>
      <c r="D13" s="47">
        <f>6.05*B26</f>
        <v>2.42</v>
      </c>
      <c r="E13" s="46">
        <v>0.84</v>
      </c>
      <c r="F13" s="47">
        <v>0.008</v>
      </c>
      <c r="G13" s="47">
        <v>0.21</v>
      </c>
      <c r="H13" s="48" t="s">
        <v>139</v>
      </c>
      <c r="I13" s="272" t="s">
        <v>140</v>
      </c>
    </row>
    <row r="14" spans="1:9" ht="12.75">
      <c r="A14" s="45"/>
      <c r="B14" s="46"/>
      <c r="C14" s="46"/>
      <c r="D14" s="47"/>
      <c r="E14" s="46"/>
      <c r="F14" s="47"/>
      <c r="G14" s="47"/>
      <c r="H14" s="48"/>
      <c r="I14" s="49" t="s">
        <v>70</v>
      </c>
    </row>
    <row r="15" spans="1:9" ht="12.75">
      <c r="A15" s="45" t="s">
        <v>141</v>
      </c>
      <c r="B15" s="46" t="s">
        <v>142</v>
      </c>
      <c r="C15" s="46">
        <v>7.6</v>
      </c>
      <c r="D15" s="271">
        <f>0.1781*B25</f>
        <v>0.5930730000000001</v>
      </c>
      <c r="E15" s="46">
        <v>100</v>
      </c>
      <c r="F15" s="47">
        <v>5.5</v>
      </c>
      <c r="G15" s="47">
        <v>84</v>
      </c>
      <c r="H15" s="48" t="s">
        <v>143</v>
      </c>
      <c r="I15" s="273" t="s">
        <v>144</v>
      </c>
    </row>
    <row r="16" spans="1:9" ht="12.75">
      <c r="A16" s="45" t="s">
        <v>145</v>
      </c>
      <c r="B16" s="46" t="s">
        <v>142</v>
      </c>
      <c r="C16" s="46"/>
      <c r="D16" s="271">
        <f>0.1781*B27</f>
        <v>0.5930730000000001</v>
      </c>
      <c r="E16" s="46">
        <v>71.4</v>
      </c>
      <c r="F16" s="47">
        <v>60.3</v>
      </c>
      <c r="G16" s="47">
        <v>388.5</v>
      </c>
      <c r="H16" s="48" t="s">
        <v>146</v>
      </c>
      <c r="I16" s="49" t="s">
        <v>147</v>
      </c>
    </row>
    <row r="17" spans="1:9" ht="12.75">
      <c r="A17" s="45" t="s">
        <v>148</v>
      </c>
      <c r="B17" s="46" t="s">
        <v>138</v>
      </c>
      <c r="C17" s="46">
        <v>0.42</v>
      </c>
      <c r="D17" s="47">
        <f>6.83*B28</f>
        <v>6.83</v>
      </c>
      <c r="E17" s="46">
        <v>2</v>
      </c>
      <c r="F17" s="47">
        <v>0.01</v>
      </c>
      <c r="G17" s="47">
        <v>0.21</v>
      </c>
      <c r="H17" s="48" t="s">
        <v>149</v>
      </c>
      <c r="I17" s="273" t="s">
        <v>140</v>
      </c>
    </row>
    <row r="18" spans="1:9" ht="12.75">
      <c r="A18" s="45" t="s">
        <v>150</v>
      </c>
      <c r="B18" s="46" t="s">
        <v>138</v>
      </c>
      <c r="C18" s="46"/>
      <c r="D18" s="47"/>
      <c r="E18" s="46"/>
      <c r="F18" s="47">
        <v>0.03</v>
      </c>
      <c r="G18" s="47"/>
      <c r="H18" s="48" t="s">
        <v>151</v>
      </c>
      <c r="I18" s="49" t="s">
        <v>152</v>
      </c>
    </row>
    <row r="19" spans="1:9" ht="12.75">
      <c r="A19" s="45" t="s">
        <v>153</v>
      </c>
      <c r="B19" s="46" t="s">
        <v>154</v>
      </c>
      <c r="C19" s="46"/>
      <c r="D19" s="47"/>
      <c r="E19" s="46"/>
      <c r="F19" s="47">
        <v>0.0005</v>
      </c>
      <c r="G19" s="47"/>
      <c r="H19" s="48" t="s">
        <v>155</v>
      </c>
      <c r="I19" s="49" t="s">
        <v>156</v>
      </c>
    </row>
    <row r="20" spans="1:9" ht="12.75">
      <c r="A20" s="45" t="s">
        <v>56</v>
      </c>
      <c r="B20" s="46" t="s">
        <v>142</v>
      </c>
      <c r="C20" s="46"/>
      <c r="D20" s="47"/>
      <c r="E20" s="46"/>
      <c r="F20" s="47">
        <v>6.6</v>
      </c>
      <c r="G20" s="47"/>
      <c r="H20" s="48" t="s">
        <v>157</v>
      </c>
      <c r="I20" s="52">
        <v>1991</v>
      </c>
    </row>
    <row r="21" spans="1:9" ht="13.5" thickBot="1">
      <c r="A21" s="53" t="s">
        <v>60</v>
      </c>
      <c r="B21" s="54" t="s">
        <v>158</v>
      </c>
      <c r="C21" s="54"/>
      <c r="D21" s="55"/>
      <c r="E21" s="54"/>
      <c r="F21" s="55">
        <v>0.0034</v>
      </c>
      <c r="G21" s="55"/>
      <c r="H21" s="56"/>
      <c r="I21" s="57"/>
    </row>
    <row r="22" spans="4:9" ht="13.5" thickTop="1">
      <c r="D22" s="33"/>
      <c r="F22" s="58"/>
      <c r="H22" s="34"/>
      <c r="I22" s="34"/>
    </row>
    <row r="23" spans="1:17" ht="13.5" thickBot="1">
      <c r="A23" s="59"/>
      <c r="B23" s="32"/>
      <c r="C23" s="32"/>
      <c r="D23" s="60"/>
      <c r="E23" s="32"/>
      <c r="G23" s="59"/>
      <c r="H23" s="59"/>
      <c r="I23" s="59"/>
      <c r="J23" s="59"/>
      <c r="K23" s="59"/>
      <c r="L23" s="61"/>
      <c r="M23" s="61"/>
      <c r="N23" s="61"/>
      <c r="O23" s="61"/>
      <c r="P23" s="61"/>
      <c r="Q23" s="61"/>
    </row>
    <row r="24" spans="1:17" ht="13.5" thickTop="1">
      <c r="A24" s="262" t="s">
        <v>159</v>
      </c>
      <c r="B24" s="263" t="s">
        <v>160</v>
      </c>
      <c r="C24" s="264" t="s">
        <v>161</v>
      </c>
      <c r="D24" s="60"/>
      <c r="E24" s="32"/>
      <c r="G24" s="59"/>
      <c r="H24" s="59"/>
      <c r="I24" s="59"/>
      <c r="J24" s="59"/>
      <c r="K24" s="59"/>
      <c r="L24" s="61"/>
      <c r="M24" s="61"/>
      <c r="N24" s="61"/>
      <c r="O24" s="61"/>
      <c r="P24" s="61"/>
      <c r="Q24" s="61"/>
    </row>
    <row r="25" spans="1:17" ht="12.75">
      <c r="A25" s="265" t="s">
        <v>162</v>
      </c>
      <c r="B25" s="46">
        <v>3.33</v>
      </c>
      <c r="C25" s="175" t="s">
        <v>163</v>
      </c>
      <c r="D25" s="60"/>
      <c r="E25" s="32"/>
      <c r="G25" s="59"/>
      <c r="H25" s="59"/>
      <c r="I25" s="59"/>
      <c r="J25" s="59"/>
      <c r="K25" s="59"/>
      <c r="L25" s="61"/>
      <c r="M25" s="61"/>
      <c r="N25" s="61"/>
      <c r="O25" s="61"/>
      <c r="P25" s="61"/>
      <c r="Q25" s="61"/>
    </row>
    <row r="26" spans="1:16" ht="12.75">
      <c r="A26" s="266" t="s">
        <v>164</v>
      </c>
      <c r="B26" s="261">
        <v>0.4</v>
      </c>
      <c r="C26" s="267" t="s">
        <v>165</v>
      </c>
      <c r="D26"/>
      <c r="E26"/>
      <c r="F26"/>
      <c r="G26"/>
      <c r="H26"/>
      <c r="I26"/>
      <c r="J26"/>
      <c r="K26"/>
      <c r="L26"/>
      <c r="M26"/>
      <c r="N26"/>
      <c r="O26"/>
      <c r="P26"/>
    </row>
    <row r="27" spans="1:17" ht="12.75">
      <c r="A27" s="266" t="s">
        <v>166</v>
      </c>
      <c r="B27" s="261">
        <v>3.33</v>
      </c>
      <c r="C27" s="267" t="s">
        <v>163</v>
      </c>
      <c r="D27"/>
      <c r="E27"/>
      <c r="F27"/>
      <c r="G27"/>
      <c r="H27"/>
      <c r="I27"/>
      <c r="J27"/>
      <c r="K27"/>
      <c r="L27"/>
      <c r="M27"/>
      <c r="N27"/>
      <c r="O27"/>
      <c r="P27"/>
      <c r="Q27"/>
    </row>
    <row r="28" spans="1:17" ht="13.5" thickBot="1">
      <c r="A28" s="268" t="s">
        <v>167</v>
      </c>
      <c r="B28" s="269">
        <v>1</v>
      </c>
      <c r="C28" s="270" t="s">
        <v>165</v>
      </c>
      <c r="D28"/>
      <c r="E28"/>
      <c r="F28"/>
      <c r="G28"/>
      <c r="H28"/>
      <c r="I28"/>
      <c r="J28"/>
      <c r="K28"/>
      <c r="L28"/>
      <c r="M28"/>
      <c r="N28"/>
      <c r="O28"/>
      <c r="P28"/>
      <c r="Q28"/>
    </row>
    <row r="29" spans="1:17" ht="13.5" thickTop="1">
      <c r="A29"/>
      <c r="B29"/>
      <c r="C29"/>
      <c r="D29"/>
      <c r="E29"/>
      <c r="F29"/>
      <c r="G29"/>
      <c r="H29"/>
      <c r="I29"/>
      <c r="J29"/>
      <c r="K29"/>
      <c r="L29"/>
      <c r="M29"/>
      <c r="N29"/>
      <c r="O29"/>
      <c r="P29"/>
      <c r="Q29"/>
    </row>
    <row r="30" spans="1:17" ht="12.75">
      <c r="A30"/>
      <c r="B30"/>
      <c r="C30"/>
      <c r="D30"/>
      <c r="E30"/>
      <c r="F30"/>
      <c r="G30"/>
      <c r="H30"/>
      <c r="I30"/>
      <c r="J30"/>
      <c r="K30"/>
      <c r="L30"/>
      <c r="M30"/>
      <c r="N30"/>
      <c r="O30"/>
      <c r="P30"/>
      <c r="Q30" s="62"/>
    </row>
    <row r="31" spans="1:17" ht="12.75">
      <c r="A31"/>
      <c r="B31"/>
      <c r="C31"/>
      <c r="D31"/>
      <c r="E31"/>
      <c r="F31"/>
      <c r="G31"/>
      <c r="H31"/>
      <c r="I31"/>
      <c r="J31"/>
      <c r="K31"/>
      <c r="L31"/>
      <c r="M31"/>
      <c r="N31"/>
      <c r="O31"/>
      <c r="P31"/>
      <c r="Q31" s="62"/>
    </row>
    <row r="32" spans="1:17" ht="12.75">
      <c r="A32"/>
      <c r="B32"/>
      <c r="C32"/>
      <c r="D32"/>
      <c r="E32"/>
      <c r="F32"/>
      <c r="G32"/>
      <c r="H32"/>
      <c r="I32"/>
      <c r="J32"/>
      <c r="K32"/>
      <c r="L32"/>
      <c r="M32"/>
      <c r="N32"/>
      <c r="O32"/>
      <c r="P32"/>
      <c r="Q32" s="62"/>
    </row>
    <row r="33" spans="1:17" ht="12.75">
      <c r="A33"/>
      <c r="B33"/>
      <c r="C33"/>
      <c r="D33"/>
      <c r="E33"/>
      <c r="F33"/>
      <c r="G33"/>
      <c r="H33"/>
      <c r="I33"/>
      <c r="J33"/>
      <c r="K33"/>
      <c r="L33"/>
      <c r="M33"/>
      <c r="N33"/>
      <c r="O33"/>
      <c r="P33"/>
      <c r="Q33" s="63"/>
    </row>
    <row r="34" spans="1:17" ht="12.75">
      <c r="A34"/>
      <c r="B34"/>
      <c r="C34"/>
      <c r="D34"/>
      <c r="E34"/>
      <c r="F34"/>
      <c r="G34"/>
      <c r="H34"/>
      <c r="I34"/>
      <c r="J34"/>
      <c r="K34"/>
      <c r="L34"/>
      <c r="M34"/>
      <c r="N34"/>
      <c r="O34"/>
      <c r="P34"/>
      <c r="Q34" s="59"/>
    </row>
    <row r="35" spans="1:17" ht="12.75">
      <c r="A35"/>
      <c r="B35"/>
      <c r="C35"/>
      <c r="D35"/>
      <c r="E35"/>
      <c r="F35"/>
      <c r="G35"/>
      <c r="H35"/>
      <c r="I35"/>
      <c r="J35"/>
      <c r="K35"/>
      <c r="L35"/>
      <c r="M35"/>
      <c r="N35"/>
      <c r="O35"/>
      <c r="P35"/>
      <c r="Q35" s="59"/>
    </row>
    <row r="36" spans="1:17" ht="12.75">
      <c r="A36"/>
      <c r="B36"/>
      <c r="C36"/>
      <c r="D36"/>
      <c r="E36"/>
      <c r="F36"/>
      <c r="G36"/>
      <c r="H36"/>
      <c r="I36"/>
      <c r="J36"/>
      <c r="K36"/>
      <c r="L36"/>
      <c r="M36"/>
      <c r="N36"/>
      <c r="O36"/>
      <c r="P36"/>
      <c r="Q36" s="59"/>
    </row>
    <row r="37" spans="1:17" ht="12.75">
      <c r="A37"/>
      <c r="B37"/>
      <c r="C37"/>
      <c r="D37"/>
      <c r="E37"/>
      <c r="F37"/>
      <c r="G37"/>
      <c r="H37"/>
      <c r="I37"/>
      <c r="J37"/>
      <c r="K37"/>
      <c r="L37"/>
      <c r="M37"/>
      <c r="N37"/>
      <c r="O37"/>
      <c r="P37"/>
      <c r="Q37" s="59"/>
    </row>
    <row r="38" spans="1:17" ht="12.75">
      <c r="A38"/>
      <c r="B38"/>
      <c r="C38"/>
      <c r="D38"/>
      <c r="E38"/>
      <c r="F38"/>
      <c r="G38"/>
      <c r="H38"/>
      <c r="I38"/>
      <c r="J38"/>
      <c r="K38"/>
      <c r="L38"/>
      <c r="M38"/>
      <c r="N38"/>
      <c r="O38"/>
      <c r="P38"/>
      <c r="Q38" s="59"/>
    </row>
    <row r="39" spans="1:17" ht="12.75">
      <c r="A39"/>
      <c r="B39"/>
      <c r="C39"/>
      <c r="D39"/>
      <c r="E39"/>
      <c r="F39"/>
      <c r="G39"/>
      <c r="H39"/>
      <c r="I39"/>
      <c r="J39"/>
      <c r="K39"/>
      <c r="L39"/>
      <c r="M39"/>
      <c r="N39"/>
      <c r="O39"/>
      <c r="P39"/>
      <c r="Q39" s="59"/>
    </row>
    <row r="40" spans="1:17" ht="12.75">
      <c r="A40"/>
      <c r="B40"/>
      <c r="C40"/>
      <c r="D40"/>
      <c r="E40"/>
      <c r="F40"/>
      <c r="G40"/>
      <c r="H40"/>
      <c r="I40"/>
      <c r="J40"/>
      <c r="K40"/>
      <c r="L40"/>
      <c r="M40"/>
      <c r="N40"/>
      <c r="O40"/>
      <c r="P40"/>
      <c r="Q40" s="59"/>
    </row>
    <row r="41" spans="1:17" ht="12.75">
      <c r="A41"/>
      <c r="B41"/>
      <c r="C41"/>
      <c r="D41"/>
      <c r="E41"/>
      <c r="F41"/>
      <c r="G41"/>
      <c r="H41"/>
      <c r="I41"/>
      <c r="J41"/>
      <c r="K41"/>
      <c r="L41"/>
      <c r="M41"/>
      <c r="N41"/>
      <c r="O41"/>
      <c r="P41"/>
      <c r="Q41" s="59"/>
    </row>
    <row r="42" spans="1:17" ht="12.75">
      <c r="A42"/>
      <c r="B42"/>
      <c r="C42"/>
      <c r="D42"/>
      <c r="E42"/>
      <c r="F42"/>
      <c r="G42"/>
      <c r="H42"/>
      <c r="I42"/>
      <c r="J42"/>
      <c r="K42"/>
      <c r="L42"/>
      <c r="M42"/>
      <c r="N42"/>
      <c r="O42"/>
      <c r="P42"/>
      <c r="Q42" s="59"/>
    </row>
    <row r="43" spans="1:17" ht="12.75">
      <c r="A43"/>
      <c r="B43"/>
      <c r="C43"/>
      <c r="D43"/>
      <c r="E43"/>
      <c r="F43"/>
      <c r="G43"/>
      <c r="H43"/>
      <c r="I43"/>
      <c r="J43"/>
      <c r="K43"/>
      <c r="L43"/>
      <c r="M43"/>
      <c r="N43"/>
      <c r="O43"/>
      <c r="P43"/>
      <c r="Q43" s="59"/>
    </row>
    <row r="44" spans="1:17" ht="12.75">
      <c r="A44"/>
      <c r="B44"/>
      <c r="C44"/>
      <c r="D44"/>
      <c r="E44"/>
      <c r="F44"/>
      <c r="G44"/>
      <c r="H44"/>
      <c r="I44"/>
      <c r="J44"/>
      <c r="K44"/>
      <c r="L44"/>
      <c r="M44"/>
      <c r="N44"/>
      <c r="O44"/>
      <c r="P44"/>
      <c r="Q44" s="59"/>
    </row>
    <row r="45" spans="1:17" ht="12.75">
      <c r="A45"/>
      <c r="B45"/>
      <c r="C45"/>
      <c r="D45"/>
      <c r="E45"/>
      <c r="F45"/>
      <c r="G45"/>
      <c r="H45"/>
      <c r="I45"/>
      <c r="J45"/>
      <c r="K45"/>
      <c r="L45"/>
      <c r="M45"/>
      <c r="N45"/>
      <c r="O45"/>
      <c r="P45"/>
      <c r="Q45" s="59"/>
    </row>
    <row r="46" spans="1:17" ht="12.75">
      <c r="A46"/>
      <c r="B46"/>
      <c r="C46"/>
      <c r="D46"/>
      <c r="E46"/>
      <c r="F46"/>
      <c r="G46"/>
      <c r="H46"/>
      <c r="I46"/>
      <c r="J46"/>
      <c r="K46"/>
      <c r="L46"/>
      <c r="M46"/>
      <c r="N46"/>
      <c r="O46"/>
      <c r="P46"/>
      <c r="Q46" s="59"/>
    </row>
    <row r="47" spans="1:17" ht="12.75">
      <c r="A47"/>
      <c r="B47"/>
      <c r="C47"/>
      <c r="D47"/>
      <c r="E47"/>
      <c r="F47"/>
      <c r="G47"/>
      <c r="H47"/>
      <c r="I47"/>
      <c r="J47"/>
      <c r="K47"/>
      <c r="L47"/>
      <c r="M47"/>
      <c r="N47"/>
      <c r="O47"/>
      <c r="P47"/>
      <c r="Q47" s="59"/>
    </row>
    <row r="48" spans="1:17" ht="12.75">
      <c r="A48"/>
      <c r="B48"/>
      <c r="C48"/>
      <c r="D48"/>
      <c r="E48"/>
      <c r="F48"/>
      <c r="G48"/>
      <c r="H48"/>
      <c r="I48"/>
      <c r="J48"/>
      <c r="K48"/>
      <c r="L48"/>
      <c r="M48"/>
      <c r="N48"/>
      <c r="O48"/>
      <c r="P48"/>
      <c r="Q48" s="59"/>
    </row>
    <row r="49" spans="1:17" ht="12.75">
      <c r="A49"/>
      <c r="B49"/>
      <c r="C49"/>
      <c r="D49"/>
      <c r="E49"/>
      <c r="F49"/>
      <c r="G49"/>
      <c r="H49"/>
      <c r="I49"/>
      <c r="J49"/>
      <c r="K49"/>
      <c r="L49"/>
      <c r="M49"/>
      <c r="N49"/>
      <c r="O49"/>
      <c r="P49"/>
      <c r="Q49" s="59"/>
    </row>
    <row r="50" spans="1:17" ht="12.75">
      <c r="A50"/>
      <c r="B50"/>
      <c r="C50"/>
      <c r="D50"/>
      <c r="E50"/>
      <c r="F50"/>
      <c r="G50"/>
      <c r="H50"/>
      <c r="I50"/>
      <c r="J50"/>
      <c r="K50"/>
      <c r="L50"/>
      <c r="M50"/>
      <c r="N50"/>
      <c r="O50"/>
      <c r="P50"/>
      <c r="Q50" s="64"/>
    </row>
    <row r="51" spans="1:17" ht="12.75">
      <c r="A51"/>
      <c r="B51"/>
      <c r="C51"/>
      <c r="D51"/>
      <c r="E51"/>
      <c r="F51"/>
      <c r="G51"/>
      <c r="H51"/>
      <c r="I51"/>
      <c r="J51"/>
      <c r="K51"/>
      <c r="L51"/>
      <c r="M51"/>
      <c r="N51"/>
      <c r="O51"/>
      <c r="P51"/>
      <c r="Q51" s="64"/>
    </row>
    <row r="52" spans="1:17" ht="12.75">
      <c r="A52"/>
      <c r="B52"/>
      <c r="C52"/>
      <c r="D52"/>
      <c r="E52"/>
      <c r="F52"/>
      <c r="G52"/>
      <c r="H52"/>
      <c r="I52"/>
      <c r="J52"/>
      <c r="K52"/>
      <c r="L52"/>
      <c r="M52"/>
      <c r="N52"/>
      <c r="O52"/>
      <c r="P52"/>
      <c r="Q52" s="64"/>
    </row>
    <row r="53" spans="1:17" ht="12.75">
      <c r="A53"/>
      <c r="B53"/>
      <c r="C53"/>
      <c r="D53"/>
      <c r="E53"/>
      <c r="F53"/>
      <c r="G53"/>
      <c r="H53"/>
      <c r="I53"/>
      <c r="J53"/>
      <c r="K53"/>
      <c r="L53"/>
      <c r="M53"/>
      <c r="N53"/>
      <c r="O53"/>
      <c r="P53"/>
      <c r="Q53" s="64"/>
    </row>
    <row r="54" spans="1:17" ht="12.75">
      <c r="A54"/>
      <c r="B54"/>
      <c r="C54"/>
      <c r="D54"/>
      <c r="E54"/>
      <c r="F54"/>
      <c r="G54"/>
      <c r="H54"/>
      <c r="I54"/>
      <c r="J54"/>
      <c r="K54"/>
      <c r="L54"/>
      <c r="M54"/>
      <c r="N54"/>
      <c r="O54"/>
      <c r="P54"/>
      <c r="Q54" s="59"/>
    </row>
    <row r="55" spans="1:17" ht="12.75">
      <c r="A55"/>
      <c r="B55"/>
      <c r="C55"/>
      <c r="D55"/>
      <c r="E55"/>
      <c r="F55"/>
      <c r="G55"/>
      <c r="H55"/>
      <c r="I55"/>
      <c r="J55"/>
      <c r="K55"/>
      <c r="L55"/>
      <c r="M55"/>
      <c r="N55"/>
      <c r="O55"/>
      <c r="P55"/>
      <c r="Q55" s="59"/>
    </row>
    <row r="56" spans="1:17" ht="12.75">
      <c r="A56"/>
      <c r="B56"/>
      <c r="C56"/>
      <c r="D56"/>
      <c r="E56"/>
      <c r="F56"/>
      <c r="G56"/>
      <c r="H56"/>
      <c r="I56"/>
      <c r="J56"/>
      <c r="K56"/>
      <c r="L56"/>
      <c r="M56"/>
      <c r="N56"/>
      <c r="O56"/>
      <c r="P56"/>
      <c r="Q56" s="59"/>
    </row>
    <row r="57" spans="1:17" ht="12.75">
      <c r="A57"/>
      <c r="B57"/>
      <c r="C57"/>
      <c r="D57"/>
      <c r="E57"/>
      <c r="F57"/>
      <c r="G57"/>
      <c r="H57"/>
      <c r="I57"/>
      <c r="J57"/>
      <c r="K57"/>
      <c r="L57"/>
      <c r="M57"/>
      <c r="N57"/>
      <c r="O57"/>
      <c r="P57"/>
      <c r="Q57" s="59"/>
    </row>
    <row r="58" spans="1:17" ht="12.75">
      <c r="A58"/>
      <c r="B58"/>
      <c r="C58"/>
      <c r="D58"/>
      <c r="E58"/>
      <c r="F58"/>
      <c r="G58"/>
      <c r="H58"/>
      <c r="I58"/>
      <c r="J58"/>
      <c r="K58"/>
      <c r="L58"/>
      <c r="M58"/>
      <c r="N58"/>
      <c r="O58"/>
      <c r="P58"/>
      <c r="Q58" s="59"/>
    </row>
    <row r="59" spans="1:17" ht="12.75">
      <c r="A59"/>
      <c r="B59"/>
      <c r="C59"/>
      <c r="D59"/>
      <c r="E59"/>
      <c r="F59"/>
      <c r="G59"/>
      <c r="H59"/>
      <c r="I59"/>
      <c r="J59"/>
      <c r="K59"/>
      <c r="L59"/>
      <c r="M59"/>
      <c r="N59"/>
      <c r="O59"/>
      <c r="P59"/>
      <c r="Q59" s="59"/>
    </row>
    <row r="60" spans="1:17" ht="12.75">
      <c r="A60"/>
      <c r="B60"/>
      <c r="C60"/>
      <c r="D60"/>
      <c r="E60"/>
      <c r="F60"/>
      <c r="G60"/>
      <c r="H60"/>
      <c r="I60"/>
      <c r="J60"/>
      <c r="K60"/>
      <c r="L60"/>
      <c r="M60"/>
      <c r="N60"/>
      <c r="O60"/>
      <c r="P60"/>
      <c r="Q60" s="22"/>
    </row>
    <row r="61" spans="1:17" ht="12.75">
      <c r="A61"/>
      <c r="B61"/>
      <c r="C61"/>
      <c r="D61"/>
      <c r="E61"/>
      <c r="F61"/>
      <c r="G61"/>
      <c r="H61"/>
      <c r="I61"/>
      <c r="J61"/>
      <c r="K61"/>
      <c r="L61"/>
      <c r="M61"/>
      <c r="N61"/>
      <c r="O61"/>
      <c r="P61"/>
      <c r="Q61" s="22"/>
    </row>
    <row r="62" spans="1:17" ht="24" customHeight="1">
      <c r="A62"/>
      <c r="B62"/>
      <c r="C62"/>
      <c r="D62"/>
      <c r="E62"/>
      <c r="F62"/>
      <c r="G62"/>
      <c r="H62"/>
      <c r="I62"/>
      <c r="J62"/>
      <c r="K62"/>
      <c r="L62"/>
      <c r="M62"/>
      <c r="N62"/>
      <c r="O62"/>
      <c r="P62"/>
      <c r="Q62" s="22"/>
    </row>
    <row r="63" spans="1:17" ht="12.75">
      <c r="A63"/>
      <c r="B63"/>
      <c r="C63"/>
      <c r="D63"/>
      <c r="E63"/>
      <c r="F63"/>
      <c r="G63"/>
      <c r="H63"/>
      <c r="I63"/>
      <c r="J63"/>
      <c r="K63"/>
      <c r="L63"/>
      <c r="M63"/>
      <c r="N63"/>
      <c r="O63"/>
      <c r="P63"/>
      <c r="Q63" s="22"/>
    </row>
    <row r="64" spans="1:17" ht="12.75">
      <c r="A64"/>
      <c r="B64"/>
      <c r="C64"/>
      <c r="D64"/>
      <c r="E64"/>
      <c r="F64"/>
      <c r="G64"/>
      <c r="H64"/>
      <c r="I64"/>
      <c r="J64"/>
      <c r="K64"/>
      <c r="L64"/>
      <c r="M64"/>
      <c r="N64"/>
      <c r="O64"/>
      <c r="P64"/>
      <c r="Q64" s="22"/>
    </row>
    <row r="65" spans="1:17" ht="12.75">
      <c r="A65"/>
      <c r="B65"/>
      <c r="C65"/>
      <c r="D65"/>
      <c r="E65"/>
      <c r="F65"/>
      <c r="G65"/>
      <c r="H65"/>
      <c r="I65"/>
      <c r="J65"/>
      <c r="K65"/>
      <c r="L65"/>
      <c r="M65"/>
      <c r="N65"/>
      <c r="O65"/>
      <c r="P65"/>
      <c r="Q65" s="22"/>
    </row>
    <row r="66" spans="1:17" ht="25.5" customHeight="1">
      <c r="A66"/>
      <c r="B66"/>
      <c r="C66"/>
      <c r="D66"/>
      <c r="E66"/>
      <c r="F66"/>
      <c r="G66"/>
      <c r="H66"/>
      <c r="I66"/>
      <c r="J66"/>
      <c r="K66"/>
      <c r="L66"/>
      <c r="M66"/>
      <c r="N66"/>
      <c r="O66"/>
      <c r="P66"/>
      <c r="Q66" s="22"/>
    </row>
    <row r="67" spans="1:17" ht="12.75">
      <c r="A67"/>
      <c r="B67"/>
      <c r="C67"/>
      <c r="D67"/>
      <c r="E67"/>
      <c r="F67"/>
      <c r="G67"/>
      <c r="H67"/>
      <c r="I67"/>
      <c r="J67"/>
      <c r="K67"/>
      <c r="L67"/>
      <c r="M67"/>
      <c r="N67"/>
      <c r="O67"/>
      <c r="P67"/>
      <c r="Q67" s="22"/>
    </row>
    <row r="68" spans="1:17" ht="12.75">
      <c r="A68"/>
      <c r="B68"/>
      <c r="C68"/>
      <c r="D68"/>
      <c r="E68"/>
      <c r="F68"/>
      <c r="G68"/>
      <c r="H68"/>
      <c r="I68"/>
      <c r="J68"/>
      <c r="K68"/>
      <c r="L68"/>
      <c r="M68"/>
      <c r="N68"/>
      <c r="O68"/>
      <c r="P68"/>
      <c r="Q68" s="22"/>
    </row>
    <row r="69" spans="1:17" ht="12.75">
      <c r="A69"/>
      <c r="B69"/>
      <c r="C69"/>
      <c r="D69"/>
      <c r="E69"/>
      <c r="F69"/>
      <c r="G69"/>
      <c r="H69"/>
      <c r="I69"/>
      <c r="J69"/>
      <c r="K69"/>
      <c r="L69"/>
      <c r="M69"/>
      <c r="N69"/>
      <c r="O69"/>
      <c r="P69"/>
      <c r="Q69" s="22"/>
    </row>
    <row r="70" spans="1:17" ht="12.75">
      <c r="A70"/>
      <c r="B70"/>
      <c r="C70"/>
      <c r="D70"/>
      <c r="E70"/>
      <c r="F70"/>
      <c r="G70"/>
      <c r="H70"/>
      <c r="I70"/>
      <c r="J70"/>
      <c r="K70"/>
      <c r="L70"/>
      <c r="M70"/>
      <c r="N70"/>
      <c r="O70"/>
      <c r="P70"/>
      <c r="Q70" s="22"/>
    </row>
    <row r="71" spans="1:17" ht="12.75">
      <c r="A71"/>
      <c r="B71"/>
      <c r="C71"/>
      <c r="D71"/>
      <c r="E71"/>
      <c r="F71"/>
      <c r="G71"/>
      <c r="H71"/>
      <c r="I71"/>
      <c r="J71"/>
      <c r="K71"/>
      <c r="L71"/>
      <c r="M71"/>
      <c r="N71"/>
      <c r="O71"/>
      <c r="P71"/>
      <c r="Q71" s="22"/>
    </row>
    <row r="72" spans="1:17" ht="12.75">
      <c r="A72"/>
      <c r="B72"/>
      <c r="C72"/>
      <c r="D72"/>
      <c r="E72"/>
      <c r="F72"/>
      <c r="G72"/>
      <c r="H72"/>
      <c r="I72"/>
      <c r="J72"/>
      <c r="K72"/>
      <c r="L72"/>
      <c r="M72"/>
      <c r="N72"/>
      <c r="O72"/>
      <c r="P72"/>
      <c r="Q72" s="22"/>
    </row>
    <row r="73" spans="1:17" ht="12.75">
      <c r="A73"/>
      <c r="B73"/>
      <c r="C73"/>
      <c r="D73"/>
      <c r="E73"/>
      <c r="F73"/>
      <c r="G73"/>
      <c r="H73"/>
      <c r="I73"/>
      <c r="J73"/>
      <c r="K73"/>
      <c r="L73"/>
      <c r="M73"/>
      <c r="N73"/>
      <c r="O73"/>
      <c r="P73"/>
      <c r="Q73" s="22"/>
    </row>
    <row r="74" spans="1:17" ht="12.75">
      <c r="A74"/>
      <c r="B74"/>
      <c r="C74"/>
      <c r="D74"/>
      <c r="E74"/>
      <c r="F74"/>
      <c r="G74"/>
      <c r="H74"/>
      <c r="I74"/>
      <c r="J74"/>
      <c r="K74"/>
      <c r="L74"/>
      <c r="M74"/>
      <c r="N74"/>
      <c r="O74"/>
      <c r="P74"/>
      <c r="Q74" s="22"/>
    </row>
    <row r="75" spans="1:17" ht="12.75">
      <c r="A75"/>
      <c r="B75"/>
      <c r="C75"/>
      <c r="D75"/>
      <c r="E75"/>
      <c r="F75"/>
      <c r="G75"/>
      <c r="H75"/>
      <c r="I75"/>
      <c r="J75"/>
      <c r="K75"/>
      <c r="L75"/>
      <c r="M75"/>
      <c r="N75"/>
      <c r="O75"/>
      <c r="P75"/>
      <c r="Q75" s="22"/>
    </row>
    <row r="76" spans="1:17" ht="12.75">
      <c r="A76"/>
      <c r="B76"/>
      <c r="C76"/>
      <c r="D76"/>
      <c r="E76"/>
      <c r="F76"/>
      <c r="G76"/>
      <c r="H76"/>
      <c r="I76"/>
      <c r="J76"/>
      <c r="K76"/>
      <c r="L76"/>
      <c r="M76"/>
      <c r="N76"/>
      <c r="O76"/>
      <c r="P76"/>
      <c r="Q76" s="22"/>
    </row>
    <row r="77" spans="1:17" ht="12.75">
      <c r="A77"/>
      <c r="B77"/>
      <c r="C77"/>
      <c r="D77"/>
      <c r="E77"/>
      <c r="F77"/>
      <c r="G77"/>
      <c r="H77"/>
      <c r="I77"/>
      <c r="J77"/>
      <c r="K77"/>
      <c r="L77"/>
      <c r="M77"/>
      <c r="N77"/>
      <c r="O77"/>
      <c r="P77"/>
      <c r="Q77" s="22"/>
    </row>
    <row r="78" spans="1:17" ht="12.75">
      <c r="A78"/>
      <c r="B78"/>
      <c r="C78"/>
      <c r="D78"/>
      <c r="E78"/>
      <c r="F78"/>
      <c r="G78"/>
      <c r="H78"/>
      <c r="I78"/>
      <c r="J78"/>
      <c r="K78"/>
      <c r="L78"/>
      <c r="M78"/>
      <c r="N78"/>
      <c r="O78"/>
      <c r="P78"/>
      <c r="Q78" s="22"/>
    </row>
    <row r="79" spans="1:17" ht="12.75">
      <c r="A79"/>
      <c r="B79"/>
      <c r="C79"/>
      <c r="D79"/>
      <c r="E79"/>
      <c r="F79"/>
      <c r="G79"/>
      <c r="H79"/>
      <c r="I79"/>
      <c r="J79"/>
      <c r="K79"/>
      <c r="L79"/>
      <c r="M79"/>
      <c r="N79"/>
      <c r="O79"/>
      <c r="P79"/>
      <c r="Q79" s="22"/>
    </row>
    <row r="80" spans="1:17" ht="12.75">
      <c r="A80"/>
      <c r="B80"/>
      <c r="C80"/>
      <c r="D80"/>
      <c r="E80"/>
      <c r="F80"/>
      <c r="G80"/>
      <c r="H80"/>
      <c r="I80"/>
      <c r="J80"/>
      <c r="K80"/>
      <c r="L80"/>
      <c r="M80"/>
      <c r="N80"/>
      <c r="O80"/>
      <c r="P80"/>
      <c r="Q80" s="22"/>
    </row>
    <row r="81" spans="1:17" ht="12.75">
      <c r="A81"/>
      <c r="B81"/>
      <c r="C81"/>
      <c r="D81"/>
      <c r="E81"/>
      <c r="F81"/>
      <c r="G81"/>
      <c r="H81"/>
      <c r="I81"/>
      <c r="J81"/>
      <c r="K81"/>
      <c r="L81"/>
      <c r="M81"/>
      <c r="N81"/>
      <c r="O81"/>
      <c r="P81"/>
      <c r="Q81" s="22"/>
    </row>
    <row r="82" spans="1:17" ht="12.75">
      <c r="A82"/>
      <c r="B82"/>
      <c r="C82"/>
      <c r="D82"/>
      <c r="E82"/>
      <c r="F82"/>
      <c r="G82"/>
      <c r="H82"/>
      <c r="I82"/>
      <c r="J82"/>
      <c r="K82"/>
      <c r="L82"/>
      <c r="M82"/>
      <c r="N82"/>
      <c r="O82"/>
      <c r="P82"/>
      <c r="Q82" s="22"/>
    </row>
    <row r="83" spans="1:17" ht="12.75">
      <c r="A83"/>
      <c r="B83"/>
      <c r="C83"/>
      <c r="D83"/>
      <c r="E83"/>
      <c r="F83"/>
      <c r="G83"/>
      <c r="H83"/>
      <c r="I83"/>
      <c r="J83"/>
      <c r="K83"/>
      <c r="L83"/>
      <c r="M83"/>
      <c r="N83"/>
      <c r="O83"/>
      <c r="P83"/>
      <c r="Q83" s="22"/>
    </row>
    <row r="84" spans="1:17" ht="12.75">
      <c r="A84"/>
      <c r="B84"/>
      <c r="C84"/>
      <c r="D84"/>
      <c r="E84"/>
      <c r="F84"/>
      <c r="G84"/>
      <c r="H84"/>
      <c r="I84"/>
      <c r="J84"/>
      <c r="K84"/>
      <c r="L84"/>
      <c r="M84"/>
      <c r="N84"/>
      <c r="O84"/>
      <c r="P84"/>
      <c r="Q84" s="22"/>
    </row>
    <row r="85" spans="1:17" ht="12.75">
      <c r="A85"/>
      <c r="B85"/>
      <c r="C85"/>
      <c r="D85"/>
      <c r="E85"/>
      <c r="F85"/>
      <c r="G85"/>
      <c r="H85"/>
      <c r="I85"/>
      <c r="J85"/>
      <c r="K85"/>
      <c r="L85"/>
      <c r="M85"/>
      <c r="N85"/>
      <c r="O85"/>
      <c r="P85"/>
      <c r="Q85" s="22"/>
    </row>
    <row r="86" spans="1:17" ht="12.75">
      <c r="A86"/>
      <c r="B86"/>
      <c r="C86"/>
      <c r="D86"/>
      <c r="E86"/>
      <c r="F86"/>
      <c r="G86"/>
      <c r="H86"/>
      <c r="I86"/>
      <c r="J86"/>
      <c r="K86"/>
      <c r="L86"/>
      <c r="M86"/>
      <c r="N86"/>
      <c r="O86"/>
      <c r="P86"/>
      <c r="Q86" s="22"/>
    </row>
    <row r="87" spans="1:17" ht="12.75">
      <c r="A87"/>
      <c r="B87"/>
      <c r="C87"/>
      <c r="D87"/>
      <c r="E87"/>
      <c r="F87"/>
      <c r="G87"/>
      <c r="H87"/>
      <c r="I87"/>
      <c r="J87"/>
      <c r="K87"/>
      <c r="L87"/>
      <c r="M87"/>
      <c r="N87"/>
      <c r="O87"/>
      <c r="P87"/>
      <c r="Q87" s="22"/>
    </row>
    <row r="88" spans="1:17" ht="12.75">
      <c r="A88"/>
      <c r="B88"/>
      <c r="C88"/>
      <c r="D88"/>
      <c r="E88"/>
      <c r="F88"/>
      <c r="G88"/>
      <c r="H88"/>
      <c r="I88"/>
      <c r="J88"/>
      <c r="K88"/>
      <c r="L88"/>
      <c r="M88"/>
      <c r="N88"/>
      <c r="O88"/>
      <c r="P88"/>
      <c r="Q88" s="22"/>
    </row>
    <row r="89" spans="1:17" ht="12.75">
      <c r="A89"/>
      <c r="B89"/>
      <c r="C89"/>
      <c r="D89"/>
      <c r="E89"/>
      <c r="F89"/>
      <c r="G89"/>
      <c r="H89"/>
      <c r="I89"/>
      <c r="J89"/>
      <c r="K89"/>
      <c r="L89"/>
      <c r="M89"/>
      <c r="N89"/>
      <c r="O89"/>
      <c r="P89"/>
      <c r="Q89" s="22"/>
    </row>
    <row r="90" spans="1:17" ht="12.75">
      <c r="A90"/>
      <c r="B90"/>
      <c r="C90"/>
      <c r="D90"/>
      <c r="E90"/>
      <c r="F90"/>
      <c r="G90"/>
      <c r="H90"/>
      <c r="I90"/>
      <c r="J90"/>
      <c r="K90"/>
      <c r="L90"/>
      <c r="M90"/>
      <c r="N90"/>
      <c r="O90"/>
      <c r="P90"/>
      <c r="Q90" s="22"/>
    </row>
    <row r="91" spans="1:17" ht="12.75">
      <c r="A91"/>
      <c r="B91"/>
      <c r="C91"/>
      <c r="D91"/>
      <c r="E91"/>
      <c r="F91"/>
      <c r="G91"/>
      <c r="H91"/>
      <c r="I91"/>
      <c r="J91"/>
      <c r="K91"/>
      <c r="L91"/>
      <c r="M91"/>
      <c r="N91"/>
      <c r="O91"/>
      <c r="P91"/>
      <c r="Q91" s="22"/>
    </row>
    <row r="92" spans="1:17" ht="12.75">
      <c r="A92"/>
      <c r="B92"/>
      <c r="C92"/>
      <c r="D92"/>
      <c r="E92"/>
      <c r="F92"/>
      <c r="G92"/>
      <c r="H92"/>
      <c r="I92"/>
      <c r="J92"/>
      <c r="K92"/>
      <c r="L92"/>
      <c r="M92"/>
      <c r="N92"/>
      <c r="O92"/>
      <c r="P92"/>
      <c r="Q92" s="22"/>
    </row>
    <row r="93" spans="1:17" ht="12.75">
      <c r="A93"/>
      <c r="B93"/>
      <c r="C93"/>
      <c r="D93"/>
      <c r="E93"/>
      <c r="F93"/>
      <c r="G93"/>
      <c r="H93"/>
      <c r="I93"/>
      <c r="J93"/>
      <c r="K93"/>
      <c r="L93"/>
      <c r="M93"/>
      <c r="N93"/>
      <c r="O93"/>
      <c r="P93"/>
      <c r="Q93" s="22"/>
    </row>
    <row r="94" spans="1:18" ht="12.75">
      <c r="A94"/>
      <c r="B94"/>
      <c r="C94"/>
      <c r="D94"/>
      <c r="E94"/>
      <c r="F94"/>
      <c r="G94"/>
      <c r="H94"/>
      <c r="I94"/>
      <c r="J94"/>
      <c r="K94"/>
      <c r="L94"/>
      <c r="M94"/>
      <c r="N94"/>
      <c r="O94"/>
      <c r="P94"/>
      <c r="Q94" s="22"/>
      <c r="R94" s="65"/>
    </row>
    <row r="95" spans="1:17" ht="12.75">
      <c r="A95"/>
      <c r="B95"/>
      <c r="C95"/>
      <c r="D95"/>
      <c r="E95"/>
      <c r="F95"/>
      <c r="G95"/>
      <c r="H95"/>
      <c r="I95"/>
      <c r="J95"/>
      <c r="K95"/>
      <c r="L95"/>
      <c r="M95"/>
      <c r="N95"/>
      <c r="O95"/>
      <c r="P95"/>
      <c r="Q95" s="22"/>
    </row>
    <row r="96" spans="1:17" ht="12.75">
      <c r="A96"/>
      <c r="B96"/>
      <c r="C96"/>
      <c r="D96"/>
      <c r="E96"/>
      <c r="F96"/>
      <c r="G96"/>
      <c r="H96"/>
      <c r="I96"/>
      <c r="J96"/>
      <c r="K96"/>
      <c r="L96"/>
      <c r="M96"/>
      <c r="N96"/>
      <c r="O96"/>
      <c r="P96"/>
      <c r="Q96" s="22"/>
    </row>
    <row r="97" spans="1:18" ht="12.75">
      <c r="A97"/>
      <c r="B97"/>
      <c r="C97"/>
      <c r="D97"/>
      <c r="E97"/>
      <c r="F97"/>
      <c r="G97"/>
      <c r="H97"/>
      <c r="I97"/>
      <c r="J97"/>
      <c r="K97"/>
      <c r="L97"/>
      <c r="M97"/>
      <c r="N97"/>
      <c r="O97"/>
      <c r="P97"/>
      <c r="Q97" s="22"/>
      <c r="R97" s="65"/>
    </row>
    <row r="98" spans="1:17" ht="12.75">
      <c r="A98"/>
      <c r="B98"/>
      <c r="C98"/>
      <c r="D98"/>
      <c r="E98"/>
      <c r="F98"/>
      <c r="G98"/>
      <c r="H98"/>
      <c r="I98"/>
      <c r="J98"/>
      <c r="K98"/>
      <c r="L98"/>
      <c r="M98"/>
      <c r="N98"/>
      <c r="O98"/>
      <c r="P98"/>
      <c r="Q98" s="64"/>
    </row>
    <row r="99" spans="1:17" ht="12.75">
      <c r="A99"/>
      <c r="B99"/>
      <c r="C99"/>
      <c r="D99"/>
      <c r="E99"/>
      <c r="F99"/>
      <c r="G99"/>
      <c r="H99"/>
      <c r="I99"/>
      <c r="J99"/>
      <c r="K99"/>
      <c r="L99"/>
      <c r="M99"/>
      <c r="N99"/>
      <c r="O99"/>
      <c r="P99"/>
      <c r="Q99" s="59"/>
    </row>
    <row r="100" spans="1:17" ht="12.75">
      <c r="A100"/>
      <c r="B100"/>
      <c r="C100"/>
      <c r="D100"/>
      <c r="E100"/>
      <c r="F100"/>
      <c r="G100"/>
      <c r="H100"/>
      <c r="I100"/>
      <c r="J100"/>
      <c r="K100"/>
      <c r="L100"/>
      <c r="M100"/>
      <c r="N100"/>
      <c r="O100"/>
      <c r="P100"/>
      <c r="Q100" s="59"/>
    </row>
    <row r="101" spans="1:17" ht="12.75">
      <c r="A101"/>
      <c r="B101"/>
      <c r="C101"/>
      <c r="D101"/>
      <c r="E101"/>
      <c r="F101"/>
      <c r="G101"/>
      <c r="H101"/>
      <c r="I101"/>
      <c r="J101"/>
      <c r="K101"/>
      <c r="L101"/>
      <c r="M101"/>
      <c r="N101"/>
      <c r="O101"/>
      <c r="P101"/>
      <c r="Q101" s="59"/>
    </row>
    <row r="102" spans="1:17" ht="12.75">
      <c r="A102"/>
      <c r="B102"/>
      <c r="C102"/>
      <c r="D102"/>
      <c r="E102"/>
      <c r="F102"/>
      <c r="G102"/>
      <c r="H102"/>
      <c r="I102"/>
      <c r="J102"/>
      <c r="K102"/>
      <c r="L102"/>
      <c r="M102"/>
      <c r="N102"/>
      <c r="O102"/>
      <c r="P102"/>
      <c r="Q102" s="59"/>
    </row>
    <row r="103" spans="1:17" ht="12.75">
      <c r="A103"/>
      <c r="B103"/>
      <c r="C103"/>
      <c r="D103"/>
      <c r="E103"/>
      <c r="F103"/>
      <c r="G103"/>
      <c r="H103"/>
      <c r="I103"/>
      <c r="J103"/>
      <c r="K103"/>
      <c r="L103"/>
      <c r="M103"/>
      <c r="N103"/>
      <c r="O103"/>
      <c r="P103"/>
      <c r="Q103" s="59"/>
    </row>
    <row r="104" spans="1:17" ht="24" customHeight="1">
      <c r="A104"/>
      <c r="B104"/>
      <c r="C104"/>
      <c r="D104"/>
      <c r="E104"/>
      <c r="F104"/>
      <c r="G104"/>
      <c r="H104"/>
      <c r="I104"/>
      <c r="J104"/>
      <c r="K104"/>
      <c r="L104"/>
      <c r="M104"/>
      <c r="N104"/>
      <c r="O104"/>
      <c r="P104"/>
      <c r="Q104" s="59"/>
    </row>
    <row r="105" spans="1:17" ht="12.75">
      <c r="A105"/>
      <c r="B105"/>
      <c r="C105"/>
      <c r="D105"/>
      <c r="E105"/>
      <c r="F105"/>
      <c r="G105"/>
      <c r="H105"/>
      <c r="I105"/>
      <c r="J105"/>
      <c r="K105"/>
      <c r="L105"/>
      <c r="M105"/>
      <c r="N105"/>
      <c r="O105"/>
      <c r="P105"/>
      <c r="Q105" s="59"/>
    </row>
    <row r="106" spans="17:18" ht="12.75">
      <c r="Q106" s="59"/>
      <c r="R106" s="66"/>
    </row>
    <row r="107" spans="17:18" ht="12.75">
      <c r="Q107" s="64"/>
      <c r="R107" s="67"/>
    </row>
    <row r="108" spans="17:18" ht="12.75">
      <c r="Q108" s="68"/>
      <c r="R108" s="67"/>
    </row>
    <row r="109" spans="17:18" ht="12.75">
      <c r="Q109" s="64"/>
      <c r="R109" s="69"/>
    </row>
    <row r="110" ht="12.75">
      <c r="Q110" s="59"/>
    </row>
    <row r="111" ht="25.5" customHeight="1">
      <c r="Q111" s="70"/>
    </row>
    <row r="112" ht="12.75">
      <c r="Q112" s="61"/>
    </row>
    <row r="113" ht="12.75">
      <c r="Q113" s="61"/>
    </row>
    <row r="120" ht="12.75">
      <c r="Q120" s="62"/>
    </row>
    <row r="121" ht="12.75">
      <c r="Q121" s="62"/>
    </row>
    <row r="122" ht="12.75">
      <c r="Q122" s="62"/>
    </row>
    <row r="123" ht="12.75">
      <c r="Q123" s="63"/>
    </row>
    <row r="124" ht="12.75">
      <c r="Q124" s="59"/>
    </row>
    <row r="125" ht="12.75">
      <c r="Q125" s="59"/>
    </row>
    <row r="126" ht="12.75">
      <c r="Q126" s="59"/>
    </row>
    <row r="127" ht="12.75">
      <c r="Q127" s="59"/>
    </row>
    <row r="128" ht="12.75">
      <c r="Q128" s="59"/>
    </row>
    <row r="129" ht="12.75">
      <c r="Q129" s="59"/>
    </row>
    <row r="130" ht="12.75">
      <c r="Q130" s="59"/>
    </row>
    <row r="131" ht="12.75">
      <c r="Q131" s="59"/>
    </row>
    <row r="132" ht="12.75">
      <c r="Q132" s="59"/>
    </row>
    <row r="133" ht="12.75">
      <c r="Q133" s="59"/>
    </row>
    <row r="134" ht="12.75">
      <c r="Q134" s="59"/>
    </row>
    <row r="135" ht="12.75">
      <c r="Q135" s="59"/>
    </row>
    <row r="136" ht="12.75">
      <c r="Q136" s="59"/>
    </row>
    <row r="137" ht="12.75">
      <c r="Q137" s="59"/>
    </row>
    <row r="138" ht="12.75">
      <c r="Q138" s="59"/>
    </row>
    <row r="139" spans="17:18" ht="12.75">
      <c r="Q139" s="59"/>
      <c r="R139" s="65"/>
    </row>
    <row r="140" ht="12.75">
      <c r="Q140" s="64"/>
    </row>
    <row r="141" ht="12.75">
      <c r="Q141" s="64"/>
    </row>
    <row r="142" spans="17:18" ht="12.75">
      <c r="Q142" s="64"/>
      <c r="R142" s="65"/>
    </row>
    <row r="143" ht="12.75">
      <c r="Q143" s="64"/>
    </row>
    <row r="144" ht="12.75">
      <c r="Q144" s="59"/>
    </row>
    <row r="145" ht="12.75">
      <c r="Q145" s="59"/>
    </row>
    <row r="146" ht="12.75">
      <c r="Q146" s="59"/>
    </row>
    <row r="147" ht="12.75">
      <c r="Q147" s="59"/>
    </row>
    <row r="148" ht="12.75">
      <c r="Q148" s="59"/>
    </row>
    <row r="149" ht="12.75">
      <c r="Q149" s="59"/>
    </row>
    <row r="150" ht="12.75">
      <c r="Q150" s="59"/>
    </row>
    <row r="151" ht="12.75">
      <c r="Q151" s="59"/>
    </row>
    <row r="152" ht="12.75">
      <c r="Q152" s="64"/>
    </row>
    <row r="153" ht="12.75">
      <c r="Q153" s="68"/>
    </row>
    <row r="154" ht="12.75">
      <c r="Q154" s="64"/>
    </row>
    <row r="155" ht="12.75">
      <c r="Q155" s="59"/>
    </row>
    <row r="156" ht="25.5" customHeight="1">
      <c r="Q156" s="70"/>
    </row>
    <row r="157" ht="12.75">
      <c r="Q157" s="61"/>
    </row>
    <row r="158" ht="12.75">
      <c r="Q158" s="61"/>
    </row>
  </sheetData>
  <printOptions horizontalCentered="1"/>
  <pageMargins left="0.25" right="0.25" top="1" bottom="0.5" header="0.45" footer="0.5"/>
  <pageSetup fitToHeight="1" fitToWidth="1" horizontalDpi="300" verticalDpi="300" orientation="landscape" r:id="rId1"/>
  <headerFooter alignWithMargins="0">
    <oddHeader>&amp;C&amp;"Helvetica,Bold"AIR EMISSION CUMPUTATION FACTORS</oddHeader>
    <oddFooter>&amp;L&amp;"Arial,Regular"Form MMS-139 (August 2003)
Page 2 of 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185"/>
  <sheetViews>
    <sheetView workbookViewId="0" topLeftCell="D35">
      <selection activeCell="G16" sqref="G16"/>
    </sheetView>
  </sheetViews>
  <sheetFormatPr defaultColWidth="9.140625" defaultRowHeight="12.75" customHeight="1"/>
  <cols>
    <col min="1" max="1" width="16.7109375" style="29" customWidth="1"/>
    <col min="2" max="2" width="28.7109375" style="29" customWidth="1"/>
    <col min="3" max="4" width="10.7109375" style="30" customWidth="1"/>
    <col min="5" max="5" width="10.7109375" style="31" customWidth="1"/>
    <col min="6" max="6" width="9.140625" style="30" customWidth="1"/>
    <col min="7" max="7" width="9.140625" style="32" customWidth="1"/>
    <col min="8" max="12" width="10.7109375" style="50" customWidth="1"/>
    <col min="13" max="17" width="10.7109375" style="51" customWidth="1"/>
    <col min="18" max="18" width="9.140625" style="51" customWidth="1"/>
    <col min="19" max="19" width="9.7109375" style="22" customWidth="1"/>
    <col min="20" max="16384" width="9.140625" style="22" customWidth="1"/>
  </cols>
  <sheetData>
    <row r="1" spans="1:18" s="81" customFormat="1" ht="12.75" customHeight="1" thickBot="1">
      <c r="A1" s="71" t="s">
        <v>92</v>
      </c>
      <c r="B1" s="71" t="s">
        <v>93</v>
      </c>
      <c r="C1" s="71" t="s">
        <v>94</v>
      </c>
      <c r="D1" s="71" t="s">
        <v>96</v>
      </c>
      <c r="E1" s="72" t="s">
        <v>98</v>
      </c>
      <c r="F1" s="71" t="s">
        <v>99</v>
      </c>
      <c r="G1" s="73"/>
      <c r="H1" s="74"/>
      <c r="I1" s="75" t="s">
        <v>168</v>
      </c>
      <c r="J1" s="76" t="s">
        <v>70</v>
      </c>
      <c r="K1" s="76" t="s">
        <v>169</v>
      </c>
      <c r="L1" s="77" t="s">
        <v>103</v>
      </c>
      <c r="M1" s="78"/>
      <c r="N1" s="78"/>
      <c r="O1" s="78"/>
      <c r="P1" s="78"/>
      <c r="Q1" s="79"/>
      <c r="R1" s="80"/>
    </row>
    <row r="2" spans="1:18" s="89" customFormat="1" ht="12.75" customHeight="1" thickBot="1">
      <c r="A2" s="82" t="str">
        <f>TITLE!$C$1</f>
        <v> </v>
      </c>
      <c r="B2" s="82" t="str">
        <f>TITLE!$C$2</f>
        <v> </v>
      </c>
      <c r="C2" s="83" t="str">
        <f>TITLE!$C$3</f>
        <v>   </v>
      </c>
      <c r="D2" s="82" t="str">
        <f>TITLE!$C$4</f>
        <v>  </v>
      </c>
      <c r="E2" s="83" t="str">
        <f>TITLE!$C$5</f>
        <v> </v>
      </c>
      <c r="F2" s="82" t="str">
        <f>TITLE!$C$6</f>
        <v>    </v>
      </c>
      <c r="G2" s="82"/>
      <c r="H2" s="82"/>
      <c r="I2" s="84" t="str">
        <f>TITLE!$C$7</f>
        <v>  </v>
      </c>
      <c r="J2" s="85"/>
      <c r="K2" s="82" t="str">
        <f>TITLE!$C$8</f>
        <v> </v>
      </c>
      <c r="L2" s="84" t="e">
        <f>TITLE!#REF!</f>
        <v>#REF!</v>
      </c>
      <c r="M2" s="86"/>
      <c r="N2" s="86"/>
      <c r="O2" s="86"/>
      <c r="P2" s="86"/>
      <c r="Q2" s="87"/>
      <c r="R2" s="88"/>
    </row>
    <row r="3" spans="1:256" s="66" customFormat="1" ht="12.75" customHeight="1" thickTop="1">
      <c r="A3" s="90" t="s">
        <v>170</v>
      </c>
      <c r="B3" s="91" t="s">
        <v>171</v>
      </c>
      <c r="C3" s="91" t="s">
        <v>172</v>
      </c>
      <c r="D3" s="91" t="s">
        <v>173</v>
      </c>
      <c r="E3" s="92" t="s">
        <v>174</v>
      </c>
      <c r="F3" s="93" t="s">
        <v>175</v>
      </c>
      <c r="G3" s="94"/>
      <c r="H3" s="95"/>
      <c r="I3" s="95"/>
      <c r="J3" s="95" t="s">
        <v>176</v>
      </c>
      <c r="K3" s="95"/>
      <c r="L3" s="96"/>
      <c r="M3" s="97"/>
      <c r="N3" s="97"/>
      <c r="O3" s="95" t="s">
        <v>177</v>
      </c>
      <c r="P3" s="97"/>
      <c r="Q3" s="98"/>
      <c r="R3" s="99"/>
      <c r="S3" s="22"/>
      <c r="T3" s="22"/>
      <c r="U3" s="22"/>
      <c r="V3" s="22"/>
      <c r="W3" s="22"/>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09" customFormat="1" ht="12.75" customHeight="1">
      <c r="A4" s="100"/>
      <c r="B4" s="101" t="s">
        <v>178</v>
      </c>
      <c r="C4" s="101" t="s">
        <v>179</v>
      </c>
      <c r="D4" s="101" t="s">
        <v>180</v>
      </c>
      <c r="E4" s="102" t="s">
        <v>181</v>
      </c>
      <c r="F4" s="103"/>
      <c r="G4" s="104"/>
      <c r="H4" s="105"/>
      <c r="I4" s="105"/>
      <c r="J4" s="105"/>
      <c r="K4" s="105"/>
      <c r="L4" s="106"/>
      <c r="M4" s="107"/>
      <c r="N4" s="107"/>
      <c r="O4" s="105"/>
      <c r="P4" s="107"/>
      <c r="Q4" s="108"/>
      <c r="R4" s="6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s="120" customFormat="1" ht="12.75" customHeight="1">
      <c r="A5" s="110"/>
      <c r="B5" s="111" t="s">
        <v>182</v>
      </c>
      <c r="C5" s="112" t="s">
        <v>179</v>
      </c>
      <c r="D5" s="112" t="s">
        <v>183</v>
      </c>
      <c r="E5" s="113" t="s">
        <v>184</v>
      </c>
      <c r="F5" s="114"/>
      <c r="G5" s="115"/>
      <c r="H5" s="116"/>
      <c r="I5" s="116"/>
      <c r="J5" s="116"/>
      <c r="K5" s="116"/>
      <c r="L5" s="117"/>
      <c r="M5" s="118"/>
      <c r="N5" s="118"/>
      <c r="O5" s="116"/>
      <c r="P5" s="118"/>
      <c r="Q5" s="119"/>
      <c r="R5" s="99"/>
      <c r="S5" s="22"/>
      <c r="T5" s="22"/>
      <c r="U5" s="22"/>
      <c r="V5" s="22"/>
      <c r="W5" s="22"/>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32" customFormat="1" ht="12.75" customHeight="1" thickBot="1">
      <c r="A6" s="121"/>
      <c r="B6" s="122" t="s">
        <v>185</v>
      </c>
      <c r="C6" s="123" t="s">
        <v>186</v>
      </c>
      <c r="D6" s="124" t="s">
        <v>183</v>
      </c>
      <c r="E6" s="125" t="s">
        <v>184</v>
      </c>
      <c r="F6" s="126" t="s">
        <v>187</v>
      </c>
      <c r="G6" s="127" t="s">
        <v>188</v>
      </c>
      <c r="H6" s="125" t="s">
        <v>121</v>
      </c>
      <c r="I6" s="125" t="s">
        <v>122</v>
      </c>
      <c r="J6" s="125" t="s">
        <v>123</v>
      </c>
      <c r="K6" s="125" t="s">
        <v>124</v>
      </c>
      <c r="L6" s="128" t="s">
        <v>125</v>
      </c>
      <c r="M6" s="129" t="s">
        <v>121</v>
      </c>
      <c r="N6" s="129" t="s">
        <v>122</v>
      </c>
      <c r="O6" s="129" t="s">
        <v>123</v>
      </c>
      <c r="P6" s="129" t="s">
        <v>124</v>
      </c>
      <c r="Q6" s="130" t="s">
        <v>125</v>
      </c>
      <c r="R6" s="131"/>
      <c r="S6" s="22"/>
      <c r="T6" s="22"/>
      <c r="U6" s="22"/>
      <c r="V6" s="22"/>
      <c r="W6" s="22"/>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8" ht="12.75" customHeight="1" thickTop="1">
      <c r="A7" s="133" t="s">
        <v>189</v>
      </c>
      <c r="B7" s="134" t="s">
        <v>190</v>
      </c>
      <c r="C7" s="135">
        <v>0</v>
      </c>
      <c r="D7" s="136">
        <f>FACTORS!$G$2*C7</f>
        <v>0</v>
      </c>
      <c r="E7" s="137">
        <f>D7*24</f>
        <v>0</v>
      </c>
      <c r="F7" s="138">
        <v>0</v>
      </c>
      <c r="G7" s="139">
        <v>0</v>
      </c>
      <c r="H7" s="140">
        <f>FACTORS!$C$12*C7/454</f>
        <v>0</v>
      </c>
      <c r="I7" s="141">
        <f>FACTORS!$D$12*C7/454</f>
        <v>0</v>
      </c>
      <c r="J7" s="141">
        <f>FACTORS!$E$12*C7/454</f>
        <v>0</v>
      </c>
      <c r="K7" s="141">
        <f>FACTORS!$F$12*C7/454</f>
        <v>0</v>
      </c>
      <c r="L7" s="142">
        <f>FACTORS!$G$12*C7/454</f>
        <v>0</v>
      </c>
      <c r="M7" s="143">
        <f>IF(H7=0,0,H7*(E7/(D7*24))*F7*G7/2000)</f>
        <v>0</v>
      </c>
      <c r="N7" s="144">
        <f>IF(I7=0,0,I7*(E7/(D7*24))*G7*F7/2000)</f>
        <v>0</v>
      </c>
      <c r="O7" s="144">
        <f>IF(J7=0,0,J7*(E7/(D7*24))*G7*F7/2000)</f>
        <v>0</v>
      </c>
      <c r="P7" s="144">
        <f>IF(K7=0,0,K7*(E7/(D7*24))*G7*F7/2000)</f>
        <v>0</v>
      </c>
      <c r="Q7" s="145">
        <f>IF(L7=0,0,L7*(E7/(D7*24))*G7*F7/2000)</f>
        <v>0</v>
      </c>
      <c r="R7" s="146"/>
    </row>
    <row r="8" spans="1:256" ht="12.75" customHeight="1">
      <c r="A8" s="133"/>
      <c r="B8" s="134" t="s">
        <v>190</v>
      </c>
      <c r="C8" s="135">
        <v>0</v>
      </c>
      <c r="D8" s="41">
        <f>FACTORS!$G$2*C8</f>
        <v>0</v>
      </c>
      <c r="E8" s="137">
        <f>D8*24</f>
        <v>0</v>
      </c>
      <c r="F8" s="138">
        <v>0</v>
      </c>
      <c r="G8" s="139">
        <v>0</v>
      </c>
      <c r="H8" s="137">
        <f>FACTORS!$C$12*C8/454</f>
        <v>0</v>
      </c>
      <c r="I8" s="147">
        <f>FACTORS!$D$12*C8/454</f>
        <v>0</v>
      </c>
      <c r="J8" s="147">
        <f>FACTORS!$E$12*C8/454</f>
        <v>0</v>
      </c>
      <c r="K8" s="147">
        <f>FACTORS!$F$12*C8/454</f>
        <v>0</v>
      </c>
      <c r="L8" s="148">
        <f>FACTORS!$G$12*C8/454</f>
        <v>0</v>
      </c>
      <c r="M8" s="143">
        <f>IF(H8=0,0,H8*(E8/(D8*24))*F8*G8/2000)</f>
        <v>0</v>
      </c>
      <c r="N8" s="144">
        <f>IF(I8=0,0,I8*(E8/(D8*24))*G8*F8/2000)</f>
        <v>0</v>
      </c>
      <c r="O8" s="144">
        <f>IF(J8=0,0,J8*(E8/(D8*24))*G8*F8/2000)</f>
        <v>0</v>
      </c>
      <c r="P8" s="144">
        <f>IF(K8=0,0,K8*(E8/(D8*24))*G8*F8/2000)</f>
        <v>0</v>
      </c>
      <c r="Q8" s="145">
        <f>IF(L8=0,0,L8*(E8/(D8*24))*G8*F8/2000)</f>
        <v>0</v>
      </c>
      <c r="R8" s="146"/>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8" ht="12.75" customHeight="1">
      <c r="A9" s="133"/>
      <c r="B9" s="134" t="s">
        <v>190</v>
      </c>
      <c r="C9" s="135">
        <v>0</v>
      </c>
      <c r="D9" s="41">
        <f>FACTORS!$G$2*C9</f>
        <v>0</v>
      </c>
      <c r="E9" s="137">
        <f>D9*24</f>
        <v>0</v>
      </c>
      <c r="F9" s="138">
        <v>0</v>
      </c>
      <c r="G9" s="139">
        <v>0</v>
      </c>
      <c r="H9" s="137">
        <f>FACTORS!$C$12*C9/454</f>
        <v>0</v>
      </c>
      <c r="I9" s="147">
        <f>FACTORS!$D$12*C9/454</f>
        <v>0</v>
      </c>
      <c r="J9" s="147">
        <f>FACTORS!$E$12*C9/454</f>
        <v>0</v>
      </c>
      <c r="K9" s="147">
        <f>FACTORS!$F$12*C9/454</f>
        <v>0</v>
      </c>
      <c r="L9" s="148">
        <f>FACTORS!$G$12*C9/454</f>
        <v>0</v>
      </c>
      <c r="M9" s="143">
        <f>IF(H9=0,0,H9*(E9/(D9*24))*F9*G9/2000)</f>
        <v>0</v>
      </c>
      <c r="N9" s="144">
        <f>IF(I9=0,0,I9*(E9/(D9*24))*G9*F9/2000)</f>
        <v>0</v>
      </c>
      <c r="O9" s="144">
        <f>IF(J9=0,0,J9*(E9/(D9*24))*G9*F9/2000)</f>
        <v>0</v>
      </c>
      <c r="P9" s="144">
        <f>IF(K9=0,0,K9*(E9/(D9*24))*G9*F9/2000)</f>
        <v>0</v>
      </c>
      <c r="Q9" s="145">
        <f>IF(L9=0,0,L9*(E9/(D9*24))*G9*F9/2000)</f>
        <v>0</v>
      </c>
      <c r="R9" s="146"/>
    </row>
    <row r="10" spans="1:18" ht="12.75" customHeight="1">
      <c r="A10" s="133"/>
      <c r="B10" s="134" t="s">
        <v>190</v>
      </c>
      <c r="C10" s="135">
        <v>0</v>
      </c>
      <c r="D10" s="41">
        <f>FACTORS!$G$2*C10</f>
        <v>0</v>
      </c>
      <c r="E10" s="137">
        <f>D10*24</f>
        <v>0</v>
      </c>
      <c r="F10" s="138">
        <v>0</v>
      </c>
      <c r="G10" s="139">
        <v>0</v>
      </c>
      <c r="H10" s="137">
        <f>FACTORS!$C$12*C10/454</f>
        <v>0</v>
      </c>
      <c r="I10" s="147">
        <f>FACTORS!$D$12*C10/454</f>
        <v>0</v>
      </c>
      <c r="J10" s="147">
        <f>FACTORS!$E$12*C10/454</f>
        <v>0</v>
      </c>
      <c r="K10" s="147">
        <f>FACTORS!$F$12*C10/454</f>
        <v>0</v>
      </c>
      <c r="L10" s="148">
        <f>FACTORS!$G$12*C10/454</f>
        <v>0</v>
      </c>
      <c r="M10" s="143">
        <f>IF(H10=0,0,H10*(E10/(D10*24))*F10*G10/2000)</f>
        <v>0</v>
      </c>
      <c r="N10" s="144">
        <f>IF(I10=0,0,I10*(E10/(D10*24))*G10*F10/2000)</f>
        <v>0</v>
      </c>
      <c r="O10" s="144">
        <f>IF(J10=0,0,J10*(E10/(D10*24))*G10*F10/2000)</f>
        <v>0</v>
      </c>
      <c r="P10" s="144">
        <f>IF(K10=0,0,K10*(E10/(D10*24))*G10*F10/2000)</f>
        <v>0</v>
      </c>
      <c r="Q10" s="145">
        <f>IF(L10=0,0,L10*(E10/(D10*24))*G10*F10/2000)</f>
        <v>0</v>
      </c>
      <c r="R10" s="146"/>
    </row>
    <row r="11" spans="1:17" ht="12.75">
      <c r="A11" s="133"/>
      <c r="B11" s="134" t="s">
        <v>191</v>
      </c>
      <c r="C11" s="181">
        <v>0</v>
      </c>
      <c r="D11" s="179"/>
      <c r="E11" s="180"/>
      <c r="F11" s="181">
        <v>0</v>
      </c>
      <c r="G11" s="139">
        <v>0</v>
      </c>
      <c r="H11" s="137">
        <f>FACTORS!$C$13*C11/24</f>
        <v>0</v>
      </c>
      <c r="I11" s="147">
        <f>FACTORS!$D$13*C11/24</f>
        <v>0</v>
      </c>
      <c r="J11" s="147">
        <f>FACTORS!$E$13*C11/24</f>
        <v>0</v>
      </c>
      <c r="K11" s="147">
        <f>FACTORS!$F$13*C11/24</f>
        <v>0</v>
      </c>
      <c r="L11" s="148">
        <f>FACTORS!$G$13*C11/24</f>
        <v>0</v>
      </c>
      <c r="M11" s="186">
        <f>H11*F11*G11/2000</f>
        <v>0</v>
      </c>
      <c r="N11" s="166">
        <f>I11*F11*G11/2000</f>
        <v>0</v>
      </c>
      <c r="O11" s="166">
        <f>J11*F11*G11/2000</f>
        <v>0</v>
      </c>
      <c r="P11" s="167">
        <f>K11*F11*G11/2000</f>
        <v>0</v>
      </c>
      <c r="Q11" s="145">
        <f>L11*F11*G11/2000</f>
        <v>0</v>
      </c>
    </row>
    <row r="12" spans="1:17" ht="12.75">
      <c r="A12" s="133"/>
      <c r="B12" s="134" t="s">
        <v>192</v>
      </c>
      <c r="C12" s="135">
        <v>0</v>
      </c>
      <c r="D12" s="41">
        <f>FACTORS!$G$2*C12</f>
        <v>0</v>
      </c>
      <c r="E12" s="137">
        <f>D12*24</f>
        <v>0</v>
      </c>
      <c r="F12" s="138">
        <v>0</v>
      </c>
      <c r="G12" s="139">
        <v>0</v>
      </c>
      <c r="H12" s="137">
        <f>FACTORS!$C$11*C12/454</f>
        <v>0</v>
      </c>
      <c r="I12" s="147">
        <f>FACTORS!$D$11*C12/454</f>
        <v>0</v>
      </c>
      <c r="J12" s="147">
        <f>FACTORS!$E$11*C12/454</f>
        <v>0</v>
      </c>
      <c r="K12" s="147">
        <f>FACTORS!$F$11*C12/454</f>
        <v>0</v>
      </c>
      <c r="L12" s="148">
        <f>FACTORS!$G$11*C12/454</f>
        <v>0</v>
      </c>
      <c r="M12" s="143">
        <f>IF(H12=0,0,H12*(E12/(D12*24))*F12*G12/2000)</f>
        <v>0</v>
      </c>
      <c r="N12" s="144">
        <f>IF(I12=0,0,I12*(E12/(D12*24))*G12*F12/2000)</f>
        <v>0</v>
      </c>
      <c r="O12" s="144">
        <f>IF(J12=0,0,J12*(E12/(D12*24))*G12*F12/2000)</f>
        <v>0</v>
      </c>
      <c r="P12" s="144">
        <f>IF(K12=0,0,K12*(E12/(D12*24))*G12*F12/2000)</f>
        <v>0</v>
      </c>
      <c r="Q12" s="145">
        <f>IF(L12=0,0,L12*(E12/(D12*24))*G12*F12/2000)</f>
        <v>0</v>
      </c>
    </row>
    <row r="13" spans="1:18" ht="12.75" customHeight="1">
      <c r="A13" s="133"/>
      <c r="B13" s="134" t="s">
        <v>193</v>
      </c>
      <c r="C13" s="135">
        <v>0</v>
      </c>
      <c r="D13" s="41">
        <f>FACTORS!$G$2*C13</f>
        <v>0</v>
      </c>
      <c r="E13" s="137">
        <f>D13*24</f>
        <v>0</v>
      </c>
      <c r="F13" s="138">
        <v>0</v>
      </c>
      <c r="G13" s="139">
        <v>0</v>
      </c>
      <c r="H13" s="137">
        <f>FACTORS!$C$12*C13/454</f>
        <v>0</v>
      </c>
      <c r="I13" s="147">
        <f>FACTORS!$D$12*C13/454</f>
        <v>0</v>
      </c>
      <c r="J13" s="147">
        <f>FACTORS!$E$12*C13/454</f>
        <v>0</v>
      </c>
      <c r="K13" s="147">
        <f>FACTORS!$F$12*C13/454</f>
        <v>0</v>
      </c>
      <c r="L13" s="148">
        <f>FACTORS!$G$12*C13/454</f>
        <v>0</v>
      </c>
      <c r="M13" s="143">
        <f>IF(H13=0,0,H13*(E13/(D13*24))*F13*G13/2000)</f>
        <v>0</v>
      </c>
      <c r="N13" s="144">
        <f>IF(I13=0,0,I13*(E13/(D13*24))*G13*F13/2000)</f>
        <v>0</v>
      </c>
      <c r="O13" s="144">
        <f>IF(J13=0,0,J13*(E13/(D13*24))*G13*F13/2000)</f>
        <v>0</v>
      </c>
      <c r="P13" s="144">
        <f>IF(K13=0,0,K13*(E13/(D13*24))*G13*F13/2000)</f>
        <v>0</v>
      </c>
      <c r="Q13" s="145">
        <f>IF(L13=0,0,L13*(E13/(D13*24))*G13*F13/2000)</f>
        <v>0</v>
      </c>
      <c r="R13" s="146"/>
    </row>
    <row r="14" spans="1:17" ht="12.75">
      <c r="A14" s="133"/>
      <c r="B14" s="134" t="s">
        <v>194</v>
      </c>
      <c r="C14" s="135">
        <v>0</v>
      </c>
      <c r="D14" s="41">
        <f>FACTORS!$G$2*C14</f>
        <v>0</v>
      </c>
      <c r="E14" s="137">
        <f>D14*24</f>
        <v>0</v>
      </c>
      <c r="F14" s="135">
        <v>0</v>
      </c>
      <c r="G14" s="139">
        <v>0</v>
      </c>
      <c r="H14" s="137">
        <f>FACTORS!$C$12*C14/454</f>
        <v>0</v>
      </c>
      <c r="I14" s="147">
        <f>FACTORS!$D$12*C14/454</f>
        <v>0</v>
      </c>
      <c r="J14" s="147">
        <f>FACTORS!$E$12*C14/454</f>
        <v>0</v>
      </c>
      <c r="K14" s="147">
        <f>FACTORS!$F$12*C14/454</f>
        <v>0</v>
      </c>
      <c r="L14" s="148">
        <f>FACTORS!$G$12*C14/454</f>
        <v>0</v>
      </c>
      <c r="M14" s="143">
        <f>IF(H14=0,0,H14*(E14/(D14*24))*F14*G14/2000)</f>
        <v>0</v>
      </c>
      <c r="N14" s="144">
        <f>IF(I14=0,0,I14*(E14/(D14*24))*G14*F14/2000)</f>
        <v>0</v>
      </c>
      <c r="O14" s="144">
        <f>IF(J14=0,0,J14*(E14/(D14*24))*G14*F14/2000)</f>
        <v>0</v>
      </c>
      <c r="P14" s="144">
        <f>IF(K14=0,0,K14*(E14/(D14*24))*G14*F14/2000)</f>
        <v>0</v>
      </c>
      <c r="Q14" s="145">
        <f>IF(L14=0,0,L14*(E14/(D14*24))*G14*F14/2000)</f>
        <v>0</v>
      </c>
    </row>
    <row r="15" spans="1:17" ht="12.75">
      <c r="A15" s="133"/>
      <c r="B15" s="134" t="s">
        <v>195</v>
      </c>
      <c r="C15" s="135">
        <v>0</v>
      </c>
      <c r="D15" s="41">
        <f>FACTORS!$G$2*C15</f>
        <v>0</v>
      </c>
      <c r="E15" s="137">
        <f>D15*24</f>
        <v>0</v>
      </c>
      <c r="F15" s="135">
        <v>0</v>
      </c>
      <c r="G15" s="139">
        <v>0</v>
      </c>
      <c r="H15" s="137">
        <f>FACTORS!$C$12*C15/454</f>
        <v>0</v>
      </c>
      <c r="I15" s="147">
        <f>FACTORS!$D$12*C15/454</f>
        <v>0</v>
      </c>
      <c r="J15" s="147">
        <f>FACTORS!$E$12*C15/454</f>
        <v>0</v>
      </c>
      <c r="K15" s="147">
        <f>FACTORS!$F$12*C15/454</f>
        <v>0</v>
      </c>
      <c r="L15" s="148">
        <f>FACTORS!$G$12*C15/454</f>
        <v>0</v>
      </c>
      <c r="M15" s="143">
        <f>IF(H15=0,0,H15*(E15/(D15*24))*F15*G15/2000)</f>
        <v>0</v>
      </c>
      <c r="N15" s="144">
        <f>IF(I15=0,0,I15*(E15/(D15*24))*G15*F15/2000)</f>
        <v>0</v>
      </c>
      <c r="O15" s="144">
        <f>IF(J15=0,0,J15*(E15/(D15*24))*G15*F15/2000)</f>
        <v>0</v>
      </c>
      <c r="P15" s="144">
        <f>IF(K15=0,0,K15*(E15/(D15*24))*G15*F15/2000)</f>
        <v>0</v>
      </c>
      <c r="Q15" s="145">
        <f>IF(L15=0,0,L15*(E15/(D15*24))*G15*F15/2000)</f>
        <v>0</v>
      </c>
    </row>
    <row r="16" spans="1:18" ht="12.75" customHeight="1">
      <c r="A16" s="149"/>
      <c r="B16" s="150"/>
      <c r="C16" s="151"/>
      <c r="D16" s="152" t="s">
        <v>70</v>
      </c>
      <c r="E16" s="153"/>
      <c r="F16" s="154"/>
      <c r="G16" s="155"/>
      <c r="H16" s="156" t="s">
        <v>70</v>
      </c>
      <c r="I16" s="156" t="s">
        <v>70</v>
      </c>
      <c r="J16" s="156"/>
      <c r="K16" s="156"/>
      <c r="L16" s="156"/>
      <c r="M16" s="157"/>
      <c r="N16" s="158"/>
      <c r="O16" s="158"/>
      <c r="P16" s="158"/>
      <c r="Q16" s="159"/>
      <c r="R16" s="137"/>
    </row>
    <row r="17" spans="1:18" ht="12.75" customHeight="1">
      <c r="A17" s="133" t="s">
        <v>196</v>
      </c>
      <c r="B17" s="134" t="s">
        <v>197</v>
      </c>
      <c r="C17" s="135">
        <v>0</v>
      </c>
      <c r="D17" s="136">
        <f>FACTORS!$G$2*C17</f>
        <v>0</v>
      </c>
      <c r="E17" s="137">
        <f aca="true" t="shared" si="0" ref="E17:E22">D17*24</f>
        <v>0</v>
      </c>
      <c r="F17" s="138">
        <v>0</v>
      </c>
      <c r="G17" s="139">
        <v>0</v>
      </c>
      <c r="H17" s="140">
        <f>FACTORS!$C$12*C17/454</f>
        <v>0</v>
      </c>
      <c r="I17" s="141">
        <f>FACTORS!$D$12*C17/454</f>
        <v>0</v>
      </c>
      <c r="J17" s="141">
        <f>FACTORS!$E$12*C17/454</f>
        <v>0</v>
      </c>
      <c r="K17" s="141">
        <f>FACTORS!$F$12*C17/454</f>
        <v>0</v>
      </c>
      <c r="L17" s="142">
        <f>FACTORS!$G$12*C17/454</f>
        <v>0</v>
      </c>
      <c r="M17" s="143">
        <f aca="true" t="shared" si="1" ref="M17:M22">IF(H17=0,0,H17*(E17/(D17*24))*F17*G17/2000)</f>
        <v>0</v>
      </c>
      <c r="N17" s="144">
        <f aca="true" t="shared" si="2" ref="N17:N22">IF(I17=0,0,I17*(E17/(D17*24))*G17*F17/2000)</f>
        <v>0</v>
      </c>
      <c r="O17" s="144">
        <f aca="true" t="shared" si="3" ref="O17:O22">IF(J17=0,0,J17*(E17/(D17*24))*G17*F17/2000)</f>
        <v>0</v>
      </c>
      <c r="P17" s="144">
        <f aca="true" t="shared" si="4" ref="P17:P22">IF(K17=0,0,K17*(E17/(D17*24))*G17*F17/2000)</f>
        <v>0</v>
      </c>
      <c r="Q17" s="145">
        <f aca="true" t="shared" si="5" ref="Q17:Q22">IF(L17=0,0,L17*(E17/(D17*24))*G17*F17/2000)</f>
        <v>0</v>
      </c>
      <c r="R17" s="146"/>
    </row>
    <row r="18" spans="1:18" ht="12.75" customHeight="1">
      <c r="A18" s="133" t="s">
        <v>198</v>
      </c>
      <c r="B18" s="134" t="s">
        <v>199</v>
      </c>
      <c r="C18" s="135">
        <v>0</v>
      </c>
      <c r="D18" s="41">
        <f>FACTORS!$G$2*C18</f>
        <v>0</v>
      </c>
      <c r="E18" s="137">
        <f t="shared" si="0"/>
        <v>0</v>
      </c>
      <c r="F18" s="138">
        <v>0</v>
      </c>
      <c r="G18" s="139">
        <v>0</v>
      </c>
      <c r="H18" s="137">
        <f>FACTORS!$C$12*C18/454</f>
        <v>0</v>
      </c>
      <c r="I18" s="147">
        <f>FACTORS!$D$12*C18/454</f>
        <v>0</v>
      </c>
      <c r="J18" s="147">
        <f>FACTORS!$E$12*C18/454</f>
        <v>0</v>
      </c>
      <c r="K18" s="147">
        <f>FACTORS!$F$12*C18/454</f>
        <v>0</v>
      </c>
      <c r="L18" s="148">
        <f>FACTORS!$G$12*C18/454</f>
        <v>0</v>
      </c>
      <c r="M18" s="143">
        <f t="shared" si="1"/>
        <v>0</v>
      </c>
      <c r="N18" s="144">
        <f t="shared" si="2"/>
        <v>0</v>
      </c>
      <c r="O18" s="144">
        <f t="shared" si="3"/>
        <v>0</v>
      </c>
      <c r="P18" s="144">
        <f t="shared" si="4"/>
        <v>0</v>
      </c>
      <c r="Q18" s="145">
        <f t="shared" si="5"/>
        <v>0</v>
      </c>
      <c r="R18" s="64"/>
    </row>
    <row r="19" spans="1:18" ht="12.75" customHeight="1">
      <c r="A19" s="133"/>
      <c r="B19" s="134" t="s">
        <v>200</v>
      </c>
      <c r="C19" s="135">
        <v>0</v>
      </c>
      <c r="D19" s="41">
        <f>FACTORS!$G$2*C19</f>
        <v>0</v>
      </c>
      <c r="E19" s="137">
        <f t="shared" si="0"/>
        <v>0</v>
      </c>
      <c r="F19" s="138">
        <v>0</v>
      </c>
      <c r="G19" s="139">
        <v>0</v>
      </c>
      <c r="H19" s="137">
        <f>FACTORS!$C$12*C19/454</f>
        <v>0</v>
      </c>
      <c r="I19" s="147">
        <f>FACTORS!$D$12*C19/454</f>
        <v>0</v>
      </c>
      <c r="J19" s="147">
        <f>FACTORS!$E$12*C19/454</f>
        <v>0</v>
      </c>
      <c r="K19" s="147">
        <f>FACTORS!$F$12*C19/454</f>
        <v>0</v>
      </c>
      <c r="L19" s="148">
        <f>FACTORS!$G$12*C19/454</f>
        <v>0</v>
      </c>
      <c r="M19" s="143">
        <f t="shared" si="1"/>
        <v>0</v>
      </c>
      <c r="N19" s="144">
        <f t="shared" si="2"/>
        <v>0</v>
      </c>
      <c r="O19" s="144">
        <f t="shared" si="3"/>
        <v>0</v>
      </c>
      <c r="P19" s="144">
        <f t="shared" si="4"/>
        <v>0</v>
      </c>
      <c r="Q19" s="145">
        <f t="shared" si="5"/>
        <v>0</v>
      </c>
      <c r="R19" s="64"/>
    </row>
    <row r="20" spans="1:18" ht="12.75" customHeight="1">
      <c r="A20" s="133"/>
      <c r="B20" s="134" t="s">
        <v>199</v>
      </c>
      <c r="C20" s="135">
        <v>0</v>
      </c>
      <c r="D20" s="41">
        <f>FACTORS!$G$2*C20</f>
        <v>0</v>
      </c>
      <c r="E20" s="137">
        <f t="shared" si="0"/>
        <v>0</v>
      </c>
      <c r="F20" s="138">
        <v>0</v>
      </c>
      <c r="G20" s="139">
        <v>0</v>
      </c>
      <c r="H20" s="137">
        <f>FACTORS!$C$12*C20/454</f>
        <v>0</v>
      </c>
      <c r="I20" s="147">
        <f>FACTORS!$D$12*C20/454</f>
        <v>0</v>
      </c>
      <c r="J20" s="147">
        <f>FACTORS!$E$12*C20/454</f>
        <v>0</v>
      </c>
      <c r="K20" s="147">
        <f>FACTORS!$F$12*C20/454</f>
        <v>0</v>
      </c>
      <c r="L20" s="148">
        <f>FACTORS!$G$12*C20/454</f>
        <v>0</v>
      </c>
      <c r="M20" s="143">
        <f t="shared" si="1"/>
        <v>0</v>
      </c>
      <c r="N20" s="144">
        <f t="shared" si="2"/>
        <v>0</v>
      </c>
      <c r="O20" s="144">
        <f t="shared" si="3"/>
        <v>0</v>
      </c>
      <c r="P20" s="144">
        <f t="shared" si="4"/>
        <v>0</v>
      </c>
      <c r="Q20" s="145">
        <f t="shared" si="5"/>
        <v>0</v>
      </c>
      <c r="R20" s="64"/>
    </row>
    <row r="21" spans="1:18" ht="12.75" customHeight="1">
      <c r="A21" s="133"/>
      <c r="B21" s="134" t="s">
        <v>193</v>
      </c>
      <c r="C21" s="135">
        <v>0</v>
      </c>
      <c r="D21" s="41">
        <f>FACTORS!$G$2*C21</f>
        <v>0</v>
      </c>
      <c r="E21" s="137">
        <f t="shared" si="0"/>
        <v>0</v>
      </c>
      <c r="F21" s="138">
        <v>0</v>
      </c>
      <c r="G21" s="139">
        <v>0</v>
      </c>
      <c r="H21" s="137">
        <f>FACTORS!$C$12*C21/454</f>
        <v>0</v>
      </c>
      <c r="I21" s="147">
        <f>FACTORS!$D$12*C21/454</f>
        <v>0</v>
      </c>
      <c r="J21" s="147">
        <f>FACTORS!$E$12*C21/454</f>
        <v>0</v>
      </c>
      <c r="K21" s="147">
        <f>FACTORS!$F$12*C21/454</f>
        <v>0</v>
      </c>
      <c r="L21" s="148">
        <f>FACTORS!$G$12*C21/454</f>
        <v>0</v>
      </c>
      <c r="M21" s="143">
        <f t="shared" si="1"/>
        <v>0</v>
      </c>
      <c r="N21" s="144">
        <f t="shared" si="2"/>
        <v>0</v>
      </c>
      <c r="O21" s="144">
        <f t="shared" si="3"/>
        <v>0</v>
      </c>
      <c r="P21" s="144">
        <f t="shared" si="4"/>
        <v>0</v>
      </c>
      <c r="Q21" s="145">
        <f t="shared" si="5"/>
        <v>0</v>
      </c>
      <c r="R21" s="146"/>
    </row>
    <row r="22" spans="1:17" ht="12.75">
      <c r="A22" s="133"/>
      <c r="B22" s="134" t="s">
        <v>194</v>
      </c>
      <c r="C22" s="135">
        <v>0</v>
      </c>
      <c r="D22" s="41">
        <f>FACTORS!$G$2*C22</f>
        <v>0</v>
      </c>
      <c r="E22" s="137">
        <f t="shared" si="0"/>
        <v>0</v>
      </c>
      <c r="F22" s="135">
        <v>0</v>
      </c>
      <c r="G22" s="139">
        <v>0</v>
      </c>
      <c r="H22" s="137">
        <f>FACTORS!$C$12*C22/454</f>
        <v>0</v>
      </c>
      <c r="I22" s="147">
        <f>FACTORS!$D$12*C22/454</f>
        <v>0</v>
      </c>
      <c r="J22" s="147">
        <f>FACTORS!$E$12*C22/454</f>
        <v>0</v>
      </c>
      <c r="K22" s="147">
        <f>FACTORS!$F$12*C22/454</f>
        <v>0</v>
      </c>
      <c r="L22" s="148">
        <f>FACTORS!$G$12*C22/454</f>
        <v>0</v>
      </c>
      <c r="M22" s="143">
        <f t="shared" si="1"/>
        <v>0</v>
      </c>
      <c r="N22" s="144">
        <f t="shared" si="2"/>
        <v>0</v>
      </c>
      <c r="O22" s="144">
        <f t="shared" si="3"/>
        <v>0</v>
      </c>
      <c r="P22" s="144">
        <f t="shared" si="4"/>
        <v>0</v>
      </c>
      <c r="Q22" s="145">
        <f t="shared" si="5"/>
        <v>0</v>
      </c>
    </row>
    <row r="23" spans="1:18" ht="12.75" customHeight="1">
      <c r="A23" s="149"/>
      <c r="B23" s="150"/>
      <c r="C23" s="151"/>
      <c r="D23" s="152" t="s">
        <v>70</v>
      </c>
      <c r="E23" s="153"/>
      <c r="F23" s="154"/>
      <c r="G23" s="155"/>
      <c r="H23" s="156" t="s">
        <v>70</v>
      </c>
      <c r="I23" s="156" t="s">
        <v>70</v>
      </c>
      <c r="J23" s="156"/>
      <c r="K23" s="156"/>
      <c r="L23" s="156"/>
      <c r="M23" s="160"/>
      <c r="N23" s="161"/>
      <c r="O23" s="156"/>
      <c r="P23" s="161"/>
      <c r="Q23" s="162"/>
      <c r="R23" s="64"/>
    </row>
    <row r="24" spans="1:18" ht="12.75" customHeight="1">
      <c r="A24" s="133" t="s">
        <v>201</v>
      </c>
      <c r="B24" s="134" t="s">
        <v>202</v>
      </c>
      <c r="C24" s="135">
        <v>0</v>
      </c>
      <c r="D24" s="136">
        <f>FACTORS!$G$2*C24</f>
        <v>0</v>
      </c>
      <c r="E24" s="137">
        <f>D24*24</f>
        <v>0</v>
      </c>
      <c r="F24" s="138">
        <v>0</v>
      </c>
      <c r="G24" s="139">
        <v>0</v>
      </c>
      <c r="H24" s="140">
        <f>FACTORS!$C$12*C24/454</f>
        <v>0</v>
      </c>
      <c r="I24" s="141">
        <f>FACTORS!$D$12*C24/454</f>
        <v>0</v>
      </c>
      <c r="J24" s="141">
        <f>FACTORS!$E$12*C24/454</f>
        <v>0</v>
      </c>
      <c r="K24" s="141">
        <f>FACTORS!$F$12*C24/454</f>
        <v>0</v>
      </c>
      <c r="L24" s="142">
        <f>FACTORS!$G$12*C24/454</f>
        <v>0</v>
      </c>
      <c r="M24" s="143">
        <f>IF(H24=0,0,H24*(E24/(D24*24))*F24*G24/2000)</f>
        <v>0</v>
      </c>
      <c r="N24" s="144">
        <f>IF(I24=0,0,I24*(E24/(D24*24))*G24*F24/2000)</f>
        <v>0</v>
      </c>
      <c r="O24" s="144">
        <f>IF(J24=0,0,J24*(E24/(D24*24))*G24*F24/2000)</f>
        <v>0</v>
      </c>
      <c r="P24" s="144">
        <f>IF(K24=0,0,K24*(E24/(D24*24))*G24*F24/2000)</f>
        <v>0</v>
      </c>
      <c r="Q24" s="145">
        <f>IF(L24=0,0,L24*(E24/(D24*24))*G24*F24/2000)</f>
        <v>0</v>
      </c>
      <c r="R24" s="64"/>
    </row>
    <row r="25" spans="1:18" ht="12.75" customHeight="1">
      <c r="A25" s="133" t="s">
        <v>198</v>
      </c>
      <c r="B25" s="134" t="s">
        <v>203</v>
      </c>
      <c r="C25" s="135">
        <v>0</v>
      </c>
      <c r="D25" s="41">
        <f>FACTORS!$G$2*C25</f>
        <v>0</v>
      </c>
      <c r="E25" s="137">
        <f>D25*24</f>
        <v>0</v>
      </c>
      <c r="F25" s="138">
        <v>0</v>
      </c>
      <c r="G25" s="139">
        <v>0</v>
      </c>
      <c r="H25" s="137">
        <f>FACTORS!$C$12*C25/454</f>
        <v>0</v>
      </c>
      <c r="I25" s="147">
        <f>FACTORS!$D$12*C25/454</f>
        <v>0</v>
      </c>
      <c r="J25" s="147">
        <f>FACTORS!$E$12*C25/454</f>
        <v>0</v>
      </c>
      <c r="K25" s="147">
        <f>FACTORS!$F$12*C25/454</f>
        <v>0</v>
      </c>
      <c r="L25" s="148">
        <f>FACTORS!$G$12*C25/454</f>
        <v>0</v>
      </c>
      <c r="M25" s="143">
        <f>IF(H25=0,0,H25*(E25/(D25*24))*F25*G25/2000)</f>
        <v>0</v>
      </c>
      <c r="N25" s="144">
        <f>IF(I25=0,0,I25*(E25/(D25*24))*G25*F25/2000)</f>
        <v>0</v>
      </c>
      <c r="O25" s="144">
        <f>IF(J25=0,0,J25*(E25/(D25*24))*G25*F25/2000)</f>
        <v>0</v>
      </c>
      <c r="P25" s="144">
        <f>IF(K25=0,0,K25*(E25/(D25*24))*G25*F25/2000)</f>
        <v>0</v>
      </c>
      <c r="Q25" s="145">
        <f>IF(L25=0,0,L25*(E25/(D25*24))*G25*F25/2000)</f>
        <v>0</v>
      </c>
      <c r="R25" s="64"/>
    </row>
    <row r="26" spans="1:18" ht="12.75" customHeight="1">
      <c r="A26" s="133"/>
      <c r="B26" s="134" t="s">
        <v>193</v>
      </c>
      <c r="C26" s="135">
        <v>0</v>
      </c>
      <c r="D26" s="41">
        <f>FACTORS!$G$2*C26</f>
        <v>0</v>
      </c>
      <c r="E26" s="137">
        <f>D26*24</f>
        <v>0</v>
      </c>
      <c r="F26" s="138">
        <v>0</v>
      </c>
      <c r="G26" s="139">
        <v>0</v>
      </c>
      <c r="H26" s="137">
        <f>FACTORS!$C$12*C26/454</f>
        <v>0</v>
      </c>
      <c r="I26" s="147">
        <f>FACTORS!$D$12*C26/454</f>
        <v>0</v>
      </c>
      <c r="J26" s="147">
        <f>FACTORS!$E$12*C26/454</f>
        <v>0</v>
      </c>
      <c r="K26" s="147">
        <f>FACTORS!$F$12*C26/454</f>
        <v>0</v>
      </c>
      <c r="L26" s="148">
        <f>FACTORS!$G$12*C26/454</f>
        <v>0</v>
      </c>
      <c r="M26" s="143">
        <f>IF(H26=0,0,H26*(E26/(D26*24))*F26*G26/2000)</f>
        <v>0</v>
      </c>
      <c r="N26" s="144">
        <f>IF(I26=0,0,I26*(E26/(D26*24))*G26*F26/2000)</f>
        <v>0</v>
      </c>
      <c r="O26" s="144">
        <f>IF(J26=0,0,J26*(E26/(D26*24))*G26*F26/2000)</f>
        <v>0</v>
      </c>
      <c r="P26" s="144">
        <f>IF(K26=0,0,K26*(E26/(D26*24))*G26*F26/2000)</f>
        <v>0</v>
      </c>
      <c r="Q26" s="145">
        <f>IF(L26=0,0,L26*(E26/(D26*24))*G26*F26/2000)</f>
        <v>0</v>
      </c>
      <c r="R26" s="146"/>
    </row>
    <row r="27" spans="1:17" ht="12.75">
      <c r="A27" s="133"/>
      <c r="B27" s="134" t="s">
        <v>194</v>
      </c>
      <c r="C27" s="135">
        <v>0</v>
      </c>
      <c r="D27" s="41">
        <f>FACTORS!$G$2*C27</f>
        <v>0</v>
      </c>
      <c r="E27" s="137">
        <f>D27*24</f>
        <v>0</v>
      </c>
      <c r="F27" s="135">
        <v>0</v>
      </c>
      <c r="G27" s="139">
        <v>0</v>
      </c>
      <c r="H27" s="137">
        <f>FACTORS!$C$12*C27/454</f>
        <v>0</v>
      </c>
      <c r="I27" s="147">
        <f>FACTORS!$D$12*C27/454</f>
        <v>0</v>
      </c>
      <c r="J27" s="147">
        <f>FACTORS!$E$12*C27/454</f>
        <v>0</v>
      </c>
      <c r="K27" s="147">
        <f>FACTORS!$F$12*C27/454</f>
        <v>0</v>
      </c>
      <c r="L27" s="148">
        <f>FACTORS!$G$12*C27/454</f>
        <v>0</v>
      </c>
      <c r="M27" s="143">
        <f>IF(H27=0,0,H27*(E27/(D27*24))*F27*G27/2000)</f>
        <v>0</v>
      </c>
      <c r="N27" s="144">
        <f>IF(I27=0,0,I27*(E27/(D27*24))*G27*F27/2000)</f>
        <v>0</v>
      </c>
      <c r="O27" s="144">
        <f>IF(J27=0,0,J27*(E27/(D27*24))*G27*F27/2000)</f>
        <v>0</v>
      </c>
      <c r="P27" s="144">
        <f>IF(K27=0,0,K27*(E27/(D27*24))*G27*F27/2000)</f>
        <v>0</v>
      </c>
      <c r="Q27" s="145">
        <f>IF(L27=0,0,L27*(E27/(D27*24))*G27*F27/2000)</f>
        <v>0</v>
      </c>
    </row>
    <row r="28" spans="1:18" ht="12.75" customHeight="1">
      <c r="A28" s="149"/>
      <c r="B28" s="150"/>
      <c r="C28" s="151"/>
      <c r="D28" s="152" t="s">
        <v>70</v>
      </c>
      <c r="E28" s="153"/>
      <c r="F28" s="154"/>
      <c r="G28" s="155"/>
      <c r="H28" s="156" t="s">
        <v>70</v>
      </c>
      <c r="I28" s="156" t="s">
        <v>70</v>
      </c>
      <c r="J28" s="156"/>
      <c r="K28" s="156"/>
      <c r="L28" s="156"/>
      <c r="M28" s="160"/>
      <c r="N28" s="161"/>
      <c r="O28" s="156"/>
      <c r="P28" s="156"/>
      <c r="Q28" s="162"/>
      <c r="R28" s="64"/>
    </row>
    <row r="29" spans="1:18" ht="12.75" customHeight="1">
      <c r="A29" s="133" t="s">
        <v>204</v>
      </c>
      <c r="B29" s="163" t="s">
        <v>205</v>
      </c>
      <c r="C29" s="135">
        <v>0</v>
      </c>
      <c r="D29" s="136">
        <f>FACTORS!$G$2*C29</f>
        <v>0</v>
      </c>
      <c r="E29" s="137">
        <f aca="true" t="shared" si="6" ref="E29:E36">D29*24</f>
        <v>0</v>
      </c>
      <c r="F29" s="138">
        <v>0</v>
      </c>
      <c r="G29" s="139">
        <v>0</v>
      </c>
      <c r="H29" s="140">
        <f>FACTORS!$C$11*C29/454</f>
        <v>0</v>
      </c>
      <c r="I29" s="141">
        <f>FACTORS!$D$11*C29/454</f>
        <v>0</v>
      </c>
      <c r="J29" s="141">
        <f>FACTORS!$E$11*C29/454</f>
        <v>0</v>
      </c>
      <c r="K29" s="141">
        <f>FACTORS!$F$11*C29/454</f>
        <v>0</v>
      </c>
      <c r="L29" s="142">
        <f>FACTORS!$G$11*C29/454</f>
        <v>0</v>
      </c>
      <c r="M29" s="143">
        <f>IF(H29=0,0,H29*(E29/(D29*24))*F29*G29/2000)</f>
        <v>0</v>
      </c>
      <c r="N29" s="144">
        <f aca="true" t="shared" si="7" ref="N29:N36">IF(I29=0,0,I29*(E29/(D29*24))*G29*F29/2000)</f>
        <v>0</v>
      </c>
      <c r="O29" s="144">
        <f aca="true" t="shared" si="8" ref="O29:O36">IF(J29=0,0,J29*(E29/(D29*24))*G29*F29/2000)</f>
        <v>0</v>
      </c>
      <c r="P29" s="144">
        <f aca="true" t="shared" si="9" ref="P29:P36">IF(K29=0,0,K29*(E29/(D29*24))*G29*F29/2000)</f>
        <v>0</v>
      </c>
      <c r="Q29" s="145">
        <f aca="true" t="shared" si="10" ref="Q29:Q36">IF(L29=0,0,L29*(E29/(D29*24))*G29*F29/2000)</f>
        <v>0</v>
      </c>
      <c r="R29" s="64"/>
    </row>
    <row r="30" spans="1:18" ht="12.75" customHeight="1">
      <c r="A30" s="164"/>
      <c r="B30" s="163" t="s">
        <v>206</v>
      </c>
      <c r="C30" s="135">
        <v>0</v>
      </c>
      <c r="D30" s="41">
        <f>FACTORS!$G$2*C30</f>
        <v>0</v>
      </c>
      <c r="E30" s="137">
        <f t="shared" si="6"/>
        <v>0</v>
      </c>
      <c r="F30" s="138">
        <v>0</v>
      </c>
      <c r="G30" s="139">
        <v>0</v>
      </c>
      <c r="H30" s="137">
        <f>FACTORS!$C$12*C30/454</f>
        <v>0</v>
      </c>
      <c r="I30" s="147">
        <f>FACTORS!$D$12*C30/454</f>
        <v>0</v>
      </c>
      <c r="J30" s="147">
        <f>FACTORS!$E$12*C30/454</f>
        <v>0</v>
      </c>
      <c r="K30" s="147">
        <f>FACTORS!$F$12*C30/454</f>
        <v>0</v>
      </c>
      <c r="L30" s="148">
        <f>FACTORS!$G$12*C30/454</f>
        <v>0</v>
      </c>
      <c r="M30" s="143">
        <f>IF(H30=0,0,H30*(E30/(D30*24))*F30*G30/2000)</f>
        <v>0</v>
      </c>
      <c r="N30" s="144">
        <f t="shared" si="7"/>
        <v>0</v>
      </c>
      <c r="O30" s="144">
        <f t="shared" si="8"/>
        <v>0</v>
      </c>
      <c r="P30" s="144">
        <f t="shared" si="9"/>
        <v>0</v>
      </c>
      <c r="Q30" s="145">
        <f t="shared" si="10"/>
        <v>0</v>
      </c>
      <c r="R30" s="64"/>
    </row>
    <row r="31" spans="1:18" ht="12.75" customHeight="1">
      <c r="A31" s="133"/>
      <c r="B31" s="134" t="s">
        <v>199</v>
      </c>
      <c r="C31" s="135">
        <v>0</v>
      </c>
      <c r="D31" s="41">
        <f>FACTORS!$G$2*C31</f>
        <v>0</v>
      </c>
      <c r="E31" s="137">
        <f t="shared" si="6"/>
        <v>0</v>
      </c>
      <c r="F31" s="138">
        <v>0</v>
      </c>
      <c r="G31" s="139">
        <v>0</v>
      </c>
      <c r="H31" s="137">
        <f>FACTORS!$C$12*C31/454</f>
        <v>0</v>
      </c>
      <c r="I31" s="147">
        <f>FACTORS!$D$12*C31/454</f>
        <v>0</v>
      </c>
      <c r="J31" s="147">
        <f>FACTORS!$E$12*C31/454</f>
        <v>0</v>
      </c>
      <c r="K31" s="147">
        <f>FACTORS!$F$12*C31/454</f>
        <v>0</v>
      </c>
      <c r="L31" s="148">
        <f>FACTORS!$G$12*C31/454</f>
        <v>0</v>
      </c>
      <c r="M31" s="143">
        <f>IF(H31=0,0,H31*(E31/(D31*24))*F31*G31/2000)</f>
        <v>0</v>
      </c>
      <c r="N31" s="144">
        <f t="shared" si="7"/>
        <v>0</v>
      </c>
      <c r="O31" s="144">
        <f t="shared" si="8"/>
        <v>0</v>
      </c>
      <c r="P31" s="144">
        <f t="shared" si="9"/>
        <v>0</v>
      </c>
      <c r="Q31" s="145">
        <f t="shared" si="10"/>
        <v>0</v>
      </c>
      <c r="R31" s="64"/>
    </row>
    <row r="32" spans="1:18" ht="12.75" customHeight="1">
      <c r="A32" s="133"/>
      <c r="B32" s="165" t="s">
        <v>207</v>
      </c>
      <c r="C32" s="135">
        <v>0</v>
      </c>
      <c r="D32" s="41">
        <f>FACTORS!$C$2*C32</f>
        <v>0</v>
      </c>
      <c r="E32" s="137">
        <f t="shared" si="6"/>
        <v>0</v>
      </c>
      <c r="F32" s="138">
        <v>0</v>
      </c>
      <c r="G32" s="139">
        <v>0</v>
      </c>
      <c r="H32" s="166" t="s">
        <v>70</v>
      </c>
      <c r="I32" s="147">
        <f>FACTORS!$D$6*C32/454</f>
        <v>0</v>
      </c>
      <c r="J32" s="147">
        <f>FACTORS!$E$6*C32/454</f>
        <v>0</v>
      </c>
      <c r="K32" s="147">
        <f>FACTORS!$F$6*C32/454</f>
        <v>0</v>
      </c>
      <c r="L32" s="148">
        <f>FACTORS!$G$6*C32/454</f>
        <v>0</v>
      </c>
      <c r="M32" s="143" t="s">
        <v>70</v>
      </c>
      <c r="N32" s="144">
        <f t="shared" si="7"/>
        <v>0</v>
      </c>
      <c r="O32" s="167">
        <f t="shared" si="8"/>
        <v>0</v>
      </c>
      <c r="P32" s="144">
        <f t="shared" si="9"/>
        <v>0</v>
      </c>
      <c r="Q32" s="145">
        <f t="shared" si="10"/>
        <v>0</v>
      </c>
      <c r="R32" s="64"/>
    </row>
    <row r="33" spans="1:18" ht="12.75" customHeight="1">
      <c r="A33" s="133"/>
      <c r="B33" s="165" t="s">
        <v>208</v>
      </c>
      <c r="C33" s="135">
        <v>0</v>
      </c>
      <c r="D33" s="41">
        <f>FACTORS!$E$2*C33</f>
        <v>0</v>
      </c>
      <c r="E33" s="137">
        <f t="shared" si="6"/>
        <v>0</v>
      </c>
      <c r="F33" s="138">
        <v>0</v>
      </c>
      <c r="G33" s="139">
        <v>0</v>
      </c>
      <c r="H33" s="166" t="s">
        <v>70</v>
      </c>
      <c r="I33" s="147">
        <f>FACTORS!$D$7*C33/454</f>
        <v>0</v>
      </c>
      <c r="J33" s="147">
        <f>FACTORS!$E$7*C33/454</f>
        <v>0</v>
      </c>
      <c r="K33" s="147">
        <f>FACTORS!$F$7*C33/454</f>
        <v>0</v>
      </c>
      <c r="L33" s="148">
        <f>FACTORS!$G$7*C33/454</f>
        <v>0</v>
      </c>
      <c r="M33" s="143" t="s">
        <v>70</v>
      </c>
      <c r="N33" s="144">
        <f t="shared" si="7"/>
        <v>0</v>
      </c>
      <c r="O33" s="167">
        <f t="shared" si="8"/>
        <v>0</v>
      </c>
      <c r="P33" s="144">
        <f t="shared" si="9"/>
        <v>0</v>
      </c>
      <c r="Q33" s="145">
        <f t="shared" si="10"/>
        <v>0</v>
      </c>
      <c r="R33" s="64"/>
    </row>
    <row r="34" spans="1:18" ht="12.75" customHeight="1">
      <c r="A34" s="133"/>
      <c r="B34" s="165" t="s">
        <v>209</v>
      </c>
      <c r="C34" s="135">
        <v>0</v>
      </c>
      <c r="D34" s="41">
        <f>FACTORS!$E$2*C34</f>
        <v>0</v>
      </c>
      <c r="E34" s="137">
        <f t="shared" si="6"/>
        <v>0</v>
      </c>
      <c r="F34" s="138">
        <v>0</v>
      </c>
      <c r="G34" s="139">
        <v>0</v>
      </c>
      <c r="H34" s="166" t="s">
        <v>70</v>
      </c>
      <c r="I34" s="147">
        <f>FACTORS!$D$8*C34/454</f>
        <v>0</v>
      </c>
      <c r="J34" s="147">
        <f>FACTORS!$E$8*C34/454</f>
        <v>0</v>
      </c>
      <c r="K34" s="147">
        <f>FACTORS!$F$8*C34/454</f>
        <v>0</v>
      </c>
      <c r="L34" s="148">
        <f>FACTORS!$G$8*C34/454</f>
        <v>0</v>
      </c>
      <c r="M34" s="143" t="s">
        <v>70</v>
      </c>
      <c r="N34" s="144">
        <f t="shared" si="7"/>
        <v>0</v>
      </c>
      <c r="O34" s="167">
        <f t="shared" si="8"/>
        <v>0</v>
      </c>
      <c r="P34" s="144">
        <f t="shared" si="9"/>
        <v>0</v>
      </c>
      <c r="Q34" s="145">
        <f t="shared" si="10"/>
        <v>0</v>
      </c>
      <c r="R34" s="64"/>
    </row>
    <row r="35" spans="1:18" ht="12.75" customHeight="1">
      <c r="A35" s="133"/>
      <c r="B35" s="165" t="s">
        <v>210</v>
      </c>
      <c r="C35" s="135">
        <v>0</v>
      </c>
      <c r="D35" s="41">
        <f>FACTORS!$E$2*C35</f>
        <v>0</v>
      </c>
      <c r="E35" s="137">
        <f t="shared" si="6"/>
        <v>0</v>
      </c>
      <c r="F35" s="138">
        <v>0</v>
      </c>
      <c r="G35" s="139">
        <v>0</v>
      </c>
      <c r="H35" s="166" t="s">
        <v>70</v>
      </c>
      <c r="I35" s="147">
        <f>FACTORS!$D$9*C35/454</f>
        <v>0</v>
      </c>
      <c r="J35" s="147">
        <f>FACTORS!$E$9*C35/454</f>
        <v>0</v>
      </c>
      <c r="K35" s="147">
        <f>FACTORS!$F$9*C35/454</f>
        <v>0</v>
      </c>
      <c r="L35" s="148">
        <f>FACTORS!$G$9*C35/454</f>
        <v>0</v>
      </c>
      <c r="M35" s="143" t="s">
        <v>70</v>
      </c>
      <c r="N35" s="144">
        <f t="shared" si="7"/>
        <v>0</v>
      </c>
      <c r="O35" s="167">
        <f t="shared" si="8"/>
        <v>0</v>
      </c>
      <c r="P35" s="144">
        <f t="shared" si="9"/>
        <v>0</v>
      </c>
      <c r="Q35" s="145">
        <f t="shared" si="10"/>
        <v>0</v>
      </c>
      <c r="R35" s="64"/>
    </row>
    <row r="36" spans="1:18" ht="12.75" customHeight="1">
      <c r="A36" s="164"/>
      <c r="B36" s="168" t="s">
        <v>211</v>
      </c>
      <c r="C36" s="135">
        <v>0</v>
      </c>
      <c r="D36" s="169">
        <f>C36*1000000/1050</f>
        <v>0</v>
      </c>
      <c r="E36" s="137">
        <f t="shared" si="6"/>
        <v>0</v>
      </c>
      <c r="F36" s="138">
        <v>0</v>
      </c>
      <c r="G36" s="139">
        <v>0</v>
      </c>
      <c r="H36" s="153">
        <f>FACTORS!$C$15*D36/1000000</f>
        <v>0</v>
      </c>
      <c r="I36" s="170">
        <f>FACTORS!$D$15*D36/1000000</f>
        <v>0</v>
      </c>
      <c r="J36" s="170">
        <f>FACTORS!$E$15*D36/1000000</f>
        <v>0</v>
      </c>
      <c r="K36" s="170">
        <f>FACTORS!$F$15*D36/1000000</f>
        <v>0</v>
      </c>
      <c r="L36" s="171">
        <f>FACTORS!$G$15*D36/1000000</f>
        <v>0</v>
      </c>
      <c r="M36" s="143">
        <f>IF(H36=0,0,H36*(E36/(D36*24))*F36*G36/2000)</f>
        <v>0</v>
      </c>
      <c r="N36" s="144">
        <f t="shared" si="7"/>
        <v>0</v>
      </c>
      <c r="O36" s="144">
        <f t="shared" si="8"/>
        <v>0</v>
      </c>
      <c r="P36" s="144">
        <f t="shared" si="9"/>
        <v>0</v>
      </c>
      <c r="Q36" s="145">
        <f t="shared" si="10"/>
        <v>0</v>
      </c>
      <c r="R36" s="64"/>
    </row>
    <row r="37" spans="1:18" ht="12.75" customHeight="1">
      <c r="A37" s="164"/>
      <c r="B37" s="172" t="s">
        <v>212</v>
      </c>
      <c r="C37" s="173" t="s">
        <v>213</v>
      </c>
      <c r="D37" s="173" t="s">
        <v>183</v>
      </c>
      <c r="E37" s="174" t="s">
        <v>214</v>
      </c>
      <c r="F37" s="46"/>
      <c r="G37" s="175"/>
      <c r="H37" s="176"/>
      <c r="I37" s="176"/>
      <c r="J37" s="176"/>
      <c r="K37" s="176"/>
      <c r="L37" s="176"/>
      <c r="M37" s="177"/>
      <c r="N37" s="176"/>
      <c r="O37" s="176"/>
      <c r="P37" s="176"/>
      <c r="Q37" s="178"/>
      <c r="R37" s="59"/>
    </row>
    <row r="38" spans="1:18" ht="12.75" customHeight="1">
      <c r="A38" s="164"/>
      <c r="B38" s="134" t="s">
        <v>215</v>
      </c>
      <c r="C38" s="135">
        <v>0</v>
      </c>
      <c r="D38" s="179"/>
      <c r="E38" s="180"/>
      <c r="F38" s="181">
        <v>0</v>
      </c>
      <c r="G38" s="139">
        <v>0</v>
      </c>
      <c r="H38" s="182"/>
      <c r="I38" s="183"/>
      <c r="J38" s="183"/>
      <c r="K38" s="141">
        <f>FACTORS!$F$18*C38/24</f>
        <v>0</v>
      </c>
      <c r="L38" s="184"/>
      <c r="M38" s="143"/>
      <c r="N38" s="185"/>
      <c r="O38" s="166"/>
      <c r="P38" s="167">
        <f>C38*G38*0.03/2000</f>
        <v>0</v>
      </c>
      <c r="Q38" s="145" t="s">
        <v>70</v>
      </c>
      <c r="R38" s="64"/>
    </row>
    <row r="39" spans="1:18" ht="12.75" customHeight="1">
      <c r="A39" s="164"/>
      <c r="B39" s="134" t="s">
        <v>216</v>
      </c>
      <c r="C39" s="179"/>
      <c r="D39" s="135">
        <v>0</v>
      </c>
      <c r="E39" s="180"/>
      <c r="F39" s="135">
        <v>0</v>
      </c>
      <c r="G39" s="139">
        <v>0</v>
      </c>
      <c r="H39" s="166"/>
      <c r="I39" s="147">
        <f>FACTORS!$D$16*D39/1000000</f>
        <v>0</v>
      </c>
      <c r="J39" s="147">
        <f>FACTORS!$E$16*D39/1000000</f>
        <v>0</v>
      </c>
      <c r="K39" s="147">
        <f>FACTORS!$F$16*D39/1000000</f>
        <v>0</v>
      </c>
      <c r="L39" s="148">
        <f>FACTORS!$G$16*D39/1000000</f>
        <v>0</v>
      </c>
      <c r="M39" s="186" t="s">
        <v>70</v>
      </c>
      <c r="N39" s="167">
        <f>G39*F39*I39/2000</f>
        <v>0</v>
      </c>
      <c r="O39" s="167">
        <f>F39*G39*J39/2000</f>
        <v>0</v>
      </c>
      <c r="P39" s="144">
        <f>F39*G39*K39/2000</f>
        <v>0</v>
      </c>
      <c r="Q39" s="145">
        <f>F39*G39*L39/2000</f>
        <v>0</v>
      </c>
      <c r="R39" s="64"/>
    </row>
    <row r="40" spans="1:18" ht="12.75" customHeight="1">
      <c r="A40" s="164"/>
      <c r="B40" s="163" t="s">
        <v>217</v>
      </c>
      <c r="C40" s="179" t="s">
        <v>70</v>
      </c>
      <c r="D40" s="135">
        <v>0</v>
      </c>
      <c r="E40" s="180"/>
      <c r="F40" s="135">
        <v>0</v>
      </c>
      <c r="G40" s="139">
        <v>0</v>
      </c>
      <c r="H40" s="166" t="s">
        <v>70</v>
      </c>
      <c r="I40" s="167" t="s">
        <v>70</v>
      </c>
      <c r="J40" s="167" t="s">
        <v>70</v>
      </c>
      <c r="K40" s="147">
        <f>FACTORS!$F$21*D40</f>
        <v>0</v>
      </c>
      <c r="L40" s="144" t="s">
        <v>70</v>
      </c>
      <c r="M40" s="143" t="s">
        <v>70</v>
      </c>
      <c r="N40" s="185" t="s">
        <v>70</v>
      </c>
      <c r="O40" s="166" t="s">
        <v>97</v>
      </c>
      <c r="P40" s="167">
        <f>F40*G40*K40/2000</f>
        <v>0</v>
      </c>
      <c r="Q40" s="145" t="s">
        <v>70</v>
      </c>
      <c r="R40" s="64"/>
    </row>
    <row r="41" spans="1:18" ht="12.75" customHeight="1">
      <c r="A41" s="164"/>
      <c r="B41" s="163" t="s">
        <v>218</v>
      </c>
      <c r="C41" s="179"/>
      <c r="D41" s="179"/>
      <c r="E41" s="187">
        <v>0</v>
      </c>
      <c r="F41" s="179"/>
      <c r="G41" s="139">
        <v>0</v>
      </c>
      <c r="H41" s="166"/>
      <c r="I41" s="167"/>
      <c r="J41" s="167"/>
      <c r="K41" s="147">
        <f>FACTORS!$F$19*E41</f>
        <v>0</v>
      </c>
      <c r="L41" s="144"/>
      <c r="M41" s="143"/>
      <c r="N41" s="185"/>
      <c r="O41" s="167"/>
      <c r="P41" s="167">
        <f>K41*24*G41/2000</f>
        <v>0</v>
      </c>
      <c r="Q41" s="145" t="s">
        <v>70</v>
      </c>
      <c r="R41" s="64"/>
    </row>
    <row r="42" spans="1:24" ht="12.75" customHeight="1">
      <c r="A42" s="188"/>
      <c r="B42" s="189" t="s">
        <v>219</v>
      </c>
      <c r="C42" s="190"/>
      <c r="D42" s="151">
        <v>0</v>
      </c>
      <c r="E42" s="180"/>
      <c r="F42" s="181">
        <v>0</v>
      </c>
      <c r="G42" s="191">
        <v>0</v>
      </c>
      <c r="H42" s="158"/>
      <c r="I42" s="156"/>
      <c r="J42" s="156"/>
      <c r="K42" s="170">
        <f>FACTORS!$F$20*D42/1000000</f>
        <v>0</v>
      </c>
      <c r="L42" s="161"/>
      <c r="M42" s="160"/>
      <c r="N42" s="161"/>
      <c r="O42" s="161"/>
      <c r="P42" s="161">
        <f>K42*F42*G42/2000</f>
        <v>0</v>
      </c>
      <c r="Q42" s="162"/>
      <c r="R42" s="64"/>
      <c r="S42" s="192"/>
      <c r="T42" s="193"/>
      <c r="U42" s="193"/>
      <c r="V42" s="193"/>
      <c r="W42" s="193"/>
      <c r="X42" s="193"/>
    </row>
    <row r="43" spans="1:24" ht="12.75" customHeight="1">
      <c r="A43" s="133" t="s">
        <v>189</v>
      </c>
      <c r="B43" s="134" t="s">
        <v>220</v>
      </c>
      <c r="C43" s="194">
        <v>0</v>
      </c>
      <c r="D43" s="195"/>
      <c r="E43" s="196"/>
      <c r="F43" s="194">
        <v>0</v>
      </c>
      <c r="G43" s="197">
        <v>0</v>
      </c>
      <c r="H43" s="140">
        <f>FACTORS!$C$17*C43/24</f>
        <v>0</v>
      </c>
      <c r="I43" s="141">
        <f>FACTORS!$D$17*C43/24</f>
        <v>0</v>
      </c>
      <c r="J43" s="141">
        <f>FACTORS!$E$17*C43/24</f>
        <v>0</v>
      </c>
      <c r="K43" s="141">
        <f>FACTORS!$F$17*C43/24</f>
        <v>0</v>
      </c>
      <c r="L43" s="142">
        <f>FACTORS!$G$17*C43/24</f>
        <v>0</v>
      </c>
      <c r="M43" s="186">
        <f>H43*F43*G43/2000</f>
        <v>0</v>
      </c>
      <c r="N43" s="166">
        <f>I43*F43*G43/2000</f>
        <v>0</v>
      </c>
      <c r="O43" s="166">
        <f>J43*F43*G43/2000</f>
        <v>0</v>
      </c>
      <c r="P43" s="167">
        <f>K43*F43/2000</f>
        <v>0</v>
      </c>
      <c r="Q43" s="145">
        <f>L43*F43*G43/2000</f>
        <v>0</v>
      </c>
      <c r="R43" s="146"/>
      <c r="S43" s="192" t="s">
        <v>70</v>
      </c>
      <c r="T43" s="198"/>
      <c r="U43" s="198"/>
      <c r="V43" s="198"/>
      <c r="W43" s="198"/>
      <c r="X43" s="198"/>
    </row>
    <row r="44" spans="1:24" ht="12.75" customHeight="1">
      <c r="A44" s="133" t="s">
        <v>221</v>
      </c>
      <c r="B44" s="163" t="s">
        <v>222</v>
      </c>
      <c r="C44" s="179"/>
      <c r="D44" s="135">
        <v>0</v>
      </c>
      <c r="E44" s="180" t="s">
        <v>70</v>
      </c>
      <c r="F44" s="135">
        <v>0</v>
      </c>
      <c r="G44" s="191">
        <v>0</v>
      </c>
      <c r="H44" s="158" t="s">
        <v>70</v>
      </c>
      <c r="I44" s="147">
        <f>FACTORS!$D$16*D44/1000000</f>
        <v>0</v>
      </c>
      <c r="J44" s="170">
        <f>FACTORS!$E$16*D44/1000000</f>
        <v>0</v>
      </c>
      <c r="K44" s="170">
        <f>FACTORS!$F$16*D44/1000000</f>
        <v>0</v>
      </c>
      <c r="L44" s="171">
        <f>FACTORS!$G$16*D44/1000000</f>
        <v>0</v>
      </c>
      <c r="M44" s="186" t="s">
        <v>70</v>
      </c>
      <c r="N44" s="166">
        <f>I44*F44*G44/2000</f>
        <v>0</v>
      </c>
      <c r="O44" s="167">
        <f>F44*G44*J44/2000</f>
        <v>0</v>
      </c>
      <c r="P44" s="144">
        <f>F44*G44*K44/2000</f>
        <v>0</v>
      </c>
      <c r="Q44" s="145">
        <f>F44*G44*L44/2000</f>
        <v>0</v>
      </c>
      <c r="R44" s="146"/>
      <c r="S44" s="192"/>
      <c r="T44" s="198" t="s">
        <v>70</v>
      </c>
      <c r="U44" s="198" t="s">
        <v>70</v>
      </c>
      <c r="V44" s="198" t="s">
        <v>70</v>
      </c>
      <c r="W44" s="198" t="s">
        <v>70</v>
      </c>
      <c r="X44" s="198" t="s">
        <v>70</v>
      </c>
    </row>
    <row r="45" spans="1:24" ht="12.75" customHeight="1">
      <c r="A45" s="199"/>
      <c r="B45" s="200"/>
      <c r="C45" s="201"/>
      <c r="D45" s="201"/>
      <c r="E45" s="202"/>
      <c r="F45" s="201"/>
      <c r="G45" s="203"/>
      <c r="H45" s="140"/>
      <c r="I45" s="140"/>
      <c r="J45" s="140"/>
      <c r="K45" s="140"/>
      <c r="L45" s="140"/>
      <c r="M45" s="204"/>
      <c r="N45" s="142"/>
      <c r="O45" s="142"/>
      <c r="P45" s="142"/>
      <c r="Q45" s="205"/>
      <c r="R45" s="64"/>
      <c r="S45" s="192"/>
      <c r="T45" s="206"/>
      <c r="U45" s="206"/>
      <c r="V45" s="206"/>
      <c r="W45" s="206"/>
      <c r="X45" s="198"/>
    </row>
    <row r="46" spans="1:24" s="65" customFormat="1" ht="12.75" customHeight="1">
      <c r="A46" s="207">
        <v>1999</v>
      </c>
      <c r="B46" s="208" t="s">
        <v>223</v>
      </c>
      <c r="C46" s="209"/>
      <c r="D46" s="209"/>
      <c r="E46" s="210"/>
      <c r="F46" s="211"/>
      <c r="G46" s="212"/>
      <c r="H46" s="213">
        <f aca="true" t="shared" si="11" ref="H46:Q46">SUM(H3:H44)</f>
        <v>0</v>
      </c>
      <c r="I46" s="213">
        <f t="shared" si="11"/>
        <v>0</v>
      </c>
      <c r="J46" s="213">
        <f t="shared" si="11"/>
        <v>0</v>
      </c>
      <c r="K46" s="213">
        <f t="shared" si="11"/>
        <v>0</v>
      </c>
      <c r="L46" s="214">
        <f t="shared" si="11"/>
        <v>0</v>
      </c>
      <c r="M46" s="213">
        <f t="shared" si="11"/>
        <v>0</v>
      </c>
      <c r="N46" s="213">
        <f t="shared" si="11"/>
        <v>0</v>
      </c>
      <c r="O46" s="213">
        <f t="shared" si="11"/>
        <v>0</v>
      </c>
      <c r="P46" s="213">
        <f t="shared" si="11"/>
        <v>0</v>
      </c>
      <c r="Q46" s="215">
        <f t="shared" si="11"/>
        <v>0</v>
      </c>
      <c r="R46" s="68"/>
      <c r="S46" s="22"/>
      <c r="T46" s="216"/>
      <c r="U46" s="216"/>
      <c r="V46" s="216"/>
      <c r="W46" s="216"/>
      <c r="X46" s="217"/>
    </row>
    <row r="47" spans="1:19" ht="12.75" customHeight="1">
      <c r="A47" s="218"/>
      <c r="B47" s="219"/>
      <c r="C47" s="135" t="s">
        <v>70</v>
      </c>
      <c r="D47" s="135"/>
      <c r="E47" s="187"/>
      <c r="F47" s="135"/>
      <c r="G47" s="220"/>
      <c r="H47" s="137"/>
      <c r="I47" s="137"/>
      <c r="J47" s="137"/>
      <c r="K47" s="137"/>
      <c r="L47" s="221"/>
      <c r="M47" s="148"/>
      <c r="N47" s="148"/>
      <c r="O47" s="148"/>
      <c r="P47" s="148"/>
      <c r="Q47" s="222"/>
      <c r="R47" s="64"/>
      <c r="S47" s="65"/>
    </row>
    <row r="48" spans="1:19" s="65" customFormat="1" ht="25.5" customHeight="1">
      <c r="A48" s="223" t="s">
        <v>224</v>
      </c>
      <c r="B48" s="224" t="s">
        <v>225</v>
      </c>
      <c r="C48" s="109"/>
      <c r="D48" s="109"/>
      <c r="E48" s="105"/>
      <c r="F48" s="109"/>
      <c r="G48" s="109"/>
      <c r="H48" s="225"/>
      <c r="I48" s="225"/>
      <c r="J48" s="225"/>
      <c r="K48" s="225"/>
      <c r="L48" s="225"/>
      <c r="M48" s="226">
        <f>33.3*$B$49</f>
        <v>0</v>
      </c>
      <c r="N48" s="227">
        <f>33.3*$B$49</f>
        <v>0</v>
      </c>
      <c r="O48" s="228">
        <f>33.3*$B$49</f>
        <v>0</v>
      </c>
      <c r="P48" s="227">
        <f>33.3*$B$49</f>
        <v>0</v>
      </c>
      <c r="Q48" s="229">
        <f>3400*$B$49^(2/3)</f>
        <v>0</v>
      </c>
      <c r="R48" s="217"/>
      <c r="S48" s="22"/>
    </row>
    <row r="49" spans="1:18" ht="12.75" customHeight="1" thickBot="1">
      <c r="A49" s="230"/>
      <c r="B49" s="231">
        <v>0</v>
      </c>
      <c r="C49" s="232"/>
      <c r="D49" s="232"/>
      <c r="E49" s="233"/>
      <c r="F49" s="232"/>
      <c r="G49" s="232"/>
      <c r="H49" s="234"/>
      <c r="I49" s="234"/>
      <c r="J49" s="234"/>
      <c r="K49" s="234"/>
      <c r="L49" s="234"/>
      <c r="M49" s="235"/>
      <c r="N49" s="236"/>
      <c r="O49" s="237"/>
      <c r="P49" s="236"/>
      <c r="Q49" s="238"/>
      <c r="R49" s="239"/>
    </row>
    <row r="50" spans="1:18" ht="12.75" customHeight="1" thickTop="1">
      <c r="A50" s="240"/>
      <c r="B50" s="59"/>
      <c r="C50" s="32"/>
      <c r="D50" s="32"/>
      <c r="E50" s="60"/>
      <c r="F50" s="32"/>
      <c r="H50" s="59"/>
      <c r="I50" s="59"/>
      <c r="J50" s="59"/>
      <c r="K50" s="59"/>
      <c r="L50" s="59"/>
      <c r="M50" s="61"/>
      <c r="N50" s="61"/>
      <c r="O50" s="61"/>
      <c r="P50" s="61"/>
      <c r="Q50" s="61"/>
      <c r="R50" s="61"/>
    </row>
    <row r="51" spans="1:18" ht="12.75" customHeight="1">
      <c r="A51" s="240"/>
      <c r="B51" s="59"/>
      <c r="C51" s="32"/>
      <c r="D51" s="32"/>
      <c r="E51" s="60"/>
      <c r="F51" s="32"/>
      <c r="H51" s="59"/>
      <c r="I51" s="59"/>
      <c r="J51" s="59"/>
      <c r="K51" s="59"/>
      <c r="L51" s="59"/>
      <c r="M51" s="61"/>
      <c r="N51" s="61"/>
      <c r="O51" s="61"/>
      <c r="P51" s="61"/>
      <c r="Q51" s="61"/>
      <c r="R51" s="61"/>
    </row>
    <row r="52" spans="1:18" ht="12.75" customHeight="1">
      <c r="A52" s="240"/>
      <c r="B52" s="59"/>
      <c r="C52" s="32"/>
      <c r="D52" s="32"/>
      <c r="E52" s="60"/>
      <c r="F52" s="32"/>
      <c r="H52" s="59"/>
      <c r="I52" s="59"/>
      <c r="J52" s="59"/>
      <c r="K52" s="59"/>
      <c r="L52" s="59"/>
      <c r="M52" s="61"/>
      <c r="N52" s="61"/>
      <c r="O52" s="61"/>
      <c r="P52" s="61"/>
      <c r="Q52" s="61"/>
      <c r="R52" s="61"/>
    </row>
    <row r="53" spans="1:17" ht="12.75" customHeight="1">
      <c r="A53"/>
      <c r="B53"/>
      <c r="C53"/>
      <c r="D53"/>
      <c r="E53"/>
      <c r="F53"/>
      <c r="G53"/>
      <c r="H53"/>
      <c r="I53"/>
      <c r="J53"/>
      <c r="K53"/>
      <c r="L53"/>
      <c r="M53"/>
      <c r="N53"/>
      <c r="O53"/>
      <c r="P53"/>
      <c r="Q53"/>
    </row>
    <row r="54" spans="1:18" ht="12.75" customHeight="1">
      <c r="A54"/>
      <c r="B54"/>
      <c r="C54"/>
      <c r="D54"/>
      <c r="E54"/>
      <c r="F54"/>
      <c r="G54"/>
      <c r="H54"/>
      <c r="I54"/>
      <c r="J54"/>
      <c r="K54"/>
      <c r="L54"/>
      <c r="M54"/>
      <c r="N54"/>
      <c r="O54"/>
      <c r="P54"/>
      <c r="Q54"/>
      <c r="R54"/>
    </row>
    <row r="55" spans="1:18" ht="12.75" customHeight="1">
      <c r="A55"/>
      <c r="B55"/>
      <c r="C55"/>
      <c r="D55"/>
      <c r="E55"/>
      <c r="F55"/>
      <c r="G55"/>
      <c r="H55"/>
      <c r="I55"/>
      <c r="J55"/>
      <c r="K55"/>
      <c r="L55"/>
      <c r="M55"/>
      <c r="N55"/>
      <c r="O55"/>
      <c r="P55"/>
      <c r="Q55"/>
      <c r="R55"/>
    </row>
    <row r="56" spans="1:19" ht="12.75" customHeight="1">
      <c r="A56"/>
      <c r="B56"/>
      <c r="C56"/>
      <c r="D56"/>
      <c r="E56"/>
      <c r="F56"/>
      <c r="G56"/>
      <c r="H56"/>
      <c r="I56"/>
      <c r="J56"/>
      <c r="K56"/>
      <c r="L56"/>
      <c r="M56"/>
      <c r="N56"/>
      <c r="O56"/>
      <c r="P56"/>
      <c r="Q56"/>
      <c r="R56"/>
      <c r="S56" s="66"/>
    </row>
    <row r="57" spans="1:19" ht="12.75" customHeight="1">
      <c r="A57"/>
      <c r="B57"/>
      <c r="C57"/>
      <c r="D57"/>
      <c r="E57"/>
      <c r="F57"/>
      <c r="G57"/>
      <c r="H57"/>
      <c r="I57"/>
      <c r="J57"/>
      <c r="K57"/>
      <c r="L57"/>
      <c r="M57"/>
      <c r="N57"/>
      <c r="O57"/>
      <c r="P57"/>
      <c r="Q57"/>
      <c r="R57" s="62"/>
      <c r="S57" s="67"/>
    </row>
    <row r="58" spans="1:19" ht="12.75" customHeight="1">
      <c r="A58"/>
      <c r="B58"/>
      <c r="C58"/>
      <c r="D58"/>
      <c r="E58"/>
      <c r="F58"/>
      <c r="G58"/>
      <c r="H58"/>
      <c r="I58"/>
      <c r="J58"/>
      <c r="K58"/>
      <c r="L58"/>
      <c r="M58"/>
      <c r="N58"/>
      <c r="O58"/>
      <c r="P58"/>
      <c r="Q58"/>
      <c r="R58" s="62"/>
      <c r="S58" s="67"/>
    </row>
    <row r="59" spans="1:19" ht="12.75" customHeight="1">
      <c r="A59"/>
      <c r="B59"/>
      <c r="C59"/>
      <c r="D59"/>
      <c r="E59"/>
      <c r="F59"/>
      <c r="G59"/>
      <c r="H59"/>
      <c r="I59"/>
      <c r="J59"/>
      <c r="K59"/>
      <c r="L59"/>
      <c r="M59"/>
      <c r="N59"/>
      <c r="O59"/>
      <c r="P59"/>
      <c r="Q59"/>
      <c r="R59" s="62"/>
      <c r="S59" s="69"/>
    </row>
    <row r="60" spans="1:18" ht="12.75" customHeight="1">
      <c r="A60"/>
      <c r="B60"/>
      <c r="C60"/>
      <c r="D60"/>
      <c r="E60"/>
      <c r="F60"/>
      <c r="G60"/>
      <c r="H60"/>
      <c r="I60"/>
      <c r="J60"/>
      <c r="K60"/>
      <c r="L60"/>
      <c r="M60"/>
      <c r="N60"/>
      <c r="O60"/>
      <c r="P60"/>
      <c r="Q60"/>
      <c r="R60" s="63"/>
    </row>
    <row r="61" spans="1:18" ht="12.75" customHeight="1">
      <c r="A61"/>
      <c r="B61"/>
      <c r="C61"/>
      <c r="D61"/>
      <c r="E61"/>
      <c r="F61"/>
      <c r="G61"/>
      <c r="H61"/>
      <c r="I61"/>
      <c r="J61"/>
      <c r="K61"/>
      <c r="L61"/>
      <c r="M61"/>
      <c r="N61"/>
      <c r="O61"/>
      <c r="P61"/>
      <c r="Q61"/>
      <c r="R61" s="59"/>
    </row>
    <row r="62" spans="1:18" ht="12.75" customHeight="1">
      <c r="A62"/>
      <c r="B62"/>
      <c r="C62"/>
      <c r="D62"/>
      <c r="E62"/>
      <c r="F62"/>
      <c r="G62"/>
      <c r="H62"/>
      <c r="I62"/>
      <c r="J62"/>
      <c r="K62"/>
      <c r="L62"/>
      <c r="M62"/>
      <c r="N62"/>
      <c r="O62"/>
      <c r="P62"/>
      <c r="Q62"/>
      <c r="R62" s="59"/>
    </row>
    <row r="63" spans="1:18" ht="12.75" customHeight="1">
      <c r="A63"/>
      <c r="B63"/>
      <c r="C63"/>
      <c r="D63"/>
      <c r="E63"/>
      <c r="F63"/>
      <c r="G63"/>
      <c r="H63"/>
      <c r="I63"/>
      <c r="J63"/>
      <c r="K63"/>
      <c r="L63"/>
      <c r="M63"/>
      <c r="N63"/>
      <c r="O63"/>
      <c r="P63"/>
      <c r="Q63"/>
      <c r="R63" s="59"/>
    </row>
    <row r="64" spans="1:18" ht="12.75" customHeight="1">
      <c r="A64"/>
      <c r="B64"/>
      <c r="C64"/>
      <c r="D64"/>
      <c r="E64"/>
      <c r="F64"/>
      <c r="G64"/>
      <c r="H64"/>
      <c r="I64"/>
      <c r="J64"/>
      <c r="K64"/>
      <c r="L64"/>
      <c r="M64"/>
      <c r="N64"/>
      <c r="O64"/>
      <c r="P64"/>
      <c r="Q64"/>
      <c r="R64" s="59"/>
    </row>
    <row r="65" spans="1:18" ht="12.75" customHeight="1">
      <c r="A65"/>
      <c r="B65"/>
      <c r="C65"/>
      <c r="D65"/>
      <c r="E65"/>
      <c r="F65"/>
      <c r="G65"/>
      <c r="H65"/>
      <c r="I65"/>
      <c r="J65"/>
      <c r="K65"/>
      <c r="L65"/>
      <c r="M65"/>
      <c r="N65"/>
      <c r="O65"/>
      <c r="P65"/>
      <c r="Q65"/>
      <c r="R65" s="59"/>
    </row>
    <row r="66" spans="1:18" ht="12.75" customHeight="1">
      <c r="A66"/>
      <c r="B66"/>
      <c r="C66"/>
      <c r="D66"/>
      <c r="E66"/>
      <c r="F66"/>
      <c r="G66"/>
      <c r="H66"/>
      <c r="I66"/>
      <c r="J66"/>
      <c r="K66"/>
      <c r="L66"/>
      <c r="M66"/>
      <c r="N66"/>
      <c r="O66"/>
      <c r="P66"/>
      <c r="Q66"/>
      <c r="R66" s="59"/>
    </row>
    <row r="67" spans="1:18" ht="12.75" customHeight="1">
      <c r="A67"/>
      <c r="B67"/>
      <c r="C67"/>
      <c r="D67"/>
      <c r="E67"/>
      <c r="F67"/>
      <c r="G67"/>
      <c r="H67"/>
      <c r="I67"/>
      <c r="J67"/>
      <c r="K67"/>
      <c r="L67"/>
      <c r="M67"/>
      <c r="N67"/>
      <c r="O67"/>
      <c r="P67"/>
      <c r="Q67"/>
      <c r="R67" s="59"/>
    </row>
    <row r="68" spans="1:18" ht="12.75" customHeight="1">
      <c r="A68"/>
      <c r="B68"/>
      <c r="C68"/>
      <c r="D68"/>
      <c r="E68"/>
      <c r="F68"/>
      <c r="G68"/>
      <c r="H68"/>
      <c r="I68"/>
      <c r="J68"/>
      <c r="K68"/>
      <c r="L68"/>
      <c r="M68"/>
      <c r="N68"/>
      <c r="O68"/>
      <c r="P68"/>
      <c r="Q68"/>
      <c r="R68" s="59"/>
    </row>
    <row r="69" spans="1:18" ht="12.75" customHeight="1">
      <c r="A69"/>
      <c r="B69"/>
      <c r="C69"/>
      <c r="D69"/>
      <c r="E69"/>
      <c r="F69"/>
      <c r="G69"/>
      <c r="H69"/>
      <c r="I69"/>
      <c r="J69"/>
      <c r="K69"/>
      <c r="L69"/>
      <c r="M69"/>
      <c r="N69"/>
      <c r="O69"/>
      <c r="P69"/>
      <c r="Q69"/>
      <c r="R69" s="59"/>
    </row>
    <row r="70" spans="1:18" ht="12.75" customHeight="1">
      <c r="A70"/>
      <c r="B70"/>
      <c r="C70"/>
      <c r="D70"/>
      <c r="E70"/>
      <c r="F70"/>
      <c r="G70"/>
      <c r="H70"/>
      <c r="I70"/>
      <c r="J70"/>
      <c r="K70"/>
      <c r="L70"/>
      <c r="M70"/>
      <c r="N70"/>
      <c r="O70"/>
      <c r="P70"/>
      <c r="Q70"/>
      <c r="R70" s="59"/>
    </row>
    <row r="71" spans="1:18" ht="12.75" customHeight="1">
      <c r="A71"/>
      <c r="B71"/>
      <c r="C71"/>
      <c r="D71"/>
      <c r="E71"/>
      <c r="F71"/>
      <c r="G71"/>
      <c r="H71"/>
      <c r="I71"/>
      <c r="J71"/>
      <c r="K71"/>
      <c r="L71"/>
      <c r="M71"/>
      <c r="N71"/>
      <c r="O71"/>
      <c r="P71"/>
      <c r="Q71"/>
      <c r="R71" s="59"/>
    </row>
    <row r="72" spans="1:18" ht="12.75" customHeight="1">
      <c r="A72"/>
      <c r="B72"/>
      <c r="C72"/>
      <c r="D72"/>
      <c r="E72"/>
      <c r="F72"/>
      <c r="G72"/>
      <c r="H72"/>
      <c r="I72"/>
      <c r="J72"/>
      <c r="K72"/>
      <c r="L72"/>
      <c r="M72"/>
      <c r="N72"/>
      <c r="O72"/>
      <c r="P72"/>
      <c r="Q72"/>
      <c r="R72" s="59"/>
    </row>
    <row r="73" spans="1:18" ht="12.75" customHeight="1">
      <c r="A73"/>
      <c r="B73"/>
      <c r="C73"/>
      <c r="D73"/>
      <c r="E73"/>
      <c r="F73"/>
      <c r="G73"/>
      <c r="H73"/>
      <c r="I73"/>
      <c r="J73"/>
      <c r="K73"/>
      <c r="L73"/>
      <c r="M73"/>
      <c r="N73"/>
      <c r="O73"/>
      <c r="P73"/>
      <c r="Q73"/>
      <c r="R73" s="59"/>
    </row>
    <row r="74" spans="1:18" ht="12.75" customHeight="1">
      <c r="A74"/>
      <c r="B74"/>
      <c r="C74"/>
      <c r="D74"/>
      <c r="E74"/>
      <c r="F74"/>
      <c r="G74"/>
      <c r="H74"/>
      <c r="I74"/>
      <c r="J74"/>
      <c r="K74"/>
      <c r="L74"/>
      <c r="M74"/>
      <c r="N74"/>
      <c r="O74"/>
      <c r="P74"/>
      <c r="Q74"/>
      <c r="R74" s="59"/>
    </row>
    <row r="75" spans="1:18" ht="12.75" customHeight="1">
      <c r="A75"/>
      <c r="B75"/>
      <c r="C75"/>
      <c r="D75"/>
      <c r="E75"/>
      <c r="F75"/>
      <c r="G75"/>
      <c r="H75"/>
      <c r="I75"/>
      <c r="J75"/>
      <c r="K75"/>
      <c r="L75"/>
      <c r="M75"/>
      <c r="N75"/>
      <c r="O75"/>
      <c r="P75"/>
      <c r="Q75"/>
      <c r="R75" s="59"/>
    </row>
    <row r="76" spans="1:18" ht="12.75" customHeight="1">
      <c r="A76"/>
      <c r="B76"/>
      <c r="C76"/>
      <c r="D76"/>
      <c r="E76"/>
      <c r="F76"/>
      <c r="G76"/>
      <c r="H76"/>
      <c r="I76"/>
      <c r="J76"/>
      <c r="K76"/>
      <c r="L76"/>
      <c r="M76"/>
      <c r="N76"/>
      <c r="O76"/>
      <c r="P76"/>
      <c r="Q76"/>
      <c r="R76" s="59"/>
    </row>
    <row r="77" spans="1:18" ht="12.75" customHeight="1">
      <c r="A77"/>
      <c r="B77"/>
      <c r="C77"/>
      <c r="D77"/>
      <c r="E77"/>
      <c r="F77"/>
      <c r="G77"/>
      <c r="H77"/>
      <c r="I77"/>
      <c r="J77"/>
      <c r="K77"/>
      <c r="L77"/>
      <c r="M77"/>
      <c r="N77"/>
      <c r="O77"/>
      <c r="P77"/>
      <c r="Q77"/>
      <c r="R77" s="64"/>
    </row>
    <row r="78" spans="1:18" ht="12.75" customHeight="1">
      <c r="A78"/>
      <c r="B78"/>
      <c r="C78"/>
      <c r="D78"/>
      <c r="E78"/>
      <c r="F78"/>
      <c r="G78"/>
      <c r="H78"/>
      <c r="I78"/>
      <c r="J78"/>
      <c r="K78"/>
      <c r="L78"/>
      <c r="M78"/>
      <c r="N78"/>
      <c r="O78"/>
      <c r="P78"/>
      <c r="Q78"/>
      <c r="R78" s="64"/>
    </row>
    <row r="79" spans="1:18" ht="12.75" customHeight="1">
      <c r="A79"/>
      <c r="B79"/>
      <c r="C79"/>
      <c r="D79"/>
      <c r="E79"/>
      <c r="F79"/>
      <c r="G79"/>
      <c r="H79"/>
      <c r="I79"/>
      <c r="J79"/>
      <c r="K79"/>
      <c r="L79"/>
      <c r="M79"/>
      <c r="N79"/>
      <c r="O79"/>
      <c r="P79"/>
      <c r="Q79"/>
      <c r="R79" s="64"/>
    </row>
    <row r="80" spans="1:18" ht="12.75" customHeight="1">
      <c r="A80"/>
      <c r="B80"/>
      <c r="C80"/>
      <c r="D80"/>
      <c r="E80"/>
      <c r="F80"/>
      <c r="G80"/>
      <c r="H80"/>
      <c r="I80"/>
      <c r="J80"/>
      <c r="K80"/>
      <c r="L80"/>
      <c r="M80"/>
      <c r="N80"/>
      <c r="O80"/>
      <c r="P80"/>
      <c r="Q80"/>
      <c r="R80" s="64"/>
    </row>
    <row r="81" spans="1:18" ht="12.75" customHeight="1">
      <c r="A81"/>
      <c r="B81"/>
      <c r="C81"/>
      <c r="D81"/>
      <c r="E81"/>
      <c r="F81"/>
      <c r="G81"/>
      <c r="H81"/>
      <c r="I81"/>
      <c r="J81"/>
      <c r="K81"/>
      <c r="L81"/>
      <c r="M81"/>
      <c r="N81"/>
      <c r="O81"/>
      <c r="P81"/>
      <c r="Q81"/>
      <c r="R81" s="59"/>
    </row>
    <row r="82" spans="1:18" ht="12.75" customHeight="1">
      <c r="A82"/>
      <c r="B82"/>
      <c r="C82"/>
      <c r="D82"/>
      <c r="E82"/>
      <c r="F82"/>
      <c r="G82"/>
      <c r="H82"/>
      <c r="I82"/>
      <c r="J82"/>
      <c r="K82"/>
      <c r="L82"/>
      <c r="M82"/>
      <c r="N82"/>
      <c r="O82"/>
      <c r="P82"/>
      <c r="Q82"/>
      <c r="R82" s="59"/>
    </row>
    <row r="83" spans="1:18" ht="12.75" customHeight="1">
      <c r="A83"/>
      <c r="B83"/>
      <c r="C83"/>
      <c r="D83"/>
      <c r="E83"/>
      <c r="F83"/>
      <c r="G83"/>
      <c r="H83"/>
      <c r="I83"/>
      <c r="J83"/>
      <c r="K83"/>
      <c r="L83"/>
      <c r="M83"/>
      <c r="N83"/>
      <c r="O83"/>
      <c r="P83"/>
      <c r="Q83"/>
      <c r="R83" s="59"/>
    </row>
    <row r="84" spans="1:18" ht="12.75" customHeight="1">
      <c r="A84"/>
      <c r="B84"/>
      <c r="C84"/>
      <c r="D84"/>
      <c r="E84"/>
      <c r="F84"/>
      <c r="G84"/>
      <c r="H84"/>
      <c r="I84"/>
      <c r="J84"/>
      <c r="K84"/>
      <c r="L84"/>
      <c r="M84"/>
      <c r="N84"/>
      <c r="O84"/>
      <c r="P84"/>
      <c r="Q84"/>
      <c r="R84" s="59"/>
    </row>
    <row r="85" spans="1:18" ht="12.75" customHeight="1">
      <c r="A85"/>
      <c r="B85"/>
      <c r="C85"/>
      <c r="D85"/>
      <c r="E85"/>
      <c r="F85"/>
      <c r="G85"/>
      <c r="H85"/>
      <c r="I85"/>
      <c r="J85"/>
      <c r="K85"/>
      <c r="L85"/>
      <c r="M85"/>
      <c r="N85"/>
      <c r="O85"/>
      <c r="P85"/>
      <c r="Q85"/>
      <c r="R85" s="59"/>
    </row>
    <row r="86" spans="1:18" ht="12.75" customHeight="1">
      <c r="A86"/>
      <c r="B86"/>
      <c r="C86"/>
      <c r="D86"/>
      <c r="E86"/>
      <c r="F86"/>
      <c r="G86"/>
      <c r="H86"/>
      <c r="I86"/>
      <c r="J86"/>
      <c r="K86"/>
      <c r="L86"/>
      <c r="M86"/>
      <c r="N86"/>
      <c r="O86"/>
      <c r="P86"/>
      <c r="Q86"/>
      <c r="R86" s="59"/>
    </row>
    <row r="87" spans="1:18" ht="12.75" customHeight="1">
      <c r="A87"/>
      <c r="B87"/>
      <c r="C87"/>
      <c r="D87"/>
      <c r="E87"/>
      <c r="F87"/>
      <c r="G87"/>
      <c r="H87"/>
      <c r="I87"/>
      <c r="J87"/>
      <c r="K87"/>
      <c r="L87"/>
      <c r="M87"/>
      <c r="N87"/>
      <c r="O87"/>
      <c r="P87"/>
      <c r="Q87"/>
      <c r="R87" s="22"/>
    </row>
    <row r="88" spans="1:18" ht="12.75" customHeight="1">
      <c r="A88"/>
      <c r="B88"/>
      <c r="C88"/>
      <c r="D88"/>
      <c r="E88"/>
      <c r="F88"/>
      <c r="G88"/>
      <c r="H88"/>
      <c r="I88"/>
      <c r="J88"/>
      <c r="K88"/>
      <c r="L88"/>
      <c r="M88"/>
      <c r="N88"/>
      <c r="O88"/>
      <c r="P88"/>
      <c r="Q88"/>
      <c r="R88" s="22"/>
    </row>
    <row r="89" spans="1:18" ht="12.75" customHeight="1">
      <c r="A89"/>
      <c r="B89"/>
      <c r="C89"/>
      <c r="D89"/>
      <c r="E89"/>
      <c r="F89"/>
      <c r="G89"/>
      <c r="H89"/>
      <c r="I89"/>
      <c r="J89"/>
      <c r="K89"/>
      <c r="L89"/>
      <c r="M89"/>
      <c r="N89"/>
      <c r="O89"/>
      <c r="P89"/>
      <c r="Q89"/>
      <c r="R89" s="22"/>
    </row>
    <row r="90" spans="1:18" ht="12.75" customHeight="1">
      <c r="A90"/>
      <c r="B90"/>
      <c r="C90"/>
      <c r="D90"/>
      <c r="E90"/>
      <c r="F90"/>
      <c r="G90"/>
      <c r="H90"/>
      <c r="I90"/>
      <c r="J90"/>
      <c r="K90"/>
      <c r="L90"/>
      <c r="M90"/>
      <c r="N90"/>
      <c r="O90"/>
      <c r="P90"/>
      <c r="Q90"/>
      <c r="R90" s="22"/>
    </row>
    <row r="91" spans="1:18" ht="12.75" customHeight="1">
      <c r="A91"/>
      <c r="B91"/>
      <c r="C91"/>
      <c r="D91"/>
      <c r="E91"/>
      <c r="F91"/>
      <c r="G91"/>
      <c r="H91"/>
      <c r="I91"/>
      <c r="J91"/>
      <c r="K91"/>
      <c r="L91"/>
      <c r="M91"/>
      <c r="N91"/>
      <c r="O91"/>
      <c r="P91"/>
      <c r="Q91"/>
      <c r="R91" s="22"/>
    </row>
    <row r="92" spans="1:18" ht="12.75" customHeight="1">
      <c r="A92"/>
      <c r="B92"/>
      <c r="C92"/>
      <c r="D92"/>
      <c r="E92"/>
      <c r="F92"/>
      <c r="G92"/>
      <c r="H92"/>
      <c r="I92"/>
      <c r="J92"/>
      <c r="K92"/>
      <c r="L92"/>
      <c r="M92"/>
      <c r="N92"/>
      <c r="O92"/>
      <c r="P92"/>
      <c r="Q92"/>
      <c r="R92" s="22"/>
    </row>
    <row r="93" spans="1:18" ht="12.75" customHeight="1">
      <c r="A93"/>
      <c r="B93"/>
      <c r="C93"/>
      <c r="D93"/>
      <c r="E93"/>
      <c r="F93"/>
      <c r="G93"/>
      <c r="H93"/>
      <c r="I93"/>
      <c r="J93"/>
      <c r="K93"/>
      <c r="L93"/>
      <c r="M93"/>
      <c r="N93"/>
      <c r="O93"/>
      <c r="P93"/>
      <c r="Q93"/>
      <c r="R93" s="22"/>
    </row>
    <row r="94" spans="1:18" ht="12.75" customHeight="1">
      <c r="A94"/>
      <c r="B94"/>
      <c r="C94"/>
      <c r="D94"/>
      <c r="E94"/>
      <c r="F94"/>
      <c r="G94"/>
      <c r="H94"/>
      <c r="I94"/>
      <c r="J94"/>
      <c r="K94"/>
      <c r="L94"/>
      <c r="M94"/>
      <c r="N94"/>
      <c r="O94"/>
      <c r="P94"/>
      <c r="Q94"/>
      <c r="R94" s="22"/>
    </row>
    <row r="95" spans="1:18" ht="12.75" customHeight="1">
      <c r="A95"/>
      <c r="B95"/>
      <c r="C95"/>
      <c r="D95"/>
      <c r="E95"/>
      <c r="F95"/>
      <c r="G95"/>
      <c r="H95"/>
      <c r="I95"/>
      <c r="J95"/>
      <c r="K95"/>
      <c r="L95"/>
      <c r="M95"/>
      <c r="N95"/>
      <c r="O95"/>
      <c r="P95"/>
      <c r="Q95"/>
      <c r="R95" s="22"/>
    </row>
    <row r="96" spans="1:18" ht="12.75" customHeight="1">
      <c r="A96"/>
      <c r="B96"/>
      <c r="C96"/>
      <c r="D96"/>
      <c r="E96"/>
      <c r="F96"/>
      <c r="G96"/>
      <c r="H96"/>
      <c r="I96"/>
      <c r="J96"/>
      <c r="K96"/>
      <c r="L96"/>
      <c r="M96"/>
      <c r="N96"/>
      <c r="O96"/>
      <c r="P96"/>
      <c r="Q96"/>
      <c r="R96" s="22"/>
    </row>
    <row r="97" spans="1:18" ht="12.75" customHeight="1">
      <c r="A97"/>
      <c r="B97"/>
      <c r="C97"/>
      <c r="D97"/>
      <c r="E97"/>
      <c r="F97"/>
      <c r="G97"/>
      <c r="H97"/>
      <c r="I97"/>
      <c r="J97"/>
      <c r="K97"/>
      <c r="L97"/>
      <c r="M97"/>
      <c r="N97"/>
      <c r="O97"/>
      <c r="P97"/>
      <c r="Q97"/>
      <c r="R97" s="22"/>
    </row>
    <row r="98" spans="1:18" ht="12.75" customHeight="1">
      <c r="A98"/>
      <c r="B98"/>
      <c r="C98"/>
      <c r="D98"/>
      <c r="E98"/>
      <c r="F98"/>
      <c r="G98"/>
      <c r="H98"/>
      <c r="I98"/>
      <c r="J98"/>
      <c r="K98"/>
      <c r="L98"/>
      <c r="M98"/>
      <c r="N98"/>
      <c r="O98"/>
      <c r="P98"/>
      <c r="Q98"/>
      <c r="R98" s="22"/>
    </row>
    <row r="99" spans="1:18" ht="12.75" customHeight="1">
      <c r="A99"/>
      <c r="B99"/>
      <c r="C99"/>
      <c r="D99"/>
      <c r="E99"/>
      <c r="F99"/>
      <c r="G99"/>
      <c r="H99"/>
      <c r="I99"/>
      <c r="J99"/>
      <c r="K99"/>
      <c r="L99"/>
      <c r="M99"/>
      <c r="N99"/>
      <c r="O99"/>
      <c r="P99"/>
      <c r="Q99"/>
      <c r="R99" s="22"/>
    </row>
    <row r="100" spans="1:18" ht="12.75" customHeight="1">
      <c r="A100"/>
      <c r="B100"/>
      <c r="C100"/>
      <c r="D100"/>
      <c r="E100"/>
      <c r="F100"/>
      <c r="G100"/>
      <c r="H100"/>
      <c r="I100"/>
      <c r="J100"/>
      <c r="K100"/>
      <c r="L100"/>
      <c r="M100"/>
      <c r="N100"/>
      <c r="O100"/>
      <c r="P100"/>
      <c r="Q100"/>
      <c r="R100" s="22"/>
    </row>
    <row r="101" spans="1:18" ht="12.75" customHeight="1">
      <c r="A101"/>
      <c r="B101"/>
      <c r="C101"/>
      <c r="D101"/>
      <c r="E101"/>
      <c r="F101"/>
      <c r="G101"/>
      <c r="H101"/>
      <c r="I101"/>
      <c r="J101"/>
      <c r="K101"/>
      <c r="L101"/>
      <c r="M101"/>
      <c r="N101"/>
      <c r="O101"/>
      <c r="P101"/>
      <c r="Q101"/>
      <c r="R101" s="22"/>
    </row>
    <row r="102" spans="1:18" ht="12.75" customHeight="1">
      <c r="A102"/>
      <c r="B102"/>
      <c r="C102"/>
      <c r="D102"/>
      <c r="E102"/>
      <c r="F102"/>
      <c r="G102"/>
      <c r="H102"/>
      <c r="I102"/>
      <c r="J102"/>
      <c r="K102"/>
      <c r="L102"/>
      <c r="M102"/>
      <c r="N102"/>
      <c r="O102"/>
      <c r="P102"/>
      <c r="Q102"/>
      <c r="R102" s="22"/>
    </row>
    <row r="103" spans="1:18" ht="12.75" customHeight="1">
      <c r="A103"/>
      <c r="B103"/>
      <c r="C103"/>
      <c r="D103"/>
      <c r="E103"/>
      <c r="F103"/>
      <c r="G103"/>
      <c r="H103"/>
      <c r="I103"/>
      <c r="J103"/>
      <c r="K103"/>
      <c r="L103"/>
      <c r="M103"/>
      <c r="N103"/>
      <c r="O103"/>
      <c r="P103"/>
      <c r="Q103"/>
      <c r="R103" s="22"/>
    </row>
    <row r="104" spans="1:18" ht="12.75" customHeight="1">
      <c r="A104"/>
      <c r="B104"/>
      <c r="C104"/>
      <c r="D104"/>
      <c r="E104"/>
      <c r="F104"/>
      <c r="G104"/>
      <c r="H104"/>
      <c r="I104"/>
      <c r="J104"/>
      <c r="K104"/>
      <c r="L104"/>
      <c r="M104"/>
      <c r="N104"/>
      <c r="O104"/>
      <c r="P104"/>
      <c r="Q104"/>
      <c r="R104" s="22"/>
    </row>
    <row r="105" spans="1:18" ht="12.75" customHeight="1">
      <c r="A105"/>
      <c r="B105"/>
      <c r="C105"/>
      <c r="D105"/>
      <c r="E105"/>
      <c r="F105"/>
      <c r="G105"/>
      <c r="H105"/>
      <c r="I105"/>
      <c r="J105"/>
      <c r="K105"/>
      <c r="L105"/>
      <c r="M105"/>
      <c r="N105"/>
      <c r="O105"/>
      <c r="P105"/>
      <c r="Q105"/>
      <c r="R105" s="22"/>
    </row>
    <row r="106" spans="1:18" ht="12.75" customHeight="1">
      <c r="A106"/>
      <c r="B106"/>
      <c r="C106"/>
      <c r="D106"/>
      <c r="E106"/>
      <c r="F106"/>
      <c r="G106"/>
      <c r="H106"/>
      <c r="I106"/>
      <c r="J106"/>
      <c r="K106"/>
      <c r="L106"/>
      <c r="M106"/>
      <c r="N106"/>
      <c r="O106"/>
      <c r="P106"/>
      <c r="Q106"/>
      <c r="R106" s="22"/>
    </row>
    <row r="107" spans="1:18" ht="12.75" customHeight="1">
      <c r="A107"/>
      <c r="B107"/>
      <c r="C107"/>
      <c r="D107"/>
      <c r="E107"/>
      <c r="F107"/>
      <c r="G107"/>
      <c r="H107"/>
      <c r="I107"/>
      <c r="J107"/>
      <c r="K107"/>
      <c r="L107"/>
      <c r="M107"/>
      <c r="N107"/>
      <c r="O107"/>
      <c r="P107"/>
      <c r="Q107"/>
      <c r="R107" s="22"/>
    </row>
    <row r="108" spans="1:18" ht="12.75" customHeight="1">
      <c r="A108"/>
      <c r="B108"/>
      <c r="C108"/>
      <c r="D108"/>
      <c r="E108"/>
      <c r="F108"/>
      <c r="G108"/>
      <c r="H108"/>
      <c r="I108"/>
      <c r="J108"/>
      <c r="K108"/>
      <c r="L108"/>
      <c r="M108"/>
      <c r="N108"/>
      <c r="O108"/>
      <c r="P108"/>
      <c r="Q108"/>
      <c r="R108" s="22"/>
    </row>
    <row r="109" spans="1:18" ht="12.75" customHeight="1">
      <c r="A109"/>
      <c r="B109"/>
      <c r="C109"/>
      <c r="D109"/>
      <c r="E109"/>
      <c r="F109"/>
      <c r="G109"/>
      <c r="H109"/>
      <c r="I109"/>
      <c r="J109"/>
      <c r="K109"/>
      <c r="L109"/>
      <c r="M109"/>
      <c r="N109"/>
      <c r="O109"/>
      <c r="P109"/>
      <c r="Q109"/>
      <c r="R109" s="22"/>
    </row>
    <row r="110" spans="1:18" ht="12.75" customHeight="1">
      <c r="A110"/>
      <c r="B110"/>
      <c r="C110"/>
      <c r="D110"/>
      <c r="E110"/>
      <c r="F110"/>
      <c r="G110"/>
      <c r="H110"/>
      <c r="I110"/>
      <c r="J110"/>
      <c r="K110"/>
      <c r="L110"/>
      <c r="M110"/>
      <c r="N110"/>
      <c r="O110"/>
      <c r="P110"/>
      <c r="Q110"/>
      <c r="R110" s="22"/>
    </row>
    <row r="111" spans="1:18" ht="12.75" customHeight="1">
      <c r="A111"/>
      <c r="B111"/>
      <c r="C111"/>
      <c r="D111"/>
      <c r="E111"/>
      <c r="F111"/>
      <c r="G111"/>
      <c r="H111"/>
      <c r="I111"/>
      <c r="J111"/>
      <c r="K111"/>
      <c r="L111"/>
      <c r="M111"/>
      <c r="N111"/>
      <c r="O111"/>
      <c r="P111"/>
      <c r="Q111"/>
      <c r="R111" s="22"/>
    </row>
    <row r="112" spans="1:18" ht="12.75" customHeight="1">
      <c r="A112"/>
      <c r="B112"/>
      <c r="C112"/>
      <c r="D112"/>
      <c r="E112"/>
      <c r="F112"/>
      <c r="G112"/>
      <c r="H112"/>
      <c r="I112"/>
      <c r="J112"/>
      <c r="K112"/>
      <c r="L112"/>
      <c r="M112"/>
      <c r="N112"/>
      <c r="O112"/>
      <c r="P112"/>
      <c r="Q112"/>
      <c r="R112" s="22"/>
    </row>
    <row r="113" spans="1:18" ht="12.75" customHeight="1">
      <c r="A113"/>
      <c r="B113"/>
      <c r="C113"/>
      <c r="D113"/>
      <c r="E113"/>
      <c r="F113"/>
      <c r="G113"/>
      <c r="H113"/>
      <c r="I113"/>
      <c r="J113"/>
      <c r="K113"/>
      <c r="L113"/>
      <c r="M113"/>
      <c r="N113"/>
      <c r="O113"/>
      <c r="P113"/>
      <c r="Q113"/>
      <c r="R113" s="22"/>
    </row>
    <row r="114" spans="1:18" ht="12.75" customHeight="1">
      <c r="A114"/>
      <c r="B114"/>
      <c r="C114"/>
      <c r="D114"/>
      <c r="E114"/>
      <c r="F114"/>
      <c r="G114"/>
      <c r="H114"/>
      <c r="I114"/>
      <c r="J114"/>
      <c r="K114"/>
      <c r="L114"/>
      <c r="M114"/>
      <c r="N114"/>
      <c r="O114"/>
      <c r="P114"/>
      <c r="Q114"/>
      <c r="R114" s="22"/>
    </row>
    <row r="115" spans="1:18" ht="12.75" customHeight="1">
      <c r="A115"/>
      <c r="B115"/>
      <c r="C115"/>
      <c r="D115"/>
      <c r="E115"/>
      <c r="F115"/>
      <c r="G115"/>
      <c r="H115"/>
      <c r="I115"/>
      <c r="J115"/>
      <c r="K115"/>
      <c r="L115"/>
      <c r="M115"/>
      <c r="N115"/>
      <c r="O115"/>
      <c r="P115"/>
      <c r="Q115"/>
      <c r="R115" s="22"/>
    </row>
    <row r="116" spans="1:18" ht="12.75" customHeight="1">
      <c r="A116"/>
      <c r="B116"/>
      <c r="C116"/>
      <c r="D116"/>
      <c r="E116"/>
      <c r="F116"/>
      <c r="G116"/>
      <c r="H116"/>
      <c r="I116"/>
      <c r="J116"/>
      <c r="K116"/>
      <c r="L116"/>
      <c r="M116"/>
      <c r="N116"/>
      <c r="O116"/>
      <c r="P116"/>
      <c r="Q116"/>
      <c r="R116" s="22"/>
    </row>
    <row r="117" spans="1:18" ht="12.75" customHeight="1">
      <c r="A117"/>
      <c r="B117"/>
      <c r="C117"/>
      <c r="D117"/>
      <c r="E117"/>
      <c r="F117"/>
      <c r="G117"/>
      <c r="H117"/>
      <c r="I117"/>
      <c r="J117"/>
      <c r="K117"/>
      <c r="L117"/>
      <c r="M117"/>
      <c r="N117"/>
      <c r="O117"/>
      <c r="P117"/>
      <c r="Q117"/>
      <c r="R117" s="22"/>
    </row>
    <row r="118" spans="1:18" ht="12.75" customHeight="1">
      <c r="A118"/>
      <c r="B118"/>
      <c r="C118"/>
      <c r="D118"/>
      <c r="E118"/>
      <c r="F118"/>
      <c r="G118"/>
      <c r="H118"/>
      <c r="I118"/>
      <c r="J118"/>
      <c r="K118"/>
      <c r="L118"/>
      <c r="M118"/>
      <c r="N118"/>
      <c r="O118"/>
      <c r="P118"/>
      <c r="Q118"/>
      <c r="R118" s="22"/>
    </row>
    <row r="119" spans="1:18" ht="12.75" customHeight="1">
      <c r="A119"/>
      <c r="B119"/>
      <c r="C119"/>
      <c r="D119"/>
      <c r="E119"/>
      <c r="F119"/>
      <c r="G119"/>
      <c r="H119"/>
      <c r="I119"/>
      <c r="J119"/>
      <c r="K119"/>
      <c r="L119"/>
      <c r="M119"/>
      <c r="N119"/>
      <c r="O119"/>
      <c r="P119"/>
      <c r="Q119"/>
      <c r="R119" s="22"/>
    </row>
    <row r="120" spans="1:18" ht="12.75" customHeight="1">
      <c r="A120"/>
      <c r="B120"/>
      <c r="C120"/>
      <c r="D120"/>
      <c r="E120"/>
      <c r="F120"/>
      <c r="G120"/>
      <c r="H120"/>
      <c r="I120"/>
      <c r="J120"/>
      <c r="K120"/>
      <c r="L120"/>
      <c r="M120"/>
      <c r="N120"/>
      <c r="O120"/>
      <c r="P120"/>
      <c r="Q120"/>
      <c r="R120" s="22"/>
    </row>
    <row r="121" spans="1:18" ht="12.75" customHeight="1">
      <c r="A121"/>
      <c r="B121"/>
      <c r="C121"/>
      <c r="D121"/>
      <c r="E121"/>
      <c r="F121"/>
      <c r="G121"/>
      <c r="H121"/>
      <c r="I121"/>
      <c r="J121"/>
      <c r="K121"/>
      <c r="L121"/>
      <c r="M121"/>
      <c r="N121"/>
      <c r="O121"/>
      <c r="P121"/>
      <c r="Q121"/>
      <c r="R121" s="22"/>
    </row>
    <row r="122" spans="1:18" ht="12.75" customHeight="1">
      <c r="A122"/>
      <c r="B122"/>
      <c r="C122"/>
      <c r="D122"/>
      <c r="E122"/>
      <c r="F122"/>
      <c r="G122"/>
      <c r="H122"/>
      <c r="I122"/>
      <c r="J122"/>
      <c r="K122"/>
      <c r="L122"/>
      <c r="M122"/>
      <c r="N122"/>
      <c r="O122"/>
      <c r="P122"/>
      <c r="Q122"/>
      <c r="R122" s="22"/>
    </row>
    <row r="123" spans="1:18" ht="12.75" customHeight="1">
      <c r="A123"/>
      <c r="B123"/>
      <c r="C123"/>
      <c r="D123"/>
      <c r="E123"/>
      <c r="F123"/>
      <c r="G123"/>
      <c r="H123"/>
      <c r="I123"/>
      <c r="J123"/>
      <c r="K123"/>
      <c r="L123"/>
      <c r="M123"/>
      <c r="N123"/>
      <c r="O123"/>
      <c r="P123"/>
      <c r="Q123"/>
      <c r="R123" s="22"/>
    </row>
    <row r="124" spans="1:18" ht="12.75" customHeight="1">
      <c r="A124"/>
      <c r="B124"/>
      <c r="C124"/>
      <c r="D124"/>
      <c r="E124"/>
      <c r="F124"/>
      <c r="G124"/>
      <c r="H124"/>
      <c r="I124"/>
      <c r="J124"/>
      <c r="K124"/>
      <c r="L124"/>
      <c r="M124"/>
      <c r="N124"/>
      <c r="O124"/>
      <c r="P124"/>
      <c r="Q124"/>
      <c r="R124" s="22"/>
    </row>
    <row r="125" spans="1:18" ht="12.75" customHeight="1">
      <c r="A125"/>
      <c r="B125"/>
      <c r="C125"/>
      <c r="D125"/>
      <c r="E125"/>
      <c r="F125"/>
      <c r="G125"/>
      <c r="H125"/>
      <c r="I125"/>
      <c r="J125"/>
      <c r="K125"/>
      <c r="L125"/>
      <c r="M125"/>
      <c r="N125"/>
      <c r="O125"/>
      <c r="P125"/>
      <c r="Q125"/>
      <c r="R125" s="64"/>
    </row>
    <row r="126" spans="1:18" ht="12.75" customHeight="1">
      <c r="A126"/>
      <c r="B126"/>
      <c r="C126"/>
      <c r="D126"/>
      <c r="E126"/>
      <c r="F126"/>
      <c r="G126"/>
      <c r="H126"/>
      <c r="I126"/>
      <c r="J126"/>
      <c r="K126"/>
      <c r="L126"/>
      <c r="M126"/>
      <c r="N126"/>
      <c r="O126"/>
      <c r="P126"/>
      <c r="Q126"/>
      <c r="R126" s="59"/>
    </row>
    <row r="127" spans="1:18" ht="12.75" customHeight="1">
      <c r="A127"/>
      <c r="B127"/>
      <c r="C127"/>
      <c r="D127"/>
      <c r="E127"/>
      <c r="F127"/>
      <c r="G127"/>
      <c r="H127"/>
      <c r="I127"/>
      <c r="J127"/>
      <c r="K127"/>
      <c r="L127"/>
      <c r="M127"/>
      <c r="N127"/>
      <c r="O127"/>
      <c r="P127"/>
      <c r="Q127"/>
      <c r="R127" s="59"/>
    </row>
    <row r="128" spans="1:18" ht="12.75" customHeight="1">
      <c r="A128"/>
      <c r="B128"/>
      <c r="C128"/>
      <c r="D128"/>
      <c r="E128"/>
      <c r="F128"/>
      <c r="G128"/>
      <c r="H128"/>
      <c r="I128"/>
      <c r="J128"/>
      <c r="K128"/>
      <c r="L128"/>
      <c r="M128"/>
      <c r="N128"/>
      <c r="O128"/>
      <c r="P128"/>
      <c r="Q128"/>
      <c r="R128" s="59"/>
    </row>
    <row r="129" spans="1:18" ht="12.75" customHeight="1">
      <c r="A129"/>
      <c r="B129"/>
      <c r="C129"/>
      <c r="D129"/>
      <c r="E129"/>
      <c r="F129"/>
      <c r="G129"/>
      <c r="H129"/>
      <c r="I129"/>
      <c r="J129"/>
      <c r="K129"/>
      <c r="L129"/>
      <c r="M129"/>
      <c r="N129"/>
      <c r="O129"/>
      <c r="P129"/>
      <c r="Q129"/>
      <c r="R129" s="59"/>
    </row>
    <row r="130" spans="1:18" ht="12.75" customHeight="1">
      <c r="A130"/>
      <c r="B130"/>
      <c r="C130"/>
      <c r="D130"/>
      <c r="E130"/>
      <c r="F130"/>
      <c r="G130"/>
      <c r="H130"/>
      <c r="I130"/>
      <c r="J130"/>
      <c r="K130"/>
      <c r="L130"/>
      <c r="M130"/>
      <c r="N130"/>
      <c r="O130"/>
      <c r="P130"/>
      <c r="Q130"/>
      <c r="R130" s="59"/>
    </row>
    <row r="131" spans="1:18" ht="12.75" customHeight="1">
      <c r="A131"/>
      <c r="B131"/>
      <c r="C131"/>
      <c r="D131"/>
      <c r="E131"/>
      <c r="F131"/>
      <c r="G131"/>
      <c r="H131"/>
      <c r="I131"/>
      <c r="J131"/>
      <c r="K131"/>
      <c r="L131"/>
      <c r="M131"/>
      <c r="N131"/>
      <c r="O131"/>
      <c r="P131"/>
      <c r="Q131"/>
      <c r="R131" s="59"/>
    </row>
    <row r="132" spans="1:18" ht="12.75" customHeight="1">
      <c r="A132"/>
      <c r="B132"/>
      <c r="C132"/>
      <c r="D132"/>
      <c r="E132"/>
      <c r="F132"/>
      <c r="G132"/>
      <c r="H132"/>
      <c r="I132"/>
      <c r="J132"/>
      <c r="K132"/>
      <c r="L132"/>
      <c r="M132"/>
      <c r="N132"/>
      <c r="O132"/>
      <c r="P132"/>
      <c r="Q132"/>
      <c r="R132" s="59"/>
    </row>
    <row r="133" ht="12.75" customHeight="1">
      <c r="R133" s="59"/>
    </row>
    <row r="134" spans="18:19" ht="12.75" customHeight="1">
      <c r="R134" s="64"/>
      <c r="S134" s="65"/>
    </row>
    <row r="135" ht="12.75" customHeight="1">
      <c r="R135" s="68"/>
    </row>
    <row r="136" ht="12.75" customHeight="1">
      <c r="R136" s="64"/>
    </row>
    <row r="137" spans="18:19" ht="12.75" customHeight="1">
      <c r="R137" s="59"/>
      <c r="S137" s="65"/>
    </row>
    <row r="138" ht="12.75" customHeight="1">
      <c r="R138" s="70"/>
    </row>
    <row r="139" ht="12.75" customHeight="1">
      <c r="R139" s="61"/>
    </row>
    <row r="140" ht="12.75" customHeight="1">
      <c r="R140" s="61"/>
    </row>
    <row r="146" ht="12.75" customHeight="1">
      <c r="S146" s="66"/>
    </row>
    <row r="147" spans="18:19" ht="12.75" customHeight="1">
      <c r="R147" s="62"/>
      <c r="S147" s="67"/>
    </row>
    <row r="148" spans="18:19" ht="12.75" customHeight="1">
      <c r="R148" s="62"/>
      <c r="S148" s="67"/>
    </row>
    <row r="149" spans="18:19" ht="12.75" customHeight="1">
      <c r="R149" s="62"/>
      <c r="S149" s="69"/>
    </row>
    <row r="150" ht="12.75" customHeight="1">
      <c r="R150" s="63"/>
    </row>
    <row r="151" ht="12.75" customHeight="1">
      <c r="R151" s="59"/>
    </row>
    <row r="152" ht="12.75" customHeight="1">
      <c r="R152" s="59"/>
    </row>
    <row r="153" ht="12.75" customHeight="1">
      <c r="R153" s="59"/>
    </row>
    <row r="154" ht="12.75" customHeight="1">
      <c r="R154" s="59"/>
    </row>
    <row r="155" ht="12.75" customHeight="1">
      <c r="R155" s="59"/>
    </row>
    <row r="156" ht="12.75" customHeight="1">
      <c r="R156" s="59"/>
    </row>
    <row r="157" ht="12.75" customHeight="1">
      <c r="R157" s="59"/>
    </row>
    <row r="158" ht="12.75" customHeight="1">
      <c r="R158" s="59"/>
    </row>
    <row r="159" ht="12.75" customHeight="1">
      <c r="R159" s="59"/>
    </row>
    <row r="160" ht="12.75" customHeight="1">
      <c r="R160" s="59"/>
    </row>
    <row r="161" ht="12.75" customHeight="1">
      <c r="R161" s="59"/>
    </row>
    <row r="162" ht="12.75" customHeight="1">
      <c r="R162" s="59"/>
    </row>
    <row r="163" ht="12.75" customHeight="1">
      <c r="R163" s="59"/>
    </row>
    <row r="164" ht="12.75" customHeight="1">
      <c r="R164" s="59"/>
    </row>
    <row r="165" ht="12.75" customHeight="1">
      <c r="R165" s="59"/>
    </row>
    <row r="166" ht="12.75" customHeight="1">
      <c r="R166" s="59"/>
    </row>
    <row r="167" ht="12.75" customHeight="1">
      <c r="R167" s="64"/>
    </row>
    <row r="168" ht="12.75" customHeight="1">
      <c r="R168" s="64"/>
    </row>
    <row r="169" ht="12.75" customHeight="1">
      <c r="R169" s="64"/>
    </row>
    <row r="170" ht="12.75" customHeight="1">
      <c r="R170" s="64"/>
    </row>
    <row r="171" ht="12.75" customHeight="1">
      <c r="R171" s="59"/>
    </row>
    <row r="172" ht="12.75" customHeight="1">
      <c r="R172" s="59"/>
    </row>
    <row r="173" ht="12.75" customHeight="1">
      <c r="R173" s="59"/>
    </row>
    <row r="174" ht="12.75" customHeight="1">
      <c r="R174" s="59"/>
    </row>
    <row r="175" ht="12.75" customHeight="1">
      <c r="R175" s="59"/>
    </row>
    <row r="176" ht="12.75" customHeight="1">
      <c r="R176" s="59"/>
    </row>
    <row r="177" ht="12.75" customHeight="1">
      <c r="R177" s="59"/>
    </row>
    <row r="178" ht="12.75" customHeight="1">
      <c r="R178" s="59"/>
    </row>
    <row r="179" spans="18:19" ht="12.75" customHeight="1">
      <c r="R179" s="64"/>
      <c r="S179" s="65"/>
    </row>
    <row r="180" ht="12.75" customHeight="1">
      <c r="R180" s="68"/>
    </row>
    <row r="181" ht="12.75" customHeight="1">
      <c r="R181" s="64"/>
    </row>
    <row r="182" spans="18:19" ht="12.75" customHeight="1">
      <c r="R182" s="59"/>
      <c r="S182" s="65"/>
    </row>
    <row r="183" ht="12.75" customHeight="1">
      <c r="R183" s="70"/>
    </row>
    <row r="184" ht="12.75" customHeight="1">
      <c r="R184" s="61"/>
    </row>
    <row r="185" ht="12.75" customHeight="1">
      <c r="R185" s="61"/>
    </row>
  </sheetData>
  <printOptions horizontalCentered="1"/>
  <pageMargins left="0.25" right="0.25" top="1" bottom="0.5" header="0.5" footer="0.5"/>
  <pageSetup fitToHeight="1" fitToWidth="1" horizontalDpi="300" verticalDpi="300" orientation="landscape" scale="67" r:id="rId1"/>
  <headerFooter alignWithMargins="0">
    <oddHeader>&amp;C&amp;"Helvetica,Bold"AIR EMISSION CALCULATIONS - FIRST YEAR</oddHeader>
    <oddFooter>&amp;L&amp;"Arial,Regular"Form MMS-139 (August 2003)
Page 3 of 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49"/>
  <sheetViews>
    <sheetView workbookViewId="0" topLeftCell="C1">
      <selection activeCell="M6" sqref="M6"/>
    </sheetView>
  </sheetViews>
  <sheetFormatPr defaultColWidth="9.140625" defaultRowHeight="12.75"/>
  <cols>
    <col min="1" max="1" width="16.7109375" style="0" customWidth="1"/>
    <col min="2" max="2" width="28.7109375" style="0" customWidth="1"/>
    <col min="3" max="17" width="10.7109375" style="0" customWidth="1"/>
  </cols>
  <sheetData>
    <row r="1" spans="1:17" ht="13.5" thickBot="1">
      <c r="A1" s="71" t="s">
        <v>92</v>
      </c>
      <c r="B1" s="71" t="s">
        <v>93</v>
      </c>
      <c r="C1" s="71" t="s">
        <v>94</v>
      </c>
      <c r="D1" s="71" t="s">
        <v>96</v>
      </c>
      <c r="E1" s="72" t="s">
        <v>98</v>
      </c>
      <c r="F1" s="71" t="s">
        <v>99</v>
      </c>
      <c r="G1" s="73"/>
      <c r="H1" s="74"/>
      <c r="I1" s="75" t="s">
        <v>168</v>
      </c>
      <c r="J1" s="76" t="s">
        <v>70</v>
      </c>
      <c r="K1" s="76" t="s">
        <v>169</v>
      </c>
      <c r="L1" s="77" t="s">
        <v>103</v>
      </c>
      <c r="M1" s="78"/>
      <c r="N1" s="78"/>
      <c r="O1" s="78"/>
      <c r="P1" s="78"/>
      <c r="Q1" s="79"/>
    </row>
    <row r="2" spans="1:17" ht="13.5" thickBot="1">
      <c r="A2" s="82" t="str">
        <f>TITLE!$C$1</f>
        <v> </v>
      </c>
      <c r="B2" s="82" t="str">
        <f>TITLE!$C$2</f>
        <v> </v>
      </c>
      <c r="C2" s="83" t="str">
        <f>TITLE!$C$3</f>
        <v>   </v>
      </c>
      <c r="D2" s="82" t="str">
        <f>TITLE!$C$4</f>
        <v>  </v>
      </c>
      <c r="E2" s="83" t="str">
        <f>TITLE!$C$5</f>
        <v> </v>
      </c>
      <c r="F2" s="82" t="str">
        <f>TITLE!$C$6</f>
        <v>    </v>
      </c>
      <c r="G2" s="82"/>
      <c r="H2" s="82"/>
      <c r="I2" s="84" t="str">
        <f>TITLE!$C$7</f>
        <v>  </v>
      </c>
      <c r="J2" s="85"/>
      <c r="K2" s="82" t="str">
        <f>TITLE!$C$8</f>
        <v> </v>
      </c>
      <c r="L2" s="84" t="e">
        <f>TITLE!#REF!</f>
        <v>#REF!</v>
      </c>
      <c r="M2" s="86"/>
      <c r="N2" s="86"/>
      <c r="O2" s="86"/>
      <c r="P2" s="86"/>
      <c r="Q2" s="87"/>
    </row>
    <row r="3" spans="1:24" s="66" customFormat="1" ht="12.75" customHeight="1" thickTop="1">
      <c r="A3" s="90" t="s">
        <v>170</v>
      </c>
      <c r="B3" s="91" t="s">
        <v>171</v>
      </c>
      <c r="C3" s="91" t="s">
        <v>172</v>
      </c>
      <c r="D3" s="91" t="s">
        <v>173</v>
      </c>
      <c r="E3" s="92" t="s">
        <v>174</v>
      </c>
      <c r="F3" s="93" t="s">
        <v>175</v>
      </c>
      <c r="G3" s="94"/>
      <c r="H3" s="95"/>
      <c r="I3" s="95"/>
      <c r="J3" s="95" t="s">
        <v>176</v>
      </c>
      <c r="K3" s="95"/>
      <c r="L3" s="96"/>
      <c r="M3" s="97"/>
      <c r="N3" s="97"/>
      <c r="O3" s="95" t="s">
        <v>177</v>
      </c>
      <c r="P3" s="97"/>
      <c r="Q3" s="98"/>
      <c r="R3" s="99"/>
      <c r="S3" s="22"/>
      <c r="T3" s="22"/>
      <c r="U3" s="22"/>
      <c r="V3" s="22"/>
      <c r="W3" s="22"/>
      <c r="X3" s="22"/>
    </row>
    <row r="4" spans="1:17" ht="12.75">
      <c r="A4" s="100"/>
      <c r="B4" s="101" t="s">
        <v>178</v>
      </c>
      <c r="C4" s="101" t="s">
        <v>179</v>
      </c>
      <c r="D4" s="101" t="s">
        <v>180</v>
      </c>
      <c r="E4" s="102" t="s">
        <v>181</v>
      </c>
      <c r="F4" s="103"/>
      <c r="G4" s="104"/>
      <c r="H4" s="105"/>
      <c r="I4" s="105"/>
      <c r="J4" s="105"/>
      <c r="K4" s="105"/>
      <c r="L4" s="106"/>
      <c r="M4" s="107"/>
      <c r="N4" s="107"/>
      <c r="O4" s="105"/>
      <c r="P4" s="107"/>
      <c r="Q4" s="108"/>
    </row>
    <row r="5" spans="1:17" ht="12.75">
      <c r="A5" s="110"/>
      <c r="B5" s="111" t="s">
        <v>182</v>
      </c>
      <c r="C5" s="112" t="s">
        <v>179</v>
      </c>
      <c r="D5" s="112" t="s">
        <v>183</v>
      </c>
      <c r="E5" s="113" t="s">
        <v>184</v>
      </c>
      <c r="F5" s="114"/>
      <c r="G5" s="115"/>
      <c r="H5" s="116"/>
      <c r="I5" s="116"/>
      <c r="J5" s="116"/>
      <c r="K5" s="116"/>
      <c r="L5" s="117"/>
      <c r="M5" s="118"/>
      <c r="N5" s="118"/>
      <c r="O5" s="116"/>
      <c r="P5" s="118"/>
      <c r="Q5" s="119"/>
    </row>
    <row r="6" spans="1:17" ht="13.5" thickBot="1">
      <c r="A6" s="121"/>
      <c r="B6" s="122" t="s">
        <v>185</v>
      </c>
      <c r="C6" s="123" t="s">
        <v>186</v>
      </c>
      <c r="D6" s="124" t="s">
        <v>183</v>
      </c>
      <c r="E6" s="125" t="s">
        <v>184</v>
      </c>
      <c r="F6" s="126" t="s">
        <v>187</v>
      </c>
      <c r="G6" s="127" t="s">
        <v>188</v>
      </c>
      <c r="H6" s="125" t="s">
        <v>121</v>
      </c>
      <c r="I6" s="125" t="s">
        <v>122</v>
      </c>
      <c r="J6" s="125" t="s">
        <v>123</v>
      </c>
      <c r="K6" s="125" t="s">
        <v>124</v>
      </c>
      <c r="L6" s="128" t="s">
        <v>125</v>
      </c>
      <c r="M6" s="129" t="s">
        <v>121</v>
      </c>
      <c r="N6" s="129" t="s">
        <v>122</v>
      </c>
      <c r="O6" s="129" t="s">
        <v>123</v>
      </c>
      <c r="P6" s="129" t="s">
        <v>124</v>
      </c>
      <c r="Q6" s="130" t="s">
        <v>125</v>
      </c>
    </row>
    <row r="7" spans="1:17" ht="13.5" thickTop="1">
      <c r="A7" s="133" t="s">
        <v>189</v>
      </c>
      <c r="B7" s="134" t="s">
        <v>190</v>
      </c>
      <c r="C7" s="135">
        <v>0</v>
      </c>
      <c r="D7" s="136">
        <f>FACTORS!$G$2*C7</f>
        <v>0</v>
      </c>
      <c r="E7" s="137">
        <f aca="true" t="shared" si="0" ref="E7:E12">D7*24</f>
        <v>0</v>
      </c>
      <c r="F7" s="141">
        <v>0</v>
      </c>
      <c r="G7" s="141">
        <v>0</v>
      </c>
      <c r="H7" s="143">
        <f>FACTORS!$C$12*C7/454</f>
        <v>0</v>
      </c>
      <c r="I7" s="141">
        <f>FACTORS!$D$12*C7/454</f>
        <v>0</v>
      </c>
      <c r="J7" s="141">
        <f>FACTORS!$E$12*C7/454</f>
        <v>0</v>
      </c>
      <c r="K7" s="141">
        <f>FACTORS!$F$12*C7/454</f>
        <v>0</v>
      </c>
      <c r="L7" s="142">
        <f>FACTORS!$G$12*C7/454</f>
        <v>0</v>
      </c>
      <c r="M7" s="143">
        <f aca="true" t="shared" si="1" ref="M7:M15">IF(H7=0,0,H7*(E7/(D7*24))*F7*G7/2000)</f>
        <v>0</v>
      </c>
      <c r="N7" s="144">
        <f aca="true" t="shared" si="2" ref="N7:N15">IF(I7=0,0,I7*(E7/(D7*24))*G7*F7/2000)</f>
        <v>0</v>
      </c>
      <c r="O7" s="144">
        <f aca="true" t="shared" si="3" ref="O7:O15">IF(J7=0,0,J7*(E7/(D7*24))*G7*F7/2000)</f>
        <v>0</v>
      </c>
      <c r="P7" s="144">
        <f aca="true" t="shared" si="4" ref="P7:P15">IF(K7=0,0,K7*(E7/(D7*24))*G7*F7/2000)</f>
        <v>0</v>
      </c>
      <c r="Q7" s="145">
        <f aca="true" t="shared" si="5" ref="Q7:Q15">IF(L7=0,0,L7*(E7/(D7*24))*G7*F7/2000)</f>
        <v>0</v>
      </c>
    </row>
    <row r="8" spans="1:17" ht="12.75">
      <c r="A8" s="133"/>
      <c r="B8" s="134" t="s">
        <v>190</v>
      </c>
      <c r="C8" s="135">
        <v>0</v>
      </c>
      <c r="D8" s="41">
        <f>FACTORS!$G$2*C8</f>
        <v>0</v>
      </c>
      <c r="E8" s="137">
        <f t="shared" si="0"/>
        <v>0</v>
      </c>
      <c r="F8" s="147">
        <v>0</v>
      </c>
      <c r="G8" s="147">
        <v>0</v>
      </c>
      <c r="H8" s="143">
        <f>FACTORS!$C$12*C8/454</f>
        <v>0</v>
      </c>
      <c r="I8" s="147">
        <f>FACTORS!$D$12*C8/454</f>
        <v>0</v>
      </c>
      <c r="J8" s="147">
        <f>FACTORS!$E$12*C8/454</f>
        <v>0</v>
      </c>
      <c r="K8" s="147">
        <f>FACTORS!$F$12*C8/454</f>
        <v>0</v>
      </c>
      <c r="L8" s="148">
        <f>FACTORS!$G$12*C8/454</f>
        <v>0</v>
      </c>
      <c r="M8" s="143">
        <f t="shared" si="1"/>
        <v>0</v>
      </c>
      <c r="N8" s="144">
        <f t="shared" si="2"/>
        <v>0</v>
      </c>
      <c r="O8" s="144">
        <f t="shared" si="3"/>
        <v>0</v>
      </c>
      <c r="P8" s="144">
        <f t="shared" si="4"/>
        <v>0</v>
      </c>
      <c r="Q8" s="145">
        <f t="shared" si="5"/>
        <v>0</v>
      </c>
    </row>
    <row r="9" spans="1:17" ht="12.75">
      <c r="A9" s="133"/>
      <c r="B9" s="134" t="s">
        <v>190</v>
      </c>
      <c r="C9" s="135">
        <v>0</v>
      </c>
      <c r="D9" s="41">
        <f>FACTORS!$G$2*C9</f>
        <v>0</v>
      </c>
      <c r="E9" s="137">
        <f t="shared" si="0"/>
        <v>0</v>
      </c>
      <c r="F9" s="147">
        <v>0</v>
      </c>
      <c r="G9" s="147">
        <v>0</v>
      </c>
      <c r="H9" s="143">
        <f>FACTORS!$C$12*C9/454</f>
        <v>0</v>
      </c>
      <c r="I9" s="147">
        <f>FACTORS!$D$12*C9/454</f>
        <v>0</v>
      </c>
      <c r="J9" s="147">
        <f>FACTORS!$E$12*C9/454</f>
        <v>0</v>
      </c>
      <c r="K9" s="147">
        <f>FACTORS!$F$12*C9/454</f>
        <v>0</v>
      </c>
      <c r="L9" s="148">
        <f>FACTORS!$G$12*C9/454</f>
        <v>0</v>
      </c>
      <c r="M9" s="143">
        <f t="shared" si="1"/>
        <v>0</v>
      </c>
      <c r="N9" s="144">
        <f t="shared" si="2"/>
        <v>0</v>
      </c>
      <c r="O9" s="144">
        <f t="shared" si="3"/>
        <v>0</v>
      </c>
      <c r="P9" s="144">
        <f t="shared" si="4"/>
        <v>0</v>
      </c>
      <c r="Q9" s="145">
        <f t="shared" si="5"/>
        <v>0</v>
      </c>
    </row>
    <row r="10" spans="1:17" ht="12.75">
      <c r="A10" s="133"/>
      <c r="B10" s="134" t="s">
        <v>190</v>
      </c>
      <c r="C10" s="135">
        <v>0</v>
      </c>
      <c r="D10" s="41">
        <f>FACTORS!$G$2*C10</f>
        <v>0</v>
      </c>
      <c r="E10" s="137">
        <f t="shared" si="0"/>
        <v>0</v>
      </c>
      <c r="F10" s="147">
        <v>0</v>
      </c>
      <c r="G10" s="147">
        <v>0</v>
      </c>
      <c r="H10" s="143">
        <f>FACTORS!$C$12*C10/454</f>
        <v>0</v>
      </c>
      <c r="I10" s="147">
        <f>FACTORS!$D$12*C10/454</f>
        <v>0</v>
      </c>
      <c r="J10" s="147">
        <f>FACTORS!$E$12*C10/454</f>
        <v>0</v>
      </c>
      <c r="K10" s="147">
        <f>FACTORS!$F$12*C10/454</f>
        <v>0</v>
      </c>
      <c r="L10" s="148">
        <f>FACTORS!$G$12*C10/454</f>
        <v>0</v>
      </c>
      <c r="M10" s="143">
        <f t="shared" si="1"/>
        <v>0</v>
      </c>
      <c r="N10" s="144">
        <f t="shared" si="2"/>
        <v>0</v>
      </c>
      <c r="O10" s="144">
        <f t="shared" si="3"/>
        <v>0</v>
      </c>
      <c r="P10" s="144">
        <f t="shared" si="4"/>
        <v>0</v>
      </c>
      <c r="Q10" s="145">
        <f t="shared" si="5"/>
        <v>0</v>
      </c>
    </row>
    <row r="11" spans="1:17" ht="12.75">
      <c r="A11" s="133"/>
      <c r="B11" s="134" t="s">
        <v>191</v>
      </c>
      <c r="C11" s="181">
        <v>0</v>
      </c>
      <c r="D11" s="179"/>
      <c r="E11" s="180"/>
      <c r="F11" s="181">
        <v>0</v>
      </c>
      <c r="G11" s="139">
        <v>0</v>
      </c>
      <c r="H11" s="137">
        <f>FACTORS!$C$13*C11/24</f>
        <v>0</v>
      </c>
      <c r="I11" s="147">
        <f>FACTORS!$D$13*C11/24</f>
        <v>0</v>
      </c>
      <c r="J11" s="147">
        <f>FACTORS!$E$13*C11/24</f>
        <v>0</v>
      </c>
      <c r="K11" s="147">
        <f>FACTORS!$F$13*C11/24</f>
        <v>0</v>
      </c>
      <c r="L11" s="148">
        <f>FACTORS!$G$13*C11/24</f>
        <v>0</v>
      </c>
      <c r="M11" s="186">
        <f>H11*F11*G11/2000</f>
        <v>0</v>
      </c>
      <c r="N11" s="166">
        <f>I11*F11*G11/2000</f>
        <v>0</v>
      </c>
      <c r="O11" s="166">
        <f>J11*F11*G11/2000</f>
        <v>0</v>
      </c>
      <c r="P11" s="167">
        <f>K11*F11*G11/2000</f>
        <v>0</v>
      </c>
      <c r="Q11" s="145">
        <f>L11*F11*G11/2000</f>
        <v>0</v>
      </c>
    </row>
    <row r="12" spans="1:17" ht="12.75">
      <c r="A12" s="133"/>
      <c r="B12" s="134" t="s">
        <v>192</v>
      </c>
      <c r="C12" s="135">
        <v>0</v>
      </c>
      <c r="D12" s="41">
        <f>FACTORS!$G$2*C12</f>
        <v>0</v>
      </c>
      <c r="E12" s="137">
        <f t="shared" si="0"/>
        <v>0</v>
      </c>
      <c r="F12" s="147">
        <v>0</v>
      </c>
      <c r="G12" s="147">
        <v>0</v>
      </c>
      <c r="H12" s="143">
        <f>FACTORS!$C$11*C12/454</f>
        <v>0</v>
      </c>
      <c r="I12" s="147">
        <f>FACTORS!$D$11*C12/454</f>
        <v>0</v>
      </c>
      <c r="J12" s="147">
        <f>FACTORS!$E$11*C12/454</f>
        <v>0</v>
      </c>
      <c r="K12" s="147">
        <f>FACTORS!$F$11*C12/454</f>
        <v>0</v>
      </c>
      <c r="L12" s="148">
        <f>FACTORS!$G$11*C12/454</f>
        <v>0</v>
      </c>
      <c r="M12" s="143">
        <f t="shared" si="1"/>
        <v>0</v>
      </c>
      <c r="N12" s="144">
        <f t="shared" si="2"/>
        <v>0</v>
      </c>
      <c r="O12" s="144">
        <f t="shared" si="3"/>
        <v>0</v>
      </c>
      <c r="P12" s="144">
        <f t="shared" si="4"/>
        <v>0</v>
      </c>
      <c r="Q12" s="145">
        <f t="shared" si="5"/>
        <v>0</v>
      </c>
    </row>
    <row r="13" spans="1:17" ht="12.75">
      <c r="A13" s="133"/>
      <c r="B13" s="134" t="s">
        <v>193</v>
      </c>
      <c r="C13" s="135">
        <v>0</v>
      </c>
      <c r="D13" s="41">
        <f>FACTORS!$G$2*C13</f>
        <v>0</v>
      </c>
      <c r="E13" s="137">
        <f>D13*24</f>
        <v>0</v>
      </c>
      <c r="F13" s="147">
        <v>0</v>
      </c>
      <c r="G13" s="147">
        <v>0</v>
      </c>
      <c r="H13" s="143">
        <f>FACTORS!$C$12*C13/454</f>
        <v>0</v>
      </c>
      <c r="I13" s="147">
        <f>FACTORS!$D$12*C13/454</f>
        <v>0</v>
      </c>
      <c r="J13" s="147">
        <f>FACTORS!$E$12*C13/454</f>
        <v>0</v>
      </c>
      <c r="K13" s="147">
        <f>FACTORS!$F$12*C13/454</f>
        <v>0</v>
      </c>
      <c r="L13" s="148">
        <f>FACTORS!$G$12*C13/454</f>
        <v>0</v>
      </c>
      <c r="M13" s="143">
        <f t="shared" si="1"/>
        <v>0</v>
      </c>
      <c r="N13" s="144">
        <f t="shared" si="2"/>
        <v>0</v>
      </c>
      <c r="O13" s="144">
        <f t="shared" si="3"/>
        <v>0</v>
      </c>
      <c r="P13" s="144">
        <f t="shared" si="4"/>
        <v>0</v>
      </c>
      <c r="Q13" s="145">
        <f t="shared" si="5"/>
        <v>0</v>
      </c>
    </row>
    <row r="14" spans="1:17" ht="12.75">
      <c r="A14" s="133"/>
      <c r="B14" s="134" t="s">
        <v>194</v>
      </c>
      <c r="C14" s="135">
        <v>0</v>
      </c>
      <c r="D14" s="41">
        <f>FACTORS!$G$2*C14</f>
        <v>0</v>
      </c>
      <c r="E14" s="137">
        <f>D14*24</f>
        <v>0</v>
      </c>
      <c r="F14" s="147">
        <v>0</v>
      </c>
      <c r="G14" s="147">
        <v>0</v>
      </c>
      <c r="H14" s="143">
        <f>FACTORS!$C$12*C14/454</f>
        <v>0</v>
      </c>
      <c r="I14" s="147">
        <f>FACTORS!$D$12*C14/454</f>
        <v>0</v>
      </c>
      <c r="J14" s="147">
        <f>FACTORS!$E$12*C14/454</f>
        <v>0</v>
      </c>
      <c r="K14" s="147">
        <f>FACTORS!$F$12*C14/454</f>
        <v>0</v>
      </c>
      <c r="L14" s="148">
        <f>FACTORS!$G$12*C14/454</f>
        <v>0</v>
      </c>
      <c r="M14" s="143">
        <f t="shared" si="1"/>
        <v>0</v>
      </c>
      <c r="N14" s="144">
        <f t="shared" si="2"/>
        <v>0</v>
      </c>
      <c r="O14" s="144">
        <f t="shared" si="3"/>
        <v>0</v>
      </c>
      <c r="P14" s="144">
        <f t="shared" si="4"/>
        <v>0</v>
      </c>
      <c r="Q14" s="145">
        <f t="shared" si="5"/>
        <v>0</v>
      </c>
    </row>
    <row r="15" spans="1:17" ht="12.75">
      <c r="A15" s="133"/>
      <c r="B15" s="134" t="s">
        <v>195</v>
      </c>
      <c r="C15" s="135">
        <v>0</v>
      </c>
      <c r="D15" s="41">
        <f>FACTORS!$G$2*C15</f>
        <v>0</v>
      </c>
      <c r="E15" s="137">
        <f>D15*24</f>
        <v>0</v>
      </c>
      <c r="F15" s="147">
        <v>0</v>
      </c>
      <c r="G15" s="147">
        <v>0</v>
      </c>
      <c r="H15" s="143">
        <f>FACTORS!$C$12*C15/454</f>
        <v>0</v>
      </c>
      <c r="I15" s="147">
        <f>FACTORS!$D$12*C15/454</f>
        <v>0</v>
      </c>
      <c r="J15" s="147">
        <f>FACTORS!$E$12*C15/454</f>
        <v>0</v>
      </c>
      <c r="K15" s="147">
        <f>FACTORS!$F$12*C15/454</f>
        <v>0</v>
      </c>
      <c r="L15" s="148">
        <f>FACTORS!$G$12*C15/454</f>
        <v>0</v>
      </c>
      <c r="M15" s="143">
        <f t="shared" si="1"/>
        <v>0</v>
      </c>
      <c r="N15" s="144">
        <f t="shared" si="2"/>
        <v>0</v>
      </c>
      <c r="O15" s="144">
        <f t="shared" si="3"/>
        <v>0</v>
      </c>
      <c r="P15" s="144">
        <f t="shared" si="4"/>
        <v>0</v>
      </c>
      <c r="Q15" s="145">
        <f t="shared" si="5"/>
        <v>0</v>
      </c>
    </row>
    <row r="16" spans="1:17" ht="12.75">
      <c r="A16" s="149"/>
      <c r="B16" s="150"/>
      <c r="C16" s="151"/>
      <c r="D16" s="152" t="s">
        <v>70</v>
      </c>
      <c r="E16" s="153"/>
      <c r="F16" s="154"/>
      <c r="G16" s="156"/>
      <c r="H16" s="157" t="s">
        <v>70</v>
      </c>
      <c r="I16" s="156" t="s">
        <v>70</v>
      </c>
      <c r="J16" s="156"/>
      <c r="K16" s="156"/>
      <c r="L16" s="156"/>
      <c r="M16" s="157"/>
      <c r="N16" s="158"/>
      <c r="O16" s="158"/>
      <c r="P16" s="158"/>
      <c r="Q16" s="159"/>
    </row>
    <row r="17" spans="1:17" ht="12.75">
      <c r="A17" s="133" t="s">
        <v>196</v>
      </c>
      <c r="B17" s="134" t="s">
        <v>197</v>
      </c>
      <c r="C17" s="135">
        <v>0</v>
      </c>
      <c r="D17" s="136">
        <f>FACTORS!$G$2*C17</f>
        <v>0</v>
      </c>
      <c r="E17" s="137">
        <f aca="true" t="shared" si="6" ref="E17:E22">D17*24</f>
        <v>0</v>
      </c>
      <c r="F17" s="138">
        <v>0</v>
      </c>
      <c r="G17" s="139">
        <v>0</v>
      </c>
      <c r="H17" s="140">
        <f>FACTORS!$C$12*C17/454</f>
        <v>0</v>
      </c>
      <c r="I17" s="141">
        <f>FACTORS!$D$12*C17/454</f>
        <v>0</v>
      </c>
      <c r="J17" s="141">
        <f>FACTORS!$E$12*C17/454</f>
        <v>0</v>
      </c>
      <c r="K17" s="141">
        <f>FACTORS!$F$12*C17/454</f>
        <v>0</v>
      </c>
      <c r="L17" s="142">
        <f>FACTORS!$G$12*C17/454</f>
        <v>0</v>
      </c>
      <c r="M17" s="143">
        <f aca="true" t="shared" si="7" ref="M17:M22">IF(H17=0,0,H17*(E17/(D17*24))*F17*G17/2000)</f>
        <v>0</v>
      </c>
      <c r="N17" s="144">
        <f aca="true" t="shared" si="8" ref="N17:N22">IF(I17=0,0,I17*(E17/(D17*24))*G17*F17/2000)</f>
        <v>0</v>
      </c>
      <c r="O17" s="144">
        <f aca="true" t="shared" si="9" ref="O17:O22">IF(J17=0,0,J17*(E17/(D17*24))*G17*F17/2000)</f>
        <v>0</v>
      </c>
      <c r="P17" s="144">
        <f aca="true" t="shared" si="10" ref="P17:P22">IF(K17=0,0,K17*(E17/(D17*24))*G17*F17/2000)</f>
        <v>0</v>
      </c>
      <c r="Q17" s="145">
        <f aca="true" t="shared" si="11" ref="Q17:Q22">IF(L17=0,0,L17*(E17/(D17*24))*G17*F17/2000)</f>
        <v>0</v>
      </c>
    </row>
    <row r="18" spans="1:17" ht="12.75">
      <c r="A18" s="133" t="s">
        <v>198</v>
      </c>
      <c r="B18" s="134" t="s">
        <v>199</v>
      </c>
      <c r="C18" s="135">
        <v>0</v>
      </c>
      <c r="D18" s="41">
        <f>FACTORS!$G$2*C18</f>
        <v>0</v>
      </c>
      <c r="E18" s="137">
        <f t="shared" si="6"/>
        <v>0</v>
      </c>
      <c r="F18" s="138">
        <v>0</v>
      </c>
      <c r="G18" s="139">
        <v>0</v>
      </c>
      <c r="H18" s="137">
        <f>FACTORS!$C$12*C18/454</f>
        <v>0</v>
      </c>
      <c r="I18" s="147">
        <f>FACTORS!$D$12*C18/454</f>
        <v>0</v>
      </c>
      <c r="J18" s="147">
        <f>FACTORS!$E$12*C18/454</f>
        <v>0</v>
      </c>
      <c r="K18" s="147">
        <f>FACTORS!$F$12*C18/454</f>
        <v>0</v>
      </c>
      <c r="L18" s="148">
        <f>FACTORS!$G$12*C18/454</f>
        <v>0</v>
      </c>
      <c r="M18" s="143">
        <f t="shared" si="7"/>
        <v>0</v>
      </c>
      <c r="N18" s="144">
        <f t="shared" si="8"/>
        <v>0</v>
      </c>
      <c r="O18" s="144">
        <f t="shared" si="9"/>
        <v>0</v>
      </c>
      <c r="P18" s="144">
        <f t="shared" si="10"/>
        <v>0</v>
      </c>
      <c r="Q18" s="145">
        <f t="shared" si="11"/>
        <v>0</v>
      </c>
    </row>
    <row r="19" spans="1:17" ht="12.75">
      <c r="A19" s="133"/>
      <c r="B19" s="134" t="s">
        <v>200</v>
      </c>
      <c r="C19" s="135">
        <v>0</v>
      </c>
      <c r="D19" s="41">
        <f>FACTORS!$G$2*C19</f>
        <v>0</v>
      </c>
      <c r="E19" s="137">
        <f t="shared" si="6"/>
        <v>0</v>
      </c>
      <c r="F19" s="138">
        <v>0</v>
      </c>
      <c r="G19" s="139">
        <v>0</v>
      </c>
      <c r="H19" s="137">
        <f>FACTORS!$C$12*C19/454</f>
        <v>0</v>
      </c>
      <c r="I19" s="147">
        <f>FACTORS!$D$12*C19/454</f>
        <v>0</v>
      </c>
      <c r="J19" s="147">
        <f>FACTORS!$E$12*C19/454</f>
        <v>0</v>
      </c>
      <c r="K19" s="147">
        <f>FACTORS!$F$12*C19/454</f>
        <v>0</v>
      </c>
      <c r="L19" s="148">
        <f>FACTORS!$G$12*C19/454</f>
        <v>0</v>
      </c>
      <c r="M19" s="143">
        <f t="shared" si="7"/>
        <v>0</v>
      </c>
      <c r="N19" s="144">
        <f t="shared" si="8"/>
        <v>0</v>
      </c>
      <c r="O19" s="144">
        <f t="shared" si="9"/>
        <v>0</v>
      </c>
      <c r="P19" s="144">
        <f t="shared" si="10"/>
        <v>0</v>
      </c>
      <c r="Q19" s="145">
        <f t="shared" si="11"/>
        <v>0</v>
      </c>
    </row>
    <row r="20" spans="1:17" ht="12.75">
      <c r="A20" s="133"/>
      <c r="B20" s="134" t="s">
        <v>199</v>
      </c>
      <c r="C20" s="135">
        <v>0</v>
      </c>
      <c r="D20" s="41">
        <f>FACTORS!$G$2*C20</f>
        <v>0</v>
      </c>
      <c r="E20" s="137">
        <f t="shared" si="6"/>
        <v>0</v>
      </c>
      <c r="F20" s="138">
        <v>0</v>
      </c>
      <c r="G20" s="139">
        <v>0</v>
      </c>
      <c r="H20" s="137">
        <f>FACTORS!$C$12*C20/454</f>
        <v>0</v>
      </c>
      <c r="I20" s="147">
        <f>FACTORS!$D$12*C20/454</f>
        <v>0</v>
      </c>
      <c r="J20" s="147">
        <f>FACTORS!$E$12*C20/454</f>
        <v>0</v>
      </c>
      <c r="K20" s="147">
        <f>FACTORS!$F$12*C20/454</f>
        <v>0</v>
      </c>
      <c r="L20" s="148">
        <f>FACTORS!$G$12*C20/454</f>
        <v>0</v>
      </c>
      <c r="M20" s="143">
        <f t="shared" si="7"/>
        <v>0</v>
      </c>
      <c r="N20" s="144">
        <f t="shared" si="8"/>
        <v>0</v>
      </c>
      <c r="O20" s="144">
        <f t="shared" si="9"/>
        <v>0</v>
      </c>
      <c r="P20" s="144">
        <f t="shared" si="10"/>
        <v>0</v>
      </c>
      <c r="Q20" s="145">
        <f t="shared" si="11"/>
        <v>0</v>
      </c>
    </row>
    <row r="21" spans="1:17" ht="12.75">
      <c r="A21" s="133"/>
      <c r="B21" s="134" t="s">
        <v>193</v>
      </c>
      <c r="C21" s="135">
        <v>0</v>
      </c>
      <c r="D21" s="41">
        <f>FACTORS!$G$2*C21</f>
        <v>0</v>
      </c>
      <c r="E21" s="137">
        <f t="shared" si="6"/>
        <v>0</v>
      </c>
      <c r="F21" s="147">
        <v>0</v>
      </c>
      <c r="G21" s="147">
        <v>0</v>
      </c>
      <c r="H21" s="143">
        <f>FACTORS!$C$12*C21/454</f>
        <v>0</v>
      </c>
      <c r="I21" s="147">
        <f>FACTORS!$D$12*C21/454</f>
        <v>0</v>
      </c>
      <c r="J21" s="147">
        <f>FACTORS!$E$12*C21/454</f>
        <v>0</v>
      </c>
      <c r="K21" s="147">
        <f>FACTORS!$F$12*C21/454</f>
        <v>0</v>
      </c>
      <c r="L21" s="148">
        <f>FACTORS!$G$12*C21/454</f>
        <v>0</v>
      </c>
      <c r="M21" s="143">
        <f t="shared" si="7"/>
        <v>0</v>
      </c>
      <c r="N21" s="144">
        <f t="shared" si="8"/>
        <v>0</v>
      </c>
      <c r="O21" s="144">
        <f t="shared" si="9"/>
        <v>0</v>
      </c>
      <c r="P21" s="144">
        <f t="shared" si="10"/>
        <v>0</v>
      </c>
      <c r="Q21" s="145">
        <f t="shared" si="11"/>
        <v>0</v>
      </c>
    </row>
    <row r="22" spans="1:17" ht="12.75">
      <c r="A22" s="133"/>
      <c r="B22" s="134" t="s">
        <v>194</v>
      </c>
      <c r="C22" s="135">
        <v>0</v>
      </c>
      <c r="D22" s="41">
        <f>FACTORS!$G$2*C22</f>
        <v>0</v>
      </c>
      <c r="E22" s="137">
        <f t="shared" si="6"/>
        <v>0</v>
      </c>
      <c r="F22" s="147">
        <v>0</v>
      </c>
      <c r="G22" s="147">
        <v>0</v>
      </c>
      <c r="H22" s="143">
        <f>FACTORS!$C$12*C22/454</f>
        <v>0</v>
      </c>
      <c r="I22" s="147">
        <f>FACTORS!$D$12*C22/454</f>
        <v>0</v>
      </c>
      <c r="J22" s="147">
        <f>FACTORS!$E$12*C22/454</f>
        <v>0</v>
      </c>
      <c r="K22" s="147">
        <f>FACTORS!$F$12*C22/454</f>
        <v>0</v>
      </c>
      <c r="L22" s="148">
        <f>FACTORS!$G$12*C22/454</f>
        <v>0</v>
      </c>
      <c r="M22" s="143">
        <f t="shared" si="7"/>
        <v>0</v>
      </c>
      <c r="N22" s="144">
        <f t="shared" si="8"/>
        <v>0</v>
      </c>
      <c r="O22" s="144">
        <f t="shared" si="9"/>
        <v>0</v>
      </c>
      <c r="P22" s="144">
        <f t="shared" si="10"/>
        <v>0</v>
      </c>
      <c r="Q22" s="145">
        <f t="shared" si="11"/>
        <v>0</v>
      </c>
    </row>
    <row r="23" spans="1:17" ht="12.75">
      <c r="A23" s="149"/>
      <c r="B23" s="150"/>
      <c r="C23" s="151"/>
      <c r="D23" s="152" t="s">
        <v>70</v>
      </c>
      <c r="E23" s="153"/>
      <c r="F23" s="154"/>
      <c r="G23" s="155"/>
      <c r="H23" s="156" t="s">
        <v>70</v>
      </c>
      <c r="I23" s="156" t="s">
        <v>70</v>
      </c>
      <c r="J23" s="156"/>
      <c r="K23" s="156"/>
      <c r="L23" s="156"/>
      <c r="M23" s="160"/>
      <c r="N23" s="161"/>
      <c r="O23" s="156"/>
      <c r="P23" s="161"/>
      <c r="Q23" s="162"/>
    </row>
    <row r="24" spans="1:17" ht="12.75">
      <c r="A24" s="133" t="s">
        <v>201</v>
      </c>
      <c r="B24" s="134" t="s">
        <v>202</v>
      </c>
      <c r="C24" s="135">
        <v>0</v>
      </c>
      <c r="D24" s="136">
        <f>FACTORS!$G$2*C24</f>
        <v>0</v>
      </c>
      <c r="E24" s="137">
        <f>D24*24</f>
        <v>0</v>
      </c>
      <c r="F24" s="138">
        <v>0</v>
      </c>
      <c r="G24" s="139">
        <v>0</v>
      </c>
      <c r="H24" s="140">
        <f>FACTORS!$C$12*C24/454</f>
        <v>0</v>
      </c>
      <c r="I24" s="141">
        <f>FACTORS!$D$12*C24/454</f>
        <v>0</v>
      </c>
      <c r="J24" s="141">
        <f>FACTORS!$E$12*C24/454</f>
        <v>0</v>
      </c>
      <c r="K24" s="141">
        <f>FACTORS!$F$12*C24/454</f>
        <v>0</v>
      </c>
      <c r="L24" s="142">
        <f>FACTORS!$G$12*C24/454</f>
        <v>0</v>
      </c>
      <c r="M24" s="143">
        <f>IF(H24=0,0,H24*(E24/(D24*24))*F24*G24/2000)</f>
        <v>0</v>
      </c>
      <c r="N24" s="144">
        <f>IF(I24=0,0,I24*(E24/(D24*24))*G24*F24/2000)</f>
        <v>0</v>
      </c>
      <c r="O24" s="144">
        <f>IF(J24=0,0,J24*(E24/(D24*24))*G24*F24/2000)</f>
        <v>0</v>
      </c>
      <c r="P24" s="144">
        <f>IF(K24=0,0,K24*(E24/(D24*24))*G24*F24/2000)</f>
        <v>0</v>
      </c>
      <c r="Q24" s="145">
        <f>IF(L24=0,0,L24*(E24/(D24*24))*G24*F24/2000)</f>
        <v>0</v>
      </c>
    </row>
    <row r="25" spans="1:17" ht="12.75">
      <c r="A25" s="133" t="s">
        <v>198</v>
      </c>
      <c r="B25" s="134" t="s">
        <v>203</v>
      </c>
      <c r="C25" s="135">
        <v>0</v>
      </c>
      <c r="D25" s="41">
        <f>FACTORS!$G$2*C25</f>
        <v>0</v>
      </c>
      <c r="E25" s="137">
        <f>D25*24</f>
        <v>0</v>
      </c>
      <c r="F25" s="138">
        <v>0</v>
      </c>
      <c r="G25" s="139">
        <v>0</v>
      </c>
      <c r="H25" s="137">
        <f>FACTORS!$C$12*C25/454</f>
        <v>0</v>
      </c>
      <c r="I25" s="147">
        <f>FACTORS!$D$12*C25/454</f>
        <v>0</v>
      </c>
      <c r="J25" s="147">
        <f>FACTORS!$E$12*C25/454</f>
        <v>0</v>
      </c>
      <c r="K25" s="147">
        <f>FACTORS!$F$12*C25/454</f>
        <v>0</v>
      </c>
      <c r="L25" s="148">
        <f>FACTORS!$G$12*C25/454</f>
        <v>0</v>
      </c>
      <c r="M25" s="143">
        <f>IF(H25=0,0,H25*(E25/(D25*24))*F25*G25/2000)</f>
        <v>0</v>
      </c>
      <c r="N25" s="144">
        <f>IF(I25=0,0,I25*(E25/(D25*24))*G25*F25/2000)</f>
        <v>0</v>
      </c>
      <c r="O25" s="144">
        <f>IF(J25=0,0,J25*(E25/(D25*24))*G25*F25/2000)</f>
        <v>0</v>
      </c>
      <c r="P25" s="144">
        <f>IF(K25=0,0,K25*(E25/(D25*24))*G25*F25/2000)</f>
        <v>0</v>
      </c>
      <c r="Q25" s="145">
        <f>IF(L25=0,0,L25*(E25/(D25*24))*G25*F25/2000)</f>
        <v>0</v>
      </c>
    </row>
    <row r="26" spans="1:17" ht="12.75">
      <c r="A26" s="133"/>
      <c r="B26" s="134" t="s">
        <v>193</v>
      </c>
      <c r="C26" s="135">
        <v>0</v>
      </c>
      <c r="D26" s="41">
        <f>FACTORS!$G$2*C26</f>
        <v>0</v>
      </c>
      <c r="E26" s="137">
        <f>D26*24</f>
        <v>0</v>
      </c>
      <c r="F26" s="147">
        <v>0</v>
      </c>
      <c r="G26" s="147">
        <v>0</v>
      </c>
      <c r="H26" s="143">
        <f>FACTORS!$C$12*C26/454</f>
        <v>0</v>
      </c>
      <c r="I26" s="147">
        <f>FACTORS!$D$12*C26/454</f>
        <v>0</v>
      </c>
      <c r="J26" s="147">
        <f>FACTORS!$E$12*C26/454</f>
        <v>0</v>
      </c>
      <c r="K26" s="147">
        <f>FACTORS!$F$12*C26/454</f>
        <v>0</v>
      </c>
      <c r="L26" s="148">
        <f>FACTORS!$G$12*C26/454</f>
        <v>0</v>
      </c>
      <c r="M26" s="143">
        <f>IF(H26=0,0,H26*(E26/(D26*24))*F26*G26/2000)</f>
        <v>0</v>
      </c>
      <c r="N26" s="144">
        <f>IF(I26=0,0,I26*(E26/(D26*24))*G26*F26/2000)</f>
        <v>0</v>
      </c>
      <c r="O26" s="144">
        <f>IF(J26=0,0,J26*(E26/(D26*24))*G26*F26/2000)</f>
        <v>0</v>
      </c>
      <c r="P26" s="144">
        <f>IF(K26=0,0,K26*(E26/(D26*24))*G26*F26/2000)</f>
        <v>0</v>
      </c>
      <c r="Q26" s="145">
        <f>IF(L26=0,0,L26*(E26/(D26*24))*G26*F26/2000)</f>
        <v>0</v>
      </c>
    </row>
    <row r="27" spans="1:17" ht="12.75">
      <c r="A27" s="133"/>
      <c r="B27" s="134" t="s">
        <v>194</v>
      </c>
      <c r="C27" s="135">
        <v>0</v>
      </c>
      <c r="D27" s="41">
        <f>FACTORS!$G$2*C27</f>
        <v>0</v>
      </c>
      <c r="E27" s="137">
        <f>D27*24</f>
        <v>0</v>
      </c>
      <c r="F27" s="147">
        <v>0</v>
      </c>
      <c r="G27" s="147">
        <v>0</v>
      </c>
      <c r="H27" s="143">
        <f>FACTORS!$C$12*C27/454</f>
        <v>0</v>
      </c>
      <c r="I27" s="147">
        <f>FACTORS!$D$12*C27/454</f>
        <v>0</v>
      </c>
      <c r="J27" s="147">
        <f>FACTORS!$E$12*C27/454</f>
        <v>0</v>
      </c>
      <c r="K27" s="147">
        <f>FACTORS!$F$12*C27/454</f>
        <v>0</v>
      </c>
      <c r="L27" s="148">
        <f>FACTORS!$G$12*C27/454</f>
        <v>0</v>
      </c>
      <c r="M27" s="143">
        <f>IF(H27=0,0,H27*(E27/(D27*24))*F27*G27/2000)</f>
        <v>0</v>
      </c>
      <c r="N27" s="144">
        <f>IF(I27=0,0,I27*(E27/(D27*24))*G27*F27/2000)</f>
        <v>0</v>
      </c>
      <c r="O27" s="144">
        <f>IF(J27=0,0,J27*(E27/(D27*24))*G27*F27/2000)</f>
        <v>0</v>
      </c>
      <c r="P27" s="144">
        <f>IF(K27=0,0,K27*(E27/(D27*24))*G27*F27/2000)</f>
        <v>0</v>
      </c>
      <c r="Q27" s="145">
        <f>IF(L27=0,0,L27*(E27/(D27*24))*G27*F27/2000)</f>
        <v>0</v>
      </c>
    </row>
    <row r="28" spans="1:17" ht="12.75">
      <c r="A28" s="149"/>
      <c r="B28" s="150"/>
      <c r="C28" s="151"/>
      <c r="D28" s="152" t="s">
        <v>70</v>
      </c>
      <c r="E28" s="153"/>
      <c r="F28" s="154"/>
      <c r="G28" s="155"/>
      <c r="H28" s="156" t="s">
        <v>70</v>
      </c>
      <c r="I28" s="156" t="s">
        <v>70</v>
      </c>
      <c r="J28" s="156"/>
      <c r="K28" s="156"/>
      <c r="L28" s="156"/>
      <c r="M28" s="160"/>
      <c r="N28" s="161"/>
      <c r="O28" s="156"/>
      <c r="P28" s="156"/>
      <c r="Q28" s="162"/>
    </row>
    <row r="29" spans="1:17" ht="12.75">
      <c r="A29" s="133" t="s">
        <v>204</v>
      </c>
      <c r="B29" s="163" t="s">
        <v>205</v>
      </c>
      <c r="C29" s="135">
        <v>0</v>
      </c>
      <c r="D29" s="136">
        <f>FACTORS!$G$2*C29</f>
        <v>0</v>
      </c>
      <c r="E29" s="137">
        <f aca="true" t="shared" si="12" ref="E29:E36">D29*24</f>
        <v>0</v>
      </c>
      <c r="F29" s="138">
        <v>0</v>
      </c>
      <c r="G29" s="139">
        <v>0</v>
      </c>
      <c r="H29" s="140">
        <f>FACTORS!$C$11*C29/454</f>
        <v>0</v>
      </c>
      <c r="I29" s="141">
        <f>FACTORS!$D$11*C29/454</f>
        <v>0</v>
      </c>
      <c r="J29" s="141">
        <f>FACTORS!$E$11*C29/454</f>
        <v>0</v>
      </c>
      <c r="K29" s="141">
        <f>FACTORS!$F$11*C29/454</f>
        <v>0</v>
      </c>
      <c r="L29" s="142">
        <f>FACTORS!$G$11*C29/454</f>
        <v>0</v>
      </c>
      <c r="M29" s="143">
        <f>IF(H29=0,0,H29*(E29/(D29*24))*F29*G29/2000)</f>
        <v>0</v>
      </c>
      <c r="N29" s="144">
        <f aca="true" t="shared" si="13" ref="N29:N36">IF(I29=0,0,I29*(E29/(D29*24))*G29*F29/2000)</f>
        <v>0</v>
      </c>
      <c r="O29" s="144">
        <f aca="true" t="shared" si="14" ref="O29:O36">IF(J29=0,0,J29*(E29/(D29*24))*G29*F29/2000)</f>
        <v>0</v>
      </c>
      <c r="P29" s="144">
        <f aca="true" t="shared" si="15" ref="P29:P36">IF(K29=0,0,K29*(E29/(D29*24))*G29*F29/2000)</f>
        <v>0</v>
      </c>
      <c r="Q29" s="145">
        <f aca="true" t="shared" si="16" ref="Q29:Q36">IF(L29=0,0,L29*(E29/(D29*24))*G29*F29/2000)</f>
        <v>0</v>
      </c>
    </row>
    <row r="30" spans="1:17" ht="12.75">
      <c r="A30" s="164"/>
      <c r="B30" s="163" t="s">
        <v>206</v>
      </c>
      <c r="C30" s="135">
        <v>0</v>
      </c>
      <c r="D30" s="41">
        <f>FACTORS!$G$2*C30</f>
        <v>0</v>
      </c>
      <c r="E30" s="137">
        <f t="shared" si="12"/>
        <v>0</v>
      </c>
      <c r="F30" s="138">
        <v>0</v>
      </c>
      <c r="G30" s="139">
        <v>0</v>
      </c>
      <c r="H30" s="137">
        <f>FACTORS!$C$12*C30/454</f>
        <v>0</v>
      </c>
      <c r="I30" s="147">
        <f>FACTORS!$D$12*C30/454</f>
        <v>0</v>
      </c>
      <c r="J30" s="147">
        <f>FACTORS!$E$12*C30/454</f>
        <v>0</v>
      </c>
      <c r="K30" s="147">
        <f>FACTORS!$F$12*C30/454</f>
        <v>0</v>
      </c>
      <c r="L30" s="148">
        <f>FACTORS!$G$12*C30/454</f>
        <v>0</v>
      </c>
      <c r="M30" s="143">
        <f>IF(H30=0,0,H30*(E30/(D30*24))*F30*G30/2000)</f>
        <v>0</v>
      </c>
      <c r="N30" s="144">
        <f t="shared" si="13"/>
        <v>0</v>
      </c>
      <c r="O30" s="144">
        <f t="shared" si="14"/>
        <v>0</v>
      </c>
      <c r="P30" s="144">
        <f t="shared" si="15"/>
        <v>0</v>
      </c>
      <c r="Q30" s="145">
        <f t="shared" si="16"/>
        <v>0</v>
      </c>
    </row>
    <row r="31" spans="1:17" ht="12.75">
      <c r="A31" s="133"/>
      <c r="B31" s="134" t="s">
        <v>199</v>
      </c>
      <c r="C31" s="135">
        <v>0</v>
      </c>
      <c r="D31" s="41">
        <f>FACTORS!$G$2*C31</f>
        <v>0</v>
      </c>
      <c r="E31" s="137">
        <f t="shared" si="12"/>
        <v>0</v>
      </c>
      <c r="F31" s="138">
        <v>0</v>
      </c>
      <c r="G31" s="139">
        <v>0</v>
      </c>
      <c r="H31" s="137">
        <f>FACTORS!$C$12*C31/454</f>
        <v>0</v>
      </c>
      <c r="I31" s="147">
        <f>FACTORS!$D$12*C31/454</f>
        <v>0</v>
      </c>
      <c r="J31" s="147">
        <f>FACTORS!$E$12*C31/454</f>
        <v>0</v>
      </c>
      <c r="K31" s="147">
        <f>FACTORS!$F$12*C31/454</f>
        <v>0</v>
      </c>
      <c r="L31" s="148">
        <f>FACTORS!$G$12*C31/454</f>
        <v>0</v>
      </c>
      <c r="M31" s="143">
        <f>IF(H31=0,0,H31*(E31/(D31*24))*F31*G31/2000)</f>
        <v>0</v>
      </c>
      <c r="N31" s="144">
        <f t="shared" si="13"/>
        <v>0</v>
      </c>
      <c r="O31" s="144">
        <f t="shared" si="14"/>
        <v>0</v>
      </c>
      <c r="P31" s="144">
        <f t="shared" si="15"/>
        <v>0</v>
      </c>
      <c r="Q31" s="145">
        <f t="shared" si="16"/>
        <v>0</v>
      </c>
    </row>
    <row r="32" spans="1:17" ht="12.75">
      <c r="A32" s="133"/>
      <c r="B32" s="165" t="s">
        <v>207</v>
      </c>
      <c r="C32" s="135">
        <v>0</v>
      </c>
      <c r="D32" s="41">
        <f>FACTORS!$C$2*C32</f>
        <v>0</v>
      </c>
      <c r="E32" s="137">
        <f t="shared" si="12"/>
        <v>0</v>
      </c>
      <c r="F32" s="138">
        <v>0</v>
      </c>
      <c r="G32" s="139">
        <v>0</v>
      </c>
      <c r="H32" s="166" t="s">
        <v>70</v>
      </c>
      <c r="I32" s="147">
        <f>FACTORS!$D$6*C32/454</f>
        <v>0</v>
      </c>
      <c r="J32" s="147">
        <f>FACTORS!$E$6*C32/454</f>
        <v>0</v>
      </c>
      <c r="K32" s="147">
        <f>FACTORS!$F$6*C32/454</f>
        <v>0</v>
      </c>
      <c r="L32" s="148">
        <f>FACTORS!$G$6*C32/454</f>
        <v>0</v>
      </c>
      <c r="M32" s="143" t="s">
        <v>70</v>
      </c>
      <c r="N32" s="144">
        <f t="shared" si="13"/>
        <v>0</v>
      </c>
      <c r="O32" s="167">
        <f t="shared" si="14"/>
        <v>0</v>
      </c>
      <c r="P32" s="144">
        <f t="shared" si="15"/>
        <v>0</v>
      </c>
      <c r="Q32" s="145">
        <f t="shared" si="16"/>
        <v>0</v>
      </c>
    </row>
    <row r="33" spans="1:17" ht="12.75">
      <c r="A33" s="133"/>
      <c r="B33" s="165" t="s">
        <v>208</v>
      </c>
      <c r="C33" s="135">
        <v>0</v>
      </c>
      <c r="D33" s="41">
        <f>FACTORS!$E$2*C33</f>
        <v>0</v>
      </c>
      <c r="E33" s="137">
        <f t="shared" si="12"/>
        <v>0</v>
      </c>
      <c r="F33" s="138">
        <v>0</v>
      </c>
      <c r="G33" s="139">
        <v>0</v>
      </c>
      <c r="H33" s="166" t="s">
        <v>70</v>
      </c>
      <c r="I33" s="147">
        <f>FACTORS!$D$7*C33/454</f>
        <v>0</v>
      </c>
      <c r="J33" s="147">
        <f>FACTORS!$E$7*C33/454</f>
        <v>0</v>
      </c>
      <c r="K33" s="147">
        <f>FACTORS!$F$7*C33/454</f>
        <v>0</v>
      </c>
      <c r="L33" s="148">
        <f>FACTORS!$G$7*C33/454</f>
        <v>0</v>
      </c>
      <c r="M33" s="143" t="s">
        <v>70</v>
      </c>
      <c r="N33" s="144">
        <f t="shared" si="13"/>
        <v>0</v>
      </c>
      <c r="O33" s="167">
        <f t="shared" si="14"/>
        <v>0</v>
      </c>
      <c r="P33" s="144">
        <f t="shared" si="15"/>
        <v>0</v>
      </c>
      <c r="Q33" s="145">
        <f t="shared" si="16"/>
        <v>0</v>
      </c>
    </row>
    <row r="34" spans="1:17" ht="12.75">
      <c r="A34" s="133"/>
      <c r="B34" s="165" t="s">
        <v>209</v>
      </c>
      <c r="C34" s="135">
        <v>0</v>
      </c>
      <c r="D34" s="41">
        <f>FACTORS!$E$2*C34</f>
        <v>0</v>
      </c>
      <c r="E34" s="137">
        <f t="shared" si="12"/>
        <v>0</v>
      </c>
      <c r="F34" s="138">
        <v>0</v>
      </c>
      <c r="G34" s="139">
        <v>0</v>
      </c>
      <c r="H34" s="166" t="s">
        <v>70</v>
      </c>
      <c r="I34" s="147">
        <f>FACTORS!$D$8*C34/454</f>
        <v>0</v>
      </c>
      <c r="J34" s="147">
        <f>FACTORS!$E$8*C34/454</f>
        <v>0</v>
      </c>
      <c r="K34" s="147">
        <f>FACTORS!$F$8*C34/454</f>
        <v>0</v>
      </c>
      <c r="L34" s="148">
        <f>FACTORS!$G$8*C34/454</f>
        <v>0</v>
      </c>
      <c r="M34" s="143" t="s">
        <v>70</v>
      </c>
      <c r="N34" s="144">
        <f t="shared" si="13"/>
        <v>0</v>
      </c>
      <c r="O34" s="167">
        <f t="shared" si="14"/>
        <v>0</v>
      </c>
      <c r="P34" s="144">
        <f t="shared" si="15"/>
        <v>0</v>
      </c>
      <c r="Q34" s="145">
        <f t="shared" si="16"/>
        <v>0</v>
      </c>
    </row>
    <row r="35" spans="1:17" ht="12.75">
      <c r="A35" s="133"/>
      <c r="B35" s="165" t="s">
        <v>210</v>
      </c>
      <c r="C35" s="135">
        <v>0</v>
      </c>
      <c r="D35" s="41">
        <f>FACTORS!$E$2*C35</f>
        <v>0</v>
      </c>
      <c r="E35" s="137">
        <f t="shared" si="12"/>
        <v>0</v>
      </c>
      <c r="F35" s="138">
        <v>0</v>
      </c>
      <c r="G35" s="139">
        <v>0</v>
      </c>
      <c r="H35" s="166" t="s">
        <v>70</v>
      </c>
      <c r="I35" s="147">
        <f>FACTORS!$D$9*C35/454</f>
        <v>0</v>
      </c>
      <c r="J35" s="147">
        <f>FACTORS!$E$9*C35/454</f>
        <v>0</v>
      </c>
      <c r="K35" s="147">
        <f>FACTORS!$F$9*C35/454</f>
        <v>0</v>
      </c>
      <c r="L35" s="148">
        <f>FACTORS!$G$9*C35/454</f>
        <v>0</v>
      </c>
      <c r="M35" s="143" t="s">
        <v>70</v>
      </c>
      <c r="N35" s="144">
        <f t="shared" si="13"/>
        <v>0</v>
      </c>
      <c r="O35" s="167">
        <f t="shared" si="14"/>
        <v>0</v>
      </c>
      <c r="P35" s="144">
        <f t="shared" si="15"/>
        <v>0</v>
      </c>
      <c r="Q35" s="145">
        <f t="shared" si="16"/>
        <v>0</v>
      </c>
    </row>
    <row r="36" spans="1:17" ht="12.75">
      <c r="A36" s="164"/>
      <c r="B36" s="168" t="s">
        <v>211</v>
      </c>
      <c r="C36" s="135">
        <v>0</v>
      </c>
      <c r="D36" s="169">
        <f>C36*1000000/1050</f>
        <v>0</v>
      </c>
      <c r="E36" s="137">
        <f t="shared" si="12"/>
        <v>0</v>
      </c>
      <c r="F36" s="138">
        <v>0</v>
      </c>
      <c r="G36" s="139">
        <v>0</v>
      </c>
      <c r="H36" s="153">
        <f>FACTORS!$C$15*D36/1000000</f>
        <v>0</v>
      </c>
      <c r="I36" s="170">
        <f>FACTORS!$D$15*D36/1000000</f>
        <v>0</v>
      </c>
      <c r="J36" s="170">
        <f>FACTORS!$E$15*D36/1000000</f>
        <v>0</v>
      </c>
      <c r="K36" s="170">
        <f>FACTORS!$F$15*D36/1000000</f>
        <v>0</v>
      </c>
      <c r="L36" s="171">
        <f>FACTORS!$G$15*D36/1000000</f>
        <v>0</v>
      </c>
      <c r="M36" s="143">
        <f>IF(H36=0,0,H36*(E36/(D36*24))*F36*G36/2000)</f>
        <v>0</v>
      </c>
      <c r="N36" s="144">
        <f t="shared" si="13"/>
        <v>0</v>
      </c>
      <c r="O36" s="144">
        <f t="shared" si="14"/>
        <v>0</v>
      </c>
      <c r="P36" s="144">
        <f t="shared" si="15"/>
        <v>0</v>
      </c>
      <c r="Q36" s="145">
        <f t="shared" si="16"/>
        <v>0</v>
      </c>
    </row>
    <row r="37" spans="1:17" ht="12.75">
      <c r="A37" s="164"/>
      <c r="B37" s="172" t="s">
        <v>212</v>
      </c>
      <c r="C37" s="173" t="s">
        <v>213</v>
      </c>
      <c r="D37" s="173" t="s">
        <v>183</v>
      </c>
      <c r="E37" s="174" t="s">
        <v>214</v>
      </c>
      <c r="F37" s="46"/>
      <c r="G37" s="175"/>
      <c r="H37" s="176"/>
      <c r="I37" s="176"/>
      <c r="J37" s="176"/>
      <c r="K37" s="176"/>
      <c r="L37" s="176"/>
      <c r="M37" s="177"/>
      <c r="N37" s="176"/>
      <c r="O37" s="176"/>
      <c r="P37" s="176"/>
      <c r="Q37" s="178"/>
    </row>
    <row r="38" spans="1:17" ht="12.75">
      <c r="A38" s="164"/>
      <c r="B38" s="134" t="s">
        <v>215</v>
      </c>
      <c r="C38" s="135">
        <v>0</v>
      </c>
      <c r="D38" s="179"/>
      <c r="E38" s="180"/>
      <c r="F38" s="181">
        <v>0</v>
      </c>
      <c r="G38" s="139">
        <v>0</v>
      </c>
      <c r="H38" s="182"/>
      <c r="I38" s="183"/>
      <c r="J38" s="183"/>
      <c r="K38" s="141">
        <f>FACTORS!$F$18*C38/24</f>
        <v>0</v>
      </c>
      <c r="L38" s="184"/>
      <c r="M38" s="143"/>
      <c r="N38" s="185"/>
      <c r="O38" s="166"/>
      <c r="P38" s="167">
        <f>C38*G38*0.03/2000</f>
        <v>0</v>
      </c>
      <c r="Q38" s="145" t="s">
        <v>70</v>
      </c>
    </row>
    <row r="39" spans="1:17" ht="12.75">
      <c r="A39" s="164"/>
      <c r="B39" s="134" t="s">
        <v>216</v>
      </c>
      <c r="C39" s="179"/>
      <c r="D39" s="135">
        <v>0</v>
      </c>
      <c r="E39" s="180"/>
      <c r="F39" s="135">
        <v>0</v>
      </c>
      <c r="G39" s="139">
        <v>0</v>
      </c>
      <c r="H39" s="166"/>
      <c r="I39" s="147">
        <f>FACTORS!$D$16*D39/1000000</f>
        <v>0</v>
      </c>
      <c r="J39" s="147">
        <f>FACTORS!$E$16*D39/1000000</f>
        <v>0</v>
      </c>
      <c r="K39" s="147">
        <f>FACTORS!$F$16*D39/1000000</f>
        <v>0</v>
      </c>
      <c r="L39" s="148">
        <f>FACTORS!$G$16*D39/1000000</f>
        <v>0</v>
      </c>
      <c r="M39" s="186" t="s">
        <v>70</v>
      </c>
      <c r="N39" s="167">
        <f>G39*F39*I39/2000</f>
        <v>0</v>
      </c>
      <c r="O39" s="167">
        <f>F39*G39*J39/2000</f>
        <v>0</v>
      </c>
      <c r="P39" s="144">
        <f>F39*G39*K39/2000</f>
        <v>0</v>
      </c>
      <c r="Q39" s="145">
        <f>F39*G39*L39/2000</f>
        <v>0</v>
      </c>
    </row>
    <row r="40" spans="1:17" ht="12.75">
      <c r="A40" s="164"/>
      <c r="B40" s="163" t="s">
        <v>217</v>
      </c>
      <c r="C40" s="179" t="s">
        <v>70</v>
      </c>
      <c r="D40" s="135">
        <v>0</v>
      </c>
      <c r="E40" s="180"/>
      <c r="F40" s="135">
        <v>0</v>
      </c>
      <c r="G40" s="139">
        <v>0</v>
      </c>
      <c r="H40" s="166" t="s">
        <v>70</v>
      </c>
      <c r="I40" s="167" t="s">
        <v>70</v>
      </c>
      <c r="J40" s="167" t="s">
        <v>70</v>
      </c>
      <c r="K40" s="147">
        <f>FACTORS!$F$21*D40</f>
        <v>0</v>
      </c>
      <c r="L40" s="144" t="s">
        <v>70</v>
      </c>
      <c r="M40" s="143" t="s">
        <v>70</v>
      </c>
      <c r="N40" s="185" t="s">
        <v>70</v>
      </c>
      <c r="O40" s="166" t="s">
        <v>97</v>
      </c>
      <c r="P40" s="167">
        <f>F40*G40*K40/2000</f>
        <v>0</v>
      </c>
      <c r="Q40" s="145" t="s">
        <v>70</v>
      </c>
    </row>
    <row r="41" spans="1:17" ht="12.75">
      <c r="A41" s="164"/>
      <c r="B41" s="163" t="s">
        <v>218</v>
      </c>
      <c r="C41" s="179"/>
      <c r="D41" s="179"/>
      <c r="E41" s="187">
        <v>0</v>
      </c>
      <c r="F41" s="179"/>
      <c r="G41" s="139">
        <v>0</v>
      </c>
      <c r="H41" s="166"/>
      <c r="I41" s="167"/>
      <c r="J41" s="167"/>
      <c r="K41" s="147">
        <f>FACTORS!$F$19*E41</f>
        <v>0</v>
      </c>
      <c r="L41" s="144"/>
      <c r="M41" s="143"/>
      <c r="N41" s="185"/>
      <c r="O41" s="167"/>
      <c r="P41" s="167">
        <f>K41*24*G41/2000</f>
        <v>0</v>
      </c>
      <c r="Q41" s="145" t="s">
        <v>70</v>
      </c>
    </row>
    <row r="42" spans="1:17" ht="12.75">
      <c r="A42" s="188"/>
      <c r="B42" s="189" t="s">
        <v>219</v>
      </c>
      <c r="C42" s="190"/>
      <c r="D42" s="151">
        <v>0</v>
      </c>
      <c r="E42" s="180"/>
      <c r="F42" s="181">
        <v>0</v>
      </c>
      <c r="G42" s="191">
        <v>0</v>
      </c>
      <c r="H42" s="158"/>
      <c r="I42" s="156"/>
      <c r="J42" s="156"/>
      <c r="K42" s="170">
        <f>FACTORS!$F$20*D42/1000000</f>
        <v>0</v>
      </c>
      <c r="L42" s="161"/>
      <c r="M42" s="160"/>
      <c r="N42" s="161"/>
      <c r="O42" s="161"/>
      <c r="P42" s="161">
        <f>K42*F42*G42/2000</f>
        <v>0</v>
      </c>
      <c r="Q42" s="162"/>
    </row>
    <row r="43" spans="1:17" ht="12.75">
      <c r="A43" s="133" t="s">
        <v>189</v>
      </c>
      <c r="B43" s="134" t="s">
        <v>220</v>
      </c>
      <c r="C43" s="194">
        <v>0</v>
      </c>
      <c r="D43" s="195"/>
      <c r="E43" s="196"/>
      <c r="F43" s="194">
        <v>0</v>
      </c>
      <c r="G43" s="197">
        <v>0</v>
      </c>
      <c r="H43" s="140">
        <f>FACTORS!$C$17*C43/24</f>
        <v>0</v>
      </c>
      <c r="I43" s="141">
        <f>FACTORS!$D$17*C43/24</f>
        <v>0</v>
      </c>
      <c r="J43" s="141">
        <f>FACTORS!$E$17*C43/24</f>
        <v>0</v>
      </c>
      <c r="K43" s="141">
        <f>FACTORS!$F$17*C43/24</f>
        <v>0</v>
      </c>
      <c r="L43" s="142">
        <f>FACTORS!$G$17*C43/24</f>
        <v>0</v>
      </c>
      <c r="M43" s="186">
        <f>H43*F43*G43/2000</f>
        <v>0</v>
      </c>
      <c r="N43" s="166">
        <f>I43*F43*G43/2000</f>
        <v>0</v>
      </c>
      <c r="O43" s="166">
        <f>J43*F43*G43/2000</f>
        <v>0</v>
      </c>
      <c r="P43" s="167">
        <f>K43*F43/2000</f>
        <v>0</v>
      </c>
      <c r="Q43" s="145">
        <f>L43*F43*G43/2000</f>
        <v>0</v>
      </c>
    </row>
    <row r="44" spans="1:17" ht="12.75">
      <c r="A44" s="133" t="s">
        <v>221</v>
      </c>
      <c r="B44" s="163" t="s">
        <v>222</v>
      </c>
      <c r="C44" s="179"/>
      <c r="D44" s="135">
        <v>0</v>
      </c>
      <c r="E44" s="180" t="s">
        <v>70</v>
      </c>
      <c r="F44" s="135">
        <v>0</v>
      </c>
      <c r="G44" s="191">
        <v>0</v>
      </c>
      <c r="H44" s="158" t="s">
        <v>70</v>
      </c>
      <c r="I44" s="147">
        <f>FACTORS!$D$16*D44/1000000</f>
        <v>0</v>
      </c>
      <c r="J44" s="170">
        <f>FACTORS!$E$16*D44/1000000</f>
        <v>0</v>
      </c>
      <c r="K44" s="170">
        <f>FACTORS!$F$16*D44/1000000</f>
        <v>0</v>
      </c>
      <c r="L44" s="171">
        <f>FACTORS!$G$16*D44/1000000</f>
        <v>0</v>
      </c>
      <c r="M44" s="186" t="s">
        <v>70</v>
      </c>
      <c r="N44" s="166">
        <f>I44*F44*G44/2000</f>
        <v>0</v>
      </c>
      <c r="O44" s="167">
        <f>F44*G44*J44/2000</f>
        <v>0</v>
      </c>
      <c r="P44" s="144">
        <f>F44*G44*K44/2000</f>
        <v>0</v>
      </c>
      <c r="Q44" s="145">
        <f>F44*G44*L44/2000</f>
        <v>0</v>
      </c>
    </row>
    <row r="45" spans="1:17" ht="12.75">
      <c r="A45" s="199"/>
      <c r="B45" s="200"/>
      <c r="C45" s="201"/>
      <c r="D45" s="201"/>
      <c r="E45" s="202"/>
      <c r="F45" s="201"/>
      <c r="G45" s="203"/>
      <c r="H45" s="140"/>
      <c r="I45" s="140"/>
      <c r="J45" s="140"/>
      <c r="K45" s="140"/>
      <c r="L45" s="140"/>
      <c r="M45" s="204"/>
      <c r="N45" s="142"/>
      <c r="O45" s="142"/>
      <c r="P45" s="142"/>
      <c r="Q45" s="205"/>
    </row>
    <row r="46" spans="1:17" ht="12.75">
      <c r="A46" s="207">
        <f>EMISSIONS1!$A$46+1</f>
        <v>2000</v>
      </c>
      <c r="B46" s="208" t="s">
        <v>223</v>
      </c>
      <c r="C46" s="209"/>
      <c r="D46" s="209"/>
      <c r="E46" s="210"/>
      <c r="F46" s="211"/>
      <c r="G46" s="212"/>
      <c r="H46" s="213">
        <f aca="true" t="shared" si="17" ref="H46:Q46">SUM(H3:H44)</f>
        <v>0</v>
      </c>
      <c r="I46" s="213">
        <f t="shared" si="17"/>
        <v>0</v>
      </c>
      <c r="J46" s="213">
        <f t="shared" si="17"/>
        <v>0</v>
      </c>
      <c r="K46" s="213">
        <f t="shared" si="17"/>
        <v>0</v>
      </c>
      <c r="L46" s="214">
        <f t="shared" si="17"/>
        <v>0</v>
      </c>
      <c r="M46" s="213">
        <f t="shared" si="17"/>
        <v>0</v>
      </c>
      <c r="N46" s="213">
        <f t="shared" si="17"/>
        <v>0</v>
      </c>
      <c r="O46" s="213">
        <f t="shared" si="17"/>
        <v>0</v>
      </c>
      <c r="P46" s="213">
        <f t="shared" si="17"/>
        <v>0</v>
      </c>
      <c r="Q46" s="215">
        <f t="shared" si="17"/>
        <v>0</v>
      </c>
    </row>
    <row r="47" spans="1:17" ht="12.75">
      <c r="A47" s="218"/>
      <c r="B47" s="219"/>
      <c r="C47" s="135" t="s">
        <v>70</v>
      </c>
      <c r="D47" s="135"/>
      <c r="E47" s="187"/>
      <c r="F47" s="135"/>
      <c r="G47" s="220"/>
      <c r="H47" s="137"/>
      <c r="I47" s="137"/>
      <c r="J47" s="137"/>
      <c r="K47" s="137"/>
      <c r="L47" s="221"/>
      <c r="M47" s="148"/>
      <c r="N47" s="148"/>
      <c r="O47" s="148"/>
      <c r="P47" s="148"/>
      <c r="Q47" s="222"/>
    </row>
    <row r="48" spans="1:17" ht="25.5" customHeight="1">
      <c r="A48" s="223" t="s">
        <v>224</v>
      </c>
      <c r="B48" s="224" t="s">
        <v>225</v>
      </c>
      <c r="C48" s="109"/>
      <c r="D48" s="109"/>
      <c r="E48" s="105"/>
      <c r="F48" s="109"/>
      <c r="G48" s="109"/>
      <c r="H48" s="225"/>
      <c r="I48" s="225"/>
      <c r="J48" s="225"/>
      <c r="K48" s="225"/>
      <c r="L48" s="225"/>
      <c r="M48" s="226">
        <f>33.3*$B$49</f>
        <v>0</v>
      </c>
      <c r="N48" s="227">
        <f>33.3*$B$49</f>
        <v>0</v>
      </c>
      <c r="O48" s="228">
        <f>33.3*$B$49</f>
        <v>0</v>
      </c>
      <c r="P48" s="227">
        <f>33.3*$B$49</f>
        <v>0</v>
      </c>
      <c r="Q48" s="229">
        <f>3400*$B$49^(2/3)</f>
        <v>0</v>
      </c>
    </row>
    <row r="49" spans="1:17" ht="13.5" thickBot="1">
      <c r="A49" s="230"/>
      <c r="B49" s="231">
        <v>0</v>
      </c>
      <c r="C49" s="232"/>
      <c r="D49" s="232"/>
      <c r="E49" s="233"/>
      <c r="F49" s="232"/>
      <c r="G49" s="232"/>
      <c r="H49" s="234"/>
      <c r="I49" s="234"/>
      <c r="J49" s="234"/>
      <c r="K49" s="234"/>
      <c r="L49" s="234"/>
      <c r="M49" s="235"/>
      <c r="N49" s="236"/>
      <c r="O49" s="237"/>
      <c r="P49" s="236"/>
      <c r="Q49" s="238"/>
    </row>
    <row r="50" ht="13.5" thickTop="1"/>
  </sheetData>
  <printOptions horizontalCentered="1"/>
  <pageMargins left="0.25" right="0.25" top="1" bottom="0.5" header="0.5" footer="0.5"/>
  <pageSetup fitToHeight="1" fitToWidth="1" horizontalDpi="300" verticalDpi="300" orientation="landscape" scale="66" r:id="rId1"/>
  <headerFooter alignWithMargins="0">
    <oddHeader>&amp;C&amp;"MS Sans Serif,Bold"AIR EMISSIONS CALCULATIONS - SECOND YEAR</oddHeader>
    <oddFooter>&amp;L&amp;"Arial,Regular"Form MMS-139 (August 2003)
Page 4 of 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49"/>
  <sheetViews>
    <sheetView workbookViewId="0" topLeftCell="C1">
      <selection activeCell="M6" sqref="M6"/>
    </sheetView>
  </sheetViews>
  <sheetFormatPr defaultColWidth="9.140625" defaultRowHeight="12.75"/>
  <cols>
    <col min="1" max="1" width="16.7109375" style="0" customWidth="1"/>
    <col min="2" max="2" width="28.7109375" style="0" customWidth="1"/>
    <col min="3" max="17" width="10.7109375" style="0" customWidth="1"/>
  </cols>
  <sheetData>
    <row r="1" spans="1:17" ht="13.5" thickBot="1">
      <c r="A1" s="71" t="s">
        <v>92</v>
      </c>
      <c r="B1" s="71" t="s">
        <v>93</v>
      </c>
      <c r="C1" s="71" t="s">
        <v>94</v>
      </c>
      <c r="D1" s="71" t="s">
        <v>96</v>
      </c>
      <c r="E1" s="72" t="s">
        <v>98</v>
      </c>
      <c r="F1" s="71" t="s">
        <v>99</v>
      </c>
      <c r="G1" s="73"/>
      <c r="H1" s="74"/>
      <c r="I1" s="75" t="s">
        <v>168</v>
      </c>
      <c r="J1" s="76" t="s">
        <v>70</v>
      </c>
      <c r="K1" s="76" t="s">
        <v>169</v>
      </c>
      <c r="L1" s="77" t="s">
        <v>103</v>
      </c>
      <c r="M1" s="78"/>
      <c r="N1" s="78"/>
      <c r="O1" s="78"/>
      <c r="P1" s="78"/>
      <c r="Q1" s="79"/>
    </row>
    <row r="2" spans="1:17" ht="13.5" thickBot="1">
      <c r="A2" s="82" t="str">
        <f>TITLE!$C$1</f>
        <v> </v>
      </c>
      <c r="B2" s="82" t="str">
        <f>TITLE!$C$2</f>
        <v> </v>
      </c>
      <c r="C2" s="83" t="str">
        <f>TITLE!$C$3</f>
        <v>   </v>
      </c>
      <c r="D2" s="82" t="str">
        <f>TITLE!$C$4</f>
        <v>  </v>
      </c>
      <c r="E2" s="83" t="str">
        <f>TITLE!$C$5</f>
        <v> </v>
      </c>
      <c r="F2" s="82" t="str">
        <f>TITLE!$C$6</f>
        <v>    </v>
      </c>
      <c r="G2" s="82"/>
      <c r="H2" s="82"/>
      <c r="I2" s="84" t="str">
        <f>TITLE!$C$7</f>
        <v>  </v>
      </c>
      <c r="J2" s="85"/>
      <c r="K2" s="82" t="str">
        <f>TITLE!$C$8</f>
        <v> </v>
      </c>
      <c r="L2" s="84" t="e">
        <f>TITLE!#REF!</f>
        <v>#REF!</v>
      </c>
      <c r="M2" s="86"/>
      <c r="N2" s="86"/>
      <c r="O2" s="86"/>
      <c r="P2" s="86"/>
      <c r="Q2" s="87"/>
    </row>
    <row r="3" spans="1:24" s="66" customFormat="1" ht="12.75" customHeight="1" thickTop="1">
      <c r="A3" s="90" t="s">
        <v>170</v>
      </c>
      <c r="B3" s="91" t="s">
        <v>171</v>
      </c>
      <c r="C3" s="91" t="s">
        <v>172</v>
      </c>
      <c r="D3" s="91" t="s">
        <v>173</v>
      </c>
      <c r="E3" s="92" t="s">
        <v>174</v>
      </c>
      <c r="F3" s="93" t="s">
        <v>175</v>
      </c>
      <c r="G3" s="94"/>
      <c r="H3" s="95"/>
      <c r="I3" s="95"/>
      <c r="J3" s="95" t="s">
        <v>176</v>
      </c>
      <c r="K3" s="95"/>
      <c r="L3" s="96"/>
      <c r="M3" s="97"/>
      <c r="N3" s="97"/>
      <c r="O3" s="95" t="s">
        <v>177</v>
      </c>
      <c r="P3" s="97"/>
      <c r="Q3" s="98"/>
      <c r="R3" s="99"/>
      <c r="S3" s="22"/>
      <c r="T3" s="22"/>
      <c r="U3" s="22"/>
      <c r="V3" s="22"/>
      <c r="W3" s="22"/>
      <c r="X3" s="22"/>
    </row>
    <row r="4" spans="1:17" ht="12.75">
      <c r="A4" s="100"/>
      <c r="B4" s="101" t="s">
        <v>178</v>
      </c>
      <c r="C4" s="101" t="s">
        <v>179</v>
      </c>
      <c r="D4" s="101" t="s">
        <v>180</v>
      </c>
      <c r="E4" s="102" t="s">
        <v>181</v>
      </c>
      <c r="F4" s="103"/>
      <c r="G4" s="104"/>
      <c r="H4" s="105"/>
      <c r="I4" s="105"/>
      <c r="J4" s="105"/>
      <c r="K4" s="105"/>
      <c r="L4" s="106"/>
      <c r="M4" s="107"/>
      <c r="N4" s="107"/>
      <c r="O4" s="105"/>
      <c r="P4" s="107"/>
      <c r="Q4" s="108"/>
    </row>
    <row r="5" spans="1:17" ht="12.75">
      <c r="A5" s="110"/>
      <c r="B5" s="111" t="s">
        <v>182</v>
      </c>
      <c r="C5" s="112" t="s">
        <v>179</v>
      </c>
      <c r="D5" s="112" t="s">
        <v>183</v>
      </c>
      <c r="E5" s="113" t="s">
        <v>184</v>
      </c>
      <c r="F5" s="114"/>
      <c r="G5" s="115"/>
      <c r="H5" s="116"/>
      <c r="I5" s="116"/>
      <c r="J5" s="116"/>
      <c r="K5" s="116"/>
      <c r="L5" s="117"/>
      <c r="M5" s="118"/>
      <c r="N5" s="118"/>
      <c r="O5" s="116"/>
      <c r="P5" s="118"/>
      <c r="Q5" s="119"/>
    </row>
    <row r="6" spans="1:17" ht="13.5" thickBot="1">
      <c r="A6" s="121"/>
      <c r="B6" s="122" t="s">
        <v>185</v>
      </c>
      <c r="C6" s="123" t="s">
        <v>186</v>
      </c>
      <c r="D6" s="124" t="s">
        <v>183</v>
      </c>
      <c r="E6" s="125" t="s">
        <v>184</v>
      </c>
      <c r="F6" s="126" t="s">
        <v>187</v>
      </c>
      <c r="G6" s="127" t="s">
        <v>188</v>
      </c>
      <c r="H6" s="125" t="s">
        <v>121</v>
      </c>
      <c r="I6" s="125" t="s">
        <v>122</v>
      </c>
      <c r="J6" s="125" t="s">
        <v>123</v>
      </c>
      <c r="K6" s="125" t="s">
        <v>124</v>
      </c>
      <c r="L6" s="128" t="s">
        <v>125</v>
      </c>
      <c r="M6" s="129" t="s">
        <v>121</v>
      </c>
      <c r="N6" s="129" t="s">
        <v>122</v>
      </c>
      <c r="O6" s="129" t="s">
        <v>123</v>
      </c>
      <c r="P6" s="129" t="s">
        <v>124</v>
      </c>
      <c r="Q6" s="130" t="s">
        <v>125</v>
      </c>
    </row>
    <row r="7" spans="1:17" ht="13.5" thickTop="1">
      <c r="A7" s="133" t="s">
        <v>189</v>
      </c>
      <c r="B7" s="134" t="s">
        <v>190</v>
      </c>
      <c r="C7" s="135">
        <v>0</v>
      </c>
      <c r="D7" s="136">
        <f>FACTORS!$G$2*C7</f>
        <v>0</v>
      </c>
      <c r="E7" s="137">
        <f aca="true" t="shared" si="0" ref="E7:E15">D7*24</f>
        <v>0</v>
      </c>
      <c r="F7" s="138">
        <v>0</v>
      </c>
      <c r="G7" s="139">
        <v>0</v>
      </c>
      <c r="H7" s="140">
        <f>FACTORS!$C$12*C7/454</f>
        <v>0</v>
      </c>
      <c r="I7" s="141">
        <f>FACTORS!$D$12*C7/454</f>
        <v>0</v>
      </c>
      <c r="J7" s="141">
        <f>FACTORS!$E$12*C7/454</f>
        <v>0</v>
      </c>
      <c r="K7" s="141">
        <f>FACTORS!$F$12*C7/454</f>
        <v>0</v>
      </c>
      <c r="L7" s="142">
        <f>FACTORS!$G$12*C7/454</f>
        <v>0</v>
      </c>
      <c r="M7" s="143">
        <f aca="true" t="shared" si="1" ref="M7:M15">IF(H7=0,0,H7*(E7/(D7*24))*F7*G7/2000)</f>
        <v>0</v>
      </c>
      <c r="N7" s="144">
        <f aca="true" t="shared" si="2" ref="N7:N15">IF(I7=0,0,I7*(E7/(D7*24))*G7*F7/2000)</f>
        <v>0</v>
      </c>
      <c r="O7" s="144">
        <f aca="true" t="shared" si="3" ref="O7:O15">IF(J7=0,0,J7*(E7/(D7*24))*G7*F7/2000)</f>
        <v>0</v>
      </c>
      <c r="P7" s="144">
        <f aca="true" t="shared" si="4" ref="P7:P15">IF(K7=0,0,K7*(E7/(D7*24))*G7*F7/2000)</f>
        <v>0</v>
      </c>
      <c r="Q7" s="145">
        <f aca="true" t="shared" si="5" ref="Q7:Q15">IF(L7=0,0,L7*(E7/(D7*24))*G7*F7/2000)</f>
        <v>0</v>
      </c>
    </row>
    <row r="8" spans="1:17" ht="12.75">
      <c r="A8" s="133"/>
      <c r="B8" s="134" t="s">
        <v>190</v>
      </c>
      <c r="C8" s="135">
        <v>0</v>
      </c>
      <c r="D8" s="41">
        <f>FACTORS!$G$2*C8</f>
        <v>0</v>
      </c>
      <c r="E8" s="137">
        <f t="shared" si="0"/>
        <v>0</v>
      </c>
      <c r="F8" s="138">
        <v>0</v>
      </c>
      <c r="G8" s="139">
        <v>0</v>
      </c>
      <c r="H8" s="137">
        <f>FACTORS!$C$12*C8/454</f>
        <v>0</v>
      </c>
      <c r="I8" s="147">
        <f>FACTORS!$D$12*C8/454</f>
        <v>0</v>
      </c>
      <c r="J8" s="147">
        <f>FACTORS!$E$12*C8/454</f>
        <v>0</v>
      </c>
      <c r="K8" s="147">
        <f>FACTORS!$F$12*C8/454</f>
        <v>0</v>
      </c>
      <c r="L8" s="148">
        <f>FACTORS!$G$12*C8/454</f>
        <v>0</v>
      </c>
      <c r="M8" s="143">
        <f t="shared" si="1"/>
        <v>0</v>
      </c>
      <c r="N8" s="144">
        <f t="shared" si="2"/>
        <v>0</v>
      </c>
      <c r="O8" s="144">
        <f t="shared" si="3"/>
        <v>0</v>
      </c>
      <c r="P8" s="144">
        <f t="shared" si="4"/>
        <v>0</v>
      </c>
      <c r="Q8" s="145">
        <f t="shared" si="5"/>
        <v>0</v>
      </c>
    </row>
    <row r="9" spans="1:17" ht="12.75">
      <c r="A9" s="133"/>
      <c r="B9" s="134" t="s">
        <v>190</v>
      </c>
      <c r="C9" s="135">
        <v>0</v>
      </c>
      <c r="D9" s="41">
        <f>FACTORS!$G$2*C9</f>
        <v>0</v>
      </c>
      <c r="E9" s="137">
        <f t="shared" si="0"/>
        <v>0</v>
      </c>
      <c r="F9" s="138">
        <v>0</v>
      </c>
      <c r="G9" s="139">
        <v>0</v>
      </c>
      <c r="H9" s="137">
        <f>FACTORS!$C$12*C9/454</f>
        <v>0</v>
      </c>
      <c r="I9" s="147">
        <f>FACTORS!$D$12*C9/454</f>
        <v>0</v>
      </c>
      <c r="J9" s="147">
        <f>FACTORS!$E$12*C9/454</f>
        <v>0</v>
      </c>
      <c r="K9" s="147">
        <f>FACTORS!$F$12*C9/454</f>
        <v>0</v>
      </c>
      <c r="L9" s="148">
        <f>FACTORS!$G$12*C9/454</f>
        <v>0</v>
      </c>
      <c r="M9" s="143">
        <f t="shared" si="1"/>
        <v>0</v>
      </c>
      <c r="N9" s="144">
        <f t="shared" si="2"/>
        <v>0</v>
      </c>
      <c r="O9" s="144">
        <f t="shared" si="3"/>
        <v>0</v>
      </c>
      <c r="P9" s="144">
        <f t="shared" si="4"/>
        <v>0</v>
      </c>
      <c r="Q9" s="145">
        <f t="shared" si="5"/>
        <v>0</v>
      </c>
    </row>
    <row r="10" spans="1:17" ht="12.75">
      <c r="A10" s="133"/>
      <c r="B10" s="134" t="s">
        <v>190</v>
      </c>
      <c r="C10" s="135">
        <v>0</v>
      </c>
      <c r="D10" s="41">
        <f>FACTORS!$G$2*C10</f>
        <v>0</v>
      </c>
      <c r="E10" s="137">
        <f t="shared" si="0"/>
        <v>0</v>
      </c>
      <c r="F10" s="138">
        <v>0</v>
      </c>
      <c r="G10" s="139">
        <v>0</v>
      </c>
      <c r="H10" s="137">
        <f>FACTORS!$C$12*C10/454</f>
        <v>0</v>
      </c>
      <c r="I10" s="147">
        <f>FACTORS!$D$12*C10/454</f>
        <v>0</v>
      </c>
      <c r="J10" s="147">
        <f>FACTORS!$E$12*C10/454</f>
        <v>0</v>
      </c>
      <c r="K10" s="147">
        <f>FACTORS!$F$12*C10/454</f>
        <v>0</v>
      </c>
      <c r="L10" s="148">
        <f>FACTORS!$G$12*C10/454</f>
        <v>0</v>
      </c>
      <c r="M10" s="143">
        <f t="shared" si="1"/>
        <v>0</v>
      </c>
      <c r="N10" s="144">
        <f t="shared" si="2"/>
        <v>0</v>
      </c>
      <c r="O10" s="144">
        <f t="shared" si="3"/>
        <v>0</v>
      </c>
      <c r="P10" s="144">
        <f t="shared" si="4"/>
        <v>0</v>
      </c>
      <c r="Q10" s="145">
        <f t="shared" si="5"/>
        <v>0</v>
      </c>
    </row>
    <row r="11" spans="1:17" ht="12.75">
      <c r="A11" s="133"/>
      <c r="B11" s="134" t="s">
        <v>191</v>
      </c>
      <c r="C11" s="181">
        <v>0</v>
      </c>
      <c r="D11" s="179"/>
      <c r="E11" s="180"/>
      <c r="F11" s="181">
        <v>0</v>
      </c>
      <c r="G11" s="139">
        <v>0</v>
      </c>
      <c r="H11" s="137">
        <f>FACTORS!$C$13*C11/24</f>
        <v>0</v>
      </c>
      <c r="I11" s="147">
        <f>FACTORS!$D$13*C11/24</f>
        <v>0</v>
      </c>
      <c r="J11" s="147">
        <f>FACTORS!$E$13*C11/24</f>
        <v>0</v>
      </c>
      <c r="K11" s="147">
        <f>FACTORS!$F$13*C11/24</f>
        <v>0</v>
      </c>
      <c r="L11" s="148">
        <f>FACTORS!$G$13*C11/24</f>
        <v>0</v>
      </c>
      <c r="M11" s="186">
        <f>H11*F11*G11/2000</f>
        <v>0</v>
      </c>
      <c r="N11" s="166">
        <f>I11*F11*G11/2000</f>
        <v>0</v>
      </c>
      <c r="O11" s="166">
        <f>J11*F11*G11/2000</f>
        <v>0</v>
      </c>
      <c r="P11" s="167">
        <f>K11*F11*G11/2000</f>
        <v>0</v>
      </c>
      <c r="Q11" s="145">
        <f>L11*F11*G11/2000</f>
        <v>0</v>
      </c>
    </row>
    <row r="12" spans="1:17" ht="12.75">
      <c r="A12" s="133"/>
      <c r="B12" s="134" t="s">
        <v>192</v>
      </c>
      <c r="C12" s="135">
        <v>0</v>
      </c>
      <c r="D12" s="41">
        <f>FACTORS!$G$2*C12</f>
        <v>0</v>
      </c>
      <c r="E12" s="137">
        <f t="shared" si="0"/>
        <v>0</v>
      </c>
      <c r="F12" s="138">
        <v>0</v>
      </c>
      <c r="G12" s="139">
        <v>0</v>
      </c>
      <c r="H12" s="137">
        <f>FACTORS!$C$11*C12/454</f>
        <v>0</v>
      </c>
      <c r="I12" s="147">
        <f>FACTORS!$D$11*C12/454</f>
        <v>0</v>
      </c>
      <c r="J12" s="147">
        <f>FACTORS!$E$11*C12/454</f>
        <v>0</v>
      </c>
      <c r="K12" s="147">
        <f>FACTORS!$F$11*C12/454</f>
        <v>0</v>
      </c>
      <c r="L12" s="148">
        <f>FACTORS!$G$11*C12/454</f>
        <v>0</v>
      </c>
      <c r="M12" s="143">
        <f t="shared" si="1"/>
        <v>0</v>
      </c>
      <c r="N12" s="144">
        <f t="shared" si="2"/>
        <v>0</v>
      </c>
      <c r="O12" s="144">
        <f t="shared" si="3"/>
        <v>0</v>
      </c>
      <c r="P12" s="144">
        <f t="shared" si="4"/>
        <v>0</v>
      </c>
      <c r="Q12" s="145">
        <f t="shared" si="5"/>
        <v>0</v>
      </c>
    </row>
    <row r="13" spans="1:17" ht="12.75">
      <c r="A13" s="133"/>
      <c r="B13" s="134" t="s">
        <v>193</v>
      </c>
      <c r="C13" s="135">
        <v>0</v>
      </c>
      <c r="D13" s="41">
        <f>FACTORS!$G$2*C13</f>
        <v>0</v>
      </c>
      <c r="E13" s="137">
        <f t="shared" si="0"/>
        <v>0</v>
      </c>
      <c r="F13" s="138">
        <v>0</v>
      </c>
      <c r="G13" s="139">
        <v>0</v>
      </c>
      <c r="H13" s="137">
        <f>FACTORS!$C$12*C13/454</f>
        <v>0</v>
      </c>
      <c r="I13" s="147">
        <f>FACTORS!$D$12*C13/454</f>
        <v>0</v>
      </c>
      <c r="J13" s="147">
        <f>FACTORS!$E$12*C13/454</f>
        <v>0</v>
      </c>
      <c r="K13" s="147">
        <f>FACTORS!$F$12*C13/454</f>
        <v>0</v>
      </c>
      <c r="L13" s="148">
        <f>FACTORS!$G$12*C13/454</f>
        <v>0</v>
      </c>
      <c r="M13" s="143">
        <f t="shared" si="1"/>
        <v>0</v>
      </c>
      <c r="N13" s="144">
        <f t="shared" si="2"/>
        <v>0</v>
      </c>
      <c r="O13" s="144">
        <f t="shared" si="3"/>
        <v>0</v>
      </c>
      <c r="P13" s="144">
        <f t="shared" si="4"/>
        <v>0</v>
      </c>
      <c r="Q13" s="145">
        <f t="shared" si="5"/>
        <v>0</v>
      </c>
    </row>
    <row r="14" spans="1:17" ht="12.75">
      <c r="A14" s="133"/>
      <c r="B14" s="134" t="s">
        <v>194</v>
      </c>
      <c r="C14" s="135">
        <v>0</v>
      </c>
      <c r="D14" s="41">
        <f>FACTORS!$G$2*C14</f>
        <v>0</v>
      </c>
      <c r="E14" s="137">
        <f t="shared" si="0"/>
        <v>0</v>
      </c>
      <c r="F14" s="138">
        <v>0</v>
      </c>
      <c r="G14" s="139">
        <v>0</v>
      </c>
      <c r="H14" s="137">
        <f>FACTORS!$C$12*C14/454</f>
        <v>0</v>
      </c>
      <c r="I14" s="147">
        <f>FACTORS!$D$12*C14/454</f>
        <v>0</v>
      </c>
      <c r="J14" s="147">
        <f>FACTORS!$E$12*C14/454</f>
        <v>0</v>
      </c>
      <c r="K14" s="147">
        <f>FACTORS!$F$12*C14/454</f>
        <v>0</v>
      </c>
      <c r="L14" s="148">
        <f>FACTORS!$G$12*C14/454</f>
        <v>0</v>
      </c>
      <c r="M14" s="143">
        <f t="shared" si="1"/>
        <v>0</v>
      </c>
      <c r="N14" s="144">
        <f t="shared" si="2"/>
        <v>0</v>
      </c>
      <c r="O14" s="144">
        <f t="shared" si="3"/>
        <v>0</v>
      </c>
      <c r="P14" s="144">
        <f t="shared" si="4"/>
        <v>0</v>
      </c>
      <c r="Q14" s="145">
        <f t="shared" si="5"/>
        <v>0</v>
      </c>
    </row>
    <row r="15" spans="1:17" ht="12.75">
      <c r="A15" s="133"/>
      <c r="B15" s="134" t="s">
        <v>195</v>
      </c>
      <c r="C15" s="135">
        <v>0</v>
      </c>
      <c r="D15" s="41">
        <f>FACTORS!$G$2*C15</f>
        <v>0</v>
      </c>
      <c r="E15" s="137">
        <f t="shared" si="0"/>
        <v>0</v>
      </c>
      <c r="F15" s="135">
        <v>0</v>
      </c>
      <c r="G15" s="139">
        <v>0</v>
      </c>
      <c r="H15" s="137">
        <f>FACTORS!$C$12*C15/454</f>
        <v>0</v>
      </c>
      <c r="I15" s="147">
        <f>FACTORS!$D$12*C15/454</f>
        <v>0</v>
      </c>
      <c r="J15" s="147">
        <f>FACTORS!$E$12*C15/454</f>
        <v>0</v>
      </c>
      <c r="K15" s="147">
        <f>FACTORS!$F$12*C15/454</f>
        <v>0</v>
      </c>
      <c r="L15" s="148">
        <f>FACTORS!$G$12*C15/454</f>
        <v>0</v>
      </c>
      <c r="M15" s="143">
        <f t="shared" si="1"/>
        <v>0</v>
      </c>
      <c r="N15" s="144">
        <f t="shared" si="2"/>
        <v>0</v>
      </c>
      <c r="O15" s="144">
        <f t="shared" si="3"/>
        <v>0</v>
      </c>
      <c r="P15" s="144">
        <f t="shared" si="4"/>
        <v>0</v>
      </c>
      <c r="Q15" s="145">
        <f t="shared" si="5"/>
        <v>0</v>
      </c>
    </row>
    <row r="16" spans="1:17" ht="12.75">
      <c r="A16" s="149"/>
      <c r="B16" s="150"/>
      <c r="C16" s="151"/>
      <c r="D16" s="152" t="s">
        <v>70</v>
      </c>
      <c r="E16" s="153"/>
      <c r="F16" s="154"/>
      <c r="G16" s="155"/>
      <c r="H16" s="156" t="s">
        <v>70</v>
      </c>
      <c r="I16" s="156" t="s">
        <v>70</v>
      </c>
      <c r="J16" s="156"/>
      <c r="K16" s="156"/>
      <c r="L16" s="156"/>
      <c r="M16" s="157"/>
      <c r="N16" s="158"/>
      <c r="O16" s="158"/>
      <c r="P16" s="158"/>
      <c r="Q16" s="159"/>
    </row>
    <row r="17" spans="1:17" ht="12.75">
      <c r="A17" s="133" t="s">
        <v>196</v>
      </c>
      <c r="B17" s="134" t="s">
        <v>197</v>
      </c>
      <c r="C17" s="135">
        <v>0</v>
      </c>
      <c r="D17" s="136">
        <f>FACTORS!$G$2*C17</f>
        <v>0</v>
      </c>
      <c r="E17" s="137">
        <f aca="true" t="shared" si="6" ref="E17:E22">D17*24</f>
        <v>0</v>
      </c>
      <c r="F17" s="138">
        <v>0</v>
      </c>
      <c r="G17" s="139">
        <v>0</v>
      </c>
      <c r="H17" s="140">
        <f>FACTORS!$C$12*C17/454</f>
        <v>0</v>
      </c>
      <c r="I17" s="141">
        <f>FACTORS!$D$12*C17/454</f>
        <v>0</v>
      </c>
      <c r="J17" s="141">
        <f>FACTORS!$E$12*C17/454</f>
        <v>0</v>
      </c>
      <c r="K17" s="141">
        <f>FACTORS!$F$12*C17/454</f>
        <v>0</v>
      </c>
      <c r="L17" s="142">
        <f>FACTORS!$G$12*C17/454</f>
        <v>0</v>
      </c>
      <c r="M17" s="143">
        <f aca="true" t="shared" si="7" ref="M17:M22">IF(H17=0,0,H17*(E17/(D17*24))*F17*G17/2000)</f>
        <v>0</v>
      </c>
      <c r="N17" s="144">
        <f aca="true" t="shared" si="8" ref="N17:N22">IF(I17=0,0,I17*(E17/(D17*24))*G17*F17/2000)</f>
        <v>0</v>
      </c>
      <c r="O17" s="144">
        <f aca="true" t="shared" si="9" ref="O17:O22">IF(J17=0,0,J17*(E17/(D17*24))*G17*F17/2000)</f>
        <v>0</v>
      </c>
      <c r="P17" s="144">
        <f aca="true" t="shared" si="10" ref="P17:P22">IF(K17=0,0,K17*(E17/(D17*24))*G17*F17/2000)</f>
        <v>0</v>
      </c>
      <c r="Q17" s="145">
        <f aca="true" t="shared" si="11" ref="Q17:Q22">IF(L17=0,0,L17*(E17/(D17*24))*G17*F17/2000)</f>
        <v>0</v>
      </c>
    </row>
    <row r="18" spans="1:17" ht="12.75">
      <c r="A18" s="133" t="s">
        <v>198</v>
      </c>
      <c r="B18" s="134" t="s">
        <v>199</v>
      </c>
      <c r="C18" s="135">
        <v>0</v>
      </c>
      <c r="D18" s="41">
        <f>FACTORS!$G$2*C18</f>
        <v>0</v>
      </c>
      <c r="E18" s="137">
        <f t="shared" si="6"/>
        <v>0</v>
      </c>
      <c r="F18" s="138">
        <v>0</v>
      </c>
      <c r="G18" s="139">
        <v>0</v>
      </c>
      <c r="H18" s="137">
        <f>FACTORS!$C$12*C18/454</f>
        <v>0</v>
      </c>
      <c r="I18" s="147">
        <f>FACTORS!$D$12*C18/454</f>
        <v>0</v>
      </c>
      <c r="J18" s="147">
        <f>FACTORS!$E$12*C18/454</f>
        <v>0</v>
      </c>
      <c r="K18" s="147">
        <f>FACTORS!$F$12*C18/454</f>
        <v>0</v>
      </c>
      <c r="L18" s="148">
        <f>FACTORS!$G$12*C18/454</f>
        <v>0</v>
      </c>
      <c r="M18" s="143">
        <f t="shared" si="7"/>
        <v>0</v>
      </c>
      <c r="N18" s="144">
        <f t="shared" si="8"/>
        <v>0</v>
      </c>
      <c r="O18" s="144">
        <f t="shared" si="9"/>
        <v>0</v>
      </c>
      <c r="P18" s="144">
        <f t="shared" si="10"/>
        <v>0</v>
      </c>
      <c r="Q18" s="145">
        <f t="shared" si="11"/>
        <v>0</v>
      </c>
    </row>
    <row r="19" spans="1:17" ht="12.75">
      <c r="A19" s="133"/>
      <c r="B19" s="134" t="s">
        <v>200</v>
      </c>
      <c r="C19" s="135">
        <v>0</v>
      </c>
      <c r="D19" s="41">
        <f>FACTORS!$G$2*C19</f>
        <v>0</v>
      </c>
      <c r="E19" s="137">
        <f t="shared" si="6"/>
        <v>0</v>
      </c>
      <c r="F19" s="138">
        <v>0</v>
      </c>
      <c r="G19" s="139">
        <v>0</v>
      </c>
      <c r="H19" s="137">
        <f>FACTORS!$C$12*C19/454</f>
        <v>0</v>
      </c>
      <c r="I19" s="147">
        <f>FACTORS!$D$12*C19/454</f>
        <v>0</v>
      </c>
      <c r="J19" s="147">
        <f>FACTORS!$E$12*C19/454</f>
        <v>0</v>
      </c>
      <c r="K19" s="147">
        <f>FACTORS!$F$12*C19/454</f>
        <v>0</v>
      </c>
      <c r="L19" s="148">
        <f>FACTORS!$G$12*C19/454</f>
        <v>0</v>
      </c>
      <c r="M19" s="143">
        <f t="shared" si="7"/>
        <v>0</v>
      </c>
      <c r="N19" s="144">
        <f t="shared" si="8"/>
        <v>0</v>
      </c>
      <c r="O19" s="144">
        <f t="shared" si="9"/>
        <v>0</v>
      </c>
      <c r="P19" s="144">
        <f t="shared" si="10"/>
        <v>0</v>
      </c>
      <c r="Q19" s="145">
        <f t="shared" si="11"/>
        <v>0</v>
      </c>
    </row>
    <row r="20" spans="1:17" ht="13.5" customHeight="1">
      <c r="A20" s="133"/>
      <c r="B20" s="134" t="s">
        <v>199</v>
      </c>
      <c r="C20" s="135">
        <v>0</v>
      </c>
      <c r="D20" s="41">
        <f>FACTORS!$G$2*C20</f>
        <v>0</v>
      </c>
      <c r="E20" s="137">
        <f t="shared" si="6"/>
        <v>0</v>
      </c>
      <c r="F20" s="138">
        <v>0</v>
      </c>
      <c r="G20" s="139">
        <v>0</v>
      </c>
      <c r="H20" s="137">
        <f>FACTORS!$C$12*C20/454</f>
        <v>0</v>
      </c>
      <c r="I20" s="147">
        <f>FACTORS!$D$12*C20/454</f>
        <v>0</v>
      </c>
      <c r="J20" s="147">
        <f>FACTORS!$E$12*C20/454</f>
        <v>0</v>
      </c>
      <c r="K20" s="147">
        <f>FACTORS!$F$12*C20/454</f>
        <v>0</v>
      </c>
      <c r="L20" s="148">
        <f>FACTORS!$G$12*C20/454</f>
        <v>0</v>
      </c>
      <c r="M20" s="143">
        <f t="shared" si="7"/>
        <v>0</v>
      </c>
      <c r="N20" s="144">
        <f t="shared" si="8"/>
        <v>0</v>
      </c>
      <c r="O20" s="144">
        <f t="shared" si="9"/>
        <v>0</v>
      </c>
      <c r="P20" s="144">
        <f t="shared" si="10"/>
        <v>0</v>
      </c>
      <c r="Q20" s="145">
        <f t="shared" si="11"/>
        <v>0</v>
      </c>
    </row>
    <row r="21" spans="1:17" ht="12.75">
      <c r="A21" s="133"/>
      <c r="B21" s="134" t="s">
        <v>193</v>
      </c>
      <c r="C21" s="135">
        <v>0</v>
      </c>
      <c r="D21" s="41">
        <f>FACTORS!$G$2*C21</f>
        <v>0</v>
      </c>
      <c r="E21" s="137">
        <f t="shared" si="6"/>
        <v>0</v>
      </c>
      <c r="F21" s="138">
        <v>0</v>
      </c>
      <c r="G21" s="139">
        <v>0</v>
      </c>
      <c r="H21" s="137">
        <f>FACTORS!$C$12*C21/454</f>
        <v>0</v>
      </c>
      <c r="I21" s="147">
        <f>FACTORS!$D$12*C21/454</f>
        <v>0</v>
      </c>
      <c r="J21" s="147">
        <f>FACTORS!$E$12*C21/454</f>
        <v>0</v>
      </c>
      <c r="K21" s="147">
        <f>FACTORS!$F$12*C21/454</f>
        <v>0</v>
      </c>
      <c r="L21" s="148">
        <f>FACTORS!$G$12*C21/454</f>
        <v>0</v>
      </c>
      <c r="M21" s="143">
        <f t="shared" si="7"/>
        <v>0</v>
      </c>
      <c r="N21" s="144">
        <f t="shared" si="8"/>
        <v>0</v>
      </c>
      <c r="O21" s="144">
        <f t="shared" si="9"/>
        <v>0</v>
      </c>
      <c r="P21" s="144">
        <f t="shared" si="10"/>
        <v>0</v>
      </c>
      <c r="Q21" s="145">
        <f t="shared" si="11"/>
        <v>0</v>
      </c>
    </row>
    <row r="22" spans="1:17" ht="12.75">
      <c r="A22" s="133"/>
      <c r="B22" s="134" t="s">
        <v>194</v>
      </c>
      <c r="C22" s="135">
        <v>0</v>
      </c>
      <c r="D22" s="41">
        <f>FACTORS!$G$2*C22</f>
        <v>0</v>
      </c>
      <c r="E22" s="137">
        <f t="shared" si="6"/>
        <v>0</v>
      </c>
      <c r="F22" s="138">
        <v>0</v>
      </c>
      <c r="G22" s="139">
        <v>0</v>
      </c>
      <c r="H22" s="137">
        <f>FACTORS!$C$12*C22/454</f>
        <v>0</v>
      </c>
      <c r="I22" s="147">
        <f>FACTORS!$D$12*C22/454</f>
        <v>0</v>
      </c>
      <c r="J22" s="147">
        <f>FACTORS!$E$12*C22/454</f>
        <v>0</v>
      </c>
      <c r="K22" s="147">
        <f>FACTORS!$F$12*C22/454</f>
        <v>0</v>
      </c>
      <c r="L22" s="148">
        <f>FACTORS!$G$12*C22/454</f>
        <v>0</v>
      </c>
      <c r="M22" s="143">
        <f t="shared" si="7"/>
        <v>0</v>
      </c>
      <c r="N22" s="144">
        <f t="shared" si="8"/>
        <v>0</v>
      </c>
      <c r="O22" s="144">
        <f t="shared" si="9"/>
        <v>0</v>
      </c>
      <c r="P22" s="144">
        <f t="shared" si="10"/>
        <v>0</v>
      </c>
      <c r="Q22" s="145">
        <f t="shared" si="11"/>
        <v>0</v>
      </c>
    </row>
    <row r="23" spans="1:17" ht="12.75">
      <c r="A23" s="149"/>
      <c r="B23" s="150"/>
      <c r="C23" s="151"/>
      <c r="D23" s="152" t="s">
        <v>70</v>
      </c>
      <c r="E23" s="153"/>
      <c r="F23" s="154"/>
      <c r="G23" s="155"/>
      <c r="H23" s="156" t="s">
        <v>70</v>
      </c>
      <c r="I23" s="156" t="s">
        <v>70</v>
      </c>
      <c r="J23" s="156"/>
      <c r="K23" s="156"/>
      <c r="L23" s="156"/>
      <c r="M23" s="160"/>
      <c r="N23" s="161"/>
      <c r="O23" s="156"/>
      <c r="P23" s="161"/>
      <c r="Q23" s="162"/>
    </row>
    <row r="24" spans="1:17" ht="12.75">
      <c r="A24" s="133" t="s">
        <v>201</v>
      </c>
      <c r="B24" s="134" t="s">
        <v>202</v>
      </c>
      <c r="C24" s="135">
        <v>0</v>
      </c>
      <c r="D24" s="136">
        <f>FACTORS!$G$2*C24</f>
        <v>0</v>
      </c>
      <c r="E24" s="137">
        <f>D24*24</f>
        <v>0</v>
      </c>
      <c r="F24" s="138">
        <v>0</v>
      </c>
      <c r="G24" s="139">
        <v>0</v>
      </c>
      <c r="H24" s="140">
        <f>FACTORS!$C$12*C24/454</f>
        <v>0</v>
      </c>
      <c r="I24" s="141">
        <f>FACTORS!$D$12*C24/454</f>
        <v>0</v>
      </c>
      <c r="J24" s="141">
        <f>FACTORS!$E$12*C24/454</f>
        <v>0</v>
      </c>
      <c r="K24" s="141">
        <f>FACTORS!$F$12*C24/454</f>
        <v>0</v>
      </c>
      <c r="L24" s="142">
        <f>FACTORS!$G$12*C24/454</f>
        <v>0</v>
      </c>
      <c r="M24" s="143">
        <f>IF(H24=0,0,H24*(E24/(D24*24))*F24*G24/2000)</f>
        <v>0</v>
      </c>
      <c r="N24" s="144">
        <f>IF(I24=0,0,I24*(E24/(D24*24))*G24*F24/2000)</f>
        <v>0</v>
      </c>
      <c r="O24" s="144">
        <f>IF(J24=0,0,J24*(E24/(D24*24))*G24*F24/2000)</f>
        <v>0</v>
      </c>
      <c r="P24" s="144">
        <f>IF(K24=0,0,K24*(E24/(D24*24))*G24*F24/2000)</f>
        <v>0</v>
      </c>
      <c r="Q24" s="145">
        <f>IF(L24=0,0,L24*(E24/(D24*24))*G24*F24/2000)</f>
        <v>0</v>
      </c>
    </row>
    <row r="25" spans="1:17" ht="12.75">
      <c r="A25" s="133" t="s">
        <v>198</v>
      </c>
      <c r="B25" s="134" t="s">
        <v>203</v>
      </c>
      <c r="C25" s="135">
        <v>0</v>
      </c>
      <c r="D25" s="41">
        <f>FACTORS!$G$2*C25</f>
        <v>0</v>
      </c>
      <c r="E25" s="137">
        <f>D25*24</f>
        <v>0</v>
      </c>
      <c r="F25" s="138">
        <v>0</v>
      </c>
      <c r="G25" s="139">
        <v>0</v>
      </c>
      <c r="H25" s="137">
        <f>FACTORS!$C$12*C25/454</f>
        <v>0</v>
      </c>
      <c r="I25" s="147">
        <f>FACTORS!$D$12*C25/454</f>
        <v>0</v>
      </c>
      <c r="J25" s="147">
        <f>FACTORS!$E$12*C25/454</f>
        <v>0</v>
      </c>
      <c r="K25" s="147">
        <f>FACTORS!$F$12*C25/454</f>
        <v>0</v>
      </c>
      <c r="L25" s="148">
        <f>FACTORS!$G$12*C25/454</f>
        <v>0</v>
      </c>
      <c r="M25" s="143">
        <f>IF(H25=0,0,H25*(E25/(D25*24))*F25*G25/2000)</f>
        <v>0</v>
      </c>
      <c r="N25" s="144">
        <f>IF(I25=0,0,I25*(E25/(D25*24))*G25*F25/2000)</f>
        <v>0</v>
      </c>
      <c r="O25" s="144">
        <f>IF(J25=0,0,J25*(E25/(D25*24))*G25*F25/2000)</f>
        <v>0</v>
      </c>
      <c r="P25" s="144">
        <f>IF(K25=0,0,K25*(E25/(D25*24))*G25*F25/2000)</f>
        <v>0</v>
      </c>
      <c r="Q25" s="145">
        <f>IF(L25=0,0,L25*(E25/(D25*24))*G25*F25/2000)</f>
        <v>0</v>
      </c>
    </row>
    <row r="26" spans="1:17" ht="12.75">
      <c r="A26" s="133"/>
      <c r="B26" s="134" t="s">
        <v>193</v>
      </c>
      <c r="C26" s="135">
        <v>0</v>
      </c>
      <c r="D26" s="41">
        <f>FACTORS!$G$2*C26</f>
        <v>0</v>
      </c>
      <c r="E26" s="137">
        <f>D26*24</f>
        <v>0</v>
      </c>
      <c r="F26" s="138">
        <v>0</v>
      </c>
      <c r="G26" s="139">
        <v>0</v>
      </c>
      <c r="H26" s="137">
        <f>FACTORS!$C$12*C26/454</f>
        <v>0</v>
      </c>
      <c r="I26" s="147">
        <f>FACTORS!$D$12*C26/454</f>
        <v>0</v>
      </c>
      <c r="J26" s="147">
        <f>FACTORS!$E$12*C26/454</f>
        <v>0</v>
      </c>
      <c r="K26" s="147">
        <f>FACTORS!$F$12*C26/454</f>
        <v>0</v>
      </c>
      <c r="L26" s="148">
        <f>FACTORS!$G$12*C26/454</f>
        <v>0</v>
      </c>
      <c r="M26" s="143">
        <f>IF(H26=0,0,H26*(E26/(D26*24))*F26*G26/2000)</f>
        <v>0</v>
      </c>
      <c r="N26" s="144">
        <f>IF(I26=0,0,I26*(E26/(D26*24))*G26*F26/2000)</f>
        <v>0</v>
      </c>
      <c r="O26" s="144">
        <f>IF(J26=0,0,J26*(E26/(D26*24))*G26*F26/2000)</f>
        <v>0</v>
      </c>
      <c r="P26" s="144">
        <f>IF(K26=0,0,K26*(E26/(D26*24))*G26*F26/2000)</f>
        <v>0</v>
      </c>
      <c r="Q26" s="145">
        <f>IF(L26=0,0,L26*(E26/(D26*24))*G26*F26/2000)</f>
        <v>0</v>
      </c>
    </row>
    <row r="27" spans="1:17" ht="12.75">
      <c r="A27" s="133"/>
      <c r="B27" s="134" t="s">
        <v>194</v>
      </c>
      <c r="C27" s="135">
        <v>0</v>
      </c>
      <c r="D27" s="41">
        <f>FACTORS!$G$2*C27</f>
        <v>0</v>
      </c>
      <c r="E27" s="137">
        <f>D27*24</f>
        <v>0</v>
      </c>
      <c r="F27" s="138">
        <v>0</v>
      </c>
      <c r="G27" s="139">
        <v>0</v>
      </c>
      <c r="H27" s="137">
        <f>FACTORS!$C$12*C27/454</f>
        <v>0</v>
      </c>
      <c r="I27" s="147">
        <f>FACTORS!$D$12*C27/454</f>
        <v>0</v>
      </c>
      <c r="J27" s="147">
        <f>FACTORS!$E$12*C27/454</f>
        <v>0</v>
      </c>
      <c r="K27" s="147">
        <f>FACTORS!$F$12*C27/454</f>
        <v>0</v>
      </c>
      <c r="L27" s="148">
        <f>FACTORS!$G$12*C27/454</f>
        <v>0</v>
      </c>
      <c r="M27" s="143">
        <f>IF(H27=0,0,H27*(E27/(D27*24))*F27*G27/2000)</f>
        <v>0</v>
      </c>
      <c r="N27" s="144">
        <f>IF(I27=0,0,I27*(E27/(D27*24))*G27*F27/2000)</f>
        <v>0</v>
      </c>
      <c r="O27" s="144">
        <f>IF(J27=0,0,J27*(E27/(D27*24))*G27*F27/2000)</f>
        <v>0</v>
      </c>
      <c r="P27" s="144">
        <f>IF(K27=0,0,K27*(E27/(D27*24))*G27*F27/2000)</f>
        <v>0</v>
      </c>
      <c r="Q27" s="145">
        <f>IF(L27=0,0,L27*(E27/(D27*24))*G27*F27/2000)</f>
        <v>0</v>
      </c>
    </row>
    <row r="28" spans="1:17" ht="12.75">
      <c r="A28" s="149"/>
      <c r="B28" s="150"/>
      <c r="C28" s="151"/>
      <c r="D28" s="152" t="s">
        <v>70</v>
      </c>
      <c r="E28" s="153"/>
      <c r="F28" s="154"/>
      <c r="G28" s="155"/>
      <c r="H28" s="156" t="s">
        <v>70</v>
      </c>
      <c r="I28" s="156" t="s">
        <v>70</v>
      </c>
      <c r="J28" s="156"/>
      <c r="K28" s="156"/>
      <c r="L28" s="156"/>
      <c r="M28" s="160"/>
      <c r="N28" s="161"/>
      <c r="O28" s="156"/>
      <c r="P28" s="156"/>
      <c r="Q28" s="162"/>
    </row>
    <row r="29" spans="1:17" ht="12.75">
      <c r="A29" s="133" t="s">
        <v>204</v>
      </c>
      <c r="B29" s="163" t="s">
        <v>205</v>
      </c>
      <c r="C29" s="135">
        <v>0</v>
      </c>
      <c r="D29" s="136">
        <f>FACTORS!$G$2*C29</f>
        <v>0</v>
      </c>
      <c r="E29" s="137">
        <f aca="true" t="shared" si="12" ref="E29:E36">D29*24</f>
        <v>0</v>
      </c>
      <c r="F29" s="138">
        <v>0</v>
      </c>
      <c r="G29" s="139">
        <v>0</v>
      </c>
      <c r="H29" s="140">
        <f>FACTORS!$C$11*C29/454</f>
        <v>0</v>
      </c>
      <c r="I29" s="141">
        <f>FACTORS!$D$11*C29/454</f>
        <v>0</v>
      </c>
      <c r="J29" s="141">
        <f>FACTORS!$E$11*C29/454</f>
        <v>0</v>
      </c>
      <c r="K29" s="141">
        <f>FACTORS!$F$11*C29/454</f>
        <v>0</v>
      </c>
      <c r="L29" s="142">
        <f>FACTORS!$G$11*C29/454</f>
        <v>0</v>
      </c>
      <c r="M29" s="143">
        <f>IF(H29=0,0,H29*(E29/(D29*24))*F29*G29/2000)</f>
        <v>0</v>
      </c>
      <c r="N29" s="144">
        <f aca="true" t="shared" si="13" ref="N29:N36">IF(I29=0,0,I29*(E29/(D29*24))*G29*F29/2000)</f>
        <v>0</v>
      </c>
      <c r="O29" s="144">
        <f aca="true" t="shared" si="14" ref="O29:O36">IF(J29=0,0,J29*(E29/(D29*24))*G29*F29/2000)</f>
        <v>0</v>
      </c>
      <c r="P29" s="144">
        <f aca="true" t="shared" si="15" ref="P29:P36">IF(K29=0,0,K29*(E29/(D29*24))*G29*F29/2000)</f>
        <v>0</v>
      </c>
      <c r="Q29" s="145">
        <f aca="true" t="shared" si="16" ref="Q29:Q36">IF(L29=0,0,L29*(E29/(D29*24))*G29*F29/2000)</f>
        <v>0</v>
      </c>
    </row>
    <row r="30" spans="1:17" ht="12.75">
      <c r="A30" s="164"/>
      <c r="B30" s="163" t="s">
        <v>206</v>
      </c>
      <c r="C30" s="135">
        <v>0</v>
      </c>
      <c r="D30" s="41">
        <f>FACTORS!$G$2*C30</f>
        <v>0</v>
      </c>
      <c r="E30" s="137">
        <f t="shared" si="12"/>
        <v>0</v>
      </c>
      <c r="F30" s="138">
        <v>0</v>
      </c>
      <c r="G30" s="139">
        <v>0</v>
      </c>
      <c r="H30" s="137">
        <f>FACTORS!$C$12*C30/454</f>
        <v>0</v>
      </c>
      <c r="I30" s="147">
        <f>FACTORS!$D$12*C30/454</f>
        <v>0</v>
      </c>
      <c r="J30" s="147">
        <f>FACTORS!$E$12*C30/454</f>
        <v>0</v>
      </c>
      <c r="K30" s="147">
        <f>FACTORS!$F$12*C30/454</f>
        <v>0</v>
      </c>
      <c r="L30" s="148">
        <f>FACTORS!$G$12*C30/454</f>
        <v>0</v>
      </c>
      <c r="M30" s="143">
        <f>IF(H30=0,0,H30*(E30/(D30*24))*F30*G30/2000)</f>
        <v>0</v>
      </c>
      <c r="N30" s="144">
        <f t="shared" si="13"/>
        <v>0</v>
      </c>
      <c r="O30" s="144">
        <f t="shared" si="14"/>
        <v>0</v>
      </c>
      <c r="P30" s="144">
        <f t="shared" si="15"/>
        <v>0</v>
      </c>
      <c r="Q30" s="145">
        <f t="shared" si="16"/>
        <v>0</v>
      </c>
    </row>
    <row r="31" spans="1:17" ht="12.75">
      <c r="A31" s="133"/>
      <c r="B31" s="134" t="s">
        <v>199</v>
      </c>
      <c r="C31" s="135">
        <v>0</v>
      </c>
      <c r="D31" s="41">
        <f>FACTORS!$G$2*C31</f>
        <v>0</v>
      </c>
      <c r="E31" s="137">
        <f t="shared" si="12"/>
        <v>0</v>
      </c>
      <c r="F31" s="138">
        <v>0</v>
      </c>
      <c r="G31" s="139">
        <v>0</v>
      </c>
      <c r="H31" s="137">
        <f>FACTORS!$C$12*C31/454</f>
        <v>0</v>
      </c>
      <c r="I31" s="147">
        <f>FACTORS!$D$12*C31/454</f>
        <v>0</v>
      </c>
      <c r="J31" s="147">
        <f>FACTORS!$E$12*C31/454</f>
        <v>0</v>
      </c>
      <c r="K31" s="147">
        <f>FACTORS!$F$12*C31/454</f>
        <v>0</v>
      </c>
      <c r="L31" s="148">
        <f>FACTORS!$G$12*C31/454</f>
        <v>0</v>
      </c>
      <c r="M31" s="143">
        <f>IF(H31=0,0,H31*(E31/(D31*24))*F31*G31/2000)</f>
        <v>0</v>
      </c>
      <c r="N31" s="144">
        <f t="shared" si="13"/>
        <v>0</v>
      </c>
      <c r="O31" s="144">
        <f t="shared" si="14"/>
        <v>0</v>
      </c>
      <c r="P31" s="144">
        <f t="shared" si="15"/>
        <v>0</v>
      </c>
      <c r="Q31" s="145">
        <f t="shared" si="16"/>
        <v>0</v>
      </c>
    </row>
    <row r="32" spans="1:17" ht="12.75">
      <c r="A32" s="133"/>
      <c r="B32" s="165" t="s">
        <v>207</v>
      </c>
      <c r="C32" s="135">
        <v>0</v>
      </c>
      <c r="D32" s="41">
        <f>FACTORS!$C$2*C32</f>
        <v>0</v>
      </c>
      <c r="E32" s="137">
        <f t="shared" si="12"/>
        <v>0</v>
      </c>
      <c r="F32" s="138">
        <v>0</v>
      </c>
      <c r="G32" s="139">
        <v>0</v>
      </c>
      <c r="H32" s="166" t="s">
        <v>70</v>
      </c>
      <c r="I32" s="147">
        <f>FACTORS!$D$6*C32/454</f>
        <v>0</v>
      </c>
      <c r="J32" s="147">
        <f>FACTORS!$E$6*C32/454</f>
        <v>0</v>
      </c>
      <c r="K32" s="147">
        <f>FACTORS!$F$6*C32/454</f>
        <v>0</v>
      </c>
      <c r="L32" s="148">
        <f>FACTORS!$G$6*C32/454</f>
        <v>0</v>
      </c>
      <c r="M32" s="143" t="s">
        <v>70</v>
      </c>
      <c r="N32" s="144">
        <f t="shared" si="13"/>
        <v>0</v>
      </c>
      <c r="O32" s="167">
        <f t="shared" si="14"/>
        <v>0</v>
      </c>
      <c r="P32" s="144">
        <f t="shared" si="15"/>
        <v>0</v>
      </c>
      <c r="Q32" s="145">
        <f t="shared" si="16"/>
        <v>0</v>
      </c>
    </row>
    <row r="33" spans="1:17" ht="12.75">
      <c r="A33" s="133"/>
      <c r="B33" s="165" t="s">
        <v>208</v>
      </c>
      <c r="C33" s="135">
        <v>0</v>
      </c>
      <c r="D33" s="41">
        <f>FACTORS!$G$2*C33</f>
        <v>0</v>
      </c>
      <c r="E33" s="137">
        <f t="shared" si="12"/>
        <v>0</v>
      </c>
      <c r="F33" s="138">
        <v>0</v>
      </c>
      <c r="G33" s="139">
        <v>0</v>
      </c>
      <c r="H33" s="166" t="s">
        <v>70</v>
      </c>
      <c r="I33" s="147">
        <f>FACTORS!$D$7*C33/454</f>
        <v>0</v>
      </c>
      <c r="J33" s="147">
        <f>FACTORS!$E$7*C33/454</f>
        <v>0</v>
      </c>
      <c r="K33" s="147">
        <f>FACTORS!$F$7*C33/454</f>
        <v>0</v>
      </c>
      <c r="L33" s="148">
        <f>FACTORS!$G$7*C33/454</f>
        <v>0</v>
      </c>
      <c r="M33" s="143" t="s">
        <v>70</v>
      </c>
      <c r="N33" s="144">
        <f t="shared" si="13"/>
        <v>0</v>
      </c>
      <c r="O33" s="167">
        <f t="shared" si="14"/>
        <v>0</v>
      </c>
      <c r="P33" s="144">
        <f t="shared" si="15"/>
        <v>0</v>
      </c>
      <c r="Q33" s="145">
        <f t="shared" si="16"/>
        <v>0</v>
      </c>
    </row>
    <row r="34" spans="1:17" ht="12.75">
      <c r="A34" s="133"/>
      <c r="B34" s="165" t="s">
        <v>209</v>
      </c>
      <c r="C34" s="135">
        <v>0</v>
      </c>
      <c r="D34" s="41">
        <f>FACTORS!$E$2*C34</f>
        <v>0</v>
      </c>
      <c r="E34" s="137">
        <f t="shared" si="12"/>
        <v>0</v>
      </c>
      <c r="F34" s="138">
        <v>0</v>
      </c>
      <c r="G34" s="139">
        <v>0</v>
      </c>
      <c r="H34" s="166" t="s">
        <v>70</v>
      </c>
      <c r="I34" s="147">
        <f>FACTORS!$D$8*C34/454</f>
        <v>0</v>
      </c>
      <c r="J34" s="147">
        <f>FACTORS!$E$8*C34/454</f>
        <v>0</v>
      </c>
      <c r="K34" s="147">
        <f>FACTORS!$F$8*C34/454</f>
        <v>0</v>
      </c>
      <c r="L34" s="148">
        <f>FACTORS!$G$8*C34/454</f>
        <v>0</v>
      </c>
      <c r="M34" s="143" t="s">
        <v>70</v>
      </c>
      <c r="N34" s="144">
        <f t="shared" si="13"/>
        <v>0</v>
      </c>
      <c r="O34" s="167">
        <f t="shared" si="14"/>
        <v>0</v>
      </c>
      <c r="P34" s="144">
        <f t="shared" si="15"/>
        <v>0</v>
      </c>
      <c r="Q34" s="145">
        <f t="shared" si="16"/>
        <v>0</v>
      </c>
    </row>
    <row r="35" spans="1:17" ht="12.75">
      <c r="A35" s="133"/>
      <c r="B35" s="165" t="s">
        <v>210</v>
      </c>
      <c r="C35" s="135">
        <v>0</v>
      </c>
      <c r="D35" s="41">
        <f>FACTORS!$E$2*C35</f>
        <v>0</v>
      </c>
      <c r="E35" s="137">
        <f t="shared" si="12"/>
        <v>0</v>
      </c>
      <c r="F35" s="138">
        <v>0</v>
      </c>
      <c r="G35" s="139">
        <v>0</v>
      </c>
      <c r="H35" s="166" t="s">
        <v>70</v>
      </c>
      <c r="I35" s="147">
        <f>FACTORS!$D$9*C35/454</f>
        <v>0</v>
      </c>
      <c r="J35" s="147">
        <f>FACTORS!$E$9*C35/454</f>
        <v>0</v>
      </c>
      <c r="K35" s="147">
        <f>FACTORS!$F$9*C35/454</f>
        <v>0</v>
      </c>
      <c r="L35" s="148">
        <f>FACTORS!$G$9*C35/454</f>
        <v>0</v>
      </c>
      <c r="M35" s="143" t="s">
        <v>70</v>
      </c>
      <c r="N35" s="144">
        <f t="shared" si="13"/>
        <v>0</v>
      </c>
      <c r="O35" s="167">
        <f t="shared" si="14"/>
        <v>0</v>
      </c>
      <c r="P35" s="144">
        <f t="shared" si="15"/>
        <v>0</v>
      </c>
      <c r="Q35" s="145">
        <f t="shared" si="16"/>
        <v>0</v>
      </c>
    </row>
    <row r="36" spans="1:17" ht="12.75">
      <c r="A36" s="164"/>
      <c r="B36" s="168" t="s">
        <v>211</v>
      </c>
      <c r="C36" s="135">
        <v>0</v>
      </c>
      <c r="D36" s="169">
        <f>C36*1000000/1050</f>
        <v>0</v>
      </c>
      <c r="E36" s="137">
        <f t="shared" si="12"/>
        <v>0</v>
      </c>
      <c r="F36" s="138">
        <v>0</v>
      </c>
      <c r="G36" s="139">
        <v>0</v>
      </c>
      <c r="H36" s="153">
        <f>FACTORS!$C$15*D36/1000000</f>
        <v>0</v>
      </c>
      <c r="I36" s="170">
        <f>FACTORS!$D$15*D36/1000000</f>
        <v>0</v>
      </c>
      <c r="J36" s="170">
        <f>FACTORS!$E$15*D36/1000000</f>
        <v>0</v>
      </c>
      <c r="K36" s="171">
        <f>FACTORS!$F$15*D36/1000000</f>
        <v>0</v>
      </c>
      <c r="L36" s="171">
        <f>FACTORS!$G$15*D36/1000000</f>
        <v>0</v>
      </c>
      <c r="M36" s="143">
        <f>IF(H36=0,0,H36*(E36/(D36*24))*F36*G36/2000)</f>
        <v>0</v>
      </c>
      <c r="N36" s="144">
        <f t="shared" si="13"/>
        <v>0</v>
      </c>
      <c r="O36" s="144">
        <f t="shared" si="14"/>
        <v>0</v>
      </c>
      <c r="P36" s="144">
        <f t="shared" si="15"/>
        <v>0</v>
      </c>
      <c r="Q36" s="145">
        <f t="shared" si="16"/>
        <v>0</v>
      </c>
    </row>
    <row r="37" spans="1:17" ht="12.75">
      <c r="A37" s="164"/>
      <c r="B37" s="172" t="s">
        <v>212</v>
      </c>
      <c r="C37" s="173" t="s">
        <v>213</v>
      </c>
      <c r="D37" s="173" t="s">
        <v>183</v>
      </c>
      <c r="E37" s="174" t="s">
        <v>214</v>
      </c>
      <c r="F37" s="46"/>
      <c r="G37" s="175"/>
      <c r="H37" s="176"/>
      <c r="I37" s="176"/>
      <c r="J37" s="176"/>
      <c r="K37" s="176"/>
      <c r="L37" s="176" t="s">
        <v>70</v>
      </c>
      <c r="M37" s="177"/>
      <c r="N37" s="176"/>
      <c r="O37" s="176"/>
      <c r="P37" s="176"/>
      <c r="Q37" s="178"/>
    </row>
    <row r="38" spans="1:17" ht="12.75">
      <c r="A38" s="164"/>
      <c r="B38" s="134" t="s">
        <v>215</v>
      </c>
      <c r="C38" s="135">
        <v>0</v>
      </c>
      <c r="D38" s="179"/>
      <c r="E38" s="180"/>
      <c r="F38" s="181">
        <v>0</v>
      </c>
      <c r="G38" s="139">
        <v>0</v>
      </c>
      <c r="H38" s="182"/>
      <c r="I38" s="183"/>
      <c r="J38" s="183"/>
      <c r="K38" s="141">
        <f>FACTORS!$F$18*C38/24</f>
        <v>0</v>
      </c>
      <c r="L38" s="184"/>
      <c r="M38" s="143"/>
      <c r="N38" s="185"/>
      <c r="O38" s="166"/>
      <c r="P38" s="167">
        <f>C38*G38*0.03/2000</f>
        <v>0</v>
      </c>
      <c r="Q38" s="145" t="s">
        <v>70</v>
      </c>
    </row>
    <row r="39" spans="1:17" ht="12.75">
      <c r="A39" s="164"/>
      <c r="B39" s="134" t="s">
        <v>216</v>
      </c>
      <c r="C39" s="179"/>
      <c r="D39" s="135">
        <v>0</v>
      </c>
      <c r="E39" s="180"/>
      <c r="F39" s="135">
        <v>0</v>
      </c>
      <c r="G39" s="139">
        <v>0</v>
      </c>
      <c r="H39" s="166"/>
      <c r="I39" s="147">
        <f>FACTORS!$D$16*D39/1000000</f>
        <v>0</v>
      </c>
      <c r="J39" s="147">
        <f>FACTORS!$E$16*D39/1000000</f>
        <v>0</v>
      </c>
      <c r="K39" s="147">
        <f>FACTORS!$F$16*D39/1000000</f>
        <v>0</v>
      </c>
      <c r="L39" s="148">
        <f>FACTORS!$G$16*D39/1000000</f>
        <v>0</v>
      </c>
      <c r="M39" s="186" t="s">
        <v>70</v>
      </c>
      <c r="N39" s="167">
        <f>G39*F39*I39/2000</f>
        <v>0</v>
      </c>
      <c r="O39" s="167">
        <f>F39*G39*J39/2000</f>
        <v>0</v>
      </c>
      <c r="P39" s="144">
        <f>F39*G39*K39/2000</f>
        <v>0</v>
      </c>
      <c r="Q39" s="145">
        <f>F39*G39*L39/2000</f>
        <v>0</v>
      </c>
    </row>
    <row r="40" spans="1:17" ht="12.75">
      <c r="A40" s="164"/>
      <c r="B40" s="163" t="s">
        <v>217</v>
      </c>
      <c r="C40" s="179" t="s">
        <v>70</v>
      </c>
      <c r="D40" s="135">
        <v>0</v>
      </c>
      <c r="E40" s="180"/>
      <c r="F40" s="135">
        <v>0</v>
      </c>
      <c r="G40" s="139">
        <v>0</v>
      </c>
      <c r="H40" s="166" t="s">
        <v>70</v>
      </c>
      <c r="I40" s="167" t="s">
        <v>70</v>
      </c>
      <c r="J40" s="167" t="s">
        <v>70</v>
      </c>
      <c r="K40" s="147">
        <f>FACTORS!$F$21*D40</f>
        <v>0</v>
      </c>
      <c r="L40" s="144" t="s">
        <v>70</v>
      </c>
      <c r="M40" s="143" t="s">
        <v>70</v>
      </c>
      <c r="N40" s="185" t="s">
        <v>70</v>
      </c>
      <c r="O40" s="166" t="s">
        <v>97</v>
      </c>
      <c r="P40" s="167">
        <f>F40*G40*K40/2000</f>
        <v>0</v>
      </c>
      <c r="Q40" s="145" t="s">
        <v>70</v>
      </c>
    </row>
    <row r="41" spans="1:17" ht="12.75">
      <c r="A41" s="164"/>
      <c r="B41" s="163" t="s">
        <v>218</v>
      </c>
      <c r="C41" s="179"/>
      <c r="D41" s="179"/>
      <c r="E41" s="187">
        <v>0</v>
      </c>
      <c r="F41" s="179"/>
      <c r="G41" s="139">
        <v>0</v>
      </c>
      <c r="H41" s="166"/>
      <c r="I41" s="167"/>
      <c r="J41" s="167"/>
      <c r="K41" s="147">
        <f>FACTORS!$F$19*E41</f>
        <v>0</v>
      </c>
      <c r="L41" s="144"/>
      <c r="M41" s="143"/>
      <c r="N41" s="185"/>
      <c r="O41" s="167"/>
      <c r="P41" s="167">
        <f>K41*24*G41/2000</f>
        <v>0</v>
      </c>
      <c r="Q41" s="145" t="s">
        <v>70</v>
      </c>
    </row>
    <row r="42" spans="1:17" ht="12.75">
      <c r="A42" s="188"/>
      <c r="B42" s="189" t="s">
        <v>219</v>
      </c>
      <c r="C42" s="190"/>
      <c r="D42" s="151">
        <v>0</v>
      </c>
      <c r="E42" s="241"/>
      <c r="F42" s="151">
        <v>0</v>
      </c>
      <c r="G42" s="139">
        <v>0</v>
      </c>
      <c r="H42" s="158"/>
      <c r="I42" s="156"/>
      <c r="J42" s="156"/>
      <c r="K42" s="170">
        <f>FACTORS!$F$20*D42/1000000</f>
        <v>0</v>
      </c>
      <c r="L42" s="161"/>
      <c r="M42" s="160"/>
      <c r="N42" s="161"/>
      <c r="O42" s="161"/>
      <c r="P42" s="161">
        <f>K42*F42*G42/2000</f>
        <v>0</v>
      </c>
      <c r="Q42" s="162"/>
    </row>
    <row r="43" spans="1:17" ht="12.75">
      <c r="A43" s="133" t="s">
        <v>189</v>
      </c>
      <c r="B43" s="134" t="s">
        <v>220</v>
      </c>
      <c r="C43" s="181">
        <v>0</v>
      </c>
      <c r="D43" s="179"/>
      <c r="E43" s="180"/>
      <c r="F43" s="181">
        <v>0</v>
      </c>
      <c r="G43" s="242">
        <v>0</v>
      </c>
      <c r="H43" s="140">
        <f>FACTORS!$C$17*C43/24</f>
        <v>0</v>
      </c>
      <c r="I43" s="141">
        <f>FACTORS!$D$17*C43/24</f>
        <v>0</v>
      </c>
      <c r="J43" s="141">
        <f>FACTORS!$E$17*C43/24</f>
        <v>0</v>
      </c>
      <c r="K43" s="141">
        <f>FACTORS!$F$17*C43/24</f>
        <v>0</v>
      </c>
      <c r="L43" s="142">
        <f>FACTORS!$G$17*C43/24</f>
        <v>0</v>
      </c>
      <c r="M43" s="186">
        <f>H43*F43*G43/2000</f>
        <v>0</v>
      </c>
      <c r="N43" s="166">
        <f>I43*F43*G43/2000</f>
        <v>0</v>
      </c>
      <c r="O43" s="166">
        <f>J43*F43*G43/2000</f>
        <v>0</v>
      </c>
      <c r="P43" s="167">
        <f>K43*F43*G43/2000</f>
        <v>0</v>
      </c>
      <c r="Q43" s="145">
        <f>L43*F43*G43/2000</f>
        <v>0</v>
      </c>
    </row>
    <row r="44" spans="1:17" ht="12.75">
      <c r="A44" s="133" t="s">
        <v>221</v>
      </c>
      <c r="B44" s="163" t="s">
        <v>222</v>
      </c>
      <c r="C44" s="179"/>
      <c r="D44" s="135">
        <v>0</v>
      </c>
      <c r="E44" s="180" t="s">
        <v>70</v>
      </c>
      <c r="F44" s="135">
        <v>0</v>
      </c>
      <c r="G44" s="139">
        <v>0</v>
      </c>
      <c r="H44" s="158" t="s">
        <v>70</v>
      </c>
      <c r="I44" s="147">
        <f>FACTORS!$D$16*D44/1000000</f>
        <v>0</v>
      </c>
      <c r="J44" s="170">
        <f>FACTORS!$E$16*D44/1000000</f>
        <v>0</v>
      </c>
      <c r="K44" s="170">
        <f>FACTORS!$F$16*D44/1000000</f>
        <v>0</v>
      </c>
      <c r="L44" s="171">
        <f>FACTORS!$G$16*D44/1000000</f>
        <v>0</v>
      </c>
      <c r="M44" s="186" t="s">
        <v>70</v>
      </c>
      <c r="N44" s="166">
        <f>I44*F44*G44/2000</f>
        <v>0</v>
      </c>
      <c r="O44" s="167">
        <f>F44*G44*J44/2000</f>
        <v>0</v>
      </c>
      <c r="P44" s="144">
        <f>F44*G44*K44/2000</f>
        <v>0</v>
      </c>
      <c r="Q44" s="145">
        <f>F44*G44*L44/2000</f>
        <v>0</v>
      </c>
    </row>
    <row r="45" spans="1:17" ht="12.75">
      <c r="A45" s="199"/>
      <c r="B45" s="200"/>
      <c r="C45" s="201"/>
      <c r="D45" s="201"/>
      <c r="E45" s="202"/>
      <c r="F45" s="201"/>
      <c r="G45" s="203"/>
      <c r="H45" s="140"/>
      <c r="I45" s="140"/>
      <c r="J45" s="140"/>
      <c r="K45" s="140"/>
      <c r="L45" s="140"/>
      <c r="M45" s="204"/>
      <c r="N45" s="142"/>
      <c r="O45" s="142"/>
      <c r="P45" s="142"/>
      <c r="Q45" s="205"/>
    </row>
    <row r="46" spans="1:17" ht="12.75">
      <c r="A46" s="207">
        <f>EMISSIONS2!$A$46+1</f>
        <v>2001</v>
      </c>
      <c r="B46" s="208" t="s">
        <v>223</v>
      </c>
      <c r="C46" s="209"/>
      <c r="D46" s="209"/>
      <c r="E46" s="210"/>
      <c r="F46" s="209"/>
      <c r="G46" s="212"/>
      <c r="H46" s="213">
        <f aca="true" t="shared" si="17" ref="H46:Q46">SUM(H3:H44)</f>
        <v>0</v>
      </c>
      <c r="I46" s="213">
        <f t="shared" si="17"/>
        <v>0</v>
      </c>
      <c r="J46" s="213">
        <f t="shared" si="17"/>
        <v>0</v>
      </c>
      <c r="K46" s="213">
        <f t="shared" si="17"/>
        <v>0</v>
      </c>
      <c r="L46" s="214">
        <f t="shared" si="17"/>
        <v>0</v>
      </c>
      <c r="M46" s="213">
        <f t="shared" si="17"/>
        <v>0</v>
      </c>
      <c r="N46" s="213">
        <f t="shared" si="17"/>
        <v>0</v>
      </c>
      <c r="O46" s="213">
        <f t="shared" si="17"/>
        <v>0</v>
      </c>
      <c r="P46" s="213">
        <f t="shared" si="17"/>
        <v>0</v>
      </c>
      <c r="Q46" s="215">
        <f t="shared" si="17"/>
        <v>0</v>
      </c>
    </row>
    <row r="47" spans="1:17" ht="12.75">
      <c r="A47" s="218"/>
      <c r="B47" s="219"/>
      <c r="C47" s="135"/>
      <c r="D47" s="135"/>
      <c r="E47" s="187"/>
      <c r="F47" s="135"/>
      <c r="G47" s="220"/>
      <c r="H47" s="137"/>
      <c r="I47" s="137"/>
      <c r="J47" s="137"/>
      <c r="K47" s="137"/>
      <c r="L47" s="221"/>
      <c r="M47" s="148"/>
      <c r="N47" s="148"/>
      <c r="O47" s="148"/>
      <c r="P47" s="148"/>
      <c r="Q47" s="222"/>
    </row>
    <row r="48" spans="1:17" ht="25.5" customHeight="1">
      <c r="A48" s="223" t="s">
        <v>224</v>
      </c>
      <c r="B48" s="224" t="s">
        <v>225</v>
      </c>
      <c r="C48" s="109"/>
      <c r="D48" s="109"/>
      <c r="E48" s="105"/>
      <c r="F48" s="109"/>
      <c r="G48" s="109"/>
      <c r="H48" s="225"/>
      <c r="I48" s="225"/>
      <c r="J48" s="225"/>
      <c r="K48" s="225"/>
      <c r="L48" s="225"/>
      <c r="M48" s="226">
        <f>33.3*$B$49</f>
        <v>0</v>
      </c>
      <c r="N48" s="227">
        <f>33.3*$B$49</f>
        <v>0</v>
      </c>
      <c r="O48" s="228">
        <f>33.3*$B$49</f>
        <v>0</v>
      </c>
      <c r="P48" s="227">
        <f>33.3*$B$49</f>
        <v>0</v>
      </c>
      <c r="Q48" s="229">
        <f>3400*$B$49^(2/3)</f>
        <v>0</v>
      </c>
    </row>
    <row r="49" spans="1:17" ht="13.5" thickBot="1">
      <c r="A49" s="230"/>
      <c r="B49" s="231">
        <v>0</v>
      </c>
      <c r="C49" s="232"/>
      <c r="D49" s="232"/>
      <c r="E49" s="233"/>
      <c r="F49" s="232"/>
      <c r="G49" s="232"/>
      <c r="H49" s="234"/>
      <c r="I49" s="234"/>
      <c r="J49" s="234"/>
      <c r="K49" s="234"/>
      <c r="L49" s="234"/>
      <c r="M49" s="235"/>
      <c r="N49" s="236"/>
      <c r="O49" s="237"/>
      <c r="P49" s="236"/>
      <c r="Q49" s="238"/>
    </row>
    <row r="50" ht="13.5" thickTop="1"/>
  </sheetData>
  <printOptions horizontalCentered="1"/>
  <pageMargins left="0.25" right="0.25" top="1" bottom="0.5" header="0.5" footer="0.5"/>
  <pageSetup fitToHeight="1" fitToWidth="1" horizontalDpi="300" verticalDpi="300" orientation="landscape" scale="66" r:id="rId1"/>
  <headerFooter alignWithMargins="0">
    <oddHeader>&amp;C&amp;"MS Sans Serif,Bold"AIR EMISSIONS CALCULATIONS - THIRD YEAR</oddHeader>
    <oddFooter>&amp;L&amp;"Arial,Regular"Form MMS-139 (August 2003)
Page 5 of 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49"/>
  <sheetViews>
    <sheetView workbookViewId="0" topLeftCell="C1">
      <selection activeCell="M6" sqref="M6"/>
    </sheetView>
  </sheetViews>
  <sheetFormatPr defaultColWidth="9.140625" defaultRowHeight="12.75"/>
  <cols>
    <col min="1" max="1" width="16.7109375" style="0" customWidth="1"/>
    <col min="2" max="2" width="28.7109375" style="0" customWidth="1"/>
    <col min="3" max="17" width="10.7109375" style="0" customWidth="1"/>
  </cols>
  <sheetData>
    <row r="1" spans="1:17" ht="13.5" thickBot="1">
      <c r="A1" s="71" t="s">
        <v>92</v>
      </c>
      <c r="B1" s="71" t="s">
        <v>93</v>
      </c>
      <c r="C1" s="71" t="s">
        <v>94</v>
      </c>
      <c r="D1" s="71" t="s">
        <v>96</v>
      </c>
      <c r="E1" s="72" t="s">
        <v>98</v>
      </c>
      <c r="F1" s="71" t="s">
        <v>99</v>
      </c>
      <c r="G1" s="73"/>
      <c r="H1" s="74"/>
      <c r="I1" s="75" t="s">
        <v>168</v>
      </c>
      <c r="J1" s="76" t="s">
        <v>70</v>
      </c>
      <c r="K1" s="76" t="s">
        <v>169</v>
      </c>
      <c r="L1" s="77" t="s">
        <v>103</v>
      </c>
      <c r="M1" s="78"/>
      <c r="N1" s="78"/>
      <c r="O1" s="78"/>
      <c r="P1" s="78"/>
      <c r="Q1" s="79"/>
    </row>
    <row r="2" spans="1:17" ht="13.5" thickBot="1">
      <c r="A2" s="82" t="str">
        <f>TITLE!$C$1</f>
        <v> </v>
      </c>
      <c r="B2" s="82" t="str">
        <f>TITLE!$C$2</f>
        <v> </v>
      </c>
      <c r="C2" s="83" t="str">
        <f>TITLE!$C$3</f>
        <v>   </v>
      </c>
      <c r="D2" s="82" t="str">
        <f>TITLE!$C$4</f>
        <v>  </v>
      </c>
      <c r="E2" s="83" t="str">
        <f>TITLE!$C$5</f>
        <v> </v>
      </c>
      <c r="F2" s="82" t="str">
        <f>TITLE!$C$6</f>
        <v>    </v>
      </c>
      <c r="G2" s="82"/>
      <c r="H2" s="82"/>
      <c r="I2" s="84" t="str">
        <f>TITLE!$C$7</f>
        <v>  </v>
      </c>
      <c r="J2" s="85"/>
      <c r="K2" s="82" t="str">
        <f>TITLE!$C$8</f>
        <v> </v>
      </c>
      <c r="L2" s="84" t="e">
        <f>TITLE!#REF!</f>
        <v>#REF!</v>
      </c>
      <c r="M2" s="86"/>
      <c r="N2" s="86"/>
      <c r="O2" s="86"/>
      <c r="P2" s="86"/>
      <c r="Q2" s="87"/>
    </row>
    <row r="3" spans="1:24" s="66" customFormat="1" ht="12.75" customHeight="1" thickTop="1">
      <c r="A3" s="90" t="s">
        <v>170</v>
      </c>
      <c r="B3" s="91" t="s">
        <v>171</v>
      </c>
      <c r="C3" s="91" t="s">
        <v>172</v>
      </c>
      <c r="D3" s="91" t="s">
        <v>173</v>
      </c>
      <c r="E3" s="92" t="s">
        <v>174</v>
      </c>
      <c r="F3" s="93" t="s">
        <v>175</v>
      </c>
      <c r="G3" s="94"/>
      <c r="H3" s="95"/>
      <c r="I3" s="95"/>
      <c r="J3" s="95" t="s">
        <v>176</v>
      </c>
      <c r="K3" s="95"/>
      <c r="L3" s="96"/>
      <c r="M3" s="97"/>
      <c r="N3" s="97"/>
      <c r="O3" s="95" t="s">
        <v>177</v>
      </c>
      <c r="P3" s="97"/>
      <c r="Q3" s="98"/>
      <c r="R3" s="99"/>
      <c r="S3" s="22"/>
      <c r="T3" s="22"/>
      <c r="U3" s="22"/>
      <c r="V3" s="22"/>
      <c r="W3" s="22"/>
      <c r="X3" s="22"/>
    </row>
    <row r="4" spans="1:17" ht="12.75">
      <c r="A4" s="100"/>
      <c r="B4" s="101" t="s">
        <v>178</v>
      </c>
      <c r="C4" s="101" t="s">
        <v>179</v>
      </c>
      <c r="D4" s="101" t="s">
        <v>180</v>
      </c>
      <c r="E4" s="102" t="s">
        <v>181</v>
      </c>
      <c r="F4" s="103"/>
      <c r="G4" s="104"/>
      <c r="H4" s="105"/>
      <c r="I4" s="105"/>
      <c r="J4" s="105"/>
      <c r="K4" s="105"/>
      <c r="L4" s="106"/>
      <c r="M4" s="107"/>
      <c r="N4" s="107"/>
      <c r="O4" s="105"/>
      <c r="P4" s="107"/>
      <c r="Q4" s="108"/>
    </row>
    <row r="5" spans="1:17" ht="12.75">
      <c r="A5" s="110"/>
      <c r="B5" s="111" t="s">
        <v>182</v>
      </c>
      <c r="C5" s="112" t="s">
        <v>179</v>
      </c>
      <c r="D5" s="112" t="s">
        <v>183</v>
      </c>
      <c r="E5" s="113" t="s">
        <v>184</v>
      </c>
      <c r="F5" s="114"/>
      <c r="G5" s="115"/>
      <c r="H5" s="116"/>
      <c r="I5" s="116"/>
      <c r="J5" s="116"/>
      <c r="K5" s="116"/>
      <c r="L5" s="117"/>
      <c r="M5" s="118"/>
      <c r="N5" s="118"/>
      <c r="O5" s="116"/>
      <c r="P5" s="118"/>
      <c r="Q5" s="119"/>
    </row>
    <row r="6" spans="1:17" ht="13.5" thickBot="1">
      <c r="A6" s="121"/>
      <c r="B6" s="122" t="s">
        <v>185</v>
      </c>
      <c r="C6" s="123" t="s">
        <v>186</v>
      </c>
      <c r="D6" s="124" t="s">
        <v>183</v>
      </c>
      <c r="E6" s="125" t="s">
        <v>184</v>
      </c>
      <c r="F6" s="126" t="s">
        <v>187</v>
      </c>
      <c r="G6" s="127" t="s">
        <v>188</v>
      </c>
      <c r="H6" s="125" t="s">
        <v>121</v>
      </c>
      <c r="I6" s="125" t="s">
        <v>122</v>
      </c>
      <c r="J6" s="125" t="s">
        <v>123</v>
      </c>
      <c r="K6" s="125" t="s">
        <v>124</v>
      </c>
      <c r="L6" s="128" t="s">
        <v>125</v>
      </c>
      <c r="M6" s="129" t="s">
        <v>121</v>
      </c>
      <c r="N6" s="129" t="s">
        <v>122</v>
      </c>
      <c r="O6" s="129" t="s">
        <v>123</v>
      </c>
      <c r="P6" s="129" t="s">
        <v>124</v>
      </c>
      <c r="Q6" s="130" t="s">
        <v>125</v>
      </c>
    </row>
    <row r="7" spans="1:17" ht="13.5" thickTop="1">
      <c r="A7" s="133" t="s">
        <v>189</v>
      </c>
      <c r="B7" s="134" t="s">
        <v>190</v>
      </c>
      <c r="C7" s="135">
        <v>0</v>
      </c>
      <c r="D7" s="136">
        <f>FACTORS!$G$2*C7</f>
        <v>0</v>
      </c>
      <c r="E7" s="137">
        <f aca="true" t="shared" si="0" ref="E7:E15">D7*24</f>
        <v>0</v>
      </c>
      <c r="F7" s="138">
        <v>0</v>
      </c>
      <c r="G7" s="139">
        <v>0</v>
      </c>
      <c r="H7" s="140">
        <f>FACTORS!$C$12*C7/454</f>
        <v>0</v>
      </c>
      <c r="I7" s="141">
        <f>FACTORS!$D$12*C7/454</f>
        <v>0</v>
      </c>
      <c r="J7" s="141">
        <f>FACTORS!$E$12*C7/454</f>
        <v>0</v>
      </c>
      <c r="K7" s="141">
        <f>FACTORS!$F$12*C7/454</f>
        <v>0</v>
      </c>
      <c r="L7" s="142">
        <f>FACTORS!$G$12*C7/454</f>
        <v>0</v>
      </c>
      <c r="M7" s="143">
        <f aca="true" t="shared" si="1" ref="M7:M15">IF(H7=0,0,H7*(E7/(D7*24))*F7*G7/2000)</f>
        <v>0</v>
      </c>
      <c r="N7" s="144">
        <f aca="true" t="shared" si="2" ref="N7:N15">IF(I7=0,0,I7*(E7/(D7*24))*G7*F7/2000)</f>
        <v>0</v>
      </c>
      <c r="O7" s="144">
        <f aca="true" t="shared" si="3" ref="O7:O15">IF(J7=0,0,J7*(E7/(D7*24))*G7*F7/2000)</f>
        <v>0</v>
      </c>
      <c r="P7" s="144">
        <f aca="true" t="shared" si="4" ref="P7:P15">IF(K7=0,0,K7*(E7/(D7*24))*G7*F7/2000)</f>
        <v>0</v>
      </c>
      <c r="Q7" s="145">
        <f aca="true" t="shared" si="5" ref="Q7:Q15">IF(L7=0,0,L7*(E7/(D7*24))*G7*F7/2000)</f>
        <v>0</v>
      </c>
    </row>
    <row r="8" spans="1:17" ht="12.75">
      <c r="A8" s="133"/>
      <c r="B8" s="134" t="s">
        <v>190</v>
      </c>
      <c r="C8" s="135">
        <v>0</v>
      </c>
      <c r="D8" s="41">
        <f>FACTORS!$G$2*C8</f>
        <v>0</v>
      </c>
      <c r="E8" s="137">
        <f t="shared" si="0"/>
        <v>0</v>
      </c>
      <c r="F8" s="138">
        <v>0</v>
      </c>
      <c r="G8" s="139">
        <v>0</v>
      </c>
      <c r="H8" s="137">
        <f>FACTORS!$C$12*C8/454</f>
        <v>0</v>
      </c>
      <c r="I8" s="147">
        <f>FACTORS!$D$12*C8/454</f>
        <v>0</v>
      </c>
      <c r="J8" s="147">
        <f>FACTORS!$E$12*C8/454</f>
        <v>0</v>
      </c>
      <c r="K8" s="147">
        <f>FACTORS!$F$12*C8/454</f>
        <v>0</v>
      </c>
      <c r="L8" s="148">
        <f>FACTORS!$G$12*C8/454</f>
        <v>0</v>
      </c>
      <c r="M8" s="143">
        <f t="shared" si="1"/>
        <v>0</v>
      </c>
      <c r="N8" s="144">
        <f t="shared" si="2"/>
        <v>0</v>
      </c>
      <c r="O8" s="144">
        <f t="shared" si="3"/>
        <v>0</v>
      </c>
      <c r="P8" s="144">
        <f t="shared" si="4"/>
        <v>0</v>
      </c>
      <c r="Q8" s="145">
        <f t="shared" si="5"/>
        <v>0</v>
      </c>
    </row>
    <row r="9" spans="1:17" ht="12.75">
      <c r="A9" s="133"/>
      <c r="B9" s="134" t="s">
        <v>190</v>
      </c>
      <c r="C9" s="135">
        <v>0</v>
      </c>
      <c r="D9" s="41">
        <f>FACTORS!$G$2*C9</f>
        <v>0</v>
      </c>
      <c r="E9" s="137">
        <f t="shared" si="0"/>
        <v>0</v>
      </c>
      <c r="F9" s="138">
        <v>0</v>
      </c>
      <c r="G9" s="139">
        <v>0</v>
      </c>
      <c r="H9" s="137">
        <f>FACTORS!$C$12*C9/454</f>
        <v>0</v>
      </c>
      <c r="I9" s="147">
        <f>FACTORS!$D$12*C9/454</f>
        <v>0</v>
      </c>
      <c r="J9" s="147">
        <f>FACTORS!$E$12*C9/454</f>
        <v>0</v>
      </c>
      <c r="K9" s="147">
        <f>FACTORS!$F$12*C9/454</f>
        <v>0</v>
      </c>
      <c r="L9" s="148">
        <f>FACTORS!$G$12*C9/454</f>
        <v>0</v>
      </c>
      <c r="M9" s="143">
        <f t="shared" si="1"/>
        <v>0</v>
      </c>
      <c r="N9" s="144">
        <f t="shared" si="2"/>
        <v>0</v>
      </c>
      <c r="O9" s="144">
        <f t="shared" si="3"/>
        <v>0</v>
      </c>
      <c r="P9" s="144">
        <f t="shared" si="4"/>
        <v>0</v>
      </c>
      <c r="Q9" s="145">
        <f t="shared" si="5"/>
        <v>0</v>
      </c>
    </row>
    <row r="10" spans="1:17" ht="12.75">
      <c r="A10" s="133"/>
      <c r="B10" s="134" t="s">
        <v>190</v>
      </c>
      <c r="C10" s="135">
        <v>0</v>
      </c>
      <c r="D10" s="41">
        <f>FACTORS!$G$2*C10</f>
        <v>0</v>
      </c>
      <c r="E10" s="137">
        <f t="shared" si="0"/>
        <v>0</v>
      </c>
      <c r="F10" s="138">
        <v>0</v>
      </c>
      <c r="G10" s="139">
        <v>0</v>
      </c>
      <c r="H10" s="137">
        <f>FACTORS!$C$12*C10/454</f>
        <v>0</v>
      </c>
      <c r="I10" s="147">
        <f>FACTORS!$D$12*C10/454</f>
        <v>0</v>
      </c>
      <c r="J10" s="147">
        <f>FACTORS!$E$12*C10/454</f>
        <v>0</v>
      </c>
      <c r="K10" s="147">
        <f>FACTORS!$F$12*C10/454</f>
        <v>0</v>
      </c>
      <c r="L10" s="148">
        <f>FACTORS!$G$12*C10/454</f>
        <v>0</v>
      </c>
      <c r="M10" s="143">
        <f t="shared" si="1"/>
        <v>0</v>
      </c>
      <c r="N10" s="144">
        <f t="shared" si="2"/>
        <v>0</v>
      </c>
      <c r="O10" s="144">
        <f t="shared" si="3"/>
        <v>0</v>
      </c>
      <c r="P10" s="144">
        <f t="shared" si="4"/>
        <v>0</v>
      </c>
      <c r="Q10" s="145">
        <f t="shared" si="5"/>
        <v>0</v>
      </c>
    </row>
    <row r="11" spans="1:17" ht="12.75">
      <c r="A11" s="133"/>
      <c r="B11" s="134" t="s">
        <v>191</v>
      </c>
      <c r="C11" s="181">
        <v>0</v>
      </c>
      <c r="D11" s="179"/>
      <c r="E11" s="180"/>
      <c r="F11" s="181">
        <v>0</v>
      </c>
      <c r="G11" s="139">
        <v>0</v>
      </c>
      <c r="H11" s="137">
        <f>FACTORS!$C$13*C11/24</f>
        <v>0</v>
      </c>
      <c r="I11" s="147">
        <f>FACTORS!$D$13*C11/24</f>
        <v>0</v>
      </c>
      <c r="J11" s="147">
        <f>FACTORS!$E$13*C11/24</f>
        <v>0</v>
      </c>
      <c r="K11" s="147">
        <f>FACTORS!$F$13*C11/24</f>
        <v>0</v>
      </c>
      <c r="L11" s="148">
        <f>FACTORS!$G$13*C11/24</f>
        <v>0</v>
      </c>
      <c r="M11" s="186">
        <f>H11*F11*G11/2000</f>
        <v>0</v>
      </c>
      <c r="N11" s="166">
        <f>I11*F11*G11/2000</f>
        <v>0</v>
      </c>
      <c r="O11" s="166">
        <f>J11*F11*G11/2000</f>
        <v>0</v>
      </c>
      <c r="P11" s="167">
        <f>K11*F11*G11/2000</f>
        <v>0</v>
      </c>
      <c r="Q11" s="145">
        <f>L11*F11*G11/2000</f>
        <v>0</v>
      </c>
    </row>
    <row r="12" spans="1:17" ht="12.75">
      <c r="A12" s="133"/>
      <c r="B12" s="134" t="s">
        <v>192</v>
      </c>
      <c r="C12" s="135">
        <v>0</v>
      </c>
      <c r="D12" s="41">
        <f>FACTORS!$G$2*C12</f>
        <v>0</v>
      </c>
      <c r="E12" s="137">
        <f t="shared" si="0"/>
        <v>0</v>
      </c>
      <c r="F12" s="138">
        <v>0</v>
      </c>
      <c r="G12" s="139">
        <v>0</v>
      </c>
      <c r="H12" s="137">
        <f>FACTORS!$C$11*C12/454</f>
        <v>0</v>
      </c>
      <c r="I12" s="147">
        <f>FACTORS!$D$11*C12/454</f>
        <v>0</v>
      </c>
      <c r="J12" s="147">
        <f>FACTORS!$E$11*C12/454</f>
        <v>0</v>
      </c>
      <c r="K12" s="147">
        <f>FACTORS!$F$11*C12/454</f>
        <v>0</v>
      </c>
      <c r="L12" s="148">
        <f>FACTORS!$G$11*C12/454</f>
        <v>0</v>
      </c>
      <c r="M12" s="143">
        <f t="shared" si="1"/>
        <v>0</v>
      </c>
      <c r="N12" s="144">
        <f t="shared" si="2"/>
        <v>0</v>
      </c>
      <c r="O12" s="144">
        <f t="shared" si="3"/>
        <v>0</v>
      </c>
      <c r="P12" s="144">
        <f t="shared" si="4"/>
        <v>0</v>
      </c>
      <c r="Q12" s="145">
        <f t="shared" si="5"/>
        <v>0</v>
      </c>
    </row>
    <row r="13" spans="1:17" ht="12.75">
      <c r="A13" s="133"/>
      <c r="B13" s="134" t="s">
        <v>193</v>
      </c>
      <c r="C13" s="135">
        <v>0</v>
      </c>
      <c r="D13" s="41">
        <f>FACTORS!$G$2*C13</f>
        <v>0</v>
      </c>
      <c r="E13" s="137">
        <f t="shared" si="0"/>
        <v>0</v>
      </c>
      <c r="F13" s="138">
        <v>0</v>
      </c>
      <c r="G13" s="139">
        <v>0</v>
      </c>
      <c r="H13" s="137">
        <f>FACTORS!$C$12*C13/454</f>
        <v>0</v>
      </c>
      <c r="I13" s="147">
        <f>FACTORS!$D$12*C13/454</f>
        <v>0</v>
      </c>
      <c r="J13" s="147">
        <f>FACTORS!$E$12*C13/454</f>
        <v>0</v>
      </c>
      <c r="K13" s="147">
        <f>FACTORS!$F$12*C13/454</f>
        <v>0</v>
      </c>
      <c r="L13" s="148">
        <f>FACTORS!$G$12*C13/454</f>
        <v>0</v>
      </c>
      <c r="M13" s="143">
        <f t="shared" si="1"/>
        <v>0</v>
      </c>
      <c r="N13" s="144">
        <f t="shared" si="2"/>
        <v>0</v>
      </c>
      <c r="O13" s="144">
        <f t="shared" si="3"/>
        <v>0</v>
      </c>
      <c r="P13" s="144">
        <f t="shared" si="4"/>
        <v>0</v>
      </c>
      <c r="Q13" s="145">
        <f t="shared" si="5"/>
        <v>0</v>
      </c>
    </row>
    <row r="14" spans="1:17" ht="12.75">
      <c r="A14" s="133"/>
      <c r="B14" s="134" t="s">
        <v>194</v>
      </c>
      <c r="C14" s="135">
        <v>0</v>
      </c>
      <c r="D14" s="41">
        <f>FACTORS!$G$2*C14</f>
        <v>0</v>
      </c>
      <c r="E14" s="137">
        <f t="shared" si="0"/>
        <v>0</v>
      </c>
      <c r="F14" s="138">
        <v>0</v>
      </c>
      <c r="G14" s="139">
        <v>0</v>
      </c>
      <c r="H14" s="137">
        <f>FACTORS!$C$12*C14/454</f>
        <v>0</v>
      </c>
      <c r="I14" s="147">
        <f>FACTORS!$D$12*C14/454</f>
        <v>0</v>
      </c>
      <c r="J14" s="147">
        <f>FACTORS!$E$12*C14/454</f>
        <v>0</v>
      </c>
      <c r="K14" s="147">
        <f>FACTORS!$F$12*C14/454</f>
        <v>0</v>
      </c>
      <c r="L14" s="148">
        <f>FACTORS!$G$12*C14/454</f>
        <v>0</v>
      </c>
      <c r="M14" s="143">
        <f t="shared" si="1"/>
        <v>0</v>
      </c>
      <c r="N14" s="144">
        <f t="shared" si="2"/>
        <v>0</v>
      </c>
      <c r="O14" s="144">
        <f t="shared" si="3"/>
        <v>0</v>
      </c>
      <c r="P14" s="144">
        <f t="shared" si="4"/>
        <v>0</v>
      </c>
      <c r="Q14" s="145">
        <f t="shared" si="5"/>
        <v>0</v>
      </c>
    </row>
    <row r="15" spans="1:17" ht="12.75">
      <c r="A15" s="133"/>
      <c r="B15" s="134" t="s">
        <v>195</v>
      </c>
      <c r="C15" s="135">
        <v>0</v>
      </c>
      <c r="D15" s="41">
        <f>FACTORS!$G$2*C15</f>
        <v>0</v>
      </c>
      <c r="E15" s="137">
        <f t="shared" si="0"/>
        <v>0</v>
      </c>
      <c r="F15" s="135">
        <v>0</v>
      </c>
      <c r="G15" s="139">
        <v>0</v>
      </c>
      <c r="H15" s="137">
        <f>FACTORS!$C$12*C15/454</f>
        <v>0</v>
      </c>
      <c r="I15" s="147">
        <f>FACTORS!$D$12*C15/454</f>
        <v>0</v>
      </c>
      <c r="J15" s="147">
        <f>FACTORS!$E$12*C15/454</f>
        <v>0</v>
      </c>
      <c r="K15" s="147">
        <f>FACTORS!$F$12*C15/454</f>
        <v>0</v>
      </c>
      <c r="L15" s="148">
        <f>FACTORS!$G$12*C15/454</f>
        <v>0</v>
      </c>
      <c r="M15" s="143">
        <f t="shared" si="1"/>
        <v>0</v>
      </c>
      <c r="N15" s="144">
        <f t="shared" si="2"/>
        <v>0</v>
      </c>
      <c r="O15" s="144">
        <f t="shared" si="3"/>
        <v>0</v>
      </c>
      <c r="P15" s="144">
        <f t="shared" si="4"/>
        <v>0</v>
      </c>
      <c r="Q15" s="145">
        <f t="shared" si="5"/>
        <v>0</v>
      </c>
    </row>
    <row r="16" spans="1:17" ht="12.75">
      <c r="A16" s="149"/>
      <c r="B16" s="150"/>
      <c r="C16" s="151"/>
      <c r="D16" s="152" t="s">
        <v>70</v>
      </c>
      <c r="E16" s="153"/>
      <c r="F16" s="154"/>
      <c r="G16" s="155"/>
      <c r="H16" s="156" t="s">
        <v>70</v>
      </c>
      <c r="I16" s="156" t="s">
        <v>70</v>
      </c>
      <c r="J16" s="156"/>
      <c r="K16" s="156"/>
      <c r="L16" s="156"/>
      <c r="M16" s="157"/>
      <c r="N16" s="158"/>
      <c r="O16" s="158"/>
      <c r="P16" s="158"/>
      <c r="Q16" s="159"/>
    </row>
    <row r="17" spans="1:17" ht="12.75">
      <c r="A17" s="133" t="s">
        <v>196</v>
      </c>
      <c r="B17" s="134" t="s">
        <v>197</v>
      </c>
      <c r="C17" s="135">
        <v>0</v>
      </c>
      <c r="D17" s="136">
        <f>FACTORS!$G$2*C17</f>
        <v>0</v>
      </c>
      <c r="E17" s="137">
        <f aca="true" t="shared" si="6" ref="E17:E22">D17*24</f>
        <v>0</v>
      </c>
      <c r="F17" s="138">
        <v>0</v>
      </c>
      <c r="G17" s="139">
        <v>0</v>
      </c>
      <c r="H17" s="140">
        <f>FACTORS!$C$12*C17/454</f>
        <v>0</v>
      </c>
      <c r="I17" s="141">
        <f>FACTORS!$D$12*C17/454</f>
        <v>0</v>
      </c>
      <c r="J17" s="141">
        <f>FACTORS!$E$12*C17/454</f>
        <v>0</v>
      </c>
      <c r="K17" s="141">
        <f>FACTORS!$F$12*C17/454</f>
        <v>0</v>
      </c>
      <c r="L17" s="142">
        <f>FACTORS!$G$12*C17/454</f>
        <v>0</v>
      </c>
      <c r="M17" s="143">
        <f aca="true" t="shared" si="7" ref="M17:M22">IF(H17=0,0,H17*(E17/(D17*24))*F17*G17/2000)</f>
        <v>0</v>
      </c>
      <c r="N17" s="144">
        <f aca="true" t="shared" si="8" ref="N17:N22">IF(I17=0,0,I17*(E17/(D17*24))*G17*F17/2000)</f>
        <v>0</v>
      </c>
      <c r="O17" s="144">
        <f aca="true" t="shared" si="9" ref="O17:O22">IF(J17=0,0,J17*(E17/(D17*24))*G17*F17/2000)</f>
        <v>0</v>
      </c>
      <c r="P17" s="144">
        <f aca="true" t="shared" si="10" ref="P17:P22">IF(K17=0,0,K17*(E17/(D17*24))*G17*F17/2000)</f>
        <v>0</v>
      </c>
      <c r="Q17" s="145">
        <f aca="true" t="shared" si="11" ref="Q17:Q22">IF(L17=0,0,L17*(E17/(D17*24))*G17*F17/2000)</f>
        <v>0</v>
      </c>
    </row>
    <row r="18" spans="1:17" ht="12.75">
      <c r="A18" s="133" t="s">
        <v>198</v>
      </c>
      <c r="B18" s="134" t="s">
        <v>199</v>
      </c>
      <c r="C18" s="135">
        <v>0</v>
      </c>
      <c r="D18" s="41">
        <f>FACTORS!$G$2*C18</f>
        <v>0</v>
      </c>
      <c r="E18" s="137">
        <f t="shared" si="6"/>
        <v>0</v>
      </c>
      <c r="F18" s="138">
        <v>0</v>
      </c>
      <c r="G18" s="139">
        <v>0</v>
      </c>
      <c r="H18" s="137">
        <f>FACTORS!$C$12*C18/454</f>
        <v>0</v>
      </c>
      <c r="I18" s="147">
        <f>FACTORS!$D$12*C18/454</f>
        <v>0</v>
      </c>
      <c r="J18" s="147">
        <f>FACTORS!$E$12*C18/454</f>
        <v>0</v>
      </c>
      <c r="K18" s="147">
        <f>FACTORS!$F$12*C18/454</f>
        <v>0</v>
      </c>
      <c r="L18" s="148">
        <f>FACTORS!$G$12*C18/454</f>
        <v>0</v>
      </c>
      <c r="M18" s="143">
        <f t="shared" si="7"/>
        <v>0</v>
      </c>
      <c r="N18" s="144">
        <f t="shared" si="8"/>
        <v>0</v>
      </c>
      <c r="O18" s="144">
        <f t="shared" si="9"/>
        <v>0</v>
      </c>
      <c r="P18" s="144">
        <f t="shared" si="10"/>
        <v>0</v>
      </c>
      <c r="Q18" s="145">
        <f t="shared" si="11"/>
        <v>0</v>
      </c>
    </row>
    <row r="19" spans="1:17" ht="12.75">
      <c r="A19" s="133"/>
      <c r="B19" s="134" t="s">
        <v>200</v>
      </c>
      <c r="C19" s="135">
        <v>0</v>
      </c>
      <c r="D19" s="41">
        <f>FACTORS!$G$2*C19</f>
        <v>0</v>
      </c>
      <c r="E19" s="137">
        <f t="shared" si="6"/>
        <v>0</v>
      </c>
      <c r="F19" s="138">
        <v>0</v>
      </c>
      <c r="G19" s="139">
        <v>0</v>
      </c>
      <c r="H19" s="137">
        <f>FACTORS!$C$12*C19/454</f>
        <v>0</v>
      </c>
      <c r="I19" s="147">
        <f>FACTORS!$D$12*C19/454</f>
        <v>0</v>
      </c>
      <c r="J19" s="147">
        <f>FACTORS!$E$12*C19/454</f>
        <v>0</v>
      </c>
      <c r="K19" s="147">
        <f>FACTORS!$F$12*C19/454</f>
        <v>0</v>
      </c>
      <c r="L19" s="148">
        <f>FACTORS!$G$12*C19/454</f>
        <v>0</v>
      </c>
      <c r="M19" s="143">
        <f t="shared" si="7"/>
        <v>0</v>
      </c>
      <c r="N19" s="144">
        <f t="shared" si="8"/>
        <v>0</v>
      </c>
      <c r="O19" s="144">
        <f t="shared" si="9"/>
        <v>0</v>
      </c>
      <c r="P19" s="144">
        <f t="shared" si="10"/>
        <v>0</v>
      </c>
      <c r="Q19" s="145">
        <f t="shared" si="11"/>
        <v>0</v>
      </c>
    </row>
    <row r="20" spans="1:17" ht="12.75">
      <c r="A20" s="133"/>
      <c r="B20" s="134" t="s">
        <v>199</v>
      </c>
      <c r="C20" s="135">
        <v>0</v>
      </c>
      <c r="D20" s="41">
        <f>FACTORS!$G$2*C20</f>
        <v>0</v>
      </c>
      <c r="E20" s="137">
        <f t="shared" si="6"/>
        <v>0</v>
      </c>
      <c r="F20" s="138">
        <v>0</v>
      </c>
      <c r="G20" s="139">
        <v>0</v>
      </c>
      <c r="H20" s="137">
        <f>FACTORS!$C$12*C20/454</f>
        <v>0</v>
      </c>
      <c r="I20" s="147">
        <f>FACTORS!$D$12*C20/454</f>
        <v>0</v>
      </c>
      <c r="J20" s="147">
        <f>FACTORS!$E$12*C20/454</f>
        <v>0</v>
      </c>
      <c r="K20" s="147">
        <f>FACTORS!$F$12*C20/454</f>
        <v>0</v>
      </c>
      <c r="L20" s="148">
        <f>FACTORS!$G$12*C20/454</f>
        <v>0</v>
      </c>
      <c r="M20" s="143">
        <f t="shared" si="7"/>
        <v>0</v>
      </c>
      <c r="N20" s="144">
        <f t="shared" si="8"/>
        <v>0</v>
      </c>
      <c r="O20" s="144">
        <f t="shared" si="9"/>
        <v>0</v>
      </c>
      <c r="P20" s="144">
        <f t="shared" si="10"/>
        <v>0</v>
      </c>
      <c r="Q20" s="145">
        <f t="shared" si="11"/>
        <v>0</v>
      </c>
    </row>
    <row r="21" spans="1:17" ht="12.75">
      <c r="A21" s="133"/>
      <c r="B21" s="134" t="s">
        <v>193</v>
      </c>
      <c r="C21" s="135">
        <v>0</v>
      </c>
      <c r="D21" s="41">
        <f>FACTORS!$G$2*C21</f>
        <v>0</v>
      </c>
      <c r="E21" s="137">
        <f t="shared" si="6"/>
        <v>0</v>
      </c>
      <c r="F21" s="138">
        <v>0</v>
      </c>
      <c r="G21" s="139">
        <v>0</v>
      </c>
      <c r="H21" s="137">
        <f>FACTORS!$C$12*C21/454</f>
        <v>0</v>
      </c>
      <c r="I21" s="147">
        <f>FACTORS!$D$12*C21/454</f>
        <v>0</v>
      </c>
      <c r="J21" s="147">
        <f>FACTORS!$E$12*C21/454</f>
        <v>0</v>
      </c>
      <c r="K21" s="147">
        <f>FACTORS!$F$12*C21/454</f>
        <v>0</v>
      </c>
      <c r="L21" s="148">
        <f>FACTORS!$G$12*C21/454</f>
        <v>0</v>
      </c>
      <c r="M21" s="143">
        <f t="shared" si="7"/>
        <v>0</v>
      </c>
      <c r="N21" s="144">
        <f t="shared" si="8"/>
        <v>0</v>
      </c>
      <c r="O21" s="144">
        <f t="shared" si="9"/>
        <v>0</v>
      </c>
      <c r="P21" s="144">
        <f t="shared" si="10"/>
        <v>0</v>
      </c>
      <c r="Q21" s="145">
        <f t="shared" si="11"/>
        <v>0</v>
      </c>
    </row>
    <row r="22" spans="1:17" ht="12.75">
      <c r="A22" s="133"/>
      <c r="B22" s="134" t="s">
        <v>194</v>
      </c>
      <c r="C22" s="135">
        <v>0</v>
      </c>
      <c r="D22" s="41">
        <f>FACTORS!$G$2*C22</f>
        <v>0</v>
      </c>
      <c r="E22" s="137">
        <f t="shared" si="6"/>
        <v>0</v>
      </c>
      <c r="F22" s="138">
        <v>0</v>
      </c>
      <c r="G22" s="139">
        <v>0</v>
      </c>
      <c r="H22" s="137">
        <f>FACTORS!$C$12*C22/454</f>
        <v>0</v>
      </c>
      <c r="I22" s="147">
        <f>FACTORS!$D$12*C22/454</f>
        <v>0</v>
      </c>
      <c r="J22" s="147">
        <f>FACTORS!$E$12*C22/454</f>
        <v>0</v>
      </c>
      <c r="K22" s="147">
        <f>FACTORS!$F$12*C22/454</f>
        <v>0</v>
      </c>
      <c r="L22" s="148">
        <f>FACTORS!$G$12*C22/454</f>
        <v>0</v>
      </c>
      <c r="M22" s="143">
        <f t="shared" si="7"/>
        <v>0</v>
      </c>
      <c r="N22" s="144">
        <f t="shared" si="8"/>
        <v>0</v>
      </c>
      <c r="O22" s="144">
        <f t="shared" si="9"/>
        <v>0</v>
      </c>
      <c r="P22" s="144">
        <f t="shared" si="10"/>
        <v>0</v>
      </c>
      <c r="Q22" s="145">
        <f t="shared" si="11"/>
        <v>0</v>
      </c>
    </row>
    <row r="23" spans="1:17" ht="12.75">
      <c r="A23" s="149"/>
      <c r="B23" s="150"/>
      <c r="C23" s="151"/>
      <c r="D23" s="152" t="s">
        <v>70</v>
      </c>
      <c r="E23" s="153"/>
      <c r="F23" s="154"/>
      <c r="G23" s="155"/>
      <c r="H23" s="156" t="s">
        <v>70</v>
      </c>
      <c r="I23" s="156" t="s">
        <v>70</v>
      </c>
      <c r="J23" s="156"/>
      <c r="K23" s="156"/>
      <c r="L23" s="156"/>
      <c r="M23" s="160"/>
      <c r="N23" s="161"/>
      <c r="O23" s="156"/>
      <c r="P23" s="161"/>
      <c r="Q23" s="162"/>
    </row>
    <row r="24" spans="1:17" ht="12.75">
      <c r="A24" s="133" t="s">
        <v>201</v>
      </c>
      <c r="B24" s="134" t="s">
        <v>202</v>
      </c>
      <c r="C24" s="135">
        <v>0</v>
      </c>
      <c r="D24" s="136">
        <f>FACTORS!$G$2*C24</f>
        <v>0</v>
      </c>
      <c r="E24" s="137">
        <f>D24*24</f>
        <v>0</v>
      </c>
      <c r="F24" s="138">
        <v>0</v>
      </c>
      <c r="G24" s="139">
        <v>0</v>
      </c>
      <c r="H24" s="140">
        <f>FACTORS!$C$12*C24/454</f>
        <v>0</v>
      </c>
      <c r="I24" s="141">
        <f>FACTORS!$D$12*C24/454</f>
        <v>0</v>
      </c>
      <c r="J24" s="141">
        <f>FACTORS!$E$12*C24/454</f>
        <v>0</v>
      </c>
      <c r="K24" s="141">
        <f>FACTORS!$F$12*C24/454</f>
        <v>0</v>
      </c>
      <c r="L24" s="142">
        <f>FACTORS!$G$12*C24/454</f>
        <v>0</v>
      </c>
      <c r="M24" s="143">
        <f>IF(H24=0,0,H24*(E24/(D24*24))*F24*G24/2000)</f>
        <v>0</v>
      </c>
      <c r="N24" s="144">
        <f>IF(I24=0,0,I24*(E24/(D24*24))*G24*F24/2000)</f>
        <v>0</v>
      </c>
      <c r="O24" s="144">
        <f>IF(J24=0,0,J24*(E24/(D24*24))*G24*F24/2000)</f>
        <v>0</v>
      </c>
      <c r="P24" s="144">
        <f>IF(K24=0,0,K24*(E24/(D24*24))*G24*F24/2000)</f>
        <v>0</v>
      </c>
      <c r="Q24" s="145">
        <f>IF(L24=0,0,L24*(E24/(D24*24))*G24*F24/2000)</f>
        <v>0</v>
      </c>
    </row>
    <row r="25" spans="1:17" ht="12.75">
      <c r="A25" s="133" t="s">
        <v>198</v>
      </c>
      <c r="B25" s="134" t="s">
        <v>203</v>
      </c>
      <c r="C25" s="135">
        <v>0</v>
      </c>
      <c r="D25" s="41">
        <f>FACTORS!$G$2*C25</f>
        <v>0</v>
      </c>
      <c r="E25" s="137">
        <f>D25*24</f>
        <v>0</v>
      </c>
      <c r="F25" s="138">
        <v>0</v>
      </c>
      <c r="G25" s="139">
        <v>0</v>
      </c>
      <c r="H25" s="137">
        <f>FACTORS!$C$12*C25/454</f>
        <v>0</v>
      </c>
      <c r="I25" s="147">
        <f>FACTORS!$D$12*C25/454</f>
        <v>0</v>
      </c>
      <c r="J25" s="147">
        <f>FACTORS!$E$12*C25/454</f>
        <v>0</v>
      </c>
      <c r="K25" s="147">
        <f>FACTORS!$F$12*C25/454</f>
        <v>0</v>
      </c>
      <c r="L25" s="148">
        <f>FACTORS!$G$12*C25/454</f>
        <v>0</v>
      </c>
      <c r="M25" s="143">
        <f>IF(H25=0,0,H25*(E25/(D25*24))*F25*G25/2000)</f>
        <v>0</v>
      </c>
      <c r="N25" s="144">
        <f>IF(I25=0,0,I25*(E25/(D25*24))*G25*F25/2000)</f>
        <v>0</v>
      </c>
      <c r="O25" s="144">
        <f>IF(J25=0,0,J25*(E25/(D25*24))*G25*F25/2000)</f>
        <v>0</v>
      </c>
      <c r="P25" s="144">
        <f>IF(K25=0,0,K25*(E25/(D25*24))*G25*F25/2000)</f>
        <v>0</v>
      </c>
      <c r="Q25" s="145">
        <f>IF(L25=0,0,L25*(E25/(D25*24))*G25*F25/2000)</f>
        <v>0</v>
      </c>
    </row>
    <row r="26" spans="1:17" ht="12.75">
      <c r="A26" s="133"/>
      <c r="B26" s="134" t="s">
        <v>193</v>
      </c>
      <c r="C26" s="135">
        <v>0</v>
      </c>
      <c r="D26" s="41">
        <f>FACTORS!$G$2*C26</f>
        <v>0</v>
      </c>
      <c r="E26" s="137">
        <f>D26*24</f>
        <v>0</v>
      </c>
      <c r="F26" s="138">
        <v>0</v>
      </c>
      <c r="G26" s="139">
        <v>0</v>
      </c>
      <c r="H26" s="137">
        <f>FACTORS!$C$12*C26/454</f>
        <v>0</v>
      </c>
      <c r="I26" s="147">
        <f>FACTORS!$D$12*C26/454</f>
        <v>0</v>
      </c>
      <c r="J26" s="147">
        <f>FACTORS!$E$12*C26/454</f>
        <v>0</v>
      </c>
      <c r="K26" s="147">
        <f>FACTORS!$F$12*C26/454</f>
        <v>0</v>
      </c>
      <c r="L26" s="148">
        <f>FACTORS!$G$12*C26/454</f>
        <v>0</v>
      </c>
      <c r="M26" s="143">
        <f>IF(H26=0,0,H26*(E26/(D26*24))*F26*G26/2000)</f>
        <v>0</v>
      </c>
      <c r="N26" s="144">
        <f>IF(I26=0,0,I26*(E26/(D26*24))*G26*F26/2000)</f>
        <v>0</v>
      </c>
      <c r="O26" s="144">
        <f>IF(J26=0,0,J26*(E26/(D26*24))*G26*F26/2000)</f>
        <v>0</v>
      </c>
      <c r="P26" s="144">
        <f>IF(K26=0,0,K26*(E26/(D26*24))*G26*F26/2000)</f>
        <v>0</v>
      </c>
      <c r="Q26" s="145">
        <f>IF(L26=0,0,L26*(E26/(D26*24))*G26*F26/2000)</f>
        <v>0</v>
      </c>
    </row>
    <row r="27" spans="1:17" ht="12.75">
      <c r="A27" s="133"/>
      <c r="B27" s="134" t="s">
        <v>194</v>
      </c>
      <c r="C27" s="135">
        <v>0</v>
      </c>
      <c r="D27" s="41">
        <f>FACTORS!$G$2*C27</f>
        <v>0</v>
      </c>
      <c r="E27" s="137">
        <f>D27*24</f>
        <v>0</v>
      </c>
      <c r="F27" s="138">
        <v>0</v>
      </c>
      <c r="G27" s="139">
        <v>0</v>
      </c>
      <c r="H27" s="137">
        <f>FACTORS!$C$12*C27/454</f>
        <v>0</v>
      </c>
      <c r="I27" s="147">
        <f>FACTORS!$D$12*C27/454</f>
        <v>0</v>
      </c>
      <c r="J27" s="147">
        <f>FACTORS!$E$12*C27/454</f>
        <v>0</v>
      </c>
      <c r="K27" s="147">
        <f>FACTORS!$F$12*C27/454</f>
        <v>0</v>
      </c>
      <c r="L27" s="148">
        <f>FACTORS!$G$12*C27/454</f>
        <v>0</v>
      </c>
      <c r="M27" s="143">
        <f>IF(H27=0,0,H27*(E27/(D27*24))*F27*G27/2000)</f>
        <v>0</v>
      </c>
      <c r="N27" s="144">
        <f>IF(I27=0,0,I27*(E27/(D27*24))*G27*F27/2000)</f>
        <v>0</v>
      </c>
      <c r="O27" s="144">
        <f>IF(J27=0,0,J27*(E27/(D27*24))*G27*F27/2000)</f>
        <v>0</v>
      </c>
      <c r="P27" s="144">
        <f>IF(K27=0,0,K27*(E27/(D27*24))*G27*F27/2000)</f>
        <v>0</v>
      </c>
      <c r="Q27" s="145">
        <f>IF(L27=0,0,L27*(E27/(D27*24))*G27*F27/2000)</f>
        <v>0</v>
      </c>
    </row>
    <row r="28" spans="1:17" ht="12.75">
      <c r="A28" s="149"/>
      <c r="B28" s="150"/>
      <c r="C28" s="151"/>
      <c r="D28" s="152" t="s">
        <v>70</v>
      </c>
      <c r="E28" s="153"/>
      <c r="F28" s="154"/>
      <c r="G28" s="155"/>
      <c r="H28" s="156" t="s">
        <v>70</v>
      </c>
      <c r="I28" s="156" t="s">
        <v>70</v>
      </c>
      <c r="J28" s="156"/>
      <c r="K28" s="156"/>
      <c r="L28" s="156"/>
      <c r="M28" s="160"/>
      <c r="N28" s="161"/>
      <c r="O28" s="156"/>
      <c r="P28" s="156"/>
      <c r="Q28" s="162"/>
    </row>
    <row r="29" spans="1:17" ht="12.75">
      <c r="A29" s="133" t="s">
        <v>204</v>
      </c>
      <c r="B29" s="163" t="s">
        <v>205</v>
      </c>
      <c r="C29" s="135">
        <v>0</v>
      </c>
      <c r="D29" s="136">
        <f>FACTORS!$G$2*C29</f>
        <v>0</v>
      </c>
      <c r="E29" s="137">
        <f aca="true" t="shared" si="12" ref="E29:E36">D29*24</f>
        <v>0</v>
      </c>
      <c r="F29" s="138">
        <v>0</v>
      </c>
      <c r="G29" s="139">
        <v>0</v>
      </c>
      <c r="H29" s="140">
        <f>FACTORS!$C$11*C29/454</f>
        <v>0</v>
      </c>
      <c r="I29" s="141">
        <f>FACTORS!$D$11*C29/454</f>
        <v>0</v>
      </c>
      <c r="J29" s="141">
        <f>FACTORS!$E$11*C29/454</f>
        <v>0</v>
      </c>
      <c r="K29" s="141">
        <f>FACTORS!$F$11*C29/454</f>
        <v>0</v>
      </c>
      <c r="L29" s="142">
        <f>FACTORS!$G$11*C29/454</f>
        <v>0</v>
      </c>
      <c r="M29" s="143">
        <f>IF(H29=0,0,H29*(E29/(D29*24))*F29*G29/2000)</f>
        <v>0</v>
      </c>
      <c r="N29" s="144">
        <f aca="true" t="shared" si="13" ref="N29:N36">IF(I29=0,0,I29*(E29/(D29*24))*G29*F29/2000)</f>
        <v>0</v>
      </c>
      <c r="O29" s="144">
        <f aca="true" t="shared" si="14" ref="O29:O36">IF(J29=0,0,J29*(E29/(D29*24))*G29*F29/2000)</f>
        <v>0</v>
      </c>
      <c r="P29" s="144">
        <f aca="true" t="shared" si="15" ref="P29:P36">IF(K29=0,0,K29*(E29/(D29*24))*G29*F29/2000)</f>
        <v>0</v>
      </c>
      <c r="Q29" s="145">
        <f aca="true" t="shared" si="16" ref="Q29:Q36">IF(L29=0,0,L29*(E29/(D29*24))*G29*F29/2000)</f>
        <v>0</v>
      </c>
    </row>
    <row r="30" spans="1:17" ht="12.75">
      <c r="A30" s="164"/>
      <c r="B30" s="163" t="s">
        <v>206</v>
      </c>
      <c r="C30" s="135">
        <v>0</v>
      </c>
      <c r="D30" s="41">
        <f>FACTORS!$G$2*C30</f>
        <v>0</v>
      </c>
      <c r="E30" s="137">
        <f t="shared" si="12"/>
        <v>0</v>
      </c>
      <c r="F30" s="138">
        <v>0</v>
      </c>
      <c r="G30" s="139">
        <v>0</v>
      </c>
      <c r="H30" s="137">
        <f>FACTORS!$C$12*C30/454</f>
        <v>0</v>
      </c>
      <c r="I30" s="147">
        <f>FACTORS!$D$12*C30/454</f>
        <v>0</v>
      </c>
      <c r="J30" s="147">
        <f>FACTORS!$E$12*C30/454</f>
        <v>0</v>
      </c>
      <c r="K30" s="147">
        <f>FACTORS!$F$12*C30/454</f>
        <v>0</v>
      </c>
      <c r="L30" s="148">
        <f>FACTORS!$G$12*C30/454</f>
        <v>0</v>
      </c>
      <c r="M30" s="143">
        <f>IF(H30=0,0,H30*(E30/(D30*24))*F30*G30/2000)</f>
        <v>0</v>
      </c>
      <c r="N30" s="144">
        <f t="shared" si="13"/>
        <v>0</v>
      </c>
      <c r="O30" s="144">
        <f t="shared" si="14"/>
        <v>0</v>
      </c>
      <c r="P30" s="144">
        <f t="shared" si="15"/>
        <v>0</v>
      </c>
      <c r="Q30" s="145">
        <f t="shared" si="16"/>
        <v>0</v>
      </c>
    </row>
    <row r="31" spans="1:17" ht="12.75">
      <c r="A31" s="133"/>
      <c r="B31" s="134" t="s">
        <v>199</v>
      </c>
      <c r="C31" s="135">
        <v>0</v>
      </c>
      <c r="D31" s="41">
        <f>FACTORS!$G$2*C31</f>
        <v>0</v>
      </c>
      <c r="E31" s="137">
        <f t="shared" si="12"/>
        <v>0</v>
      </c>
      <c r="F31" s="138">
        <v>0</v>
      </c>
      <c r="G31" s="139">
        <v>0</v>
      </c>
      <c r="H31" s="137">
        <f>FACTORS!$C$12*C31/454</f>
        <v>0</v>
      </c>
      <c r="I31" s="147">
        <f>FACTORS!$D$12*C31/454</f>
        <v>0</v>
      </c>
      <c r="J31" s="147">
        <f>FACTORS!$E$12*C31/454</f>
        <v>0</v>
      </c>
      <c r="K31" s="147">
        <f>FACTORS!$F$12*C31/454</f>
        <v>0</v>
      </c>
      <c r="L31" s="148">
        <f>FACTORS!$G$12*C31/454</f>
        <v>0</v>
      </c>
      <c r="M31" s="143">
        <f>IF(H31=0,0,H31*(E31/(D31*24))*F31*G31/2000)</f>
        <v>0</v>
      </c>
      <c r="N31" s="144">
        <f t="shared" si="13"/>
        <v>0</v>
      </c>
      <c r="O31" s="144">
        <f t="shared" si="14"/>
        <v>0</v>
      </c>
      <c r="P31" s="144">
        <f t="shared" si="15"/>
        <v>0</v>
      </c>
      <c r="Q31" s="145">
        <f t="shared" si="16"/>
        <v>0</v>
      </c>
    </row>
    <row r="32" spans="1:17" ht="12.75">
      <c r="A32" s="133"/>
      <c r="B32" s="165" t="s">
        <v>207</v>
      </c>
      <c r="C32" s="135">
        <v>0</v>
      </c>
      <c r="D32" s="41">
        <f>FACTORS!$C$2*C32</f>
        <v>0</v>
      </c>
      <c r="E32" s="137">
        <f t="shared" si="12"/>
        <v>0</v>
      </c>
      <c r="F32" s="138">
        <v>0</v>
      </c>
      <c r="G32" s="139">
        <v>0</v>
      </c>
      <c r="H32" s="166" t="s">
        <v>70</v>
      </c>
      <c r="I32" s="147">
        <f>FACTORS!$D$6*C32/454</f>
        <v>0</v>
      </c>
      <c r="J32" s="147">
        <f>FACTORS!$E$6*C32/454</f>
        <v>0</v>
      </c>
      <c r="K32" s="147">
        <f>FACTORS!$F$6*C32/454</f>
        <v>0</v>
      </c>
      <c r="L32" s="148">
        <f>FACTORS!$G$6*C32/454</f>
        <v>0</v>
      </c>
      <c r="M32" s="143" t="s">
        <v>70</v>
      </c>
      <c r="N32" s="144">
        <f t="shared" si="13"/>
        <v>0</v>
      </c>
      <c r="O32" s="167">
        <f t="shared" si="14"/>
        <v>0</v>
      </c>
      <c r="P32" s="144">
        <f t="shared" si="15"/>
        <v>0</v>
      </c>
      <c r="Q32" s="145">
        <f t="shared" si="16"/>
        <v>0</v>
      </c>
    </row>
    <row r="33" spans="1:17" ht="12.75">
      <c r="A33" s="133"/>
      <c r="B33" s="165" t="s">
        <v>208</v>
      </c>
      <c r="C33" s="135">
        <v>0</v>
      </c>
      <c r="D33" s="41">
        <f>FACTORS!$G$2*C33</f>
        <v>0</v>
      </c>
      <c r="E33" s="137">
        <f t="shared" si="12"/>
        <v>0</v>
      </c>
      <c r="F33" s="138">
        <v>0</v>
      </c>
      <c r="G33" s="139">
        <v>0</v>
      </c>
      <c r="H33" s="166" t="s">
        <v>70</v>
      </c>
      <c r="I33" s="147">
        <f>FACTORS!$D$7*C33/454</f>
        <v>0</v>
      </c>
      <c r="J33" s="147">
        <f>FACTORS!$E$7*C33/454</f>
        <v>0</v>
      </c>
      <c r="K33" s="147">
        <f>FACTORS!$F$7*C33/454</f>
        <v>0</v>
      </c>
      <c r="L33" s="148">
        <f>FACTORS!$G$7*C33/454</f>
        <v>0</v>
      </c>
      <c r="M33" s="143" t="s">
        <v>70</v>
      </c>
      <c r="N33" s="144">
        <f t="shared" si="13"/>
        <v>0</v>
      </c>
      <c r="O33" s="167">
        <f t="shared" si="14"/>
        <v>0</v>
      </c>
      <c r="P33" s="144">
        <f t="shared" si="15"/>
        <v>0</v>
      </c>
      <c r="Q33" s="145">
        <f t="shared" si="16"/>
        <v>0</v>
      </c>
    </row>
    <row r="34" spans="1:17" ht="12.75">
      <c r="A34" s="133"/>
      <c r="B34" s="165" t="s">
        <v>209</v>
      </c>
      <c r="C34" s="135">
        <v>0</v>
      </c>
      <c r="D34" s="41">
        <f>FACTORS!$E$2*C34</f>
        <v>0</v>
      </c>
      <c r="E34" s="137">
        <f t="shared" si="12"/>
        <v>0</v>
      </c>
      <c r="F34" s="138">
        <v>0</v>
      </c>
      <c r="G34" s="139">
        <v>0</v>
      </c>
      <c r="H34" s="166" t="s">
        <v>70</v>
      </c>
      <c r="I34" s="147">
        <f>FACTORS!$D$8*C34/454</f>
        <v>0</v>
      </c>
      <c r="J34" s="147">
        <f>FACTORS!$E$8*C34/454</f>
        <v>0</v>
      </c>
      <c r="K34" s="147">
        <f>FACTORS!$F$8*C34/454</f>
        <v>0</v>
      </c>
      <c r="L34" s="148">
        <f>FACTORS!$G$8*C34/454</f>
        <v>0</v>
      </c>
      <c r="M34" s="143" t="s">
        <v>70</v>
      </c>
      <c r="N34" s="144">
        <f t="shared" si="13"/>
        <v>0</v>
      </c>
      <c r="O34" s="167">
        <f t="shared" si="14"/>
        <v>0</v>
      </c>
      <c r="P34" s="144">
        <f t="shared" si="15"/>
        <v>0</v>
      </c>
      <c r="Q34" s="145">
        <f t="shared" si="16"/>
        <v>0</v>
      </c>
    </row>
    <row r="35" spans="1:17" ht="12.75">
      <c r="A35" s="133"/>
      <c r="B35" s="165" t="s">
        <v>210</v>
      </c>
      <c r="C35" s="135">
        <v>0</v>
      </c>
      <c r="D35" s="41">
        <f>FACTORS!$E$2*C35</f>
        <v>0</v>
      </c>
      <c r="E35" s="137">
        <f t="shared" si="12"/>
        <v>0</v>
      </c>
      <c r="F35" s="138">
        <v>0</v>
      </c>
      <c r="G35" s="139">
        <v>0</v>
      </c>
      <c r="H35" s="166" t="s">
        <v>70</v>
      </c>
      <c r="I35" s="147">
        <f>FACTORS!$D$9*C35/454</f>
        <v>0</v>
      </c>
      <c r="J35" s="147">
        <f>FACTORS!$E$9*C35/454</f>
        <v>0</v>
      </c>
      <c r="K35" s="147">
        <f>FACTORS!$F$9*C35/454</f>
        <v>0</v>
      </c>
      <c r="L35" s="148">
        <f>FACTORS!$G$9*C35/454</f>
        <v>0</v>
      </c>
      <c r="M35" s="143" t="s">
        <v>70</v>
      </c>
      <c r="N35" s="144">
        <f t="shared" si="13"/>
        <v>0</v>
      </c>
      <c r="O35" s="167">
        <f t="shared" si="14"/>
        <v>0</v>
      </c>
      <c r="P35" s="144">
        <f t="shared" si="15"/>
        <v>0</v>
      </c>
      <c r="Q35" s="145">
        <f t="shared" si="16"/>
        <v>0</v>
      </c>
    </row>
    <row r="36" spans="1:17" ht="12.75">
      <c r="A36" s="164"/>
      <c r="B36" s="168" t="s">
        <v>211</v>
      </c>
      <c r="C36" s="135">
        <v>0</v>
      </c>
      <c r="D36" s="169">
        <f>C36*1000000/1050</f>
        <v>0</v>
      </c>
      <c r="E36" s="137">
        <f t="shared" si="12"/>
        <v>0</v>
      </c>
      <c r="F36" s="138">
        <v>0</v>
      </c>
      <c r="G36" s="139">
        <v>0</v>
      </c>
      <c r="H36" s="153">
        <f>FACTORS!$C$15*D36/1000000</f>
        <v>0</v>
      </c>
      <c r="I36" s="170">
        <f>FACTORS!$D$15*D36/1000000</f>
        <v>0</v>
      </c>
      <c r="J36" s="170">
        <f>FACTORS!$E$15*D36/1000000</f>
        <v>0</v>
      </c>
      <c r="K36" s="171">
        <f>FACTORS!$F$15*D36/1000000</f>
        <v>0</v>
      </c>
      <c r="L36" s="171">
        <f>FACTORS!$G$15*D36/1000000</f>
        <v>0</v>
      </c>
      <c r="M36" s="143">
        <f>IF(H36=0,0,H36*(E36/(D36*24))*F36*G36/2000)</f>
        <v>0</v>
      </c>
      <c r="N36" s="144">
        <f t="shared" si="13"/>
        <v>0</v>
      </c>
      <c r="O36" s="144">
        <f t="shared" si="14"/>
        <v>0</v>
      </c>
      <c r="P36" s="144">
        <f t="shared" si="15"/>
        <v>0</v>
      </c>
      <c r="Q36" s="145">
        <f t="shared" si="16"/>
        <v>0</v>
      </c>
    </row>
    <row r="37" spans="1:17" ht="12.75">
      <c r="A37" s="164"/>
      <c r="B37" s="172" t="s">
        <v>212</v>
      </c>
      <c r="C37" s="173" t="s">
        <v>213</v>
      </c>
      <c r="D37" s="173" t="s">
        <v>183</v>
      </c>
      <c r="E37" s="174" t="s">
        <v>214</v>
      </c>
      <c r="F37" s="46"/>
      <c r="G37" s="175"/>
      <c r="H37" s="176"/>
      <c r="I37" s="176"/>
      <c r="J37" s="176"/>
      <c r="K37" s="176"/>
      <c r="L37" s="176" t="s">
        <v>70</v>
      </c>
      <c r="M37" s="177"/>
      <c r="N37" s="176"/>
      <c r="O37" s="176"/>
      <c r="P37" s="176"/>
      <c r="Q37" s="178"/>
    </row>
    <row r="38" spans="1:17" ht="12.75">
      <c r="A38" s="164"/>
      <c r="B38" s="134" t="s">
        <v>215</v>
      </c>
      <c r="C38" s="135">
        <v>0</v>
      </c>
      <c r="D38" s="179"/>
      <c r="E38" s="180"/>
      <c r="F38" s="181">
        <v>0</v>
      </c>
      <c r="G38" s="139">
        <v>0</v>
      </c>
      <c r="H38" s="182"/>
      <c r="I38" s="183"/>
      <c r="J38" s="183"/>
      <c r="K38" s="141">
        <f>FACTORS!$F$18*C38/24</f>
        <v>0</v>
      </c>
      <c r="L38" s="184"/>
      <c r="M38" s="143"/>
      <c r="N38" s="185"/>
      <c r="O38" s="166"/>
      <c r="P38" s="167">
        <f>C38*G38*0.03/2000</f>
        <v>0</v>
      </c>
      <c r="Q38" s="145" t="s">
        <v>70</v>
      </c>
    </row>
    <row r="39" spans="1:17" ht="12.75">
      <c r="A39" s="164"/>
      <c r="B39" s="134" t="s">
        <v>216</v>
      </c>
      <c r="C39" s="179"/>
      <c r="D39" s="135">
        <v>0</v>
      </c>
      <c r="E39" s="180"/>
      <c r="F39" s="135">
        <v>0</v>
      </c>
      <c r="G39" s="139">
        <v>0</v>
      </c>
      <c r="H39" s="166"/>
      <c r="I39" s="147">
        <f>FACTORS!$D$16*D39/1000000</f>
        <v>0</v>
      </c>
      <c r="J39" s="147">
        <f>FACTORS!$E$16*D39/1000000</f>
        <v>0</v>
      </c>
      <c r="K39" s="147">
        <f>FACTORS!$F$16*D39/1000000</f>
        <v>0</v>
      </c>
      <c r="L39" s="148">
        <f>FACTORS!$G$16*D39/1000000</f>
        <v>0</v>
      </c>
      <c r="M39" s="186" t="s">
        <v>70</v>
      </c>
      <c r="N39" s="167">
        <f>G39*F39*I39/2000</f>
        <v>0</v>
      </c>
      <c r="O39" s="167">
        <f>F39*G39*J39/2000</f>
        <v>0</v>
      </c>
      <c r="P39" s="144">
        <f>F39*G39*K39/2000</f>
        <v>0</v>
      </c>
      <c r="Q39" s="145">
        <f>F39*G39*L39/2000</f>
        <v>0</v>
      </c>
    </row>
    <row r="40" spans="1:17" ht="12.75">
      <c r="A40" s="164"/>
      <c r="B40" s="163" t="s">
        <v>217</v>
      </c>
      <c r="C40" s="179" t="s">
        <v>70</v>
      </c>
      <c r="D40" s="135">
        <v>0</v>
      </c>
      <c r="E40" s="180"/>
      <c r="F40" s="135">
        <v>0</v>
      </c>
      <c r="G40" s="139">
        <v>0</v>
      </c>
      <c r="H40" s="166" t="s">
        <v>70</v>
      </c>
      <c r="I40" s="167" t="s">
        <v>70</v>
      </c>
      <c r="J40" s="167" t="s">
        <v>70</v>
      </c>
      <c r="K40" s="147">
        <f>FACTORS!$F$21*D40</f>
        <v>0</v>
      </c>
      <c r="L40" s="144" t="s">
        <v>70</v>
      </c>
      <c r="M40" s="143" t="s">
        <v>70</v>
      </c>
      <c r="N40" s="185" t="s">
        <v>70</v>
      </c>
      <c r="O40" s="166" t="s">
        <v>97</v>
      </c>
      <c r="P40" s="167">
        <f>F40*G40*K40/2000</f>
        <v>0</v>
      </c>
      <c r="Q40" s="145" t="s">
        <v>70</v>
      </c>
    </row>
    <row r="41" spans="1:17" ht="12.75">
      <c r="A41" s="164"/>
      <c r="B41" s="163" t="s">
        <v>218</v>
      </c>
      <c r="C41" s="179"/>
      <c r="D41" s="179"/>
      <c r="E41" s="187">
        <v>0</v>
      </c>
      <c r="F41" s="179"/>
      <c r="G41" s="139">
        <v>0</v>
      </c>
      <c r="H41" s="166"/>
      <c r="I41" s="167"/>
      <c r="J41" s="167"/>
      <c r="K41" s="147">
        <f>FACTORS!$F$19*E41</f>
        <v>0</v>
      </c>
      <c r="L41" s="144"/>
      <c r="M41" s="143"/>
      <c r="N41" s="185"/>
      <c r="O41" s="167"/>
      <c r="P41" s="167">
        <f>K41*24*G41/2000</f>
        <v>0</v>
      </c>
      <c r="Q41" s="145" t="s">
        <v>70</v>
      </c>
    </row>
    <row r="42" spans="1:17" ht="12.75">
      <c r="A42" s="188"/>
      <c r="B42" s="189" t="s">
        <v>219</v>
      </c>
      <c r="C42" s="190"/>
      <c r="D42" s="151">
        <v>0</v>
      </c>
      <c r="E42" s="241"/>
      <c r="F42" s="151">
        <v>0</v>
      </c>
      <c r="G42" s="139">
        <v>0</v>
      </c>
      <c r="H42" s="158"/>
      <c r="I42" s="156"/>
      <c r="J42" s="156"/>
      <c r="K42" s="170">
        <f>FACTORS!$F$20*D42/1000000</f>
        <v>0</v>
      </c>
      <c r="L42" s="161"/>
      <c r="M42" s="160"/>
      <c r="N42" s="161"/>
      <c r="O42" s="161"/>
      <c r="P42" s="161">
        <f>K42*F42*G42/2000</f>
        <v>0</v>
      </c>
      <c r="Q42" s="162"/>
    </row>
    <row r="43" spans="1:17" ht="12.75">
      <c r="A43" s="133" t="s">
        <v>189</v>
      </c>
      <c r="B43" s="134" t="s">
        <v>220</v>
      </c>
      <c r="C43" s="181">
        <v>0</v>
      </c>
      <c r="D43" s="179"/>
      <c r="E43" s="180"/>
      <c r="F43" s="181">
        <v>0</v>
      </c>
      <c r="G43" s="242">
        <v>0</v>
      </c>
      <c r="H43" s="140">
        <f>FACTORS!$C$17*C43/24</f>
        <v>0</v>
      </c>
      <c r="I43" s="141">
        <f>FACTORS!$D$17*C43/24</f>
        <v>0</v>
      </c>
      <c r="J43" s="141">
        <f>FACTORS!$E$17*C43/24</f>
        <v>0</v>
      </c>
      <c r="K43" s="141">
        <f>FACTORS!$F$17*C43/24</f>
        <v>0</v>
      </c>
      <c r="L43" s="142">
        <f>FACTORS!$G$17*C43/24</f>
        <v>0</v>
      </c>
      <c r="M43" s="186">
        <f>H43*F43*G43/2000</f>
        <v>0</v>
      </c>
      <c r="N43" s="166">
        <f>I43*F43*G43/2000</f>
        <v>0</v>
      </c>
      <c r="O43" s="166">
        <f>J43*F43*G43/2000</f>
        <v>0</v>
      </c>
      <c r="P43" s="167">
        <f>K43*F43*G43/2000</f>
        <v>0</v>
      </c>
      <c r="Q43" s="145">
        <f>L43*F43*G43/2000</f>
        <v>0</v>
      </c>
    </row>
    <row r="44" spans="1:17" ht="12.75">
      <c r="A44" s="133" t="s">
        <v>221</v>
      </c>
      <c r="B44" s="163" t="s">
        <v>222</v>
      </c>
      <c r="C44" s="179"/>
      <c r="D44" s="135">
        <v>0</v>
      </c>
      <c r="E44" s="180" t="s">
        <v>70</v>
      </c>
      <c r="F44" s="135">
        <v>0</v>
      </c>
      <c r="G44" s="139">
        <v>0</v>
      </c>
      <c r="H44" s="158" t="s">
        <v>70</v>
      </c>
      <c r="I44" s="147">
        <f>FACTORS!$D$16*D44/1000000</f>
        <v>0</v>
      </c>
      <c r="J44" s="170">
        <f>FACTORS!$E$16*D44/1000000</f>
        <v>0</v>
      </c>
      <c r="K44" s="170">
        <f>FACTORS!$F$16*D44/1000000</f>
        <v>0</v>
      </c>
      <c r="L44" s="171">
        <f>FACTORS!$G$16*D44/1000000</f>
        <v>0</v>
      </c>
      <c r="M44" s="186" t="s">
        <v>70</v>
      </c>
      <c r="N44" s="166">
        <f>I44*F44*G44/2000</f>
        <v>0</v>
      </c>
      <c r="O44" s="167">
        <f>F44*G44*J44/2000</f>
        <v>0</v>
      </c>
      <c r="P44" s="144">
        <f>F44*G44*K44/2000</f>
        <v>0</v>
      </c>
      <c r="Q44" s="145">
        <f>F44*G44*L44/2000</f>
        <v>0</v>
      </c>
    </row>
    <row r="45" spans="1:17" ht="12.75">
      <c r="A45" s="199"/>
      <c r="B45" s="200"/>
      <c r="C45" s="201"/>
      <c r="D45" s="201"/>
      <c r="E45" s="202"/>
      <c r="F45" s="201"/>
      <c r="G45" s="203"/>
      <c r="H45" s="140"/>
      <c r="I45" s="140"/>
      <c r="J45" s="140"/>
      <c r="K45" s="140"/>
      <c r="L45" s="140"/>
      <c r="M45" s="204"/>
      <c r="N45" s="142"/>
      <c r="O45" s="142"/>
      <c r="P45" s="142"/>
      <c r="Q45" s="205"/>
    </row>
    <row r="46" spans="1:17" ht="12.75">
      <c r="A46" s="207">
        <f>EMISSIONS3!$A$46+1</f>
        <v>2002</v>
      </c>
      <c r="B46" s="208" t="s">
        <v>223</v>
      </c>
      <c r="C46" s="209"/>
      <c r="D46" s="209"/>
      <c r="E46" s="210"/>
      <c r="F46" s="209"/>
      <c r="G46" s="212"/>
      <c r="H46" s="213">
        <f aca="true" t="shared" si="17" ref="H46:Q46">SUM(H3:H44)</f>
        <v>0</v>
      </c>
      <c r="I46" s="213">
        <f t="shared" si="17"/>
        <v>0</v>
      </c>
      <c r="J46" s="213">
        <f t="shared" si="17"/>
        <v>0</v>
      </c>
      <c r="K46" s="213">
        <f t="shared" si="17"/>
        <v>0</v>
      </c>
      <c r="L46" s="214">
        <f t="shared" si="17"/>
        <v>0</v>
      </c>
      <c r="M46" s="213">
        <f t="shared" si="17"/>
        <v>0</v>
      </c>
      <c r="N46" s="213">
        <f t="shared" si="17"/>
        <v>0</v>
      </c>
      <c r="O46" s="213">
        <f t="shared" si="17"/>
        <v>0</v>
      </c>
      <c r="P46" s="213">
        <f t="shared" si="17"/>
        <v>0</v>
      </c>
      <c r="Q46" s="215">
        <f t="shared" si="17"/>
        <v>0</v>
      </c>
    </row>
    <row r="47" spans="1:17" ht="12.75">
      <c r="A47" s="218"/>
      <c r="B47" s="219"/>
      <c r="C47" s="135"/>
      <c r="D47" s="135"/>
      <c r="E47" s="187"/>
      <c r="F47" s="135"/>
      <c r="G47" s="220"/>
      <c r="H47" s="137"/>
      <c r="I47" s="137"/>
      <c r="J47" s="137"/>
      <c r="K47" s="137"/>
      <c r="L47" s="221"/>
      <c r="M47" s="148"/>
      <c r="N47" s="148"/>
      <c r="O47" s="148"/>
      <c r="P47" s="148"/>
      <c r="Q47" s="222"/>
    </row>
    <row r="48" spans="1:17" ht="25.5" customHeight="1">
      <c r="A48" s="223" t="s">
        <v>224</v>
      </c>
      <c r="B48" s="224" t="s">
        <v>225</v>
      </c>
      <c r="C48" s="109"/>
      <c r="D48" s="109"/>
      <c r="E48" s="105"/>
      <c r="F48" s="109"/>
      <c r="G48" s="109"/>
      <c r="H48" s="225"/>
      <c r="I48" s="225"/>
      <c r="J48" s="225"/>
      <c r="K48" s="225"/>
      <c r="L48" s="225"/>
      <c r="M48" s="226">
        <f>33.3*$B$49</f>
        <v>0</v>
      </c>
      <c r="N48" s="227">
        <f>33.3*$B$49</f>
        <v>0</v>
      </c>
      <c r="O48" s="228">
        <f>33.3*$B$49</f>
        <v>0</v>
      </c>
      <c r="P48" s="227">
        <f>33.3*$B$49</f>
        <v>0</v>
      </c>
      <c r="Q48" s="229">
        <f>3400*$B$49^(2/3)</f>
        <v>0</v>
      </c>
    </row>
    <row r="49" spans="1:17" ht="13.5" thickBot="1">
      <c r="A49" s="230"/>
      <c r="B49" s="231">
        <v>0</v>
      </c>
      <c r="C49" s="232"/>
      <c r="D49" s="232"/>
      <c r="E49" s="233"/>
      <c r="F49" s="232"/>
      <c r="G49" s="232"/>
      <c r="H49" s="234"/>
      <c r="I49" s="234"/>
      <c r="J49" s="234"/>
      <c r="K49" s="234"/>
      <c r="L49" s="234"/>
      <c r="M49" s="235"/>
      <c r="N49" s="236"/>
      <c r="O49" s="237"/>
      <c r="P49" s="236"/>
      <c r="Q49" s="238"/>
    </row>
    <row r="50" ht="13.5" thickTop="1"/>
  </sheetData>
  <printOptions horizontalCentered="1"/>
  <pageMargins left="0.25" right="0.25" top="1" bottom="0.5" header="0.5" footer="0.5"/>
  <pageSetup fitToHeight="1" fitToWidth="1" horizontalDpi="600" verticalDpi="600" orientation="landscape" scale="66" r:id="rId1"/>
  <headerFooter alignWithMargins="0">
    <oddHeader>&amp;C&amp;"MS Sans Serif,Bold"AIR EMISSIONS CALCULATIONS - FOURTH YEAR</oddHeader>
    <oddFooter>&amp;L&amp;"Arial,Regular"Form MMS-139 (August 2003)
Page 6 of 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9"/>
  <sheetViews>
    <sheetView workbookViewId="0" topLeftCell="C1">
      <selection activeCell="M6" sqref="M6"/>
    </sheetView>
  </sheetViews>
  <sheetFormatPr defaultColWidth="9.140625" defaultRowHeight="12.75"/>
  <cols>
    <col min="1" max="1" width="16.7109375" style="0" customWidth="1"/>
    <col min="2" max="2" width="28.7109375" style="0" customWidth="1"/>
    <col min="3" max="17" width="10.7109375" style="0" customWidth="1"/>
  </cols>
  <sheetData>
    <row r="1" spans="1:17" ht="13.5" thickBot="1">
      <c r="A1" s="71" t="s">
        <v>92</v>
      </c>
      <c r="B1" s="71" t="s">
        <v>93</v>
      </c>
      <c r="C1" s="71" t="s">
        <v>94</v>
      </c>
      <c r="D1" s="71" t="s">
        <v>96</v>
      </c>
      <c r="E1" s="72" t="s">
        <v>98</v>
      </c>
      <c r="F1" s="71" t="s">
        <v>99</v>
      </c>
      <c r="G1" s="73"/>
      <c r="H1" s="74"/>
      <c r="I1" s="75" t="s">
        <v>168</v>
      </c>
      <c r="J1" s="76" t="s">
        <v>70</v>
      </c>
      <c r="K1" s="76" t="s">
        <v>169</v>
      </c>
      <c r="L1" s="77" t="s">
        <v>103</v>
      </c>
      <c r="M1" s="78"/>
      <c r="N1" s="78"/>
      <c r="O1" s="78"/>
      <c r="P1" s="78"/>
      <c r="Q1" s="79"/>
    </row>
    <row r="2" spans="1:17" ht="13.5" thickBot="1">
      <c r="A2" s="82" t="str">
        <f>TITLE!$C$1</f>
        <v> </v>
      </c>
      <c r="B2" s="82" t="str">
        <f>TITLE!$C$2</f>
        <v> </v>
      </c>
      <c r="C2" s="83" t="str">
        <f>TITLE!$C$3</f>
        <v>   </v>
      </c>
      <c r="D2" s="82" t="str">
        <f>TITLE!$C$4</f>
        <v>  </v>
      </c>
      <c r="E2" s="83" t="str">
        <f>TITLE!$C$5</f>
        <v> </v>
      </c>
      <c r="F2" s="82" t="str">
        <f>TITLE!$C$6</f>
        <v>    </v>
      </c>
      <c r="G2" s="82"/>
      <c r="H2" s="82"/>
      <c r="I2" s="84" t="str">
        <f>TITLE!$C$7</f>
        <v>  </v>
      </c>
      <c r="J2" s="85"/>
      <c r="K2" s="82" t="str">
        <f>TITLE!$C$8</f>
        <v> </v>
      </c>
      <c r="L2" s="84" t="e">
        <f>TITLE!#REF!</f>
        <v>#REF!</v>
      </c>
      <c r="M2" s="86"/>
      <c r="N2" s="86"/>
      <c r="O2" s="86"/>
      <c r="P2" s="86"/>
      <c r="Q2" s="87"/>
    </row>
    <row r="3" spans="1:24" s="66" customFormat="1" ht="12.75" customHeight="1" thickTop="1">
      <c r="A3" s="90" t="s">
        <v>170</v>
      </c>
      <c r="B3" s="91" t="s">
        <v>171</v>
      </c>
      <c r="C3" s="91" t="s">
        <v>172</v>
      </c>
      <c r="D3" s="91" t="s">
        <v>173</v>
      </c>
      <c r="E3" s="92" t="s">
        <v>174</v>
      </c>
      <c r="F3" s="93" t="s">
        <v>175</v>
      </c>
      <c r="G3" s="94"/>
      <c r="H3" s="95"/>
      <c r="I3" s="95"/>
      <c r="J3" s="95" t="s">
        <v>176</v>
      </c>
      <c r="K3" s="95"/>
      <c r="L3" s="96"/>
      <c r="M3" s="97"/>
      <c r="N3" s="97"/>
      <c r="O3" s="95" t="s">
        <v>177</v>
      </c>
      <c r="P3" s="97"/>
      <c r="Q3" s="98"/>
      <c r="R3" s="99"/>
      <c r="S3" s="22"/>
      <c r="T3" s="22"/>
      <c r="U3" s="22"/>
      <c r="V3" s="22"/>
      <c r="W3" s="22"/>
      <c r="X3" s="22"/>
    </row>
    <row r="4" spans="1:17" ht="12.75">
      <c r="A4" s="100"/>
      <c r="B4" s="101" t="s">
        <v>178</v>
      </c>
      <c r="C4" s="101" t="s">
        <v>179</v>
      </c>
      <c r="D4" s="101" t="s">
        <v>180</v>
      </c>
      <c r="E4" s="102" t="s">
        <v>181</v>
      </c>
      <c r="F4" s="103"/>
      <c r="G4" s="104"/>
      <c r="H4" s="105"/>
      <c r="I4" s="105"/>
      <c r="J4" s="105"/>
      <c r="K4" s="105"/>
      <c r="L4" s="106"/>
      <c r="M4" s="107"/>
      <c r="N4" s="107"/>
      <c r="O4" s="105"/>
      <c r="P4" s="107"/>
      <c r="Q4" s="108"/>
    </row>
    <row r="5" spans="1:17" ht="12.75">
      <c r="A5" s="110"/>
      <c r="B5" s="111" t="s">
        <v>182</v>
      </c>
      <c r="C5" s="112" t="s">
        <v>179</v>
      </c>
      <c r="D5" s="112" t="s">
        <v>183</v>
      </c>
      <c r="E5" s="113" t="s">
        <v>184</v>
      </c>
      <c r="F5" s="114"/>
      <c r="G5" s="115"/>
      <c r="H5" s="116"/>
      <c r="I5" s="116"/>
      <c r="J5" s="116"/>
      <c r="K5" s="116"/>
      <c r="L5" s="117"/>
      <c r="M5" s="118"/>
      <c r="N5" s="118"/>
      <c r="O5" s="116"/>
      <c r="P5" s="118"/>
      <c r="Q5" s="119"/>
    </row>
    <row r="6" spans="1:17" ht="13.5" thickBot="1">
      <c r="A6" s="121"/>
      <c r="B6" s="122" t="s">
        <v>185</v>
      </c>
      <c r="C6" s="123" t="s">
        <v>186</v>
      </c>
      <c r="D6" s="124" t="s">
        <v>183</v>
      </c>
      <c r="E6" s="125" t="s">
        <v>184</v>
      </c>
      <c r="F6" s="126" t="s">
        <v>187</v>
      </c>
      <c r="G6" s="127" t="s">
        <v>188</v>
      </c>
      <c r="H6" s="125" t="s">
        <v>121</v>
      </c>
      <c r="I6" s="125" t="s">
        <v>122</v>
      </c>
      <c r="J6" s="125" t="s">
        <v>123</v>
      </c>
      <c r="K6" s="125" t="s">
        <v>124</v>
      </c>
      <c r="L6" s="128" t="s">
        <v>125</v>
      </c>
      <c r="M6" s="129" t="s">
        <v>121</v>
      </c>
      <c r="N6" s="129" t="s">
        <v>122</v>
      </c>
      <c r="O6" s="129" t="s">
        <v>123</v>
      </c>
      <c r="P6" s="129" t="s">
        <v>124</v>
      </c>
      <c r="Q6" s="130" t="s">
        <v>125</v>
      </c>
    </row>
    <row r="7" spans="1:17" ht="13.5" thickTop="1">
      <c r="A7" s="133" t="s">
        <v>189</v>
      </c>
      <c r="B7" s="134" t="s">
        <v>190</v>
      </c>
      <c r="C7" s="135">
        <v>0</v>
      </c>
      <c r="D7" s="136">
        <f>FACTORS!$G$2*C7</f>
        <v>0</v>
      </c>
      <c r="E7" s="137">
        <f aca="true" t="shared" si="0" ref="E7:E15">D7*24</f>
        <v>0</v>
      </c>
      <c r="F7" s="138">
        <v>0</v>
      </c>
      <c r="G7" s="139">
        <v>0</v>
      </c>
      <c r="H7" s="140">
        <f>FACTORS!$C$12*C7/454</f>
        <v>0</v>
      </c>
      <c r="I7" s="141">
        <f>FACTORS!$D$12*C7/454</f>
        <v>0</v>
      </c>
      <c r="J7" s="141">
        <f>FACTORS!$E$12*C7/454</f>
        <v>0</v>
      </c>
      <c r="K7" s="141">
        <f>FACTORS!$F$12*C7/454</f>
        <v>0</v>
      </c>
      <c r="L7" s="142">
        <f>FACTORS!$G$12*C7/454</f>
        <v>0</v>
      </c>
      <c r="M7" s="143">
        <f aca="true" t="shared" si="1" ref="M7:M15">IF(H7=0,0,H7*(E7/(D7*24))*F7*G7/2000)</f>
        <v>0</v>
      </c>
      <c r="N7" s="144">
        <f aca="true" t="shared" si="2" ref="N7:N15">IF(I7=0,0,I7*(E7/(D7*24))*G7*F7/2000)</f>
        <v>0</v>
      </c>
      <c r="O7" s="144">
        <f aca="true" t="shared" si="3" ref="O7:O15">IF(J7=0,0,J7*(E7/(D7*24))*G7*F7/2000)</f>
        <v>0</v>
      </c>
      <c r="P7" s="144">
        <f aca="true" t="shared" si="4" ref="P7:P15">IF(K7=0,0,K7*(E7/(D7*24))*G7*F7/2000)</f>
        <v>0</v>
      </c>
      <c r="Q7" s="145">
        <f aca="true" t="shared" si="5" ref="Q7:Q15">IF(L7=0,0,L7*(E7/(D7*24))*G7*F7/2000)</f>
        <v>0</v>
      </c>
    </row>
    <row r="8" spans="1:17" ht="12.75">
      <c r="A8" s="133"/>
      <c r="B8" s="134" t="s">
        <v>190</v>
      </c>
      <c r="C8" s="135">
        <v>0</v>
      </c>
      <c r="D8" s="41">
        <f>FACTORS!$G$2*C8</f>
        <v>0</v>
      </c>
      <c r="E8" s="137">
        <f t="shared" si="0"/>
        <v>0</v>
      </c>
      <c r="F8" s="138">
        <v>0</v>
      </c>
      <c r="G8" s="139">
        <v>0</v>
      </c>
      <c r="H8" s="137">
        <f>FACTORS!$C$12*C8/454</f>
        <v>0</v>
      </c>
      <c r="I8" s="147">
        <f>FACTORS!$D$12*C8/454</f>
        <v>0</v>
      </c>
      <c r="J8" s="147">
        <f>FACTORS!$E$12*C8/454</f>
        <v>0</v>
      </c>
      <c r="K8" s="147">
        <f>FACTORS!$F$12*C8/454</f>
        <v>0</v>
      </c>
      <c r="L8" s="148">
        <f>FACTORS!$G$12*C8/454</f>
        <v>0</v>
      </c>
      <c r="M8" s="143">
        <f t="shared" si="1"/>
        <v>0</v>
      </c>
      <c r="N8" s="144">
        <f t="shared" si="2"/>
        <v>0</v>
      </c>
      <c r="O8" s="144">
        <f t="shared" si="3"/>
        <v>0</v>
      </c>
      <c r="P8" s="144">
        <f t="shared" si="4"/>
        <v>0</v>
      </c>
      <c r="Q8" s="145">
        <f t="shared" si="5"/>
        <v>0</v>
      </c>
    </row>
    <row r="9" spans="1:17" ht="12.75">
      <c r="A9" s="133"/>
      <c r="B9" s="134" t="s">
        <v>190</v>
      </c>
      <c r="C9" s="135">
        <v>0</v>
      </c>
      <c r="D9" s="41">
        <f>FACTORS!$G$2*C9</f>
        <v>0</v>
      </c>
      <c r="E9" s="137">
        <f t="shared" si="0"/>
        <v>0</v>
      </c>
      <c r="F9" s="138">
        <v>0</v>
      </c>
      <c r="G9" s="139">
        <v>0</v>
      </c>
      <c r="H9" s="137">
        <f>FACTORS!$C$12*C9/454</f>
        <v>0</v>
      </c>
      <c r="I9" s="147">
        <f>FACTORS!$D$12*C9/454</f>
        <v>0</v>
      </c>
      <c r="J9" s="147">
        <f>FACTORS!$E$12*C9/454</f>
        <v>0</v>
      </c>
      <c r="K9" s="147">
        <f>FACTORS!$F$12*C9/454</f>
        <v>0</v>
      </c>
      <c r="L9" s="148">
        <f>FACTORS!$G$12*C9/454</f>
        <v>0</v>
      </c>
      <c r="M9" s="143">
        <f t="shared" si="1"/>
        <v>0</v>
      </c>
      <c r="N9" s="144">
        <f t="shared" si="2"/>
        <v>0</v>
      </c>
      <c r="O9" s="144">
        <f t="shared" si="3"/>
        <v>0</v>
      </c>
      <c r="P9" s="144">
        <f t="shared" si="4"/>
        <v>0</v>
      </c>
      <c r="Q9" s="145">
        <f t="shared" si="5"/>
        <v>0</v>
      </c>
    </row>
    <row r="10" spans="1:17" ht="12.75">
      <c r="A10" s="133"/>
      <c r="B10" s="134" t="s">
        <v>190</v>
      </c>
      <c r="C10" s="135">
        <v>0</v>
      </c>
      <c r="D10" s="41">
        <f>FACTORS!$G$2*C10</f>
        <v>0</v>
      </c>
      <c r="E10" s="137">
        <f t="shared" si="0"/>
        <v>0</v>
      </c>
      <c r="F10" s="138">
        <v>0</v>
      </c>
      <c r="G10" s="139">
        <v>0</v>
      </c>
      <c r="H10" s="137">
        <f>FACTORS!$C$12*C10/454</f>
        <v>0</v>
      </c>
      <c r="I10" s="147">
        <f>FACTORS!$D$12*C10/454</f>
        <v>0</v>
      </c>
      <c r="J10" s="147">
        <f>FACTORS!$E$12*C10/454</f>
        <v>0</v>
      </c>
      <c r="K10" s="147">
        <f>FACTORS!$F$12*C10/454</f>
        <v>0</v>
      </c>
      <c r="L10" s="148">
        <f>FACTORS!$G$12*C10/454</f>
        <v>0</v>
      </c>
      <c r="M10" s="143">
        <f t="shared" si="1"/>
        <v>0</v>
      </c>
      <c r="N10" s="144">
        <f t="shared" si="2"/>
        <v>0</v>
      </c>
      <c r="O10" s="144">
        <f t="shared" si="3"/>
        <v>0</v>
      </c>
      <c r="P10" s="144">
        <f t="shared" si="4"/>
        <v>0</v>
      </c>
      <c r="Q10" s="145">
        <f t="shared" si="5"/>
        <v>0</v>
      </c>
    </row>
    <row r="11" spans="1:17" ht="12.75">
      <c r="A11" s="133"/>
      <c r="B11" s="134" t="s">
        <v>191</v>
      </c>
      <c r="C11" s="181">
        <v>0</v>
      </c>
      <c r="D11" s="179"/>
      <c r="E11" s="180"/>
      <c r="F11" s="181">
        <v>0</v>
      </c>
      <c r="G11" s="139">
        <v>0</v>
      </c>
      <c r="H11" s="137">
        <f>FACTORS!$C$13*C11/24</f>
        <v>0</v>
      </c>
      <c r="I11" s="147">
        <f>FACTORS!$D$13*C11/24</f>
        <v>0</v>
      </c>
      <c r="J11" s="147">
        <f>FACTORS!$E$13*C11/24</f>
        <v>0</v>
      </c>
      <c r="K11" s="147">
        <f>FACTORS!$F$13*C11/24</f>
        <v>0</v>
      </c>
      <c r="L11" s="148">
        <f>FACTORS!$G$13*C11/24</f>
        <v>0</v>
      </c>
      <c r="M11" s="186">
        <f>H11*F11*G11/2000</f>
        <v>0</v>
      </c>
      <c r="N11" s="166">
        <f>I11*F11*G11/2000</f>
        <v>0</v>
      </c>
      <c r="O11" s="166">
        <f>J11*F11*G11/2000</f>
        <v>0</v>
      </c>
      <c r="P11" s="167">
        <f>K11*F11*G11/2000</f>
        <v>0</v>
      </c>
      <c r="Q11" s="145">
        <f>L11*F11*G11/2000</f>
        <v>0</v>
      </c>
    </row>
    <row r="12" spans="1:17" ht="12.75">
      <c r="A12" s="133"/>
      <c r="B12" s="134" t="s">
        <v>192</v>
      </c>
      <c r="C12" s="135">
        <v>0</v>
      </c>
      <c r="D12" s="41">
        <f>FACTORS!$G$2*C12</f>
        <v>0</v>
      </c>
      <c r="E12" s="137">
        <f t="shared" si="0"/>
        <v>0</v>
      </c>
      <c r="F12" s="138">
        <v>0</v>
      </c>
      <c r="G12" s="139">
        <v>0</v>
      </c>
      <c r="H12" s="137">
        <f>FACTORS!$C$11*C12/454</f>
        <v>0</v>
      </c>
      <c r="I12" s="147">
        <f>FACTORS!$D$11*C12/454</f>
        <v>0</v>
      </c>
      <c r="J12" s="147">
        <f>FACTORS!$E$11*C12/454</f>
        <v>0</v>
      </c>
      <c r="K12" s="147">
        <f>FACTORS!$F$11*C12/454</f>
        <v>0</v>
      </c>
      <c r="L12" s="148">
        <f>FACTORS!$G$11*C12/454</f>
        <v>0</v>
      </c>
      <c r="M12" s="143">
        <f t="shared" si="1"/>
        <v>0</v>
      </c>
      <c r="N12" s="144">
        <f t="shared" si="2"/>
        <v>0</v>
      </c>
      <c r="O12" s="144">
        <f t="shared" si="3"/>
        <v>0</v>
      </c>
      <c r="P12" s="144">
        <f t="shared" si="4"/>
        <v>0</v>
      </c>
      <c r="Q12" s="145">
        <f t="shared" si="5"/>
        <v>0</v>
      </c>
    </row>
    <row r="13" spans="1:17" ht="12.75">
      <c r="A13" s="133"/>
      <c r="B13" s="134" t="s">
        <v>193</v>
      </c>
      <c r="C13" s="135">
        <v>0</v>
      </c>
      <c r="D13" s="41">
        <f>FACTORS!$G$2*C13</f>
        <v>0</v>
      </c>
      <c r="E13" s="137">
        <f t="shared" si="0"/>
        <v>0</v>
      </c>
      <c r="F13" s="138">
        <v>0</v>
      </c>
      <c r="G13" s="139">
        <v>0</v>
      </c>
      <c r="H13" s="137">
        <f>FACTORS!$C$12*C13/454</f>
        <v>0</v>
      </c>
      <c r="I13" s="147">
        <f>FACTORS!$D$12*C13/454</f>
        <v>0</v>
      </c>
      <c r="J13" s="147">
        <f>FACTORS!$E$12*C13/454</f>
        <v>0</v>
      </c>
      <c r="K13" s="147">
        <f>FACTORS!$F$12*C13/454</f>
        <v>0</v>
      </c>
      <c r="L13" s="148">
        <f>FACTORS!$G$12*C13/454</f>
        <v>0</v>
      </c>
      <c r="M13" s="143">
        <f t="shared" si="1"/>
        <v>0</v>
      </c>
      <c r="N13" s="144">
        <f t="shared" si="2"/>
        <v>0</v>
      </c>
      <c r="O13" s="144">
        <f t="shared" si="3"/>
        <v>0</v>
      </c>
      <c r="P13" s="144">
        <f t="shared" si="4"/>
        <v>0</v>
      </c>
      <c r="Q13" s="145">
        <f t="shared" si="5"/>
        <v>0</v>
      </c>
    </row>
    <row r="14" spans="1:17" ht="12.75">
      <c r="A14" s="133"/>
      <c r="B14" s="134" t="s">
        <v>194</v>
      </c>
      <c r="C14" s="135">
        <v>0</v>
      </c>
      <c r="D14" s="41">
        <f>FACTORS!$G$2*C14</f>
        <v>0</v>
      </c>
      <c r="E14" s="137">
        <f t="shared" si="0"/>
        <v>0</v>
      </c>
      <c r="F14" s="138">
        <v>0</v>
      </c>
      <c r="G14" s="139">
        <v>0</v>
      </c>
      <c r="H14" s="137">
        <f>FACTORS!$C$12*C14/454</f>
        <v>0</v>
      </c>
      <c r="I14" s="147">
        <f>FACTORS!$D$12*C14/454</f>
        <v>0</v>
      </c>
      <c r="J14" s="147">
        <f>FACTORS!$E$12*C14/454</f>
        <v>0</v>
      </c>
      <c r="K14" s="147">
        <f>FACTORS!$F$12*C14/454</f>
        <v>0</v>
      </c>
      <c r="L14" s="148">
        <f>FACTORS!$G$12*C14/454</f>
        <v>0</v>
      </c>
      <c r="M14" s="143">
        <f t="shared" si="1"/>
        <v>0</v>
      </c>
      <c r="N14" s="144">
        <f t="shared" si="2"/>
        <v>0</v>
      </c>
      <c r="O14" s="144">
        <f t="shared" si="3"/>
        <v>0</v>
      </c>
      <c r="P14" s="144">
        <f t="shared" si="4"/>
        <v>0</v>
      </c>
      <c r="Q14" s="145">
        <f t="shared" si="5"/>
        <v>0</v>
      </c>
    </row>
    <row r="15" spans="1:17" ht="12.75">
      <c r="A15" s="133"/>
      <c r="B15" s="134" t="s">
        <v>195</v>
      </c>
      <c r="C15" s="135">
        <v>0</v>
      </c>
      <c r="D15" s="41">
        <f>FACTORS!$G$2*C15</f>
        <v>0</v>
      </c>
      <c r="E15" s="137">
        <f t="shared" si="0"/>
        <v>0</v>
      </c>
      <c r="F15" s="135">
        <v>0</v>
      </c>
      <c r="G15" s="139">
        <v>0</v>
      </c>
      <c r="H15" s="137">
        <f>FACTORS!$C$12*C15/454</f>
        <v>0</v>
      </c>
      <c r="I15" s="147">
        <f>FACTORS!$D$12*C15/454</f>
        <v>0</v>
      </c>
      <c r="J15" s="147">
        <f>FACTORS!$E$12*C15/454</f>
        <v>0</v>
      </c>
      <c r="K15" s="147">
        <f>FACTORS!$F$12*C15/454</f>
        <v>0</v>
      </c>
      <c r="L15" s="148">
        <f>FACTORS!$G$12*C15/454</f>
        <v>0</v>
      </c>
      <c r="M15" s="143">
        <f t="shared" si="1"/>
        <v>0</v>
      </c>
      <c r="N15" s="144">
        <f t="shared" si="2"/>
        <v>0</v>
      </c>
      <c r="O15" s="144">
        <f t="shared" si="3"/>
        <v>0</v>
      </c>
      <c r="P15" s="144">
        <f t="shared" si="4"/>
        <v>0</v>
      </c>
      <c r="Q15" s="145">
        <f t="shared" si="5"/>
        <v>0</v>
      </c>
    </row>
    <row r="16" spans="1:17" ht="12.75">
      <c r="A16" s="149"/>
      <c r="B16" s="150"/>
      <c r="C16" s="151"/>
      <c r="D16" s="152" t="s">
        <v>70</v>
      </c>
      <c r="E16" s="153"/>
      <c r="F16" s="154"/>
      <c r="G16" s="155"/>
      <c r="H16" s="156" t="s">
        <v>70</v>
      </c>
      <c r="I16" s="156" t="s">
        <v>70</v>
      </c>
      <c r="J16" s="156"/>
      <c r="K16" s="156"/>
      <c r="L16" s="156"/>
      <c r="M16" s="157"/>
      <c r="N16" s="158"/>
      <c r="O16" s="158"/>
      <c r="P16" s="158"/>
      <c r="Q16" s="159"/>
    </row>
    <row r="17" spans="1:17" ht="12.75">
      <c r="A17" s="133" t="s">
        <v>196</v>
      </c>
      <c r="B17" s="134" t="s">
        <v>197</v>
      </c>
      <c r="C17" s="135">
        <v>0</v>
      </c>
      <c r="D17" s="136">
        <f>FACTORS!$G$2*C17</f>
        <v>0</v>
      </c>
      <c r="E17" s="137">
        <f aca="true" t="shared" si="6" ref="E17:E22">D17*24</f>
        <v>0</v>
      </c>
      <c r="F17" s="138">
        <v>0</v>
      </c>
      <c r="G17" s="139">
        <v>0</v>
      </c>
      <c r="H17" s="140">
        <f>FACTORS!$C$12*C17/454</f>
        <v>0</v>
      </c>
      <c r="I17" s="141">
        <f>FACTORS!$D$12*C17/454</f>
        <v>0</v>
      </c>
      <c r="J17" s="141">
        <f>FACTORS!$E$12*C17/454</f>
        <v>0</v>
      </c>
      <c r="K17" s="141">
        <f>FACTORS!$F$12*C17/454</f>
        <v>0</v>
      </c>
      <c r="L17" s="142">
        <f>FACTORS!$G$12*C17/454</f>
        <v>0</v>
      </c>
      <c r="M17" s="143">
        <f aca="true" t="shared" si="7" ref="M17:M22">IF(H17=0,0,H17*(E17/(D17*24))*F17*G17/2000)</f>
        <v>0</v>
      </c>
      <c r="N17" s="144">
        <f aca="true" t="shared" si="8" ref="N17:N22">IF(I17=0,0,I17*(E17/(D17*24))*G17*F17/2000)</f>
        <v>0</v>
      </c>
      <c r="O17" s="144">
        <f aca="true" t="shared" si="9" ref="O17:O22">IF(J17=0,0,J17*(E17/(D17*24))*G17*F17/2000)</f>
        <v>0</v>
      </c>
      <c r="P17" s="144">
        <f aca="true" t="shared" si="10" ref="P17:P22">IF(K17=0,0,K17*(E17/(D17*24))*G17*F17/2000)</f>
        <v>0</v>
      </c>
      <c r="Q17" s="145">
        <f aca="true" t="shared" si="11" ref="Q17:Q22">IF(L17=0,0,L17*(E17/(D17*24))*G17*F17/2000)</f>
        <v>0</v>
      </c>
    </row>
    <row r="18" spans="1:17" ht="12.75">
      <c r="A18" s="133" t="s">
        <v>198</v>
      </c>
      <c r="B18" s="134" t="s">
        <v>199</v>
      </c>
      <c r="C18" s="135">
        <v>0</v>
      </c>
      <c r="D18" s="41">
        <f>FACTORS!$G$2*C18</f>
        <v>0</v>
      </c>
      <c r="E18" s="137">
        <f t="shared" si="6"/>
        <v>0</v>
      </c>
      <c r="F18" s="138">
        <v>0</v>
      </c>
      <c r="G18" s="139">
        <v>0</v>
      </c>
      <c r="H18" s="137">
        <f>FACTORS!$C$12*C18/454</f>
        <v>0</v>
      </c>
      <c r="I18" s="147">
        <f>FACTORS!$D$12*C18/454</f>
        <v>0</v>
      </c>
      <c r="J18" s="147">
        <f>FACTORS!$E$12*C18/454</f>
        <v>0</v>
      </c>
      <c r="K18" s="147">
        <f>FACTORS!$F$12*C18/454</f>
        <v>0</v>
      </c>
      <c r="L18" s="148">
        <f>FACTORS!$G$12*C18/454</f>
        <v>0</v>
      </c>
      <c r="M18" s="143">
        <f t="shared" si="7"/>
        <v>0</v>
      </c>
      <c r="N18" s="144">
        <f t="shared" si="8"/>
        <v>0</v>
      </c>
      <c r="O18" s="144">
        <f t="shared" si="9"/>
        <v>0</v>
      </c>
      <c r="P18" s="144">
        <f t="shared" si="10"/>
        <v>0</v>
      </c>
      <c r="Q18" s="145">
        <f t="shared" si="11"/>
        <v>0</v>
      </c>
    </row>
    <row r="19" spans="1:17" ht="12.75">
      <c r="A19" s="133"/>
      <c r="B19" s="134" t="s">
        <v>200</v>
      </c>
      <c r="C19" s="135">
        <v>0</v>
      </c>
      <c r="D19" s="41">
        <f>FACTORS!$G$2*C19</f>
        <v>0</v>
      </c>
      <c r="E19" s="137">
        <f t="shared" si="6"/>
        <v>0</v>
      </c>
      <c r="F19" s="138">
        <v>0</v>
      </c>
      <c r="G19" s="139">
        <v>0</v>
      </c>
      <c r="H19" s="137">
        <f>FACTORS!$C$12*C19/454</f>
        <v>0</v>
      </c>
      <c r="I19" s="147">
        <f>FACTORS!$D$12*C19/454</f>
        <v>0</v>
      </c>
      <c r="J19" s="147">
        <f>FACTORS!$E$12*C19/454</f>
        <v>0</v>
      </c>
      <c r="K19" s="147">
        <f>FACTORS!$F$12*C19/454</f>
        <v>0</v>
      </c>
      <c r="L19" s="148">
        <f>FACTORS!$G$12*C19/454</f>
        <v>0</v>
      </c>
      <c r="M19" s="143">
        <f t="shared" si="7"/>
        <v>0</v>
      </c>
      <c r="N19" s="144">
        <f t="shared" si="8"/>
        <v>0</v>
      </c>
      <c r="O19" s="144">
        <f t="shared" si="9"/>
        <v>0</v>
      </c>
      <c r="P19" s="144">
        <f t="shared" si="10"/>
        <v>0</v>
      </c>
      <c r="Q19" s="145">
        <f t="shared" si="11"/>
        <v>0</v>
      </c>
    </row>
    <row r="20" spans="1:17" ht="12.75">
      <c r="A20" s="133"/>
      <c r="B20" s="134" t="s">
        <v>199</v>
      </c>
      <c r="C20" s="135">
        <v>0</v>
      </c>
      <c r="D20" s="41">
        <f>FACTORS!$G$2*C20</f>
        <v>0</v>
      </c>
      <c r="E20" s="137">
        <f t="shared" si="6"/>
        <v>0</v>
      </c>
      <c r="F20" s="138">
        <v>0</v>
      </c>
      <c r="G20" s="139">
        <v>0</v>
      </c>
      <c r="H20" s="137">
        <f>FACTORS!$C$12*C20/454</f>
        <v>0</v>
      </c>
      <c r="I20" s="147">
        <f>FACTORS!$D$12*C20/454</f>
        <v>0</v>
      </c>
      <c r="J20" s="147">
        <f>FACTORS!$E$12*C20/454</f>
        <v>0</v>
      </c>
      <c r="K20" s="147">
        <f>FACTORS!$F$12*C20/454</f>
        <v>0</v>
      </c>
      <c r="L20" s="148">
        <f>FACTORS!$G$12*C20/454</f>
        <v>0</v>
      </c>
      <c r="M20" s="143">
        <f t="shared" si="7"/>
        <v>0</v>
      </c>
      <c r="N20" s="144">
        <f t="shared" si="8"/>
        <v>0</v>
      </c>
      <c r="O20" s="144">
        <f t="shared" si="9"/>
        <v>0</v>
      </c>
      <c r="P20" s="144">
        <f t="shared" si="10"/>
        <v>0</v>
      </c>
      <c r="Q20" s="145">
        <f t="shared" si="11"/>
        <v>0</v>
      </c>
    </row>
    <row r="21" spans="1:17" ht="12.75">
      <c r="A21" s="133"/>
      <c r="B21" s="134" t="s">
        <v>193</v>
      </c>
      <c r="C21" s="135">
        <v>0</v>
      </c>
      <c r="D21" s="41">
        <f>FACTORS!$G$2*C21</f>
        <v>0</v>
      </c>
      <c r="E21" s="137">
        <f t="shared" si="6"/>
        <v>0</v>
      </c>
      <c r="F21" s="138">
        <v>0</v>
      </c>
      <c r="G21" s="139">
        <v>0</v>
      </c>
      <c r="H21" s="137">
        <f>FACTORS!$C$12*C21/454</f>
        <v>0</v>
      </c>
      <c r="I21" s="147">
        <f>FACTORS!$D$12*C21/454</f>
        <v>0</v>
      </c>
      <c r="J21" s="147">
        <f>FACTORS!$E$12*C21/454</f>
        <v>0</v>
      </c>
      <c r="K21" s="147">
        <f>FACTORS!$F$12*C21/454</f>
        <v>0</v>
      </c>
      <c r="L21" s="148">
        <f>FACTORS!$G$12*C21/454</f>
        <v>0</v>
      </c>
      <c r="M21" s="143">
        <f t="shared" si="7"/>
        <v>0</v>
      </c>
      <c r="N21" s="144">
        <f t="shared" si="8"/>
        <v>0</v>
      </c>
      <c r="O21" s="144">
        <f t="shared" si="9"/>
        <v>0</v>
      </c>
      <c r="P21" s="144">
        <f t="shared" si="10"/>
        <v>0</v>
      </c>
      <c r="Q21" s="145">
        <f t="shared" si="11"/>
        <v>0</v>
      </c>
    </row>
    <row r="22" spans="1:17" ht="12.75">
      <c r="A22" s="133"/>
      <c r="B22" s="134" t="s">
        <v>194</v>
      </c>
      <c r="C22" s="135">
        <v>0</v>
      </c>
      <c r="D22" s="41">
        <f>FACTORS!$G$2*C22</f>
        <v>0</v>
      </c>
      <c r="E22" s="137">
        <f t="shared" si="6"/>
        <v>0</v>
      </c>
      <c r="F22" s="138">
        <v>0</v>
      </c>
      <c r="G22" s="139">
        <v>0</v>
      </c>
      <c r="H22" s="137">
        <f>FACTORS!$C$12*C22/454</f>
        <v>0</v>
      </c>
      <c r="I22" s="147">
        <f>FACTORS!$D$12*C22/454</f>
        <v>0</v>
      </c>
      <c r="J22" s="147">
        <f>FACTORS!$E$12*C22/454</f>
        <v>0</v>
      </c>
      <c r="K22" s="147">
        <f>FACTORS!$F$12*C22/454</f>
        <v>0</v>
      </c>
      <c r="L22" s="148">
        <f>FACTORS!$G$12*C22/454</f>
        <v>0</v>
      </c>
      <c r="M22" s="143">
        <f t="shared" si="7"/>
        <v>0</v>
      </c>
      <c r="N22" s="144">
        <f t="shared" si="8"/>
        <v>0</v>
      </c>
      <c r="O22" s="144">
        <f t="shared" si="9"/>
        <v>0</v>
      </c>
      <c r="P22" s="144">
        <f t="shared" si="10"/>
        <v>0</v>
      </c>
      <c r="Q22" s="145">
        <f t="shared" si="11"/>
        <v>0</v>
      </c>
    </row>
    <row r="23" spans="1:17" ht="12.75">
      <c r="A23" s="149"/>
      <c r="B23" s="150"/>
      <c r="C23" s="151"/>
      <c r="D23" s="152" t="s">
        <v>70</v>
      </c>
      <c r="E23" s="153"/>
      <c r="F23" s="154"/>
      <c r="G23" s="155"/>
      <c r="H23" s="156" t="s">
        <v>70</v>
      </c>
      <c r="I23" s="156" t="s">
        <v>70</v>
      </c>
      <c r="J23" s="156"/>
      <c r="K23" s="156"/>
      <c r="L23" s="156"/>
      <c r="M23" s="160"/>
      <c r="N23" s="161"/>
      <c r="O23" s="156"/>
      <c r="P23" s="161"/>
      <c r="Q23" s="162"/>
    </row>
    <row r="24" spans="1:17" ht="12.75">
      <c r="A24" s="133" t="s">
        <v>201</v>
      </c>
      <c r="B24" s="134" t="s">
        <v>202</v>
      </c>
      <c r="C24" s="135">
        <v>0</v>
      </c>
      <c r="D24" s="136">
        <f>FACTORS!$G$2*C24</f>
        <v>0</v>
      </c>
      <c r="E24" s="137">
        <f>D24*24</f>
        <v>0</v>
      </c>
      <c r="F24" s="138">
        <v>0</v>
      </c>
      <c r="G24" s="139">
        <v>0</v>
      </c>
      <c r="H24" s="140">
        <f>FACTORS!$C$12*C24/454</f>
        <v>0</v>
      </c>
      <c r="I24" s="141">
        <f>FACTORS!$D$12*C24/454</f>
        <v>0</v>
      </c>
      <c r="J24" s="141">
        <f>FACTORS!$E$12*C24/454</f>
        <v>0</v>
      </c>
      <c r="K24" s="141">
        <f>FACTORS!$F$12*C24/454</f>
        <v>0</v>
      </c>
      <c r="L24" s="142">
        <f>FACTORS!$G$12*C24/454</f>
        <v>0</v>
      </c>
      <c r="M24" s="143">
        <f>IF(H24=0,0,H24*(E24/(D24*24))*F24*G24/2000)</f>
        <v>0</v>
      </c>
      <c r="N24" s="144">
        <f>IF(I24=0,0,I24*(E24/(D24*24))*G24*F24/2000)</f>
        <v>0</v>
      </c>
      <c r="O24" s="144">
        <f>IF(J24=0,0,J24*(E24/(D24*24))*G24*F24/2000)</f>
        <v>0</v>
      </c>
      <c r="P24" s="144">
        <f>IF(K24=0,0,K24*(E24/(D24*24))*G24*F24/2000)</f>
        <v>0</v>
      </c>
      <c r="Q24" s="145">
        <f>IF(L24=0,0,L24*(E24/(D24*24))*G24*F24/2000)</f>
        <v>0</v>
      </c>
    </row>
    <row r="25" spans="1:17" ht="12.75">
      <c r="A25" s="133" t="s">
        <v>198</v>
      </c>
      <c r="B25" s="134" t="s">
        <v>203</v>
      </c>
      <c r="C25" s="135">
        <v>0</v>
      </c>
      <c r="D25" s="41">
        <f>FACTORS!$G$2*C25</f>
        <v>0</v>
      </c>
      <c r="E25" s="137">
        <f>D25*24</f>
        <v>0</v>
      </c>
      <c r="F25" s="138">
        <v>0</v>
      </c>
      <c r="G25" s="139">
        <v>0</v>
      </c>
      <c r="H25" s="137">
        <f>FACTORS!$C$12*C25/454</f>
        <v>0</v>
      </c>
      <c r="I25" s="147">
        <f>FACTORS!$D$12*C25/454</f>
        <v>0</v>
      </c>
      <c r="J25" s="147">
        <f>FACTORS!$E$12*C25/454</f>
        <v>0</v>
      </c>
      <c r="K25" s="147">
        <f>FACTORS!$F$12*C25/454</f>
        <v>0</v>
      </c>
      <c r="L25" s="148">
        <f>FACTORS!$G$12*C25/454</f>
        <v>0</v>
      </c>
      <c r="M25" s="143">
        <f>IF(H25=0,0,H25*(E25/(D25*24))*F25*G25/2000)</f>
        <v>0</v>
      </c>
      <c r="N25" s="144">
        <f>IF(I25=0,0,I25*(E25/(D25*24))*G25*F25/2000)</f>
        <v>0</v>
      </c>
      <c r="O25" s="144">
        <f>IF(J25=0,0,J25*(E25/(D25*24))*G25*F25/2000)</f>
        <v>0</v>
      </c>
      <c r="P25" s="144">
        <f>IF(K25=0,0,K25*(E25/(D25*24))*G25*F25/2000)</f>
        <v>0</v>
      </c>
      <c r="Q25" s="145">
        <f>IF(L25=0,0,L25*(E25/(D25*24))*G25*F25/2000)</f>
        <v>0</v>
      </c>
    </row>
    <row r="26" spans="1:17" ht="12.75">
      <c r="A26" s="133"/>
      <c r="B26" s="134" t="s">
        <v>193</v>
      </c>
      <c r="C26" s="135">
        <v>0</v>
      </c>
      <c r="D26" s="41">
        <f>FACTORS!$G$2*C26</f>
        <v>0</v>
      </c>
      <c r="E26" s="137">
        <f>D26*24</f>
        <v>0</v>
      </c>
      <c r="F26" s="138">
        <v>0</v>
      </c>
      <c r="G26" s="139">
        <v>0</v>
      </c>
      <c r="H26" s="137">
        <f>FACTORS!$C$12*C26/454</f>
        <v>0</v>
      </c>
      <c r="I26" s="147">
        <f>FACTORS!$D$12*C26/454</f>
        <v>0</v>
      </c>
      <c r="J26" s="147">
        <f>FACTORS!$E$12*C26/454</f>
        <v>0</v>
      </c>
      <c r="K26" s="147">
        <f>FACTORS!$F$12*C26/454</f>
        <v>0</v>
      </c>
      <c r="L26" s="148">
        <f>FACTORS!$G$12*C26/454</f>
        <v>0</v>
      </c>
      <c r="M26" s="143">
        <f>IF(H26=0,0,H26*(E26/(D26*24))*F26*G26/2000)</f>
        <v>0</v>
      </c>
      <c r="N26" s="144">
        <f>IF(I26=0,0,I26*(E26/(D26*24))*G26*F26/2000)</f>
        <v>0</v>
      </c>
      <c r="O26" s="144">
        <f>IF(J26=0,0,J26*(E26/(D26*24))*G26*F26/2000)</f>
        <v>0</v>
      </c>
      <c r="P26" s="144">
        <f>IF(K26=0,0,K26*(E26/(D26*24))*G26*F26/2000)</f>
        <v>0</v>
      </c>
      <c r="Q26" s="145">
        <f>IF(L26=0,0,L26*(E26/(D26*24))*G26*F26/2000)</f>
        <v>0</v>
      </c>
    </row>
    <row r="27" spans="1:17" ht="12.75">
      <c r="A27" s="133"/>
      <c r="B27" s="134" t="s">
        <v>194</v>
      </c>
      <c r="C27" s="135">
        <v>0</v>
      </c>
      <c r="D27" s="41">
        <f>FACTORS!$G$2*C27</f>
        <v>0</v>
      </c>
      <c r="E27" s="137">
        <f>D27*24</f>
        <v>0</v>
      </c>
      <c r="F27" s="138">
        <v>0</v>
      </c>
      <c r="G27" s="139">
        <v>0</v>
      </c>
      <c r="H27" s="137">
        <f>FACTORS!$C$12*C27/454</f>
        <v>0</v>
      </c>
      <c r="I27" s="147">
        <f>FACTORS!$D$12*C27/454</f>
        <v>0</v>
      </c>
      <c r="J27" s="147">
        <f>FACTORS!$E$12*C27/454</f>
        <v>0</v>
      </c>
      <c r="K27" s="147">
        <f>FACTORS!$F$12*C27/454</f>
        <v>0</v>
      </c>
      <c r="L27" s="148">
        <f>FACTORS!$G$12*C27/454</f>
        <v>0</v>
      </c>
      <c r="M27" s="143">
        <f>IF(H27=0,0,H27*(E27/(D27*24))*F27*G27/2000)</f>
        <v>0</v>
      </c>
      <c r="N27" s="144">
        <f>IF(I27=0,0,I27*(E27/(D27*24))*G27*F27/2000)</f>
        <v>0</v>
      </c>
      <c r="O27" s="144">
        <f>IF(J27=0,0,J27*(E27/(D27*24))*G27*F27/2000)</f>
        <v>0</v>
      </c>
      <c r="P27" s="144">
        <f>IF(K27=0,0,K27*(E27/(D27*24))*G27*F27/2000)</f>
        <v>0</v>
      </c>
      <c r="Q27" s="145">
        <f>IF(L27=0,0,L27*(E27/(D27*24))*G27*F27/2000)</f>
        <v>0</v>
      </c>
    </row>
    <row r="28" spans="1:17" ht="12.75">
      <c r="A28" s="149"/>
      <c r="B28" s="150"/>
      <c r="C28" s="151"/>
      <c r="D28" s="152" t="s">
        <v>70</v>
      </c>
      <c r="E28" s="153"/>
      <c r="F28" s="154"/>
      <c r="G28" s="155"/>
      <c r="H28" s="156" t="s">
        <v>70</v>
      </c>
      <c r="I28" s="156" t="s">
        <v>70</v>
      </c>
      <c r="J28" s="156"/>
      <c r="K28" s="156"/>
      <c r="L28" s="156"/>
      <c r="M28" s="160"/>
      <c r="N28" s="161"/>
      <c r="O28" s="156"/>
      <c r="P28" s="156"/>
      <c r="Q28" s="162"/>
    </row>
    <row r="29" spans="1:17" ht="12.75">
      <c r="A29" s="133" t="s">
        <v>204</v>
      </c>
      <c r="B29" s="163" t="s">
        <v>205</v>
      </c>
      <c r="C29" s="135">
        <v>0</v>
      </c>
      <c r="D29" s="136">
        <f>FACTORS!$G$2*C29</f>
        <v>0</v>
      </c>
      <c r="E29" s="137">
        <f aca="true" t="shared" si="12" ref="E29:E36">D29*24</f>
        <v>0</v>
      </c>
      <c r="F29" s="138">
        <v>0</v>
      </c>
      <c r="G29" s="139">
        <v>0</v>
      </c>
      <c r="H29" s="140">
        <f>FACTORS!$C$11*C29/454</f>
        <v>0</v>
      </c>
      <c r="I29" s="141">
        <f>FACTORS!$D$11*C29/454</f>
        <v>0</v>
      </c>
      <c r="J29" s="141">
        <f>FACTORS!$E$11*C29/454</f>
        <v>0</v>
      </c>
      <c r="K29" s="141">
        <f>FACTORS!$F$11*C29/454</f>
        <v>0</v>
      </c>
      <c r="L29" s="142">
        <f>FACTORS!$G$11*C29/454</f>
        <v>0</v>
      </c>
      <c r="M29" s="143">
        <f>IF(H29=0,0,H29*(E29/(D29*24))*F29*G29/2000)</f>
        <v>0</v>
      </c>
      <c r="N29" s="144">
        <f aca="true" t="shared" si="13" ref="N29:N36">IF(I29=0,0,I29*(E29/(D29*24))*G29*F29/2000)</f>
        <v>0</v>
      </c>
      <c r="O29" s="144">
        <f aca="true" t="shared" si="14" ref="O29:O36">IF(J29=0,0,J29*(E29/(D29*24))*G29*F29/2000)</f>
        <v>0</v>
      </c>
      <c r="P29" s="144">
        <f aca="true" t="shared" si="15" ref="P29:P36">IF(K29=0,0,K29*(E29/(D29*24))*G29*F29/2000)</f>
        <v>0</v>
      </c>
      <c r="Q29" s="145">
        <f aca="true" t="shared" si="16" ref="Q29:Q36">IF(L29=0,0,L29*(E29/(D29*24))*G29*F29/2000)</f>
        <v>0</v>
      </c>
    </row>
    <row r="30" spans="1:17" ht="12.75">
      <c r="A30" s="164"/>
      <c r="B30" s="163" t="s">
        <v>206</v>
      </c>
      <c r="C30" s="135">
        <v>0</v>
      </c>
      <c r="D30" s="41">
        <f>FACTORS!$G$2*C30</f>
        <v>0</v>
      </c>
      <c r="E30" s="137">
        <f t="shared" si="12"/>
        <v>0</v>
      </c>
      <c r="F30" s="138">
        <v>0</v>
      </c>
      <c r="G30" s="139">
        <v>0</v>
      </c>
      <c r="H30" s="137">
        <f>FACTORS!$C$12*C30/454</f>
        <v>0</v>
      </c>
      <c r="I30" s="147">
        <f>FACTORS!$D$12*C30/454</f>
        <v>0</v>
      </c>
      <c r="J30" s="147">
        <f>FACTORS!$E$12*C30/454</f>
        <v>0</v>
      </c>
      <c r="K30" s="147">
        <f>FACTORS!$F$12*C30/454</f>
        <v>0</v>
      </c>
      <c r="L30" s="148">
        <f>FACTORS!$G$12*C30/454</f>
        <v>0</v>
      </c>
      <c r="M30" s="143">
        <f>IF(H30=0,0,H30*(E30/(D30*24))*F30*G30/2000)</f>
        <v>0</v>
      </c>
      <c r="N30" s="144">
        <f t="shared" si="13"/>
        <v>0</v>
      </c>
      <c r="O30" s="144">
        <f t="shared" si="14"/>
        <v>0</v>
      </c>
      <c r="P30" s="144">
        <f t="shared" si="15"/>
        <v>0</v>
      </c>
      <c r="Q30" s="145">
        <f t="shared" si="16"/>
        <v>0</v>
      </c>
    </row>
    <row r="31" spans="1:17" ht="12.75">
      <c r="A31" s="133"/>
      <c r="B31" s="134" t="s">
        <v>199</v>
      </c>
      <c r="C31" s="135">
        <v>0</v>
      </c>
      <c r="D31" s="41">
        <f>FACTORS!$G$2*C31</f>
        <v>0</v>
      </c>
      <c r="E31" s="137">
        <f t="shared" si="12"/>
        <v>0</v>
      </c>
      <c r="F31" s="138">
        <v>0</v>
      </c>
      <c r="G31" s="139">
        <v>0</v>
      </c>
      <c r="H31" s="137">
        <f>FACTORS!$C$12*C31/454</f>
        <v>0</v>
      </c>
      <c r="I31" s="147">
        <f>FACTORS!$D$12*C31/454</f>
        <v>0</v>
      </c>
      <c r="J31" s="147">
        <f>FACTORS!$E$12*C31/454</f>
        <v>0</v>
      </c>
      <c r="K31" s="147">
        <f>FACTORS!$F$12*C31/454</f>
        <v>0</v>
      </c>
      <c r="L31" s="148">
        <f>FACTORS!$G$12*C31/454</f>
        <v>0</v>
      </c>
      <c r="M31" s="143">
        <f>IF(H31=0,0,H31*(E31/(D31*24))*F31*G31/2000)</f>
        <v>0</v>
      </c>
      <c r="N31" s="144">
        <f t="shared" si="13"/>
        <v>0</v>
      </c>
      <c r="O31" s="144">
        <f t="shared" si="14"/>
        <v>0</v>
      </c>
      <c r="P31" s="144">
        <f t="shared" si="15"/>
        <v>0</v>
      </c>
      <c r="Q31" s="145">
        <f t="shared" si="16"/>
        <v>0</v>
      </c>
    </row>
    <row r="32" spans="1:17" ht="12.75">
      <c r="A32" s="133"/>
      <c r="B32" s="165" t="s">
        <v>207</v>
      </c>
      <c r="C32" s="135">
        <v>0</v>
      </c>
      <c r="D32" s="41">
        <f>FACTORS!$C$2*C32</f>
        <v>0</v>
      </c>
      <c r="E32" s="137">
        <f t="shared" si="12"/>
        <v>0</v>
      </c>
      <c r="F32" s="138">
        <v>0</v>
      </c>
      <c r="G32" s="139">
        <v>0</v>
      </c>
      <c r="H32" s="166" t="s">
        <v>70</v>
      </c>
      <c r="I32" s="147">
        <f>FACTORS!$D$6*C32/454</f>
        <v>0</v>
      </c>
      <c r="J32" s="147">
        <f>FACTORS!$E$6*C32/454</f>
        <v>0</v>
      </c>
      <c r="K32" s="147">
        <f>FACTORS!$F$6*C32/454</f>
        <v>0</v>
      </c>
      <c r="L32" s="148">
        <f>FACTORS!$G$6*C32/454</f>
        <v>0</v>
      </c>
      <c r="M32" s="143" t="s">
        <v>70</v>
      </c>
      <c r="N32" s="144">
        <f t="shared" si="13"/>
        <v>0</v>
      </c>
      <c r="O32" s="167">
        <f t="shared" si="14"/>
        <v>0</v>
      </c>
      <c r="P32" s="144">
        <f t="shared" si="15"/>
        <v>0</v>
      </c>
      <c r="Q32" s="145">
        <f t="shared" si="16"/>
        <v>0</v>
      </c>
    </row>
    <row r="33" spans="1:17" ht="12.75">
      <c r="A33" s="133"/>
      <c r="B33" s="165" t="s">
        <v>208</v>
      </c>
      <c r="C33" s="135">
        <v>0</v>
      </c>
      <c r="D33" s="41">
        <f>FACTORS!$G$2*C33</f>
        <v>0</v>
      </c>
      <c r="E33" s="137">
        <f t="shared" si="12"/>
        <v>0</v>
      </c>
      <c r="F33" s="138">
        <v>0</v>
      </c>
      <c r="G33" s="139">
        <v>0</v>
      </c>
      <c r="H33" s="166" t="s">
        <v>70</v>
      </c>
      <c r="I33" s="147">
        <f>FACTORS!$D$7*C33/454</f>
        <v>0</v>
      </c>
      <c r="J33" s="147">
        <f>FACTORS!$E$7*C33/454</f>
        <v>0</v>
      </c>
      <c r="K33" s="147">
        <f>FACTORS!$F$7*C33/454</f>
        <v>0</v>
      </c>
      <c r="L33" s="148">
        <f>FACTORS!$G$7*C33/454</f>
        <v>0</v>
      </c>
      <c r="M33" s="143" t="s">
        <v>70</v>
      </c>
      <c r="N33" s="144">
        <f t="shared" si="13"/>
        <v>0</v>
      </c>
      <c r="O33" s="167">
        <f t="shared" si="14"/>
        <v>0</v>
      </c>
      <c r="P33" s="144">
        <f t="shared" si="15"/>
        <v>0</v>
      </c>
      <c r="Q33" s="145">
        <f t="shared" si="16"/>
        <v>0</v>
      </c>
    </row>
    <row r="34" spans="1:17" ht="12.75">
      <c r="A34" s="133"/>
      <c r="B34" s="165" t="s">
        <v>209</v>
      </c>
      <c r="C34" s="135">
        <v>0</v>
      </c>
      <c r="D34" s="41">
        <f>FACTORS!$E$2*C34</f>
        <v>0</v>
      </c>
      <c r="E34" s="137">
        <f t="shared" si="12"/>
        <v>0</v>
      </c>
      <c r="F34" s="138">
        <v>0</v>
      </c>
      <c r="G34" s="139">
        <v>0</v>
      </c>
      <c r="H34" s="166" t="s">
        <v>70</v>
      </c>
      <c r="I34" s="147">
        <f>FACTORS!$D$8*C34/454</f>
        <v>0</v>
      </c>
      <c r="J34" s="147">
        <f>FACTORS!$E$8*C34/454</f>
        <v>0</v>
      </c>
      <c r="K34" s="147">
        <f>FACTORS!$F$8*C34/454</f>
        <v>0</v>
      </c>
      <c r="L34" s="148">
        <f>FACTORS!$G$8*C34/454</f>
        <v>0</v>
      </c>
      <c r="M34" s="143" t="s">
        <v>70</v>
      </c>
      <c r="N34" s="144">
        <f t="shared" si="13"/>
        <v>0</v>
      </c>
      <c r="O34" s="167">
        <f t="shared" si="14"/>
        <v>0</v>
      </c>
      <c r="P34" s="144">
        <f t="shared" si="15"/>
        <v>0</v>
      </c>
      <c r="Q34" s="145">
        <f t="shared" si="16"/>
        <v>0</v>
      </c>
    </row>
    <row r="35" spans="1:17" ht="12.75">
      <c r="A35" s="133"/>
      <c r="B35" s="165" t="s">
        <v>210</v>
      </c>
      <c r="C35" s="135">
        <v>0</v>
      </c>
      <c r="D35" s="41">
        <f>FACTORS!$E$2*C35</f>
        <v>0</v>
      </c>
      <c r="E35" s="137">
        <f t="shared" si="12"/>
        <v>0</v>
      </c>
      <c r="F35" s="138">
        <v>0</v>
      </c>
      <c r="G35" s="139">
        <v>0</v>
      </c>
      <c r="H35" s="166" t="s">
        <v>70</v>
      </c>
      <c r="I35" s="147">
        <f>FACTORS!$D$9*C35/454</f>
        <v>0</v>
      </c>
      <c r="J35" s="147">
        <f>FACTORS!$E$9*C35/454</f>
        <v>0</v>
      </c>
      <c r="K35" s="147">
        <f>FACTORS!$F$9*C35/454</f>
        <v>0</v>
      </c>
      <c r="L35" s="148">
        <f>FACTORS!$G$9*C35/454</f>
        <v>0</v>
      </c>
      <c r="M35" s="143" t="s">
        <v>70</v>
      </c>
      <c r="N35" s="144">
        <f t="shared" si="13"/>
        <v>0</v>
      </c>
      <c r="O35" s="167">
        <f t="shared" si="14"/>
        <v>0</v>
      </c>
      <c r="P35" s="144">
        <f t="shared" si="15"/>
        <v>0</v>
      </c>
      <c r="Q35" s="145">
        <f t="shared" si="16"/>
        <v>0</v>
      </c>
    </row>
    <row r="36" spans="1:17" ht="12.75">
      <c r="A36" s="164"/>
      <c r="B36" s="168" t="s">
        <v>211</v>
      </c>
      <c r="C36" s="135">
        <v>0</v>
      </c>
      <c r="D36" s="169">
        <f>C36*1000000/1050</f>
        <v>0</v>
      </c>
      <c r="E36" s="137">
        <f t="shared" si="12"/>
        <v>0</v>
      </c>
      <c r="F36" s="138">
        <v>0</v>
      </c>
      <c r="G36" s="139">
        <v>0</v>
      </c>
      <c r="H36" s="153">
        <f>FACTORS!$C$15*D36/1000000</f>
        <v>0</v>
      </c>
      <c r="I36" s="170">
        <f>FACTORS!$D$15*D36/1000000</f>
        <v>0</v>
      </c>
      <c r="J36" s="170">
        <f>FACTORS!$E$15*D36/1000000</f>
        <v>0</v>
      </c>
      <c r="K36" s="171">
        <f>FACTORS!$F$15*D36/1000000</f>
        <v>0</v>
      </c>
      <c r="L36" s="171">
        <f>FACTORS!$G$15*D36/1000000</f>
        <v>0</v>
      </c>
      <c r="M36" s="143">
        <f>IF(H36=0,0,H36*(E36/(D36*24))*F36*G36/2000)</f>
        <v>0</v>
      </c>
      <c r="N36" s="144">
        <f t="shared" si="13"/>
        <v>0</v>
      </c>
      <c r="O36" s="144">
        <f t="shared" si="14"/>
        <v>0</v>
      </c>
      <c r="P36" s="144">
        <f t="shared" si="15"/>
        <v>0</v>
      </c>
      <c r="Q36" s="145">
        <f t="shared" si="16"/>
        <v>0</v>
      </c>
    </row>
    <row r="37" spans="1:17" ht="12.75">
      <c r="A37" s="164"/>
      <c r="B37" s="172" t="s">
        <v>212</v>
      </c>
      <c r="C37" s="173" t="s">
        <v>213</v>
      </c>
      <c r="D37" s="173" t="s">
        <v>183</v>
      </c>
      <c r="E37" s="174" t="s">
        <v>214</v>
      </c>
      <c r="F37" s="46"/>
      <c r="G37" s="175"/>
      <c r="H37" s="176"/>
      <c r="I37" s="176"/>
      <c r="J37" s="176"/>
      <c r="K37" s="176"/>
      <c r="L37" s="176" t="s">
        <v>70</v>
      </c>
      <c r="M37" s="177"/>
      <c r="N37" s="176"/>
      <c r="O37" s="176"/>
      <c r="P37" s="176"/>
      <c r="Q37" s="178"/>
    </row>
    <row r="38" spans="1:17" ht="12.75">
      <c r="A38" s="164"/>
      <c r="B38" s="134" t="s">
        <v>215</v>
      </c>
      <c r="C38" s="135">
        <v>0</v>
      </c>
      <c r="D38" s="179"/>
      <c r="E38" s="180"/>
      <c r="F38" s="181">
        <v>0</v>
      </c>
      <c r="G38" s="139">
        <v>0</v>
      </c>
      <c r="H38" s="182"/>
      <c r="I38" s="183"/>
      <c r="J38" s="183"/>
      <c r="K38" s="141">
        <f>FACTORS!$F$18*C38/24</f>
        <v>0</v>
      </c>
      <c r="L38" s="184"/>
      <c r="M38" s="143"/>
      <c r="N38" s="185"/>
      <c r="O38" s="166"/>
      <c r="P38" s="167">
        <f>C38*G38*0.03/2000</f>
        <v>0</v>
      </c>
      <c r="Q38" s="145" t="s">
        <v>70</v>
      </c>
    </row>
    <row r="39" spans="1:17" ht="12.75">
      <c r="A39" s="164"/>
      <c r="B39" s="134" t="s">
        <v>216</v>
      </c>
      <c r="C39" s="179"/>
      <c r="D39" s="135">
        <v>0</v>
      </c>
      <c r="E39" s="180"/>
      <c r="F39" s="135">
        <v>0</v>
      </c>
      <c r="G39" s="139">
        <v>0</v>
      </c>
      <c r="H39" s="166"/>
      <c r="I39" s="147">
        <f>FACTORS!$D$16*D39/1000000</f>
        <v>0</v>
      </c>
      <c r="J39" s="147">
        <f>FACTORS!$E$16*D39/1000000</f>
        <v>0</v>
      </c>
      <c r="K39" s="147">
        <f>FACTORS!$F$16*D39/1000000</f>
        <v>0</v>
      </c>
      <c r="L39" s="148">
        <f>FACTORS!$G$16*D39/1000000</f>
        <v>0</v>
      </c>
      <c r="M39" s="186" t="s">
        <v>70</v>
      </c>
      <c r="N39" s="167">
        <f>G39*F39*I39/2000</f>
        <v>0</v>
      </c>
      <c r="O39" s="167">
        <f>F39*G39*J39/2000</f>
        <v>0</v>
      </c>
      <c r="P39" s="144">
        <f>F39*G39*K39/2000</f>
        <v>0</v>
      </c>
      <c r="Q39" s="145">
        <f>F39*G39*L39/2000</f>
        <v>0</v>
      </c>
    </row>
    <row r="40" spans="1:17" ht="12.75">
      <c r="A40" s="164"/>
      <c r="B40" s="163" t="s">
        <v>217</v>
      </c>
      <c r="C40" s="179" t="s">
        <v>70</v>
      </c>
      <c r="D40" s="135">
        <v>0</v>
      </c>
      <c r="E40" s="180"/>
      <c r="F40" s="135">
        <v>0</v>
      </c>
      <c r="G40" s="139">
        <v>0</v>
      </c>
      <c r="H40" s="166" t="s">
        <v>70</v>
      </c>
      <c r="I40" s="167" t="s">
        <v>70</v>
      </c>
      <c r="J40" s="167" t="s">
        <v>70</v>
      </c>
      <c r="K40" s="147">
        <f>FACTORS!$F$21*D40</f>
        <v>0</v>
      </c>
      <c r="L40" s="144" t="s">
        <v>70</v>
      </c>
      <c r="M40" s="143" t="s">
        <v>70</v>
      </c>
      <c r="N40" s="185" t="s">
        <v>70</v>
      </c>
      <c r="O40" s="166" t="s">
        <v>97</v>
      </c>
      <c r="P40" s="167">
        <f>F40*G40*K40/2000</f>
        <v>0</v>
      </c>
      <c r="Q40" s="145" t="s">
        <v>70</v>
      </c>
    </row>
    <row r="41" spans="1:17" ht="12.75">
      <c r="A41" s="164"/>
      <c r="B41" s="163" t="s">
        <v>218</v>
      </c>
      <c r="C41" s="179"/>
      <c r="D41" s="179"/>
      <c r="E41" s="187">
        <v>0</v>
      </c>
      <c r="F41" s="179"/>
      <c r="G41" s="139">
        <v>0</v>
      </c>
      <c r="H41" s="166"/>
      <c r="I41" s="167"/>
      <c r="J41" s="167"/>
      <c r="K41" s="147">
        <f>FACTORS!$F$19*E41</f>
        <v>0</v>
      </c>
      <c r="L41" s="144"/>
      <c r="M41" s="143"/>
      <c r="N41" s="185"/>
      <c r="O41" s="167"/>
      <c r="P41" s="167">
        <f>K41*24*G41/2000</f>
        <v>0</v>
      </c>
      <c r="Q41" s="145" t="s">
        <v>70</v>
      </c>
    </row>
    <row r="42" spans="1:17" ht="12.75">
      <c r="A42" s="188"/>
      <c r="B42" s="189" t="s">
        <v>219</v>
      </c>
      <c r="C42" s="190"/>
      <c r="D42" s="151">
        <v>0</v>
      </c>
      <c r="E42" s="241"/>
      <c r="F42" s="151">
        <v>0</v>
      </c>
      <c r="G42" s="139">
        <v>0</v>
      </c>
      <c r="H42" s="158"/>
      <c r="I42" s="156"/>
      <c r="J42" s="156"/>
      <c r="K42" s="170">
        <f>FACTORS!$F$20*D42/1000000</f>
        <v>0</v>
      </c>
      <c r="L42" s="161"/>
      <c r="M42" s="160"/>
      <c r="N42" s="161"/>
      <c r="O42" s="161"/>
      <c r="P42" s="161">
        <f>K42*F42*G42/2000</f>
        <v>0</v>
      </c>
      <c r="Q42" s="162"/>
    </row>
    <row r="43" spans="1:17" ht="12.75">
      <c r="A43" s="133" t="s">
        <v>189</v>
      </c>
      <c r="B43" s="134" t="s">
        <v>220</v>
      </c>
      <c r="C43" s="181">
        <v>0</v>
      </c>
      <c r="D43" s="179"/>
      <c r="E43" s="180"/>
      <c r="F43" s="181">
        <v>0</v>
      </c>
      <c r="G43" s="242">
        <v>0</v>
      </c>
      <c r="H43" s="140">
        <f>FACTORS!$C$17*C43/24</f>
        <v>0</v>
      </c>
      <c r="I43" s="141">
        <f>FACTORS!$D$17*C43/24</f>
        <v>0</v>
      </c>
      <c r="J43" s="141">
        <f>FACTORS!$E$17*C43/24</f>
        <v>0</v>
      </c>
      <c r="K43" s="141">
        <f>FACTORS!$F$17*C43/24</f>
        <v>0</v>
      </c>
      <c r="L43" s="142">
        <f>FACTORS!$G$17*C43/24</f>
        <v>0</v>
      </c>
      <c r="M43" s="186">
        <f>H43*F43*G43/2000</f>
        <v>0</v>
      </c>
      <c r="N43" s="166">
        <f>I43*F43*G43/2000</f>
        <v>0</v>
      </c>
      <c r="O43" s="166">
        <f>J43*F43*G43/2000</f>
        <v>0</v>
      </c>
      <c r="P43" s="167">
        <f>K43*F43*G43/2000</f>
        <v>0</v>
      </c>
      <c r="Q43" s="145">
        <f>L43*F43*G43/2000</f>
        <v>0</v>
      </c>
    </row>
    <row r="44" spans="1:17" ht="12.75">
      <c r="A44" s="133" t="s">
        <v>221</v>
      </c>
      <c r="B44" s="163" t="s">
        <v>222</v>
      </c>
      <c r="C44" s="179"/>
      <c r="D44" s="135">
        <v>0</v>
      </c>
      <c r="E44" s="180" t="s">
        <v>70</v>
      </c>
      <c r="F44" s="135">
        <v>0</v>
      </c>
      <c r="G44" s="139">
        <v>0</v>
      </c>
      <c r="H44" s="158" t="s">
        <v>70</v>
      </c>
      <c r="I44" s="147">
        <f>FACTORS!$D$16*D44/1000000</f>
        <v>0</v>
      </c>
      <c r="J44" s="170">
        <f>FACTORS!$E$16*D44/1000000</f>
        <v>0</v>
      </c>
      <c r="K44" s="170">
        <f>FACTORS!$F$16*D44/1000000</f>
        <v>0</v>
      </c>
      <c r="L44" s="171">
        <f>FACTORS!$G$16*D44/1000000</f>
        <v>0</v>
      </c>
      <c r="M44" s="186" t="s">
        <v>70</v>
      </c>
      <c r="N44" s="166">
        <f>I44*F44*G44/2000</f>
        <v>0</v>
      </c>
      <c r="O44" s="167">
        <f>F44*G44*J44/2000</f>
        <v>0</v>
      </c>
      <c r="P44" s="144">
        <f>F44*G44*K44/2000</f>
        <v>0</v>
      </c>
      <c r="Q44" s="145">
        <f>F44*G44*L44/2000</f>
        <v>0</v>
      </c>
    </row>
    <row r="45" spans="1:17" ht="12.75">
      <c r="A45" s="199"/>
      <c r="B45" s="200"/>
      <c r="C45" s="201"/>
      <c r="D45" s="201"/>
      <c r="E45" s="202"/>
      <c r="F45" s="201"/>
      <c r="G45" s="203"/>
      <c r="H45" s="140"/>
      <c r="I45" s="140"/>
      <c r="J45" s="140"/>
      <c r="K45" s="140"/>
      <c r="L45" s="140"/>
      <c r="M45" s="204"/>
      <c r="N45" s="142"/>
      <c r="O45" s="142"/>
      <c r="P45" s="142"/>
      <c r="Q45" s="205"/>
    </row>
    <row r="46" spans="1:17" ht="12.75">
      <c r="A46" s="207">
        <f>EMISSIONS4!$A$46+1</f>
        <v>2003</v>
      </c>
      <c r="B46" s="208" t="s">
        <v>223</v>
      </c>
      <c r="C46" s="209"/>
      <c r="D46" s="209"/>
      <c r="E46" s="210"/>
      <c r="F46" s="209"/>
      <c r="G46" s="212"/>
      <c r="H46" s="213">
        <f aca="true" t="shared" si="17" ref="H46:Q46">SUM(H3:H44)</f>
        <v>0</v>
      </c>
      <c r="I46" s="213">
        <f t="shared" si="17"/>
        <v>0</v>
      </c>
      <c r="J46" s="213">
        <f t="shared" si="17"/>
        <v>0</v>
      </c>
      <c r="K46" s="213">
        <f t="shared" si="17"/>
        <v>0</v>
      </c>
      <c r="L46" s="214">
        <f t="shared" si="17"/>
        <v>0</v>
      </c>
      <c r="M46" s="213">
        <f t="shared" si="17"/>
        <v>0</v>
      </c>
      <c r="N46" s="213">
        <f t="shared" si="17"/>
        <v>0</v>
      </c>
      <c r="O46" s="213">
        <f t="shared" si="17"/>
        <v>0</v>
      </c>
      <c r="P46" s="213">
        <f t="shared" si="17"/>
        <v>0</v>
      </c>
      <c r="Q46" s="215">
        <f t="shared" si="17"/>
        <v>0</v>
      </c>
    </row>
    <row r="47" spans="1:17" ht="12.75">
      <c r="A47" s="218"/>
      <c r="B47" s="219"/>
      <c r="C47" s="135"/>
      <c r="D47" s="135"/>
      <c r="E47" s="187"/>
      <c r="F47" s="135"/>
      <c r="G47" s="220"/>
      <c r="H47" s="137"/>
      <c r="I47" s="137"/>
      <c r="J47" s="137"/>
      <c r="K47" s="137"/>
      <c r="L47" s="221"/>
      <c r="M47" s="148"/>
      <c r="N47" s="148"/>
      <c r="O47" s="148"/>
      <c r="P47" s="148"/>
      <c r="Q47" s="222"/>
    </row>
    <row r="48" spans="1:17" ht="25.5" customHeight="1">
      <c r="A48" s="223" t="s">
        <v>224</v>
      </c>
      <c r="B48" s="224" t="s">
        <v>225</v>
      </c>
      <c r="C48" s="109"/>
      <c r="D48" s="109"/>
      <c r="E48" s="105"/>
      <c r="F48" s="109"/>
      <c r="G48" s="109"/>
      <c r="H48" s="225"/>
      <c r="I48" s="225"/>
      <c r="J48" s="225"/>
      <c r="K48" s="225"/>
      <c r="L48" s="225"/>
      <c r="M48" s="226">
        <f>33.3*$B$49</f>
        <v>0</v>
      </c>
      <c r="N48" s="227">
        <f>33.3*$B$49</f>
        <v>0</v>
      </c>
      <c r="O48" s="228">
        <f>33.3*$B$49</f>
        <v>0</v>
      </c>
      <c r="P48" s="227">
        <f>33.3*$B$49</f>
        <v>0</v>
      </c>
      <c r="Q48" s="229">
        <f>3400*$B$49^(2/3)</f>
        <v>0</v>
      </c>
    </row>
    <row r="49" spans="1:17" ht="13.5" thickBot="1">
      <c r="A49" s="230"/>
      <c r="B49" s="231">
        <v>0</v>
      </c>
      <c r="C49" s="232"/>
      <c r="D49" s="232"/>
      <c r="E49" s="233"/>
      <c r="F49" s="232"/>
      <c r="G49" s="232"/>
      <c r="H49" s="234"/>
      <c r="I49" s="234"/>
      <c r="J49" s="234"/>
      <c r="K49" s="234"/>
      <c r="L49" s="234"/>
      <c r="M49" s="235"/>
      <c r="N49" s="236"/>
      <c r="O49" s="237"/>
      <c r="P49" s="236"/>
      <c r="Q49" s="238"/>
    </row>
    <row r="50" ht="13.5" thickTop="1"/>
  </sheetData>
  <printOptions horizontalCentered="1"/>
  <pageMargins left="0.25" right="0.25" top="1" bottom="0.5" header="0.5" footer="0.5"/>
  <pageSetup fitToHeight="1" fitToWidth="1" horizontalDpi="600" verticalDpi="600" orientation="landscape" scale="66" r:id="rId1"/>
  <headerFooter alignWithMargins="0">
    <oddHeader>&amp;C&amp;"MS Sans Serif,Bold"AIR EMISSIONS CALCULATIONS - FIFTH YEAR</oddHeader>
    <oddFooter>&amp;L&amp;"Arial,Regular"Form MMS-139 (August 2003)
Page 7 of 8</oddFooter>
  </headerFooter>
</worksheet>
</file>

<file path=xl/worksheets/sheet9.xml><?xml version="1.0" encoding="utf-8"?>
<worksheet xmlns="http://schemas.openxmlformats.org/spreadsheetml/2006/main" xmlns:r="http://schemas.openxmlformats.org/officeDocument/2006/relationships">
  <dimension ref="A1:IV198"/>
  <sheetViews>
    <sheetView workbookViewId="0" topLeftCell="A3">
      <selection activeCell="I18" sqref="I18"/>
    </sheetView>
  </sheetViews>
  <sheetFormatPr defaultColWidth="9.140625" defaultRowHeight="13.5" customHeight="1"/>
  <cols>
    <col min="1" max="1" width="10.7109375" style="22" customWidth="1"/>
    <col min="2" max="6" width="14.7109375" style="22" customWidth="1"/>
    <col min="7" max="16384" width="9.140625" style="22" customWidth="1"/>
  </cols>
  <sheetData>
    <row r="1" spans="1:6" ht="13.5" customHeight="1" thickBot="1">
      <c r="A1" s="243" t="s">
        <v>92</v>
      </c>
      <c r="B1" s="243" t="s">
        <v>93</v>
      </c>
      <c r="C1" s="243" t="s">
        <v>94</v>
      </c>
      <c r="D1" s="243" t="s">
        <v>226</v>
      </c>
      <c r="E1" s="243" t="s">
        <v>98</v>
      </c>
      <c r="F1" s="243" t="s">
        <v>99</v>
      </c>
    </row>
    <row r="2" spans="1:6" ht="13.5" customHeight="1" thickBot="1">
      <c r="A2" s="82" t="str">
        <f>TITLE!$C$1</f>
        <v> </v>
      </c>
      <c r="B2" s="82" t="str">
        <f>TITLE!$C$2</f>
        <v> </v>
      </c>
      <c r="C2" s="82" t="str">
        <f>TITLE!$C$3</f>
        <v>   </v>
      </c>
      <c r="D2" s="82" t="str">
        <f>TITLE!$C$4</f>
        <v>  </v>
      </c>
      <c r="E2" s="82" t="str">
        <f>TITLE!$C$5</f>
        <v> </v>
      </c>
      <c r="F2" s="82" t="str">
        <f>TITLE!$C$6</f>
        <v>    </v>
      </c>
    </row>
    <row r="3" spans="1:6" ht="13.5" customHeight="1" thickTop="1">
      <c r="A3" s="244"/>
      <c r="B3" s="245"/>
      <c r="C3" s="245" t="s">
        <v>227</v>
      </c>
      <c r="D3" s="245"/>
      <c r="E3" s="245" t="s">
        <v>228</v>
      </c>
      <c r="F3" s="246"/>
    </row>
    <row r="4" spans="1:6" ht="13.5" customHeight="1" thickBot="1">
      <c r="A4" s="247" t="s">
        <v>229</v>
      </c>
      <c r="B4" s="248"/>
      <c r="C4" s="248"/>
      <c r="D4" s="248"/>
      <c r="E4" s="248"/>
      <c r="F4" s="249"/>
    </row>
    <row r="5" spans="1:6" ht="13.5" customHeight="1" thickTop="1">
      <c r="A5" s="247"/>
      <c r="B5" s="250"/>
      <c r="C5" s="250"/>
      <c r="D5" s="250"/>
      <c r="E5" s="250"/>
      <c r="F5" s="251"/>
    </row>
    <row r="6" spans="1:7" ht="13.5" customHeight="1" thickBot="1">
      <c r="A6" s="252" t="s">
        <v>70</v>
      </c>
      <c r="B6" s="253" t="s">
        <v>121</v>
      </c>
      <c r="C6" s="253" t="s">
        <v>122</v>
      </c>
      <c r="D6" s="253" t="s">
        <v>123</v>
      </c>
      <c r="E6" s="253" t="s">
        <v>124</v>
      </c>
      <c r="F6" s="254" t="s">
        <v>125</v>
      </c>
      <c r="G6" s="22" t="s">
        <v>70</v>
      </c>
    </row>
    <row r="7" spans="1:6" ht="13.5" customHeight="1" thickTop="1">
      <c r="A7" s="255">
        <f>EMISSIONS1!$A$46</f>
        <v>1999</v>
      </c>
      <c r="B7" s="256">
        <f>EMISSIONS1!$M$46</f>
        <v>0</v>
      </c>
      <c r="C7" s="256">
        <f>EMISSIONS1!$N$46</f>
        <v>0</v>
      </c>
      <c r="D7" s="256">
        <f>EMISSIONS1!$O$46</f>
        <v>0</v>
      </c>
      <c r="E7" s="256">
        <f>EMISSIONS1!$P$46</f>
        <v>0</v>
      </c>
      <c r="F7" s="256">
        <f>EMISSIONS1!$Q$46</f>
        <v>0</v>
      </c>
    </row>
    <row r="8" spans="1:6" ht="13.5" customHeight="1">
      <c r="A8" s="257">
        <f>A7+1</f>
        <v>2000</v>
      </c>
      <c r="B8" s="256">
        <f>IF(EMISSIONS2!$M$46=0,B7,EMISSIONS2!$M$46)</f>
        <v>0</v>
      </c>
      <c r="C8" s="256">
        <f>IF(EMISSIONS2!$N$46=0,C7,EMISSIONS2!$N$46)</f>
        <v>0</v>
      </c>
      <c r="D8" s="256">
        <f>IF(EMISSIONS2!$O$46=0,D7,EMISSIONS2!$O$46)</f>
        <v>0</v>
      </c>
      <c r="E8" s="256">
        <f>IF(EMISSIONS2!$P$46=0,E7,EMISSIONS2!$P$46)</f>
        <v>0</v>
      </c>
      <c r="F8" s="256">
        <f>IF(EMISSIONS2!$Q$46=0,F7,EMISSIONS2!$Q$46)</f>
        <v>0</v>
      </c>
    </row>
    <row r="9" spans="1:6" ht="13.5" customHeight="1">
      <c r="A9" s="257">
        <f>A8+1</f>
        <v>2001</v>
      </c>
      <c r="B9" s="256">
        <f>IF(EMISSIONS3!$M$46=0,B8,EMISSIONS3!$M$46)</f>
        <v>0</v>
      </c>
      <c r="C9" s="256">
        <f>IF(EMISSIONS3!$N$46=0,C8,EMISSIONS3!$N$46)</f>
        <v>0</v>
      </c>
      <c r="D9" s="256">
        <f>IF(EMISSIONS3!$O$46=0,D8,EMISSIONS3!$O$46)</f>
        <v>0</v>
      </c>
      <c r="E9" s="256">
        <f>IF(EMISSIONS3!$P$46=0,E8,EMISSIONS3!$P$46)</f>
        <v>0</v>
      </c>
      <c r="F9" s="256">
        <f>IF(EMISSIONS3!$Q$46=0,F8,EMISSIONS3!$Q$46)</f>
        <v>0</v>
      </c>
    </row>
    <row r="10" spans="1:6" ht="13.5" customHeight="1">
      <c r="A10" s="257">
        <f>A9+1</f>
        <v>2002</v>
      </c>
      <c r="B10" s="256">
        <f>IF(EMISSIONS4!$M$46=0,B9,EMISSIONS4!$M$46)</f>
        <v>0</v>
      </c>
      <c r="C10" s="256">
        <f>IF(EMISSIONS4!$N$46=0,C9,EMISSIONS4!$N$46)</f>
        <v>0</v>
      </c>
      <c r="D10" s="256">
        <f>IF(EMISSIONS4!$O$46=0,D9,EMISSIONS4!$O$46)</f>
        <v>0</v>
      </c>
      <c r="E10" s="256">
        <f>IF(EMISSIONS4!$P$46=0,E9,EMISSIONS4!$P$46)</f>
        <v>0</v>
      </c>
      <c r="F10" s="256">
        <f>IF(EMISSIONS4!$Q$46=0,F9,EMISSIONS4!$Q$46)</f>
        <v>0</v>
      </c>
    </row>
    <row r="11" spans="1:6" ht="13.5" customHeight="1">
      <c r="A11" s="257">
        <f>A10+1</f>
        <v>2003</v>
      </c>
      <c r="B11" s="256">
        <f>IF(EMISSIONS5!$M$46=0,B10,EMISSIONS5!$M$46)</f>
        <v>0</v>
      </c>
      <c r="C11" s="256">
        <f>IF(EMISSIONS5!$N$46=0,C10,EMISSIONS5!$N$46)</f>
        <v>0</v>
      </c>
      <c r="D11" s="256">
        <f>IF(EMISSIONS5!$O$46=0,D10,EMISSIONS5!$O$46)</f>
        <v>0</v>
      </c>
      <c r="E11" s="256">
        <f>IF(EMISSIONS5!$P$46=0,E10,EMISSIONS5!$P$46)</f>
        <v>0</v>
      </c>
      <c r="F11" s="256">
        <f>IF(EMISSIONS5!$Q$46=0,F10,EMISSIONS5!$Q$46)</f>
        <v>0</v>
      </c>
    </row>
    <row r="12" spans="1:6" ht="13.5" customHeight="1">
      <c r="A12" s="257">
        <f>A9+3</f>
        <v>2004</v>
      </c>
      <c r="B12" s="256">
        <f aca="true" t="shared" si="0" ref="B12:F16">B11</f>
        <v>0</v>
      </c>
      <c r="C12" s="256">
        <f t="shared" si="0"/>
        <v>0</v>
      </c>
      <c r="D12" s="256">
        <f t="shared" si="0"/>
        <v>0</v>
      </c>
      <c r="E12" s="256">
        <f t="shared" si="0"/>
        <v>0</v>
      </c>
      <c r="F12" s="256">
        <f t="shared" si="0"/>
        <v>0</v>
      </c>
    </row>
    <row r="13" spans="1:6" ht="13.5" customHeight="1">
      <c r="A13" s="257">
        <f>A12+1</f>
        <v>2005</v>
      </c>
      <c r="B13" s="256">
        <f t="shared" si="0"/>
        <v>0</v>
      </c>
      <c r="C13" s="256">
        <f t="shared" si="0"/>
        <v>0</v>
      </c>
      <c r="D13" s="256">
        <f t="shared" si="0"/>
        <v>0</v>
      </c>
      <c r="E13" s="256">
        <f t="shared" si="0"/>
        <v>0</v>
      </c>
      <c r="F13" s="256">
        <f t="shared" si="0"/>
        <v>0</v>
      </c>
    </row>
    <row r="14" spans="1:6" ht="13.5" customHeight="1">
      <c r="A14" s="257">
        <f>A13+1</f>
        <v>2006</v>
      </c>
      <c r="B14" s="256">
        <f t="shared" si="0"/>
        <v>0</v>
      </c>
      <c r="C14" s="256">
        <f t="shared" si="0"/>
        <v>0</v>
      </c>
      <c r="D14" s="256">
        <f t="shared" si="0"/>
        <v>0</v>
      </c>
      <c r="E14" s="256">
        <f t="shared" si="0"/>
        <v>0</v>
      </c>
      <c r="F14" s="256">
        <f t="shared" si="0"/>
        <v>0</v>
      </c>
    </row>
    <row r="15" spans="1:6" ht="13.5" customHeight="1">
      <c r="A15" s="257">
        <f>A14+1</f>
        <v>2007</v>
      </c>
      <c r="B15" s="256">
        <f t="shared" si="0"/>
        <v>0</v>
      </c>
      <c r="C15" s="256">
        <f t="shared" si="0"/>
        <v>0</v>
      </c>
      <c r="D15" s="256">
        <f t="shared" si="0"/>
        <v>0</v>
      </c>
      <c r="E15" s="256">
        <f t="shared" si="0"/>
        <v>0</v>
      </c>
      <c r="F15" s="256">
        <f t="shared" si="0"/>
        <v>0</v>
      </c>
    </row>
    <row r="16" spans="1:6" ht="13.5" customHeight="1" thickBot="1">
      <c r="A16" s="257">
        <f>A15+1</f>
        <v>2008</v>
      </c>
      <c r="B16" s="256">
        <f t="shared" si="0"/>
        <v>0</v>
      </c>
      <c r="C16" s="256">
        <f t="shared" si="0"/>
        <v>0</v>
      </c>
      <c r="D16" s="256">
        <f t="shared" si="0"/>
        <v>0</v>
      </c>
      <c r="E16" s="256">
        <f t="shared" si="0"/>
        <v>0</v>
      </c>
      <c r="F16" s="256">
        <f t="shared" si="0"/>
        <v>0</v>
      </c>
    </row>
    <row r="17" spans="1:6" ht="13.5" customHeight="1" thickBot="1" thickTop="1">
      <c r="A17" s="258" t="s">
        <v>230</v>
      </c>
      <c r="B17" s="259">
        <f>EMISSIONS1!$M$48</f>
        <v>0</v>
      </c>
      <c r="C17" s="259">
        <f>EMISSIONS1!$N$48</f>
        <v>0</v>
      </c>
      <c r="D17" s="259">
        <f>EMISSIONS1!$O$48</f>
        <v>0</v>
      </c>
      <c r="E17" s="259">
        <f>EMISSIONS1!$P$48</f>
        <v>0</v>
      </c>
      <c r="F17" s="259">
        <f>EMISSIONS1!$Q$48</f>
        <v>0</v>
      </c>
    </row>
    <row r="18" ht="13.5" customHeight="1" thickTop="1"/>
    <row r="19" ht="13.5" customHeight="1">
      <c r="B19" s="22" t="s">
        <v>70</v>
      </c>
    </row>
    <row r="28" spans="1:256" s="66" customFormat="1" ht="13.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s="109" customFormat="1" ht="13.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s="120" customFormat="1" ht="13.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s="132" customFormat="1" ht="13.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58" spans="1:6" ht="13.5" customHeight="1">
      <c r="A58" s="192"/>
      <c r="B58" s="193"/>
      <c r="C58" s="193"/>
      <c r="D58" s="193"/>
      <c r="E58" s="193"/>
      <c r="F58" s="193"/>
    </row>
    <row r="59" spans="1:6" ht="13.5" customHeight="1">
      <c r="A59" s="192" t="s">
        <v>70</v>
      </c>
      <c r="B59" s="198"/>
      <c r="C59" s="198"/>
      <c r="D59" s="198"/>
      <c r="E59" s="198"/>
      <c r="F59" s="198"/>
    </row>
    <row r="60" spans="1:6" ht="13.5" customHeight="1">
      <c r="A60" s="192"/>
      <c r="B60" s="198" t="s">
        <v>70</v>
      </c>
      <c r="C60" s="198" t="s">
        <v>70</v>
      </c>
      <c r="D60" s="198" t="s">
        <v>70</v>
      </c>
      <c r="E60" s="198" t="s">
        <v>70</v>
      </c>
      <c r="F60" s="198" t="s">
        <v>70</v>
      </c>
    </row>
    <row r="61" spans="1:6" ht="13.5" customHeight="1">
      <c r="A61" s="192"/>
      <c r="B61" s="206"/>
      <c r="C61" s="206"/>
      <c r="D61" s="206"/>
      <c r="E61" s="206"/>
      <c r="F61" s="198"/>
    </row>
    <row r="62" spans="1:6" s="65" customFormat="1" ht="13.5" customHeight="1">
      <c r="A62" s="22"/>
      <c r="B62" s="216"/>
      <c r="C62" s="216"/>
      <c r="D62" s="216"/>
      <c r="E62" s="216"/>
      <c r="F62" s="217"/>
    </row>
    <row r="63" ht="13.5" customHeight="1">
      <c r="A63" s="65"/>
    </row>
    <row r="64" s="65" customFormat="1" ht="13.5" customHeight="1">
      <c r="A64" s="22"/>
    </row>
    <row r="72" ht="13.5" customHeight="1">
      <c r="A72" s="66"/>
    </row>
    <row r="73" ht="13.5" customHeight="1">
      <c r="A73" s="67"/>
    </row>
    <row r="74" ht="13.5" customHeight="1">
      <c r="A74" s="67"/>
    </row>
    <row r="75" ht="13.5" customHeight="1">
      <c r="A75" s="69"/>
    </row>
    <row r="150" ht="13.5" customHeight="1">
      <c r="A150" s="65"/>
    </row>
    <row r="153" ht="13.5" customHeight="1">
      <c r="A153" s="65"/>
    </row>
    <row r="162" ht="13.5" customHeight="1">
      <c r="A162" s="66"/>
    </row>
    <row r="163" ht="13.5" customHeight="1">
      <c r="A163" s="67"/>
    </row>
    <row r="164" ht="13.5" customHeight="1">
      <c r="A164" s="67"/>
    </row>
    <row r="165" ht="13.5" customHeight="1">
      <c r="A165" s="69"/>
    </row>
    <row r="195" ht="13.5" customHeight="1">
      <c r="A195" s="65"/>
    </row>
    <row r="198" ht="13.5" customHeight="1">
      <c r="A198" s="65"/>
    </row>
  </sheetData>
  <printOptions horizontalCentered="1"/>
  <pageMargins left="0.25" right="0.25" top="1" bottom="0.5" header="0.5" footer="0.5"/>
  <pageSetup horizontalDpi="300" verticalDpi="300" orientation="landscape" scale="120" r:id="rId1"/>
  <headerFooter alignWithMargins="0">
    <oddHeader>&amp;C&amp;"Helvetica,Bold"AIR EMISSION CALCULATIONS&amp;R&amp;"MS Sans Serif,Bold"&amp;9OMB Control No. 1010-0049
OMB Approval Expires: August 31, 2006</oddHeader>
    <oddFooter>&amp;L&amp;"Arial,Regular"&amp;9Form MMS-139 (August 2003)
Page 8 of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MMS</cp:lastModifiedBy>
  <cp:lastPrinted>2004-10-13T14:17:20Z</cp:lastPrinted>
  <dcterms:created xsi:type="dcterms:W3CDTF">2000-03-22T16:03:22Z</dcterms:created>
  <dcterms:modified xsi:type="dcterms:W3CDTF">2004-10-13T14:40:48Z</dcterms:modified>
  <cp:category/>
  <cp:version/>
  <cp:contentType/>
  <cp:contentStatus/>
</cp:coreProperties>
</file>