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1325" windowHeight="10140" activeTab="0"/>
  </bookViews>
  <sheets>
    <sheet name="sift" sheetId="1" r:id="rId1"/>
    <sheet name="Sheet2" sheetId="2" r:id="rId2"/>
    <sheet name="Sheet3" sheetId="3" r:id="rId3"/>
  </sheets>
  <definedNames>
    <definedName name="HTML_CodePage" hidden="1">1252</definedName>
    <definedName name="HTML_Control" hidden="1">{"'Sheet1'!$A$1:$L$64"}</definedName>
    <definedName name="HTML_Description" hidden="1">""</definedName>
    <definedName name="HTML_Email" hidden="1">""</definedName>
    <definedName name="HTML_Header" hidden="1">"Sheet1"</definedName>
    <definedName name="HTML_LastUpdate" hidden="1">"9/29/98"</definedName>
    <definedName name="HTML_LineAfter" hidden="1">FALSE</definedName>
    <definedName name="HTML_LineBefore" hidden="1">FALSE</definedName>
    <definedName name="HTML_Name" hidden="1">"Paul Grannis"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"sift.html"</definedName>
  </definedNames>
  <calcPr fullCalcOnLoad="1"/>
</workbook>
</file>

<file path=xl/sharedStrings.xml><?xml version="1.0" encoding="utf-8"?>
<sst xmlns="http://schemas.openxmlformats.org/spreadsheetml/2006/main" count="85" uniqueCount="59">
  <si>
    <t>SIFT min threshhold</t>
  </si>
  <si>
    <t>SIFT max threshhold</t>
  </si>
  <si>
    <t xml:space="preserve"> </t>
  </si>
  <si>
    <t>SIFT output gain</t>
  </si>
  <si>
    <t>SVX full scale cnts</t>
  </si>
  <si>
    <t xml:space="preserve">SIFT input noise             </t>
  </si>
  <si>
    <t>Lower desired thresh</t>
  </si>
  <si>
    <t>Higher desired thresh</t>
  </si>
  <si>
    <t>Input Constants</t>
  </si>
  <si>
    <t xml:space="preserve"> units</t>
  </si>
  <si>
    <t xml:space="preserve"> value</t>
  </si>
  <si>
    <t xml:space="preserve"> lowest SIFT thrsh</t>
  </si>
  <si>
    <t xml:space="preserve"> highest SIFT thrsh</t>
  </si>
  <si>
    <t xml:space="preserve"> Input charge high thrsh</t>
  </si>
  <si>
    <t xml:space="preserve"> Input charge low thrsh</t>
  </si>
  <si>
    <t xml:space="preserve"> fC/ pe</t>
  </si>
  <si>
    <t xml:space="preserve"> fC</t>
  </si>
  <si>
    <t>one pe</t>
  </si>
  <si>
    <t xml:space="preserve">   (bold=input numbers)</t>
  </si>
  <si>
    <t>SVX ramp full scale</t>
  </si>
  <si>
    <t>SVX ramp full range</t>
  </si>
  <si>
    <t>SVX full scale</t>
  </si>
  <si>
    <t>SVX resolution (cnt / MIP)</t>
  </si>
  <si>
    <t>SVX resolution (cnt / pe)</t>
  </si>
  <si>
    <t xml:space="preserve">        fC</t>
  </si>
  <si>
    <t xml:space="preserve">      MIP </t>
  </si>
  <si>
    <t xml:space="preserve">       fC</t>
  </si>
  <si>
    <t xml:space="preserve">     MIP </t>
  </si>
  <si>
    <t xml:space="preserve">   ct / MIP</t>
  </si>
  <si>
    <t xml:space="preserve">   ct / pe</t>
  </si>
  <si>
    <t xml:space="preserve"> counts</t>
  </si>
  <si>
    <t xml:space="preserve">     input chg low thrsh (-1sig)</t>
  </si>
  <si>
    <t xml:space="preserve">     input chg hi thrsh (+1sig)</t>
  </si>
  <si>
    <t xml:space="preserve">     frac max thresh (+1sig)</t>
  </si>
  <si>
    <t xml:space="preserve">     no. noise sigma's (-1sig)</t>
  </si>
  <si>
    <t xml:space="preserve">  Units</t>
  </si>
  <si>
    <t xml:space="preserve">VLPC gain; FPS MIP   </t>
  </si>
  <si>
    <t xml:space="preserve"> pe/MIP</t>
  </si>
  <si>
    <t xml:space="preserve"> fC/MIP</t>
  </si>
  <si>
    <t xml:space="preserve">VLPC gain; FPS shwr                         </t>
  </si>
  <si>
    <t>VLPC chrg out/ FPS shwr</t>
  </si>
  <si>
    <t>VLPC chrg out/ FPS mip</t>
  </si>
  <si>
    <t xml:space="preserve">1 fC                                   </t>
  </si>
  <si>
    <t xml:space="preserve"> e/ fC</t>
  </si>
  <si>
    <t xml:space="preserve"> e/pe</t>
  </si>
  <si>
    <t>Fract. Charge input</t>
  </si>
  <si>
    <t>Cinput</t>
  </si>
  <si>
    <t>Ccable</t>
  </si>
  <si>
    <t>Q fraction</t>
  </si>
  <si>
    <t>pF</t>
  </si>
  <si>
    <t xml:space="preserve"> VLPC relative bias gain</t>
  </si>
  <si>
    <t xml:space="preserve">layer MIP FPS 90 deg </t>
  </si>
  <si>
    <t>For Standard running</t>
  </si>
  <si>
    <t>For Calibration running</t>
  </si>
  <si>
    <t xml:space="preserve">  PROPOSAL  FOR  FPS CHARGE DRAINS USING AFE8</t>
  </si>
  <si>
    <t>May 28, 2001</t>
  </si>
  <si>
    <t xml:space="preserve">layer MIP -- FPS shwr 30 deg    </t>
  </si>
  <si>
    <t xml:space="preserve">layer MIP -- FPS shwr 30 deg     </t>
  </si>
  <si>
    <t xml:space="preserve">layer MIP -- FPSmip 30 deg   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</si>
</sst>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E+00"/>
    <numFmt numFmtId="165" formatCode="0.0000"/>
    <numFmt numFmtId="166" formatCode="0.0"/>
    <numFmt numFmtId="167" formatCode="0.000"/>
    <numFmt numFmtId="168" formatCode="0.000%"/>
    <numFmt numFmtId="169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7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1" xfId="0" applyFont="1" applyBorder="1" applyAlignment="1" applyProtection="1">
      <alignment/>
      <protection locked="0"/>
    </xf>
    <xf numFmtId="1" fontId="1" fillId="0" borderId="1" xfId="0" applyNumberFormat="1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1" fillId="0" borderId="7" xfId="0" applyFont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166" fontId="0" fillId="0" borderId="1" xfId="0" applyNumberFormat="1" applyBorder="1" applyAlignment="1" applyProtection="1">
      <alignment/>
      <protection/>
    </xf>
    <xf numFmtId="11" fontId="1" fillId="0" borderId="12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1" fillId="0" borderId="15" xfId="0" applyFont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2" xfId="0" applyBorder="1" applyAlignment="1">
      <alignment/>
    </xf>
    <xf numFmtId="0" fontId="0" fillId="0" borderId="12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6" xfId="0" applyFont="1" applyBorder="1" applyAlignment="1">
      <alignment/>
    </xf>
    <xf numFmtId="0" fontId="2" fillId="0" borderId="0" xfId="0" applyFont="1" applyBorder="1" applyAlignment="1" applyProtection="1">
      <alignment/>
      <protection/>
    </xf>
    <xf numFmtId="167" fontId="0" fillId="0" borderId="11" xfId="0" applyNumberFormat="1" applyBorder="1" applyAlignment="1">
      <alignment/>
    </xf>
    <xf numFmtId="0" fontId="1" fillId="0" borderId="1" xfId="0" applyFont="1" applyBorder="1" applyAlignment="1" applyProtection="1">
      <alignment/>
      <protection/>
    </xf>
    <xf numFmtId="1" fontId="0" fillId="0" borderId="1" xfId="0" applyNumberFormat="1" applyBorder="1" applyAlignment="1" applyProtection="1">
      <alignment/>
      <protection/>
    </xf>
    <xf numFmtId="169" fontId="1" fillId="0" borderId="1" xfId="0" applyNumberFormat="1" applyFont="1" applyBorder="1" applyAlignment="1" applyProtection="1">
      <alignment/>
      <protection/>
    </xf>
    <xf numFmtId="169" fontId="0" fillId="0" borderId="1" xfId="0" applyNumberFormat="1" applyBorder="1" applyAlignment="1" applyProtection="1">
      <alignment/>
      <protection/>
    </xf>
    <xf numFmtId="2" fontId="0" fillId="0" borderId="1" xfId="0" applyNumberFormat="1" applyBorder="1" applyAlignment="1" applyProtection="1">
      <alignment/>
      <protection/>
    </xf>
    <xf numFmtId="166" fontId="1" fillId="0" borderId="1" xfId="0" applyNumberFormat="1" applyFont="1" applyBorder="1" applyAlignment="1" applyProtection="1">
      <alignment/>
      <protection locked="0"/>
    </xf>
    <xf numFmtId="167" fontId="1" fillId="0" borderId="1" xfId="0" applyNumberFormat="1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/>
    </xf>
    <xf numFmtId="2" fontId="0" fillId="0" borderId="13" xfId="0" applyNumberFormat="1" applyBorder="1" applyAlignment="1" applyProtection="1">
      <alignment/>
      <protection/>
    </xf>
    <xf numFmtId="166" fontId="0" fillId="0" borderId="13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2" fontId="0" fillId="0" borderId="2" xfId="0" applyNumberFormat="1" applyBorder="1" applyAlignment="1" applyProtection="1">
      <alignment/>
      <protection/>
    </xf>
    <xf numFmtId="2" fontId="0" fillId="0" borderId="11" xfId="0" applyNumberFormat="1" applyBorder="1" applyAlignment="1" applyProtection="1">
      <alignment/>
      <protection/>
    </xf>
    <xf numFmtId="0" fontId="1" fillId="0" borderId="16" xfId="0" applyFont="1" applyBorder="1" applyAlignment="1" applyProtection="1">
      <alignment/>
      <protection/>
    </xf>
    <xf numFmtId="0" fontId="0" fillId="0" borderId="17" xfId="0" applyBorder="1" applyAlignment="1">
      <alignment/>
    </xf>
    <xf numFmtId="0" fontId="1" fillId="0" borderId="18" xfId="0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1" fontId="1" fillId="0" borderId="20" xfId="0" applyNumberFormat="1" applyFont="1" applyBorder="1" applyAlignment="1" applyProtection="1">
      <alignment/>
      <protection locked="0"/>
    </xf>
    <xf numFmtId="1" fontId="0" fillId="0" borderId="21" xfId="0" applyNumberFormat="1" applyBorder="1" applyAlignment="1" applyProtection="1">
      <alignment/>
      <protection/>
    </xf>
    <xf numFmtId="1" fontId="1" fillId="0" borderId="4" xfId="0" applyNumberFormat="1" applyFont="1" applyBorder="1" applyAlignment="1" applyProtection="1">
      <alignment/>
      <protection locked="0"/>
    </xf>
    <xf numFmtId="1" fontId="0" fillId="0" borderId="5" xfId="0" applyNumberFormat="1" applyBorder="1" applyAlignment="1" applyProtection="1">
      <alignment/>
      <protection/>
    </xf>
    <xf numFmtId="2" fontId="0" fillId="0" borderId="4" xfId="0" applyNumberFormat="1" applyBorder="1" applyAlignment="1" applyProtection="1">
      <alignment/>
      <protection/>
    </xf>
    <xf numFmtId="2" fontId="0" fillId="0" borderId="5" xfId="0" applyNumberFormat="1" applyBorder="1" applyAlignment="1" applyProtection="1">
      <alignment/>
      <protection/>
    </xf>
    <xf numFmtId="15" fontId="1" fillId="0" borderId="22" xfId="0" applyNumberFormat="1" applyFont="1" applyBorder="1" applyAlignment="1" applyProtection="1" quotePrefix="1">
      <alignment/>
      <protection/>
    </xf>
    <xf numFmtId="0" fontId="0" fillId="0" borderId="23" xfId="0" applyBorder="1" applyAlignment="1" applyProtection="1">
      <alignment/>
      <protection/>
    </xf>
    <xf numFmtId="0" fontId="0" fillId="2" borderId="14" xfId="0" applyFont="1" applyFill="1" applyBorder="1" applyAlignment="1" applyProtection="1" quotePrefix="1">
      <alignment/>
      <protection/>
    </xf>
    <xf numFmtId="0" fontId="1" fillId="2" borderId="15" xfId="0" applyFont="1" applyFill="1" applyBorder="1" applyAlignment="1" applyProtection="1" quotePrefix="1">
      <alignment/>
      <protection/>
    </xf>
    <xf numFmtId="0" fontId="0" fillId="2" borderId="6" xfId="0" applyFill="1" applyBorder="1" applyAlignment="1" applyProtection="1">
      <alignment/>
      <protection/>
    </xf>
    <xf numFmtId="0" fontId="0" fillId="3" borderId="12" xfId="0" applyFill="1" applyBorder="1" applyAlignment="1" applyProtection="1">
      <alignment/>
      <protection/>
    </xf>
    <xf numFmtId="166" fontId="0" fillId="3" borderId="1" xfId="0" applyNumberFormat="1" applyFill="1" applyBorder="1" applyAlignment="1" applyProtection="1">
      <alignment/>
      <protection/>
    </xf>
    <xf numFmtId="166" fontId="0" fillId="3" borderId="13" xfId="0" applyNumberFormat="1" applyFill="1" applyBorder="1" applyAlignment="1" applyProtection="1">
      <alignment/>
      <protection/>
    </xf>
    <xf numFmtId="0" fontId="1" fillId="4" borderId="3" xfId="0" applyFont="1" applyFill="1" applyBorder="1" applyAlignment="1" applyProtection="1">
      <alignment/>
      <protection/>
    </xf>
    <xf numFmtId="0" fontId="1" fillId="5" borderId="3" xfId="0" applyFont="1" applyFill="1" applyBorder="1" applyAlignment="1" applyProtection="1">
      <alignment/>
      <protection/>
    </xf>
    <xf numFmtId="0" fontId="0" fillId="5" borderId="12" xfId="0" applyFill="1" applyBorder="1" applyAlignment="1" applyProtection="1">
      <alignment/>
      <protection/>
    </xf>
    <xf numFmtId="166" fontId="0" fillId="5" borderId="1" xfId="0" applyNumberFormat="1" applyFill="1" applyBorder="1" applyAlignment="1" applyProtection="1">
      <alignment/>
      <protection/>
    </xf>
    <xf numFmtId="166" fontId="0" fillId="5" borderId="13" xfId="0" applyNumberForma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workbookViewId="0" topLeftCell="A7">
      <selection activeCell="H19" sqref="H19"/>
    </sheetView>
  </sheetViews>
  <sheetFormatPr defaultColWidth="9.140625" defaultRowHeight="12.75"/>
  <cols>
    <col min="2" max="2" width="24.7109375" style="0" customWidth="1"/>
    <col min="3" max="5" width="9.7109375" style="0" customWidth="1"/>
    <col min="6" max="9" width="8.7109375" style="0" customWidth="1"/>
    <col min="10" max="10" width="3.7109375" style="0" customWidth="1"/>
    <col min="11" max="11" width="8.7109375" style="0" customWidth="1"/>
    <col min="13" max="13" width="8.8515625" style="0" hidden="1" customWidth="1"/>
  </cols>
  <sheetData>
    <row r="1" ht="15.75">
      <c r="B1" s="31" t="s">
        <v>54</v>
      </c>
    </row>
    <row r="2" ht="13.5" thickBot="1">
      <c r="E2" s="20"/>
    </row>
    <row r="3" spans="1:16" ht="12.75">
      <c r="A3" s="4"/>
      <c r="B3" s="5" t="s">
        <v>8</v>
      </c>
      <c r="C3" s="6" t="s">
        <v>10</v>
      </c>
      <c r="D3" s="7" t="s">
        <v>9</v>
      </c>
      <c r="F3" s="20" t="s">
        <v>2</v>
      </c>
      <c r="O3" s="4"/>
      <c r="P3" s="4"/>
    </row>
    <row r="4" spans="1:16" ht="13.5" thickBot="1">
      <c r="A4" s="4"/>
      <c r="B4" s="10" t="s">
        <v>18</v>
      </c>
      <c r="C4" s="11"/>
      <c r="D4" s="12"/>
      <c r="E4" s="8"/>
      <c r="O4" s="4"/>
      <c r="P4" s="4"/>
    </row>
    <row r="5" spans="1:16" ht="13.5" thickBot="1">
      <c r="A5" s="4"/>
      <c r="B5" s="21" t="s">
        <v>42</v>
      </c>
      <c r="C5" s="22">
        <v>6250</v>
      </c>
      <c r="D5" s="9" t="s">
        <v>43</v>
      </c>
      <c r="E5" s="4"/>
      <c r="F5" s="56" t="s">
        <v>55</v>
      </c>
      <c r="G5" s="57"/>
      <c r="L5" s="4"/>
      <c r="M5" s="4"/>
      <c r="N5" s="4"/>
      <c r="O5" s="4"/>
      <c r="P5" s="4"/>
    </row>
    <row r="6" spans="1:16" ht="12.75">
      <c r="A6" s="4"/>
      <c r="B6" s="15" t="s">
        <v>39</v>
      </c>
      <c r="C6" s="1">
        <v>29500</v>
      </c>
      <c r="D6" s="16" t="s">
        <v>44</v>
      </c>
      <c r="E6" s="4"/>
      <c r="M6" s="7"/>
      <c r="N6" s="4"/>
      <c r="O6" s="4"/>
      <c r="P6" s="4"/>
    </row>
    <row r="7" spans="1:16" ht="13.5" thickBot="1">
      <c r="A7" s="4"/>
      <c r="B7" s="15" t="s">
        <v>36</v>
      </c>
      <c r="C7" s="1">
        <v>39000</v>
      </c>
      <c r="D7" s="16" t="s">
        <v>44</v>
      </c>
      <c r="E7" s="4"/>
      <c r="M7" s="12"/>
      <c r="N7" s="4"/>
      <c r="O7" s="4"/>
      <c r="P7" s="4"/>
    </row>
    <row r="8" spans="1:16" ht="13.5" thickBot="1">
      <c r="A8" s="4"/>
      <c r="B8" s="17" t="s">
        <v>40</v>
      </c>
      <c r="C8" s="18">
        <f>C6*0.00016</f>
        <v>4.720000000000001</v>
      </c>
      <c r="D8" s="16" t="s">
        <v>15</v>
      </c>
      <c r="E8" s="4"/>
      <c r="M8" s="4"/>
      <c r="N8" s="4"/>
      <c r="O8" s="4"/>
      <c r="P8" s="4"/>
    </row>
    <row r="9" spans="1:16" ht="12.75">
      <c r="A9" s="4"/>
      <c r="B9" s="17" t="s">
        <v>41</v>
      </c>
      <c r="C9" s="18">
        <f>C7*0.00016</f>
        <v>6.24</v>
      </c>
      <c r="D9" s="16" t="s">
        <v>15</v>
      </c>
      <c r="E9" s="4"/>
      <c r="F9" s="28" t="s">
        <v>46</v>
      </c>
      <c r="G9" s="29" t="s">
        <v>49</v>
      </c>
      <c r="H9" s="30">
        <v>10</v>
      </c>
      <c r="M9" s="4"/>
      <c r="N9" s="4"/>
      <c r="O9" s="4"/>
      <c r="P9" s="4"/>
    </row>
    <row r="10" spans="1:16" ht="12.75">
      <c r="A10" s="4"/>
      <c r="B10" s="15" t="s">
        <v>5</v>
      </c>
      <c r="C10" s="1">
        <v>2</v>
      </c>
      <c r="D10" s="16" t="s">
        <v>16</v>
      </c>
      <c r="E10" s="4"/>
      <c r="F10" s="25" t="s">
        <v>47</v>
      </c>
      <c r="G10" s="26" t="s">
        <v>49</v>
      </c>
      <c r="H10" s="27">
        <v>30</v>
      </c>
      <c r="M10" s="4"/>
      <c r="N10" s="4"/>
      <c r="O10" s="4"/>
      <c r="P10" s="4"/>
    </row>
    <row r="11" spans="1:16" ht="13.5" thickBot="1">
      <c r="A11" s="4"/>
      <c r="B11" s="15" t="s">
        <v>51</v>
      </c>
      <c r="C11" s="33">
        <v>9</v>
      </c>
      <c r="D11" s="16" t="s">
        <v>37</v>
      </c>
      <c r="E11" s="4"/>
      <c r="F11" s="23" t="s">
        <v>48</v>
      </c>
      <c r="G11" s="24" t="s">
        <v>49</v>
      </c>
      <c r="H11" s="32">
        <f>H9/(H9+H10)</f>
        <v>0.25</v>
      </c>
      <c r="L11" s="4"/>
      <c r="M11" s="4"/>
      <c r="N11" s="4"/>
      <c r="O11" s="4"/>
      <c r="P11" s="4"/>
    </row>
    <row r="12" spans="1:16" ht="12.75">
      <c r="A12" s="4"/>
      <c r="B12" s="17" t="s">
        <v>56</v>
      </c>
      <c r="C12" s="34">
        <f>C11/0.86</f>
        <v>10.465116279069768</v>
      </c>
      <c r="D12" s="16" t="s">
        <v>37</v>
      </c>
      <c r="E12" s="4"/>
      <c r="L12" s="4"/>
      <c r="M12" s="4"/>
      <c r="N12" s="4"/>
      <c r="O12" s="4"/>
      <c r="P12" s="4"/>
    </row>
    <row r="13" spans="1:16" ht="12.75">
      <c r="A13" s="4"/>
      <c r="B13" s="17" t="s">
        <v>57</v>
      </c>
      <c r="C13" s="34">
        <f>C8*C12</f>
        <v>49.39534883720931</v>
      </c>
      <c r="D13" s="16" t="s">
        <v>38</v>
      </c>
      <c r="E13" s="4" t="s">
        <v>2</v>
      </c>
      <c r="L13" s="4"/>
      <c r="M13" s="4"/>
      <c r="N13" s="4"/>
      <c r="O13" s="4"/>
      <c r="P13" s="4"/>
    </row>
    <row r="14" spans="1:16" ht="12.75">
      <c r="A14" s="4"/>
      <c r="B14" s="17" t="s">
        <v>58</v>
      </c>
      <c r="C14" s="34">
        <f>C12</f>
        <v>10.465116279069768</v>
      </c>
      <c r="D14" s="16" t="s">
        <v>37</v>
      </c>
      <c r="E14" s="4"/>
      <c r="L14" s="4"/>
      <c r="M14" s="4"/>
      <c r="N14" s="4"/>
      <c r="O14" s="4"/>
      <c r="P14" s="4"/>
    </row>
    <row r="15" spans="1:16" ht="12.75">
      <c r="A15" s="4"/>
      <c r="B15" s="17" t="s">
        <v>58</v>
      </c>
      <c r="C15" s="34">
        <f>C9*C12</f>
        <v>65.30232558139535</v>
      </c>
      <c r="D15" s="16" t="s">
        <v>38</v>
      </c>
      <c r="E15" s="4"/>
      <c r="L15" s="4"/>
      <c r="M15" s="4"/>
      <c r="N15" s="4"/>
      <c r="O15" s="4"/>
      <c r="P15" s="4"/>
    </row>
    <row r="16" spans="1:5" ht="12.75">
      <c r="A16" s="4"/>
      <c r="B16" s="15" t="s">
        <v>1</v>
      </c>
      <c r="C16" s="2">
        <v>200</v>
      </c>
      <c r="D16" s="16" t="s">
        <v>16</v>
      </c>
      <c r="E16" s="4"/>
    </row>
    <row r="17" spans="1:5" ht="12.75">
      <c r="A17" s="4"/>
      <c r="B17" s="15" t="s">
        <v>0</v>
      </c>
      <c r="C17" s="2">
        <v>20</v>
      </c>
      <c r="D17" s="16" t="s">
        <v>16</v>
      </c>
      <c r="E17" s="4"/>
    </row>
    <row r="18" spans="1:16" ht="12.75">
      <c r="A18" s="4"/>
      <c r="B18" s="19" t="s">
        <v>20</v>
      </c>
      <c r="C18" s="1">
        <v>150</v>
      </c>
      <c r="D18" s="16" t="s">
        <v>16</v>
      </c>
      <c r="E18" s="4"/>
      <c r="F18" s="4"/>
      <c r="J18" s="4"/>
      <c r="K18" s="4"/>
      <c r="L18" s="4"/>
      <c r="M18" s="4"/>
      <c r="N18" s="4"/>
      <c r="O18" s="4"/>
      <c r="P18" s="4"/>
    </row>
    <row r="19" spans="1:16" ht="13.5" thickBot="1">
      <c r="A19" s="4"/>
      <c r="B19" s="13" t="s">
        <v>4</v>
      </c>
      <c r="C19" s="3">
        <v>256</v>
      </c>
      <c r="D19" s="14" t="s">
        <v>30</v>
      </c>
      <c r="E19" s="4"/>
      <c r="F19" s="20" t="s">
        <v>2</v>
      </c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ht="13.5" thickBot="1">
      <c r="A20" s="4"/>
      <c r="B20" s="8"/>
      <c r="C20" s="20"/>
      <c r="D20" s="8"/>
      <c r="E20" s="4"/>
      <c r="F20" s="4"/>
      <c r="G20" s="4"/>
      <c r="I20" s="4"/>
      <c r="J20" s="4"/>
      <c r="K20" s="4"/>
      <c r="L20" s="4"/>
      <c r="M20" s="4"/>
      <c r="N20" s="4"/>
      <c r="O20" s="4"/>
      <c r="P20" s="4"/>
    </row>
    <row r="21" spans="1:6" ht="13.5" thickBot="1">
      <c r="A21" s="4"/>
      <c r="B21" s="46" t="s">
        <v>2</v>
      </c>
      <c r="C21" s="47"/>
      <c r="D21" s="47"/>
      <c r="E21" s="47"/>
      <c r="F21" s="48" t="s">
        <v>35</v>
      </c>
    </row>
    <row r="22" spans="1:6" ht="12.75">
      <c r="A22" s="4"/>
      <c r="B22" s="58" t="s">
        <v>50</v>
      </c>
      <c r="C22" s="59">
        <v>1</v>
      </c>
      <c r="D22" s="59">
        <v>1.3</v>
      </c>
      <c r="E22" s="59">
        <v>0.7</v>
      </c>
      <c r="F22" s="60"/>
    </row>
    <row r="23" spans="1:6" ht="12.75">
      <c r="A23" s="4"/>
      <c r="B23" s="40" t="s">
        <v>45</v>
      </c>
      <c r="C23" s="35">
        <f>H11</f>
        <v>0.25</v>
      </c>
      <c r="D23" s="36">
        <f>C23*D22</f>
        <v>0.325</v>
      </c>
      <c r="E23" s="36">
        <f>C23*E22</f>
        <v>0.175</v>
      </c>
      <c r="F23" s="16"/>
    </row>
    <row r="24" spans="1:6" ht="12.75">
      <c r="A24" s="4"/>
      <c r="B24" s="17" t="s">
        <v>17</v>
      </c>
      <c r="C24" s="37">
        <f>+$C$8*C23</f>
        <v>1.1800000000000002</v>
      </c>
      <c r="D24" s="37">
        <f>+$C$8*D23</f>
        <v>1.5340000000000003</v>
      </c>
      <c r="E24" s="37">
        <f>+$C$8*E23</f>
        <v>0.8260000000000001</v>
      </c>
      <c r="F24" s="41" t="s">
        <v>24</v>
      </c>
    </row>
    <row r="25" spans="1:6" ht="12.75">
      <c r="A25" s="4"/>
      <c r="B25" s="17" t="s">
        <v>11</v>
      </c>
      <c r="C25" s="37">
        <f>+$C$17/($C$13*C23)</f>
        <v>1.6195856873822971</v>
      </c>
      <c r="D25" s="37">
        <f>+$C$17/($C$13*D23)</f>
        <v>1.2458351441402284</v>
      </c>
      <c r="E25" s="37">
        <f>+$C$17/($C$13*E23)</f>
        <v>2.3136938391175677</v>
      </c>
      <c r="F25" s="41" t="s">
        <v>25</v>
      </c>
    </row>
    <row r="26" spans="1:6" ht="12.75">
      <c r="A26" s="4"/>
      <c r="B26" s="17" t="s">
        <v>12</v>
      </c>
      <c r="C26" s="37">
        <f>$C$16/($C$13*C23)</f>
        <v>16.195856873822972</v>
      </c>
      <c r="D26" s="37">
        <f>$C$16/($C$13*D23)</f>
        <v>12.458351441402286</v>
      </c>
      <c r="E26" s="37">
        <f>$C$16/($C$13*E23)</f>
        <v>23.136938391175676</v>
      </c>
      <c r="F26" s="41" t="s">
        <v>25</v>
      </c>
    </row>
    <row r="27" spans="1:6" ht="12.75">
      <c r="A27" s="4"/>
      <c r="B27" s="17" t="s">
        <v>6</v>
      </c>
      <c r="C27" s="38">
        <v>3</v>
      </c>
      <c r="D27" s="38">
        <v>3</v>
      </c>
      <c r="E27" s="38">
        <v>3</v>
      </c>
      <c r="F27" s="16" t="s">
        <v>25</v>
      </c>
    </row>
    <row r="28" spans="1:6" ht="12.75">
      <c r="A28" s="4"/>
      <c r="B28" s="17" t="s">
        <v>7</v>
      </c>
      <c r="C28" s="38">
        <v>10</v>
      </c>
      <c r="D28" s="38">
        <v>10</v>
      </c>
      <c r="E28" s="38">
        <v>10</v>
      </c>
      <c r="F28" s="16" t="s">
        <v>25</v>
      </c>
    </row>
    <row r="29" spans="1:6" ht="12.75">
      <c r="A29" s="4"/>
      <c r="B29" s="17" t="s">
        <v>14</v>
      </c>
      <c r="C29" s="18">
        <f>+$C$13*C27*C23</f>
        <v>37.04651162790698</v>
      </c>
      <c r="D29" s="18">
        <f>+$C$13*D27*D23</f>
        <v>48.16046511627908</v>
      </c>
      <c r="E29" s="18">
        <f>+$C$13*E27*E23</f>
        <v>25.932558139534883</v>
      </c>
      <c r="F29" s="42" t="s">
        <v>26</v>
      </c>
    </row>
    <row r="30" spans="1:6" ht="12.75" hidden="1">
      <c r="A30" s="4"/>
      <c r="B30" s="17" t="s">
        <v>31</v>
      </c>
      <c r="C30" s="18" t="e">
        <f>+$C$12*C27*(C23-#REF!)</f>
        <v>#REF!</v>
      </c>
      <c r="D30" s="18" t="e">
        <f>+$C$12*D27*(D23-#REF!)</f>
        <v>#REF!</v>
      </c>
      <c r="E30" s="18" t="e">
        <f>+$C$12*E27*(E23-#REF!)</f>
        <v>#REF!</v>
      </c>
      <c r="F30" s="42"/>
    </row>
    <row r="31" spans="1:6" ht="12.75" hidden="1">
      <c r="A31" s="4"/>
      <c r="B31" s="17" t="s">
        <v>34</v>
      </c>
      <c r="C31" s="34" t="e">
        <f>C30/$C$10</f>
        <v>#REF!</v>
      </c>
      <c r="D31" s="34" t="e">
        <f>D30/$C$10</f>
        <v>#REF!</v>
      </c>
      <c r="E31" s="34" t="e">
        <f>E30/$C$10</f>
        <v>#REF!</v>
      </c>
      <c r="F31" s="42"/>
    </row>
    <row r="32" spans="1:6" ht="12.75">
      <c r="A32" s="4"/>
      <c r="B32" s="17" t="s">
        <v>13</v>
      </c>
      <c r="C32" s="18">
        <f>+$C$13*C28*C23</f>
        <v>123.48837209302329</v>
      </c>
      <c r="D32" s="18">
        <f>+$C$13*D28*D23</f>
        <v>160.53488372093028</v>
      </c>
      <c r="E32" s="18">
        <f>+$C$13*E28*E23</f>
        <v>86.44186046511629</v>
      </c>
      <c r="F32" s="42" t="s">
        <v>26</v>
      </c>
    </row>
    <row r="33" spans="1:6" ht="12.75" hidden="1">
      <c r="A33" s="4"/>
      <c r="B33" s="17" t="s">
        <v>32</v>
      </c>
      <c r="C33" s="18" t="e">
        <f>+$C$12*C28*(C23+#REF!)</f>
        <v>#REF!</v>
      </c>
      <c r="D33" s="18" t="e">
        <f>+$C$12*D28*(D23+#REF!)</f>
        <v>#REF!</v>
      </c>
      <c r="E33" s="18" t="e">
        <f>+$C$12*E28*(E23+#REF!)</f>
        <v>#REF!</v>
      </c>
      <c r="F33" s="42"/>
    </row>
    <row r="34" spans="1:6" ht="12.75" hidden="1">
      <c r="A34" s="4"/>
      <c r="B34" s="17" t="s">
        <v>33</v>
      </c>
      <c r="C34" s="37" t="e">
        <f>C33/$C$16</f>
        <v>#REF!</v>
      </c>
      <c r="D34" s="37" t="e">
        <f>D33/$C$16</f>
        <v>#REF!</v>
      </c>
      <c r="E34" s="37" t="e">
        <f>E33/$C$16</f>
        <v>#REF!</v>
      </c>
      <c r="F34" s="42"/>
    </row>
    <row r="35" spans="1:6" ht="13.5" thickBot="1">
      <c r="A35" s="4"/>
      <c r="B35" s="49" t="s">
        <v>19</v>
      </c>
      <c r="C35" s="50">
        <v>150</v>
      </c>
      <c r="D35" s="50">
        <v>150</v>
      </c>
      <c r="E35" s="50">
        <v>150</v>
      </c>
      <c r="F35" s="51" t="s">
        <v>26</v>
      </c>
    </row>
    <row r="36" spans="1:6" ht="12.75">
      <c r="A36" s="4"/>
      <c r="B36" s="64" t="s">
        <v>52</v>
      </c>
      <c r="C36" s="52"/>
      <c r="D36" s="52"/>
      <c r="E36" s="52"/>
      <c r="F36" s="53"/>
    </row>
    <row r="37" spans="1:6" ht="12.75">
      <c r="A37" s="4"/>
      <c r="B37" s="17" t="s">
        <v>3</v>
      </c>
      <c r="C37" s="39">
        <v>0.194</v>
      </c>
      <c r="D37" s="39">
        <v>0.194</v>
      </c>
      <c r="E37" s="39">
        <v>0.194</v>
      </c>
      <c r="F37" s="16"/>
    </row>
    <row r="38" spans="1:6" ht="12.75">
      <c r="A38" s="4"/>
      <c r="B38" s="61" t="s">
        <v>21</v>
      </c>
      <c r="C38" s="62">
        <f>+C35/($C$13*C23*C37)</f>
        <v>62.61284873900633</v>
      </c>
      <c r="D38" s="62">
        <f>+D35/($C$13*D23*D37)</f>
        <v>48.16372979923564</v>
      </c>
      <c r="E38" s="62">
        <f>+E35/($C$13*E23*E37)</f>
        <v>89.44692677000906</v>
      </c>
      <c r="F38" s="63" t="s">
        <v>27</v>
      </c>
    </row>
    <row r="39" spans="1:6" ht="12.75">
      <c r="A39" s="4"/>
      <c r="B39" s="17" t="s">
        <v>22</v>
      </c>
      <c r="C39" s="18">
        <f>+$C$19/C38</f>
        <v>4.088617674418606</v>
      </c>
      <c r="D39" s="18">
        <f>+$C$19/D38</f>
        <v>5.315202976744188</v>
      </c>
      <c r="E39" s="18">
        <f>+$C$19/E38</f>
        <v>2.8620323720930236</v>
      </c>
      <c r="F39" s="42" t="s">
        <v>28</v>
      </c>
    </row>
    <row r="40" spans="1:6" ht="13.5" thickBot="1">
      <c r="A40" s="4"/>
      <c r="B40" s="43" t="s">
        <v>23</v>
      </c>
      <c r="C40" s="44">
        <f>+$C$19/(C38*$C$11)</f>
        <v>0.45429085271317843</v>
      </c>
      <c r="D40" s="44">
        <f>+$C$19/(D38*$C$11)</f>
        <v>0.590578108527132</v>
      </c>
      <c r="E40" s="44">
        <f>+$C$19/(E38*$C$11)</f>
        <v>0.31800359689922486</v>
      </c>
      <c r="F40" s="45" t="s">
        <v>29</v>
      </c>
    </row>
    <row r="41" spans="1:6" ht="12.75">
      <c r="A41" s="4"/>
      <c r="B41" s="65" t="s">
        <v>53</v>
      </c>
      <c r="C41" s="54"/>
      <c r="D41" s="54"/>
      <c r="E41" s="54"/>
      <c r="F41" s="55"/>
    </row>
    <row r="42" spans="1:14" ht="12.75">
      <c r="A42" s="4"/>
      <c r="B42" s="17" t="s">
        <v>3</v>
      </c>
      <c r="C42" s="39">
        <v>0.388</v>
      </c>
      <c r="D42" s="39">
        <v>0.388</v>
      </c>
      <c r="E42" s="39">
        <v>0.388</v>
      </c>
      <c r="F42" s="16"/>
      <c r="G42" s="4"/>
      <c r="H42" s="4"/>
      <c r="I42" s="4"/>
      <c r="J42" s="4"/>
      <c r="K42" s="4"/>
      <c r="L42" s="4"/>
      <c r="M42" s="4"/>
      <c r="N42" s="4"/>
    </row>
    <row r="43" spans="2:6" ht="12.75">
      <c r="B43" s="17" t="s">
        <v>21</v>
      </c>
      <c r="C43" s="18">
        <f>+C35/($C$13*C23*C42)</f>
        <v>31.306424369503166</v>
      </c>
      <c r="D43" s="18">
        <f>+D35/($C$13*D23*D42)</f>
        <v>24.08186489961782</v>
      </c>
      <c r="E43" s="18">
        <f>+E35/($C$13*E23*E42)</f>
        <v>44.72346338500453</v>
      </c>
      <c r="F43" s="42" t="s">
        <v>27</v>
      </c>
    </row>
    <row r="44" spans="2:6" ht="12.75">
      <c r="B44" s="66" t="s">
        <v>22</v>
      </c>
      <c r="C44" s="67">
        <f>+$C$19/C43</f>
        <v>8.177235348837211</v>
      </c>
      <c r="D44" s="67">
        <f>+$C$19/D43</f>
        <v>10.630405953488376</v>
      </c>
      <c r="E44" s="67">
        <f>+$C$19/E43</f>
        <v>5.724064744186047</v>
      </c>
      <c r="F44" s="68" t="s">
        <v>28</v>
      </c>
    </row>
    <row r="45" spans="2:6" ht="13.5" thickBot="1">
      <c r="B45" s="43" t="s">
        <v>23</v>
      </c>
      <c r="C45" s="44">
        <f>+$C$19/(C43*$C$11)</f>
        <v>0.9085817054263569</v>
      </c>
      <c r="D45" s="44">
        <f>+$C$19/(D43*$C$11)</f>
        <v>1.181156217054264</v>
      </c>
      <c r="E45" s="44">
        <f>+$C$19/(E43*$C$11)</f>
        <v>0.6360071937984497</v>
      </c>
      <c r="F45" s="45" t="s">
        <v>29</v>
      </c>
    </row>
  </sheetData>
  <printOptions/>
  <pageMargins left="0.75" right="0.75" top="1" bottom="1" header="0.5" footer="0.5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at Stony Brook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Grannis</dc:creator>
  <cp:keywords/>
  <dc:description/>
  <cp:lastModifiedBy>grannis</cp:lastModifiedBy>
  <cp:lastPrinted>2001-05-28T20:23:25Z</cp:lastPrinted>
  <dcterms:created xsi:type="dcterms:W3CDTF">1998-09-28T19:38:13Z</dcterms:created>
  <dcterms:modified xsi:type="dcterms:W3CDTF">2001-05-29T14:11:07Z</dcterms:modified>
  <cp:category/>
  <cp:version/>
  <cp:contentType/>
  <cp:contentStatus/>
</cp:coreProperties>
</file>