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5446" windowWidth="13875" windowHeight="9600" activeTab="0"/>
  </bookViews>
  <sheets>
    <sheet name="Outages" sheetId="1" r:id="rId1"/>
  </sheets>
  <definedNames>
    <definedName name="_xlnm.Print_Area" localSheetId="0">'Outages'!$A$1:$I$175</definedName>
    <definedName name="_xlnm.Print_Titles" localSheetId="0">'Outages'!$1:$1</definedName>
  </definedNames>
  <calcPr fullCalcOnLoad="1"/>
</workbook>
</file>

<file path=xl/sharedStrings.xml><?xml version="1.0" encoding="utf-8"?>
<sst xmlns="http://schemas.openxmlformats.org/spreadsheetml/2006/main" count="331" uniqueCount="132">
  <si>
    <t>Stop Time</t>
  </si>
  <si>
    <t>Start Time</t>
  </si>
  <si>
    <t>Cause of Outage</t>
  </si>
  <si>
    <t>Forced Outage</t>
  </si>
  <si>
    <t>Scheduled Outage</t>
  </si>
  <si>
    <t>Date of Outage</t>
  </si>
  <si>
    <t>ü</t>
  </si>
  <si>
    <t>Start Date</t>
  </si>
  <si>
    <t>Shutdown to repair 7184</t>
  </si>
  <si>
    <t>BPA RAS TT</t>
  </si>
  <si>
    <t>Annual Maintenance</t>
  </si>
  <si>
    <t>DC Harmonic Protection valve module W3P MFV failure</t>
  </si>
  <si>
    <t>BPA RAS TT, loss of both 500kV lines</t>
  </si>
  <si>
    <t>Inadvertent press of the emergency stop button by comm person</t>
  </si>
  <si>
    <t>West &amp; East DOV trip due to station service undervoltage dropping relay</t>
  </si>
  <si>
    <t>BPA RAS TT-loss of Broadview-Garrison-1 500kV line</t>
  </si>
  <si>
    <t>BPA RAS TT-loss of both Broadview-Garrison 500kV lines</t>
  </si>
  <si>
    <t>WT dispatch was preparing to reverse power direction</t>
  </si>
  <si>
    <t>West Transformer Tap Changer 1 hour timeout</t>
  </si>
  <si>
    <t>MC3 relay operated when the wrong test switches were opened</t>
  </si>
  <si>
    <t>Unexplained trip</t>
  </si>
  <si>
    <t>BPA RAS TT-Broadview-Garrison-2 500kV Line removed by dispatch</t>
  </si>
  <si>
    <t>Shutdown to replace valve module</t>
  </si>
  <si>
    <t>Shutdown to replace valve modules</t>
  </si>
  <si>
    <t>Shutdown to replace valves - valve hall clearance - replace E2PL, W3PJ</t>
  </si>
  <si>
    <t>Valve Hall Smoke Detected - Trip - Valve Hall Clearance - replace E6PJ</t>
  </si>
  <si>
    <t>East Transformer KV64A LTC Low Oil Trip - oil level was normal &amp; no problem could be found - did not receive a low oil alarm prior to trip</t>
  </si>
  <si>
    <t xml:space="preserve"> Duration (hours)</t>
  </si>
  <si>
    <t>Forced Reduction</t>
  </si>
  <si>
    <t xml:space="preserve">60MW External Contingency Limit - MC2-DC 230KV line trip </t>
  </si>
  <si>
    <t>BPA RAS TT - Loss of Taft-Dworshak 500kV</t>
  </si>
  <si>
    <t xml:space="preserve">100MW External Contingency Limit </t>
  </si>
  <si>
    <t>100MW External Contingency Limit - MC2-Baker line trip - due to prairie fire</t>
  </si>
  <si>
    <t>Shutdown to replace PMCC 5V power supply that failed at 01:02:12</t>
  </si>
  <si>
    <t>Problems with new MC2 482 breaker a/b contacts</t>
  </si>
  <si>
    <t>Shutdown to replace W2PL - this module had 3 thyristor failures</t>
  </si>
  <si>
    <t>Scheduled shutdown for CRO MODS - repaired thyristors while down</t>
  </si>
  <si>
    <t>Shutdown to replace E6PJ - this module has 4 thyristor failures</t>
  </si>
  <si>
    <t>Shutdown to replace valve modules with thyristor failures; E3UJ5,6; E3UK1,5,7,8</t>
  </si>
  <si>
    <t>DC Harmonic Protection</t>
  </si>
  <si>
    <t>Shutdown for MDU work at Rosebud Creek</t>
  </si>
  <si>
    <t>Unwanted power reversal</t>
  </si>
  <si>
    <t>CRO-CU line relayed</t>
  </si>
  <si>
    <t>Unwanted power reversal, replaced HVDC control boards</t>
  </si>
  <si>
    <t>Unwanted power reversal - had just ordered 125 MW W-E at 5 MW/min</t>
  </si>
  <si>
    <t xml:space="preserve">Snubber Overload West </t>
  </si>
  <si>
    <t>Snubber Overload West</t>
  </si>
  <si>
    <t>Snubber Overload West, Power W-E</t>
  </si>
  <si>
    <t>Shutdown to replace ECCC B4K RO - suspect cause of unwanted power reversal</t>
  </si>
  <si>
    <t>Shutdown to replace ECCC B4M RMS - regulator mode selector suspect cause of unwanted power reversal - VIMD OP AMP</t>
  </si>
  <si>
    <t>DC Harmonic Protection - when disconnected #1 input on digitizer for thermal Gould - had VSP &amp; ground on</t>
  </si>
  <si>
    <t>External stop ordered - PCB 3882 SF6 lockout caused 74-38A relay to pick up thru red indicating lamp, 3586 was open - elem sh 122A</t>
  </si>
  <si>
    <t>Cooling system trip - 52F2 had tripped at 12:59:35 and was still open - MCC-B was on backup feed from 52F3</t>
  </si>
  <si>
    <t>External stop ordered - when 3CHA1-A door was closed. 74-38A1 or 74-38A2?</t>
  </si>
  <si>
    <t>DC Zone Primary Trip - loss of both grade 2 supplies - K6 from MC1 had 2 blown fuses, de-energized K5 by mistake when preparing to change fuses.</t>
  </si>
  <si>
    <t>Cooling system trip - power supply failure in cooling system PC-A</t>
  </si>
  <si>
    <t>Cooling system trip - PC-A ordered trip</t>
  </si>
  <si>
    <t>Snubber overload east - power order jump - unordered; WT says it went to 175 MW by itself. Our W-E power order limit is 180 MW - DFR POE went from 127 to 203 MW at ~ 1300 MW/sec.</t>
  </si>
  <si>
    <t>Cooling system trip - west transformer cooling fan in bank #1 failed</t>
  </si>
  <si>
    <t>DC-Zone primary &amp; back-up trip - cooling fan motor in east transformer failed</t>
  </si>
  <si>
    <t>MC2 386 trip - external stop ordered - relay changeout at MC2 - MC2-BK 230kV line</t>
  </si>
  <si>
    <t>Emergency stop - MC3-CU line relayed - stormy</t>
  </si>
  <si>
    <t>DC-Zone trip - west transformer tap changer 1 hour timeout</t>
  </si>
  <si>
    <t>DC-Zone trip - east transformer tap changer 1 hour timeout</t>
  </si>
  <si>
    <t>Shutdown to replace valve modules - rerouted pulse transformer  cables</t>
  </si>
  <si>
    <t>Valve thermal trip - east transformer cooling fan failed and tripped MCC A&amp;C</t>
  </si>
  <si>
    <t xml:space="preserve">Excess commutation failures west - valve W3P MFV failure </t>
  </si>
  <si>
    <t xml:space="preserve">DC harmonic protection - valve W3P MFV failure </t>
  </si>
  <si>
    <t>DC-Zone trip - east transformer cooling fan failed and tripped MCC A&amp;C</t>
  </si>
  <si>
    <t>Excess commutation failures west - west disturbance, subsequent valve W6P MFV failure tripped converter</t>
  </si>
  <si>
    <t>External stop ordered - Miles City 3-Custer 230kV line relayed</t>
  </si>
  <si>
    <t>Excess commutation failures west - valve module W3PK failure</t>
  </si>
  <si>
    <t>Shutdown to replace valve module W3PK</t>
  </si>
  <si>
    <t>Excess commutation failures west - valve MFV failure</t>
  </si>
  <si>
    <t>Snubber overload west trip</t>
  </si>
  <si>
    <t>East bus neutral OC trip - MC2 482 replacement in progress, shorting CT's</t>
  </si>
  <si>
    <t>East bus differential trip - new MC2 482 had 2 CT ratios reversed</t>
  </si>
  <si>
    <t>Emergency stop - HVDC control failure - PMCC 5V power supply failed</t>
  </si>
  <si>
    <t>Shutdown to check out new WT SCADA system</t>
  </si>
  <si>
    <t>100MW External Contingency Limit - DC-FP 230KV line trip, 197MW E-W prior loading</t>
  </si>
  <si>
    <r>
      <t xml:space="preserve">Shutdown to replace 7184 interrupter </t>
    </r>
    <r>
      <rPr>
        <sz val="8"/>
        <rFont val="UniversalMath1 BT"/>
        <family val="1"/>
      </rPr>
      <t>&amp;</t>
    </r>
    <r>
      <rPr>
        <sz val="8"/>
        <rFont val="Arial"/>
        <family val="0"/>
      </rPr>
      <t xml:space="preserve">  A; also worked on valve hall crane</t>
    </r>
  </si>
  <si>
    <t>Shutdown to replace PMCC - B4J 2205 G2 MW100 in, MW102 out; B4K 2281 G4 HX100A in, HX100 out. These are suspect cards in the 6/30/96 power order jump that caused a snubber overload.</t>
  </si>
  <si>
    <t>60MW External Contingency Limit - MC2-DC 230KV line trip, 173MW E-W prior loading</t>
  </si>
  <si>
    <t>Shutdown to reinstall HVDC control boards for power supply failure that came in when boards were swapped while down for unwanted power reversal @ 15:30:22</t>
  </si>
  <si>
    <t>Emergency stop - valve thermal trip - wiring changes being made to cooling controllers, valve thermal computer sensed that cooling fans were not functioning, 190 MW E-W</t>
  </si>
  <si>
    <t>Emergency stop - DC harmonic protection trip, 12 comm fail west, 191 MW E-W</t>
  </si>
  <si>
    <t>Emergency stop - excess commutation failures west trip, DC harmonic protection trip, when WCCC door was closed, 17 comm fail west, 188 MW E-W</t>
  </si>
  <si>
    <t>Emergency stop - excess commutation failures west trip, DC harmonic protection trip, 15 comm fail west, 187 MW E-W</t>
  </si>
  <si>
    <t>Excess commutation failures west trip, 15 comm fail west, 156 MW E-W</t>
  </si>
  <si>
    <t>100 MW External Contingency Limit - DC-FP 230KV line trip, 190MW E-W prior loading, Snubber Overload East</t>
  </si>
  <si>
    <t>100 MW External Contingency Limit - DC-FP 230KV line trip, 190MW E-W prior loading</t>
  </si>
  <si>
    <t>100 MW External Contingency Limit - DC-FP 230KV line trip, 60 MW External Contingency Limit - MC2-DC 230 KV line undervoltage, MC3-CU 230KV line trip - MC3 relay overvoltage, 154 MW E-W</t>
  </si>
  <si>
    <t>Shutdown to replace valve modules E6PK and W6PK due to thyristor failures</t>
  </si>
  <si>
    <t>Lack of power sales</t>
  </si>
  <si>
    <t>MOI 5284 trouble, pole 3 not closing, replaced brain</t>
  </si>
  <si>
    <t>Painting on MC2 structures</t>
  </si>
  <si>
    <t>DOV trip, switching at MC2, station service source #1 dropped</t>
  </si>
  <si>
    <t>DC harmonic trip, energized MC2 KV1A transformer from 230 KV bus</t>
  </si>
  <si>
    <t>20 MW External Contingency Limit - MC2-DC 230KV line trip, 30 MW E-W prior loading</t>
  </si>
  <si>
    <t>60 MW External Contingency Limit - MC2-DC 230KV line trip, 160 MW E-W prior loading</t>
  </si>
  <si>
    <t>Snubber overload east trip, ramping to 20 MW W-E</t>
  </si>
  <si>
    <t>Snubber overload east trip, 20 MW W-E</t>
  </si>
  <si>
    <t>Trip, MC3-CU 230KV line relayed</t>
  </si>
  <si>
    <t>WT dispatch was preparing to reverse power direction, accidental stop</t>
  </si>
  <si>
    <t>WT dispatch stopped to test software changes</t>
  </si>
  <si>
    <t>BPA RAS TT, false trip due to comm noise, no signal sent from BPA</t>
  </si>
  <si>
    <t>Excess commutation failures west</t>
  </si>
  <si>
    <t>Unwanted power reversal, 9 commutation failures</t>
  </si>
  <si>
    <t>BPA RAS TT, inadvertent operation during routine testing by BPA personnel</t>
  </si>
  <si>
    <t>Shutdown to replace broken insulator on 8284</t>
  </si>
  <si>
    <t>Valve cooling trip, when replacing floor panel in front of control cabinet</t>
  </si>
  <si>
    <t>Shutdown to replace vacuum interrupters in east and west converter transformer LTC's</t>
  </si>
  <si>
    <t>DC-CR 115 KV line relayed, emergency stop - converter fault trip - due to oscillations on DC bus</t>
  </si>
  <si>
    <t>Unavailability (%)</t>
  </si>
  <si>
    <t>Total 1995 (hours)</t>
  </si>
  <si>
    <t>Total 1996 (hours)</t>
  </si>
  <si>
    <t>Total 1997 (hours)</t>
  </si>
  <si>
    <t>Total 1998 (hours)</t>
  </si>
  <si>
    <t>Total 1999 (hours)</t>
  </si>
  <si>
    <t>Total 2000 (hours)</t>
  </si>
  <si>
    <t>Total 2001 (hours)</t>
  </si>
  <si>
    <t>Total 2002 (hours)</t>
  </si>
  <si>
    <t>Total 2003 (hours)</t>
  </si>
  <si>
    <t>West converter cooling fan failed and tripped MCC-B and D</t>
  </si>
  <si>
    <t>Total 2004 (hours)</t>
  </si>
  <si>
    <t>Shutdown to crimp Eupec thyristors - manufacturing problem on 2003 units,  replaced phase B interrupter and brain on 7484</t>
  </si>
  <si>
    <t>West reactor 7284 high temperature - due to failure of phase A brain in 7284 interrupter - replaced brain</t>
  </si>
  <si>
    <t>Shutdown due to 3 Eupec thyristor failures in valve W2U, replaced 4 valve modules</t>
  </si>
  <si>
    <t>BPA RAS TT, Garrison-Taft #2 500KV line removed from service for voltage control, BPA had not disabled RAS trip</t>
  </si>
  <si>
    <t>BPA RAS TT, Garrison-Taft #1&amp;2 500KV lines relayed</t>
  </si>
  <si>
    <t>100MW Exernal Contingency Limit - DC-BEF 230KV line trip, 60 MW  Exernal Contingency Limit - DC  86BF1 de-energized DC-FP 230KV line and DC-MC2 230KV line, 150MW E-W prior loading</t>
  </si>
  <si>
    <t>100 MW Exernal Contingency Limit - Blown fuse simulated MC2-BK 230KV line trip, MC2 relay upgrade was in progress, 125 MW E-W prior loading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</si>
</sst>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/dd/yy"/>
    <numFmt numFmtId="166" formatCode="m/d/yy\ h:mm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Wingdings"/>
      <family val="0"/>
    </font>
    <font>
      <sz val="8"/>
      <name val="UniversalMath1 B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" fillId="2" borderId="1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165" fontId="2" fillId="2" borderId="1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justify" wrapText="1"/>
    </xf>
    <xf numFmtId="165" fontId="2" fillId="3" borderId="1" xfId="0" applyNumberFormat="1" applyFont="1" applyFill="1" applyBorder="1" applyAlignment="1">
      <alignment horizontal="center" wrapText="1"/>
    </xf>
    <xf numFmtId="21" fontId="2" fillId="3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21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21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21" fontId="2" fillId="3" borderId="2" xfId="0" applyNumberFormat="1" applyFont="1" applyFill="1" applyBorder="1" applyAlignment="1">
      <alignment horizontal="right" wrapText="1"/>
    </xf>
    <xf numFmtId="165" fontId="2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5" fontId="2" fillId="3" borderId="3" xfId="0" applyNumberFormat="1" applyFont="1" applyFill="1" applyBorder="1" applyAlignment="1">
      <alignment horizontal="center" wrapText="1"/>
    </xf>
    <xf numFmtId="21" fontId="2" fillId="3" borderId="4" xfId="0" applyNumberFormat="1" applyFont="1" applyFill="1" applyBorder="1" applyAlignment="1">
      <alignment horizontal="right" wrapText="1"/>
    </xf>
    <xf numFmtId="165" fontId="2" fillId="3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wrapText="1"/>
    </xf>
    <xf numFmtId="0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7" fillId="3" borderId="1" xfId="0" applyFont="1" applyFill="1" applyBorder="1" applyAlignment="1">
      <alignment horizontal="right" wrapText="1"/>
    </xf>
    <xf numFmtId="165" fontId="2" fillId="3" borderId="5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right" wrapText="1"/>
    </xf>
    <xf numFmtId="0" fontId="7" fillId="3" borderId="5" xfId="0" applyNumberFormat="1" applyFont="1" applyFill="1" applyBorder="1" applyAlignment="1">
      <alignment horizontal="center" wrapText="1"/>
    </xf>
    <xf numFmtId="0" fontId="7" fillId="3" borderId="6" xfId="0" applyNumberFormat="1" applyFont="1" applyFill="1" applyBorder="1" applyAlignment="1">
      <alignment horizontal="center" wrapText="1"/>
    </xf>
    <xf numFmtId="0" fontId="7" fillId="3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80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E171" sqref="E171"/>
    </sheetView>
  </sheetViews>
  <sheetFormatPr defaultColWidth="9.140625" defaultRowHeight="12.75"/>
  <cols>
    <col min="1" max="1" width="7.00390625" style="17" bestFit="1" customWidth="1"/>
    <col min="2" max="2" width="7.7109375" style="18" bestFit="1" customWidth="1"/>
    <col min="3" max="3" width="7.8515625" style="19" bestFit="1" customWidth="1"/>
    <col min="4" max="4" width="10.00390625" style="20" bestFit="1" customWidth="1"/>
    <col min="5" max="5" width="7.140625" style="20" bestFit="1" customWidth="1"/>
    <col min="6" max="6" width="6.57421875" style="21" customWidth="1"/>
    <col min="7" max="7" width="8.28125" style="21" bestFit="1" customWidth="1"/>
    <col min="8" max="8" width="7.8515625" style="21" bestFit="1" customWidth="1"/>
    <col min="9" max="9" width="69.7109375" style="8" customWidth="1"/>
    <col min="10" max="11" width="19.8515625" style="0" customWidth="1"/>
    <col min="12" max="12" width="9.28125" style="0" customWidth="1"/>
    <col min="13" max="13" width="8.00390625" style="0" bestFit="1" customWidth="1"/>
  </cols>
  <sheetData>
    <row r="1" spans="1:9" s="1" customFormat="1" ht="28.5" customHeight="1">
      <c r="A1" s="9" t="s">
        <v>5</v>
      </c>
      <c r="B1" s="5" t="s">
        <v>0</v>
      </c>
      <c r="C1" s="9" t="s">
        <v>7</v>
      </c>
      <c r="D1" s="5" t="s">
        <v>1</v>
      </c>
      <c r="E1" s="5" t="s">
        <v>27</v>
      </c>
      <c r="F1" s="10" t="s">
        <v>3</v>
      </c>
      <c r="G1" s="10" t="s">
        <v>4</v>
      </c>
      <c r="H1" s="10" t="s">
        <v>28</v>
      </c>
      <c r="I1" s="6" t="s">
        <v>2</v>
      </c>
    </row>
    <row r="2" spans="1:13" ht="12.75">
      <c r="A2" s="11">
        <v>34918</v>
      </c>
      <c r="B2" s="12">
        <v>0.9188078703703703</v>
      </c>
      <c r="C2" s="13">
        <v>34918</v>
      </c>
      <c r="D2" s="12">
        <v>0.9212037037037036</v>
      </c>
      <c r="E2" s="14">
        <f aca="true" t="shared" si="0" ref="E2:E35">24*L2</f>
        <v>0.05749999999534339</v>
      </c>
      <c r="F2" s="15" t="s">
        <v>6</v>
      </c>
      <c r="G2" s="15"/>
      <c r="H2" s="15"/>
      <c r="I2" s="7" t="s">
        <v>47</v>
      </c>
      <c r="J2" s="2">
        <f aca="true" t="shared" si="1" ref="J2:J35">A2+B2</f>
        <v>34918.918807870374</v>
      </c>
      <c r="K2" s="2">
        <f aca="true" t="shared" si="2" ref="K2:K35">C2+D2</f>
        <v>34918.92120370371</v>
      </c>
      <c r="L2" s="3">
        <f aca="true" t="shared" si="3" ref="L2:L35">K2-J2</f>
        <v>0.002395833333139308</v>
      </c>
      <c r="M2" s="4">
        <f aca="true" t="shared" si="4" ref="M2:M35">24*L2</f>
        <v>0.05749999999534339</v>
      </c>
    </row>
    <row r="3" spans="1:13" ht="12.75">
      <c r="A3" s="11">
        <v>34934</v>
      </c>
      <c r="B3" s="12">
        <v>0.8945023148148148</v>
      </c>
      <c r="C3" s="13">
        <v>34934</v>
      </c>
      <c r="D3" s="12">
        <v>0.8959722222222223</v>
      </c>
      <c r="E3" s="14">
        <f t="shared" si="0"/>
        <v>0.035277777817100286</v>
      </c>
      <c r="F3" s="15" t="s">
        <v>6</v>
      </c>
      <c r="G3" s="15"/>
      <c r="H3" s="15"/>
      <c r="I3" s="7" t="s">
        <v>46</v>
      </c>
      <c r="J3" s="2">
        <f t="shared" si="1"/>
        <v>34934.89450231481</v>
      </c>
      <c r="K3" s="2">
        <f t="shared" si="2"/>
        <v>34934.89597222222</v>
      </c>
      <c r="L3" s="3">
        <f t="shared" si="3"/>
        <v>0.0014699074090458453</v>
      </c>
      <c r="M3" s="4">
        <f t="shared" si="4"/>
        <v>0.035277777817100286</v>
      </c>
    </row>
    <row r="4" spans="1:13" ht="12.75">
      <c r="A4" s="11">
        <v>34934</v>
      </c>
      <c r="B4" s="12">
        <v>0.9588425925925925</v>
      </c>
      <c r="C4" s="13">
        <v>34934</v>
      </c>
      <c r="D4" s="12">
        <v>0.960486111111111</v>
      </c>
      <c r="E4" s="14">
        <f t="shared" si="0"/>
        <v>0.03944444458466023</v>
      </c>
      <c r="F4" s="15" t="s">
        <v>6</v>
      </c>
      <c r="G4" s="15"/>
      <c r="H4" s="15"/>
      <c r="I4" s="7" t="s">
        <v>45</v>
      </c>
      <c r="J4" s="2">
        <f t="shared" si="1"/>
        <v>34934.95884259259</v>
      </c>
      <c r="K4" s="2">
        <f t="shared" si="2"/>
        <v>34934.960486111115</v>
      </c>
      <c r="L4" s="3">
        <f t="shared" si="3"/>
        <v>0.001643518524360843</v>
      </c>
      <c r="M4" s="4">
        <f t="shared" si="4"/>
        <v>0.03944444458466023</v>
      </c>
    </row>
    <row r="5" spans="1:13" ht="12.75">
      <c r="A5" s="11">
        <v>34941</v>
      </c>
      <c r="B5" s="12">
        <v>0.04195601851851852</v>
      </c>
      <c r="C5" s="13">
        <v>34941</v>
      </c>
      <c r="D5" s="12">
        <v>0.04702546296296297</v>
      </c>
      <c r="E5" s="14">
        <f t="shared" si="0"/>
        <v>0.1216666666441597</v>
      </c>
      <c r="F5" s="15" t="s">
        <v>6</v>
      </c>
      <c r="G5" s="15"/>
      <c r="H5" s="15"/>
      <c r="I5" s="7" t="s">
        <v>45</v>
      </c>
      <c r="J5" s="2">
        <f t="shared" si="1"/>
        <v>34941.04195601852</v>
      </c>
      <c r="K5" s="2">
        <f t="shared" si="2"/>
        <v>34941.04702546296</v>
      </c>
      <c r="L5" s="3">
        <f t="shared" si="3"/>
        <v>0.005069444443506654</v>
      </c>
      <c r="M5" s="4">
        <f t="shared" si="4"/>
        <v>0.1216666666441597</v>
      </c>
    </row>
    <row r="6" spans="1:13" ht="12.75">
      <c r="A6" s="11">
        <v>35059</v>
      </c>
      <c r="B6" s="12">
        <v>0.6838657407407407</v>
      </c>
      <c r="C6" s="13">
        <v>35059</v>
      </c>
      <c r="D6" s="12">
        <v>0.6998958333333333</v>
      </c>
      <c r="E6" s="14">
        <f t="shared" si="0"/>
        <v>0.38472222222480923</v>
      </c>
      <c r="F6" s="15" t="s">
        <v>6</v>
      </c>
      <c r="G6" s="15"/>
      <c r="H6" s="15"/>
      <c r="I6" s="7" t="s">
        <v>41</v>
      </c>
      <c r="J6" s="2">
        <f t="shared" si="1"/>
        <v>35059.68386574074</v>
      </c>
      <c r="K6" s="2">
        <f t="shared" si="2"/>
        <v>35059.699895833335</v>
      </c>
      <c r="L6" s="3">
        <f t="shared" si="3"/>
        <v>0.016030092592700385</v>
      </c>
      <c r="M6" s="4">
        <f t="shared" si="4"/>
        <v>0.38472222222480923</v>
      </c>
    </row>
    <row r="7" spans="1:13" ht="12.75" customHeight="1">
      <c r="A7" s="11">
        <v>35059</v>
      </c>
      <c r="B7" s="12">
        <v>0.7013310185185185</v>
      </c>
      <c r="C7" s="13">
        <v>35059</v>
      </c>
      <c r="D7" s="12">
        <v>0.7410648148148148</v>
      </c>
      <c r="E7" s="14">
        <f t="shared" si="0"/>
        <v>0.9536111110355705</v>
      </c>
      <c r="F7" s="15" t="s">
        <v>6</v>
      </c>
      <c r="G7" s="15"/>
      <c r="H7" s="15"/>
      <c r="I7" s="7" t="s">
        <v>41</v>
      </c>
      <c r="J7" s="2">
        <f t="shared" si="1"/>
        <v>35059.70133101852</v>
      </c>
      <c r="K7" s="2">
        <f t="shared" si="2"/>
        <v>35059.741064814814</v>
      </c>
      <c r="L7" s="3">
        <f t="shared" si="3"/>
        <v>0.03973379629314877</v>
      </c>
      <c r="M7" s="4">
        <f t="shared" si="4"/>
        <v>0.9536111110355705</v>
      </c>
    </row>
    <row r="8" spans="1:13" ht="12.75" customHeight="1">
      <c r="A8" s="39" t="s">
        <v>114</v>
      </c>
      <c r="B8" s="40"/>
      <c r="C8" s="40"/>
      <c r="D8" s="41"/>
      <c r="E8" s="31">
        <f>SUM(E2:E7)</f>
        <v>1.5922222223016433</v>
      </c>
      <c r="F8" s="31">
        <f>SUM(E8,-G8)</f>
        <v>1.5922222223016433</v>
      </c>
      <c r="G8" s="36">
        <v>0</v>
      </c>
      <c r="H8" s="36">
        <v>0</v>
      </c>
      <c r="I8" s="7"/>
      <c r="J8" s="2"/>
      <c r="K8" s="2"/>
      <c r="L8" s="3"/>
      <c r="M8" s="4"/>
    </row>
    <row r="9" spans="1:13" s="1" customFormat="1" ht="12.75" customHeight="1">
      <c r="A9" s="39" t="s">
        <v>113</v>
      </c>
      <c r="B9" s="40"/>
      <c r="C9" s="40"/>
      <c r="D9" s="41"/>
      <c r="E9" s="31">
        <f>PRODUCT(E8,1/J9)*100</f>
        <v>0.018176052766000494</v>
      </c>
      <c r="F9" s="31">
        <f>PRODUCT(F8,1/J9)*100</f>
        <v>0.018176052766000494</v>
      </c>
      <c r="G9" s="31">
        <f>PRODUCT(G8,1/J9)*100</f>
        <v>0</v>
      </c>
      <c r="H9" s="31">
        <f>PRODUCT(H8,1/J9)*100</f>
        <v>0</v>
      </c>
      <c r="I9" s="32"/>
      <c r="J9" s="33">
        <f>PRODUCT(365,24)</f>
        <v>8760</v>
      </c>
      <c r="K9" s="34"/>
      <c r="L9" s="33"/>
      <c r="M9" s="35"/>
    </row>
    <row r="10" spans="1:13" ht="22.5">
      <c r="A10" s="11">
        <v>35093</v>
      </c>
      <c r="B10" s="12">
        <v>0.9644212962962962</v>
      </c>
      <c r="C10" s="13">
        <v>35094</v>
      </c>
      <c r="D10" s="12">
        <v>0.6347222222222222</v>
      </c>
      <c r="E10" s="14">
        <f t="shared" si="0"/>
        <v>16.087222222296987</v>
      </c>
      <c r="F10" s="15" t="s">
        <v>6</v>
      </c>
      <c r="G10" s="15"/>
      <c r="H10" s="15"/>
      <c r="I10" s="7" t="s">
        <v>51</v>
      </c>
      <c r="J10" s="2">
        <f t="shared" si="1"/>
        <v>35093.964421296296</v>
      </c>
      <c r="K10" s="2">
        <f t="shared" si="2"/>
        <v>35094.634722222225</v>
      </c>
      <c r="L10" s="3">
        <f t="shared" si="3"/>
        <v>0.6703009259290411</v>
      </c>
      <c r="M10" s="4">
        <f t="shared" si="4"/>
        <v>16.087222222296987</v>
      </c>
    </row>
    <row r="11" spans="1:13" ht="12.75">
      <c r="A11" s="11">
        <v>35113</v>
      </c>
      <c r="B11" s="12">
        <v>0.2927662037037037</v>
      </c>
      <c r="C11" s="13">
        <v>35113</v>
      </c>
      <c r="D11" s="12">
        <v>0.34197916666666667</v>
      </c>
      <c r="E11" s="14">
        <f t="shared" si="0"/>
        <v>1.181111111131031</v>
      </c>
      <c r="F11" s="15" t="s">
        <v>6</v>
      </c>
      <c r="G11" s="15"/>
      <c r="H11" s="15"/>
      <c r="I11" s="7" t="s">
        <v>41</v>
      </c>
      <c r="J11" s="2">
        <f t="shared" si="1"/>
        <v>35113.292766203704</v>
      </c>
      <c r="K11" s="2">
        <f t="shared" si="2"/>
        <v>35113.34197916667</v>
      </c>
      <c r="L11" s="3">
        <f t="shared" si="3"/>
        <v>0.04921296296379296</v>
      </c>
      <c r="M11" s="4">
        <f t="shared" si="4"/>
        <v>1.181111111131031</v>
      </c>
    </row>
    <row r="12" spans="1:13" ht="12.75">
      <c r="A12" s="11">
        <v>35115</v>
      </c>
      <c r="B12" s="12">
        <v>0.2968634259259259</v>
      </c>
      <c r="C12" s="13">
        <v>35115</v>
      </c>
      <c r="D12" s="12">
        <v>0.7808449074074074</v>
      </c>
      <c r="E12" s="14">
        <f t="shared" si="0"/>
        <v>11.615555555617902</v>
      </c>
      <c r="F12" s="15"/>
      <c r="G12" s="15" t="s">
        <v>6</v>
      </c>
      <c r="H12" s="15"/>
      <c r="I12" s="7" t="s">
        <v>80</v>
      </c>
      <c r="J12" s="2">
        <f t="shared" si="1"/>
        <v>35115.29686342592</v>
      </c>
      <c r="K12" s="2">
        <f t="shared" si="2"/>
        <v>35115.78084490741</v>
      </c>
      <c r="L12" s="3">
        <f t="shared" si="3"/>
        <v>0.48398148148407927</v>
      </c>
      <c r="M12" s="4">
        <f t="shared" si="4"/>
        <v>11.615555555617902</v>
      </c>
    </row>
    <row r="13" spans="1:13" ht="12.75">
      <c r="A13" s="11">
        <v>35119</v>
      </c>
      <c r="B13" s="12">
        <v>0.2758101851851852</v>
      </c>
      <c r="C13" s="13">
        <v>35119</v>
      </c>
      <c r="D13" s="12">
        <v>0.3015393518518518</v>
      </c>
      <c r="E13" s="14">
        <f t="shared" si="0"/>
        <v>0.6174999999348074</v>
      </c>
      <c r="F13" s="15" t="s">
        <v>6</v>
      </c>
      <c r="G13" s="15"/>
      <c r="H13" s="15"/>
      <c r="I13" s="7" t="s">
        <v>41</v>
      </c>
      <c r="J13" s="2">
        <f t="shared" si="1"/>
        <v>35119.27581018519</v>
      </c>
      <c r="K13" s="2">
        <f t="shared" si="2"/>
        <v>35119.30153935185</v>
      </c>
      <c r="L13" s="3">
        <f t="shared" si="3"/>
        <v>0.02572916666395031</v>
      </c>
      <c r="M13" s="4">
        <f t="shared" si="4"/>
        <v>0.6174999999348074</v>
      </c>
    </row>
    <row r="14" spans="1:13" ht="12.75">
      <c r="A14" s="11">
        <v>35122</v>
      </c>
      <c r="B14" s="12">
        <v>0.14024305555555555</v>
      </c>
      <c r="C14" s="13">
        <v>35122</v>
      </c>
      <c r="D14" s="12">
        <v>0.1632523148148148</v>
      </c>
      <c r="E14" s="14">
        <f t="shared" si="0"/>
        <v>0.5522222222643904</v>
      </c>
      <c r="F14" s="15" t="s">
        <v>6</v>
      </c>
      <c r="G14" s="15"/>
      <c r="H14" s="15"/>
      <c r="I14" s="7" t="s">
        <v>41</v>
      </c>
      <c r="J14" s="2">
        <f t="shared" si="1"/>
        <v>35122.14024305555</v>
      </c>
      <c r="K14" s="2">
        <f t="shared" si="2"/>
        <v>35122.163252314815</v>
      </c>
      <c r="L14" s="3">
        <f t="shared" si="3"/>
        <v>0.02300925926101627</v>
      </c>
      <c r="M14" s="4">
        <f t="shared" si="4"/>
        <v>0.5522222222643904</v>
      </c>
    </row>
    <row r="15" spans="1:13" ht="12.75">
      <c r="A15" s="11">
        <v>35122</v>
      </c>
      <c r="B15" s="12">
        <v>0.6940162037037036</v>
      </c>
      <c r="C15" s="13">
        <v>35122</v>
      </c>
      <c r="D15" s="12">
        <v>0.6990740740740741</v>
      </c>
      <c r="E15" s="14">
        <f t="shared" si="0"/>
        <v>0.12138888880144805</v>
      </c>
      <c r="F15" s="15" t="s">
        <v>6</v>
      </c>
      <c r="G15" s="15"/>
      <c r="H15" s="15"/>
      <c r="I15" s="7" t="s">
        <v>44</v>
      </c>
      <c r="J15" s="2">
        <f t="shared" si="1"/>
        <v>35122.694016203706</v>
      </c>
      <c r="K15" s="2">
        <f t="shared" si="2"/>
        <v>35122.69907407407</v>
      </c>
      <c r="L15" s="3">
        <f t="shared" si="3"/>
        <v>0.005057870366727002</v>
      </c>
      <c r="M15" s="4">
        <f t="shared" si="4"/>
        <v>0.12138888880144805</v>
      </c>
    </row>
    <row r="16" spans="1:13" ht="12.75">
      <c r="A16" s="11">
        <v>35128</v>
      </c>
      <c r="B16" s="12">
        <v>0.8241319444444444</v>
      </c>
      <c r="C16" s="13">
        <v>35128</v>
      </c>
      <c r="D16" s="12">
        <v>0.8253935185185185</v>
      </c>
      <c r="E16" s="14">
        <f t="shared" si="0"/>
        <v>0.030277777870651335</v>
      </c>
      <c r="F16" s="15" t="s">
        <v>6</v>
      </c>
      <c r="G16" s="15"/>
      <c r="H16" s="15"/>
      <c r="I16" s="7" t="s">
        <v>41</v>
      </c>
      <c r="J16" s="2">
        <f t="shared" si="1"/>
        <v>35128.82413194444</v>
      </c>
      <c r="K16" s="2">
        <f t="shared" si="2"/>
        <v>35128.82539351852</v>
      </c>
      <c r="L16" s="3">
        <f t="shared" si="3"/>
        <v>0.0012615740779438056</v>
      </c>
      <c r="M16" s="4">
        <f t="shared" si="4"/>
        <v>0.030277777870651335</v>
      </c>
    </row>
    <row r="17" spans="1:14" ht="12.75">
      <c r="A17" s="11">
        <v>35134</v>
      </c>
      <c r="B17" s="12">
        <v>0.07702546296296296</v>
      </c>
      <c r="C17" s="13">
        <v>35134</v>
      </c>
      <c r="D17" s="12">
        <v>0.09791666666666667</v>
      </c>
      <c r="E17" s="14">
        <f t="shared" si="0"/>
        <v>0.50138888892252</v>
      </c>
      <c r="F17" s="15" t="s">
        <v>6</v>
      </c>
      <c r="G17" s="15"/>
      <c r="H17" s="15"/>
      <c r="I17" s="7" t="s">
        <v>41</v>
      </c>
      <c r="J17" s="2">
        <f t="shared" si="1"/>
        <v>35134.07702546296</v>
      </c>
      <c r="K17" s="2">
        <f t="shared" si="2"/>
        <v>35134.097916666666</v>
      </c>
      <c r="L17" s="3">
        <f t="shared" si="3"/>
        <v>0.020891203705105</v>
      </c>
      <c r="M17" s="4">
        <f t="shared" si="4"/>
        <v>0.50138888892252</v>
      </c>
      <c r="N17" s="4"/>
    </row>
    <row r="18" spans="1:13" ht="12.75">
      <c r="A18" s="11">
        <v>35134</v>
      </c>
      <c r="B18" s="12">
        <v>0.8753587962962963</v>
      </c>
      <c r="C18" s="13">
        <v>35134</v>
      </c>
      <c r="D18" s="12">
        <v>0.8772106481481482</v>
      </c>
      <c r="E18" s="14">
        <f t="shared" si="0"/>
        <v>0.044444444531109184</v>
      </c>
      <c r="F18" s="15" t="s">
        <v>6</v>
      </c>
      <c r="G18" s="15"/>
      <c r="H18" s="15"/>
      <c r="I18" s="7" t="s">
        <v>41</v>
      </c>
      <c r="J18" s="2">
        <f t="shared" si="1"/>
        <v>35134.87535879629</v>
      </c>
      <c r="K18" s="2">
        <f t="shared" si="2"/>
        <v>35134.87721064815</v>
      </c>
      <c r="L18" s="3">
        <f t="shared" si="3"/>
        <v>0.0018518518554628827</v>
      </c>
      <c r="M18" s="4">
        <f t="shared" si="4"/>
        <v>0.044444444531109184</v>
      </c>
    </row>
    <row r="19" spans="1:13" ht="12.75">
      <c r="A19" s="11">
        <v>35138</v>
      </c>
      <c r="B19" s="12">
        <v>0.6460879629629629</v>
      </c>
      <c r="C19" s="13">
        <v>35138</v>
      </c>
      <c r="D19" s="12">
        <v>0.6520949074074074</v>
      </c>
      <c r="E19" s="14">
        <f t="shared" si="0"/>
        <v>0.14416666666511446</v>
      </c>
      <c r="F19" s="15" t="s">
        <v>6</v>
      </c>
      <c r="G19" s="15"/>
      <c r="H19" s="15"/>
      <c r="I19" s="7" t="s">
        <v>43</v>
      </c>
      <c r="J19" s="2">
        <f t="shared" si="1"/>
        <v>35138.64608796296</v>
      </c>
      <c r="K19" s="2">
        <f t="shared" si="2"/>
        <v>35138.652094907404</v>
      </c>
      <c r="L19" s="3">
        <f t="shared" si="3"/>
        <v>0.006006944444379769</v>
      </c>
      <c r="M19" s="4">
        <f t="shared" si="4"/>
        <v>0.14416666666511446</v>
      </c>
    </row>
    <row r="20" spans="1:13" ht="22.5">
      <c r="A20" s="11">
        <v>35138</v>
      </c>
      <c r="B20" s="12">
        <v>0.6940625</v>
      </c>
      <c r="C20" s="13">
        <v>35138</v>
      </c>
      <c r="D20" s="12">
        <v>0.6955671296296296</v>
      </c>
      <c r="E20" s="14">
        <f t="shared" si="0"/>
        <v>0.036111111170612276</v>
      </c>
      <c r="F20" s="15"/>
      <c r="G20" s="15" t="s">
        <v>6</v>
      </c>
      <c r="H20" s="15"/>
      <c r="I20" s="7" t="s">
        <v>83</v>
      </c>
      <c r="J20" s="2">
        <f t="shared" si="1"/>
        <v>35138.6940625</v>
      </c>
      <c r="K20" s="2">
        <f t="shared" si="2"/>
        <v>35138.69556712963</v>
      </c>
      <c r="L20" s="3">
        <f t="shared" si="3"/>
        <v>0.0015046296321088448</v>
      </c>
      <c r="M20" s="4">
        <f t="shared" si="4"/>
        <v>0.036111111170612276</v>
      </c>
    </row>
    <row r="21" spans="1:13" ht="12.75">
      <c r="A21" s="11">
        <v>35139</v>
      </c>
      <c r="B21" s="12">
        <v>0.12203703703703704</v>
      </c>
      <c r="C21" s="13">
        <v>35139</v>
      </c>
      <c r="D21" s="12">
        <v>0.14556712962962962</v>
      </c>
      <c r="E21" s="14">
        <f t="shared" si="0"/>
        <v>0.5647222222178243</v>
      </c>
      <c r="F21" s="15" t="s">
        <v>6</v>
      </c>
      <c r="G21" s="15"/>
      <c r="H21" s="15"/>
      <c r="I21" s="7" t="s">
        <v>41</v>
      </c>
      <c r="J21" s="2">
        <f t="shared" si="1"/>
        <v>35139.122037037036</v>
      </c>
      <c r="K21" s="2">
        <f t="shared" si="2"/>
        <v>35139.14556712963</v>
      </c>
      <c r="L21" s="3">
        <f t="shared" si="3"/>
        <v>0.023530092592409346</v>
      </c>
      <c r="M21" s="4">
        <f t="shared" si="4"/>
        <v>0.5647222222178243</v>
      </c>
    </row>
    <row r="22" spans="1:13" ht="22.5">
      <c r="A22" s="11">
        <v>35139</v>
      </c>
      <c r="B22" s="12">
        <v>0.7976851851851853</v>
      </c>
      <c r="C22" s="13">
        <v>35139</v>
      </c>
      <c r="D22" s="12">
        <v>0.8011689814814815</v>
      </c>
      <c r="E22" s="14">
        <f t="shared" si="0"/>
        <v>0.08361111109843478</v>
      </c>
      <c r="F22" s="15"/>
      <c r="G22" s="15" t="s">
        <v>6</v>
      </c>
      <c r="H22" s="15"/>
      <c r="I22" s="7" t="s">
        <v>49</v>
      </c>
      <c r="J22" s="2">
        <f t="shared" si="1"/>
        <v>35139.797685185185</v>
      </c>
      <c r="K22" s="2">
        <f t="shared" si="2"/>
        <v>35139.80116898148</v>
      </c>
      <c r="L22" s="3">
        <f t="shared" si="3"/>
        <v>0.0034837962957681157</v>
      </c>
      <c r="M22" s="4">
        <f t="shared" si="4"/>
        <v>0.08361111109843478</v>
      </c>
    </row>
    <row r="23" spans="1:13" ht="12.75">
      <c r="A23" s="11">
        <v>35153</v>
      </c>
      <c r="B23" s="12">
        <v>0.16349537037037037</v>
      </c>
      <c r="C23" s="13">
        <v>35153</v>
      </c>
      <c r="D23" s="12">
        <v>0.16569444444444445</v>
      </c>
      <c r="E23" s="14">
        <f t="shared" si="0"/>
        <v>0.05277777789160609</v>
      </c>
      <c r="F23" s="15" t="s">
        <v>6</v>
      </c>
      <c r="G23" s="15"/>
      <c r="H23" s="15"/>
      <c r="I23" s="7" t="s">
        <v>41</v>
      </c>
      <c r="J23" s="2">
        <f t="shared" si="1"/>
        <v>35153.16349537037</v>
      </c>
      <c r="K23" s="2">
        <f t="shared" si="2"/>
        <v>35153.16569444445</v>
      </c>
      <c r="L23" s="3">
        <f t="shared" si="3"/>
        <v>0.0021990740788169205</v>
      </c>
      <c r="M23" s="4">
        <f t="shared" si="4"/>
        <v>0.05277777789160609</v>
      </c>
    </row>
    <row r="24" spans="1:13" ht="12.75" customHeight="1">
      <c r="A24" s="11">
        <v>35157</v>
      </c>
      <c r="B24" s="12">
        <v>0.8742013888888889</v>
      </c>
      <c r="C24" s="13">
        <v>35157</v>
      </c>
      <c r="D24" s="12">
        <v>0.8772106481481482</v>
      </c>
      <c r="E24" s="14">
        <f t="shared" si="0"/>
        <v>0.07222222216660157</v>
      </c>
      <c r="F24" s="15" t="s">
        <v>6</v>
      </c>
      <c r="G24" s="15"/>
      <c r="H24" s="15"/>
      <c r="I24" s="7" t="s">
        <v>41</v>
      </c>
      <c r="J24" s="2">
        <f t="shared" si="1"/>
        <v>35157.87420138889</v>
      </c>
      <c r="K24" s="2">
        <f t="shared" si="2"/>
        <v>35157.87721064815</v>
      </c>
      <c r="L24" s="3">
        <f t="shared" si="3"/>
        <v>0.003009259256941732</v>
      </c>
      <c r="M24" s="4">
        <f t="shared" si="4"/>
        <v>0.07222222216660157</v>
      </c>
    </row>
    <row r="25" spans="1:13" ht="12.75" customHeight="1">
      <c r="A25" s="11">
        <v>35158</v>
      </c>
      <c r="B25" s="12">
        <v>0.2628240740740741</v>
      </c>
      <c r="C25" s="13">
        <v>35158</v>
      </c>
      <c r="D25" s="12">
        <v>0.2642476851851852</v>
      </c>
      <c r="E25" s="14">
        <f t="shared" si="0"/>
        <v>0.03416666662087664</v>
      </c>
      <c r="F25" s="15"/>
      <c r="G25" s="15" t="s">
        <v>6</v>
      </c>
      <c r="H25" s="15"/>
      <c r="I25" s="7" t="s">
        <v>48</v>
      </c>
      <c r="J25" s="2">
        <f t="shared" si="1"/>
        <v>35158.262824074074</v>
      </c>
      <c r="K25" s="2">
        <f t="shared" si="2"/>
        <v>35158.26424768518</v>
      </c>
      <c r="L25" s="3">
        <f t="shared" si="3"/>
        <v>0.0014236111092031933</v>
      </c>
      <c r="M25" s="4">
        <f t="shared" si="4"/>
        <v>0.03416666662087664</v>
      </c>
    </row>
    <row r="26" spans="1:13" ht="22.5">
      <c r="A26" s="11">
        <v>35159</v>
      </c>
      <c r="B26" s="12">
        <v>0.2911226851851852</v>
      </c>
      <c r="C26" s="13">
        <v>35159</v>
      </c>
      <c r="D26" s="12">
        <v>0.2923148148148148</v>
      </c>
      <c r="E26" s="14">
        <f t="shared" si="0"/>
        <v>0.028611111163627356</v>
      </c>
      <c r="F26" s="15" t="s">
        <v>6</v>
      </c>
      <c r="G26" s="15"/>
      <c r="H26" s="15"/>
      <c r="I26" s="7" t="s">
        <v>50</v>
      </c>
      <c r="J26" s="2">
        <f t="shared" si="1"/>
        <v>35159.29112268519</v>
      </c>
      <c r="K26" s="2">
        <f t="shared" si="2"/>
        <v>35159.29231481482</v>
      </c>
      <c r="L26" s="3">
        <f t="shared" si="3"/>
        <v>0.0011921296318178065</v>
      </c>
      <c r="M26" s="4">
        <f t="shared" si="4"/>
        <v>0.028611111163627356</v>
      </c>
    </row>
    <row r="27" spans="1:13" ht="12.75">
      <c r="A27" s="11">
        <v>35162</v>
      </c>
      <c r="B27" s="12">
        <v>0.19644675925925925</v>
      </c>
      <c r="C27" s="13">
        <v>35162</v>
      </c>
      <c r="D27" s="12">
        <v>0.2005787037037037</v>
      </c>
      <c r="E27" s="14">
        <f t="shared" si="0"/>
        <v>0.09916666662320495</v>
      </c>
      <c r="F27" s="15" t="s">
        <v>6</v>
      </c>
      <c r="G27" s="15"/>
      <c r="H27" s="15"/>
      <c r="I27" s="7" t="s">
        <v>41</v>
      </c>
      <c r="J27" s="2">
        <f t="shared" si="1"/>
        <v>35162.19644675926</v>
      </c>
      <c r="K27" s="2">
        <f t="shared" si="2"/>
        <v>35162.200578703705</v>
      </c>
      <c r="L27" s="3">
        <f t="shared" si="3"/>
        <v>0.0041319444426335394</v>
      </c>
      <c r="M27" s="4">
        <f t="shared" si="4"/>
        <v>0.09916666662320495</v>
      </c>
    </row>
    <row r="28" spans="1:13" ht="12.75">
      <c r="A28" s="11">
        <v>35164</v>
      </c>
      <c r="B28" s="12">
        <v>0.41769675925925925</v>
      </c>
      <c r="C28" s="13">
        <v>35165</v>
      </c>
      <c r="D28" s="12">
        <v>0.39862268518518523</v>
      </c>
      <c r="E28" s="14">
        <f t="shared" si="0"/>
        <v>23.542222222255077</v>
      </c>
      <c r="F28" s="15" t="s">
        <v>6</v>
      </c>
      <c r="G28" s="15"/>
      <c r="H28" s="16"/>
      <c r="I28" s="7" t="s">
        <v>42</v>
      </c>
      <c r="J28" s="2">
        <f t="shared" si="1"/>
        <v>35164.41769675926</v>
      </c>
      <c r="K28" s="2">
        <f t="shared" si="2"/>
        <v>35165.398622685185</v>
      </c>
      <c r="L28" s="3">
        <f t="shared" si="3"/>
        <v>0.9809259259272949</v>
      </c>
      <c r="M28" s="4">
        <f t="shared" si="4"/>
        <v>23.542222222255077</v>
      </c>
    </row>
    <row r="29" spans="1:13" ht="12.75">
      <c r="A29" s="11">
        <v>35166</v>
      </c>
      <c r="B29" s="12">
        <v>0.46502314814814816</v>
      </c>
      <c r="C29" s="13">
        <v>35166</v>
      </c>
      <c r="D29" s="12">
        <v>0.4662615740740741</v>
      </c>
      <c r="E29" s="14">
        <f t="shared" si="0"/>
        <v>0.02972222218522802</v>
      </c>
      <c r="F29" s="15" t="s">
        <v>6</v>
      </c>
      <c r="G29" s="15"/>
      <c r="H29" s="16"/>
      <c r="I29" s="7" t="s">
        <v>41</v>
      </c>
      <c r="J29" s="2">
        <f t="shared" si="1"/>
        <v>35166.46502314815</v>
      </c>
      <c r="K29" s="2">
        <f t="shared" si="2"/>
        <v>35166.466261574074</v>
      </c>
      <c r="L29" s="3">
        <f t="shared" si="3"/>
        <v>0.0012384259243845008</v>
      </c>
      <c r="M29" s="4">
        <f t="shared" si="4"/>
        <v>0.02972222218522802</v>
      </c>
    </row>
    <row r="30" spans="1:13" ht="12.75">
      <c r="A30" s="11">
        <v>35171</v>
      </c>
      <c r="B30" s="12">
        <v>0.3374652777777778</v>
      </c>
      <c r="C30" s="13">
        <v>35171</v>
      </c>
      <c r="D30" s="12">
        <v>0.7048611111111112</v>
      </c>
      <c r="E30" s="14">
        <f t="shared" si="0"/>
        <v>8.817499999946449</v>
      </c>
      <c r="F30" s="15"/>
      <c r="G30" s="15" t="s">
        <v>6</v>
      </c>
      <c r="H30" s="16"/>
      <c r="I30" s="7" t="s">
        <v>40</v>
      </c>
      <c r="J30" s="2">
        <f t="shared" si="1"/>
        <v>35171.33746527778</v>
      </c>
      <c r="K30" s="2">
        <f t="shared" si="2"/>
        <v>35171.70486111111</v>
      </c>
      <c r="L30" s="3">
        <f t="shared" si="3"/>
        <v>0.36739583333110204</v>
      </c>
      <c r="M30" s="4">
        <f t="shared" si="4"/>
        <v>8.817499999946449</v>
      </c>
    </row>
    <row r="31" spans="1:13" ht="22.5">
      <c r="A31" s="11">
        <v>35172</v>
      </c>
      <c r="B31" s="12">
        <v>0.6019097222222222</v>
      </c>
      <c r="C31" s="13">
        <v>35172</v>
      </c>
      <c r="D31" s="12">
        <v>0.6117708333333333</v>
      </c>
      <c r="E31" s="14">
        <f t="shared" si="0"/>
        <v>0.23666666663484648</v>
      </c>
      <c r="F31" s="15" t="s">
        <v>6</v>
      </c>
      <c r="G31" s="16"/>
      <c r="H31" s="16"/>
      <c r="I31" s="7" t="s">
        <v>52</v>
      </c>
      <c r="J31" s="2">
        <f t="shared" si="1"/>
        <v>35172.60190972222</v>
      </c>
      <c r="K31" s="2">
        <f t="shared" si="2"/>
        <v>35172.61177083333</v>
      </c>
      <c r="L31" s="3">
        <f t="shared" si="3"/>
        <v>0.00986111110978527</v>
      </c>
      <c r="M31" s="4">
        <f t="shared" si="4"/>
        <v>0.23666666663484648</v>
      </c>
    </row>
    <row r="32" spans="1:14" ht="12.75" customHeight="1">
      <c r="A32" s="11">
        <v>35173</v>
      </c>
      <c r="B32" s="12">
        <v>0.3889236111111111</v>
      </c>
      <c r="C32" s="13">
        <v>35173</v>
      </c>
      <c r="D32" s="12">
        <v>0.39046296296296296</v>
      </c>
      <c r="E32" s="14">
        <f t="shared" si="0"/>
        <v>0.03694444434950128</v>
      </c>
      <c r="F32" s="15" t="s">
        <v>6</v>
      </c>
      <c r="G32" s="16"/>
      <c r="H32" s="16"/>
      <c r="I32" s="7" t="s">
        <v>53</v>
      </c>
      <c r="J32" s="2">
        <f t="shared" si="1"/>
        <v>35173.38892361111</v>
      </c>
      <c r="K32" s="2">
        <f t="shared" si="2"/>
        <v>35173.39046296296</v>
      </c>
      <c r="L32" s="3">
        <f t="shared" si="3"/>
        <v>0.0015393518478958867</v>
      </c>
      <c r="M32" s="4">
        <f t="shared" si="4"/>
        <v>0.03694444434950128</v>
      </c>
      <c r="N32" s="4"/>
    </row>
    <row r="33" spans="1:13" ht="12.75">
      <c r="A33" s="11">
        <v>35177</v>
      </c>
      <c r="B33" s="12">
        <v>0.25201388888888887</v>
      </c>
      <c r="C33" s="13">
        <v>35194</v>
      </c>
      <c r="D33" s="12">
        <v>0.4875231481481481</v>
      </c>
      <c r="E33" s="14">
        <f t="shared" si="0"/>
        <v>413.6522222222993</v>
      </c>
      <c r="F33" s="15"/>
      <c r="G33" s="15" t="s">
        <v>6</v>
      </c>
      <c r="H33" s="16"/>
      <c r="I33" s="7" t="s">
        <v>10</v>
      </c>
      <c r="J33" s="2">
        <f t="shared" si="1"/>
        <v>35177.25201388889</v>
      </c>
      <c r="K33" s="2">
        <f t="shared" si="2"/>
        <v>35194.48752314815</v>
      </c>
      <c r="L33" s="3">
        <f t="shared" si="3"/>
        <v>17.23550925926247</v>
      </c>
      <c r="M33" s="4">
        <f t="shared" si="4"/>
        <v>413.6522222222993</v>
      </c>
    </row>
    <row r="34" spans="1:13" ht="12.75">
      <c r="A34" s="11">
        <v>35203</v>
      </c>
      <c r="B34" s="12">
        <v>0.929525462962963</v>
      </c>
      <c r="C34" s="13">
        <v>35203</v>
      </c>
      <c r="D34" s="12">
        <v>0.9625810185185185</v>
      </c>
      <c r="E34" s="14">
        <f t="shared" si="0"/>
        <v>0.7933333333348855</v>
      </c>
      <c r="F34" s="15" t="s">
        <v>6</v>
      </c>
      <c r="G34" s="16"/>
      <c r="H34" s="16"/>
      <c r="I34" s="7" t="s">
        <v>39</v>
      </c>
      <c r="J34" s="2">
        <f t="shared" si="1"/>
        <v>35203.92952546296</v>
      </c>
      <c r="K34" s="2">
        <f t="shared" si="2"/>
        <v>35203.96258101852</v>
      </c>
      <c r="L34" s="3">
        <f t="shared" si="3"/>
        <v>0.03305555555562023</v>
      </c>
      <c r="M34" s="4">
        <f t="shared" si="4"/>
        <v>0.7933333333348855</v>
      </c>
    </row>
    <row r="35" spans="1:13" ht="12.75">
      <c r="A35" s="11">
        <v>35203</v>
      </c>
      <c r="B35" s="12">
        <v>0.9706481481481481</v>
      </c>
      <c r="C35" s="13">
        <v>35204</v>
      </c>
      <c r="D35" s="12">
        <v>0.13171296296296295</v>
      </c>
      <c r="E35" s="14">
        <f t="shared" si="0"/>
        <v>3.865555555501487</v>
      </c>
      <c r="F35" s="15"/>
      <c r="G35" s="15" t="s">
        <v>6</v>
      </c>
      <c r="H35" s="16"/>
      <c r="I35" s="7" t="s">
        <v>38</v>
      </c>
      <c r="J35" s="2">
        <f t="shared" si="1"/>
        <v>35203.97064814815</v>
      </c>
      <c r="K35" s="2">
        <f t="shared" si="2"/>
        <v>35204.13171296296</v>
      </c>
      <c r="L35" s="3">
        <f t="shared" si="3"/>
        <v>0.16106481481256196</v>
      </c>
      <c r="M35" s="4">
        <f t="shared" si="4"/>
        <v>3.865555555501487</v>
      </c>
    </row>
    <row r="36" spans="1:13" ht="22.5">
      <c r="A36" s="11">
        <v>35216</v>
      </c>
      <c r="B36" s="12">
        <v>0.9989930555555556</v>
      </c>
      <c r="C36" s="13">
        <v>35217</v>
      </c>
      <c r="D36" s="12">
        <v>0.008993055555555554</v>
      </c>
      <c r="E36" s="14">
        <f aca="true" t="shared" si="5" ref="E36:E65">24*L36</f>
        <v>0.24000000004889444</v>
      </c>
      <c r="F36" s="15" t="s">
        <v>6</v>
      </c>
      <c r="G36" s="16"/>
      <c r="H36" s="16"/>
      <c r="I36" s="7" t="s">
        <v>54</v>
      </c>
      <c r="J36" s="2">
        <f aca="true" t="shared" si="6" ref="J36:J65">A36+B36</f>
        <v>35216.99899305555</v>
      </c>
      <c r="K36" s="2">
        <f aca="true" t="shared" si="7" ref="K36:K65">C36+D36</f>
        <v>35217.008993055555</v>
      </c>
      <c r="L36" s="3">
        <f aca="true" t="shared" si="8" ref="L36:L65">K36-J36</f>
        <v>0.010000000002037268</v>
      </c>
      <c r="M36" s="4">
        <f aca="true" t="shared" si="9" ref="M36:M65">24*L36</f>
        <v>0.24000000004889444</v>
      </c>
    </row>
    <row r="37" spans="1:13" ht="12.75">
      <c r="A37" s="11">
        <v>35225</v>
      </c>
      <c r="B37" s="12">
        <v>0.9679513888888889</v>
      </c>
      <c r="C37" s="13">
        <v>35226</v>
      </c>
      <c r="D37" s="12">
        <v>0.03877314814814815</v>
      </c>
      <c r="E37" s="14">
        <f t="shared" si="5"/>
        <v>1.6997222221107222</v>
      </c>
      <c r="F37" s="15" t="s">
        <v>6</v>
      </c>
      <c r="G37" s="16"/>
      <c r="H37" s="16"/>
      <c r="I37" s="7" t="s">
        <v>55</v>
      </c>
      <c r="J37" s="2">
        <f t="shared" si="6"/>
        <v>35225.96795138889</v>
      </c>
      <c r="K37" s="2">
        <f t="shared" si="7"/>
        <v>35226.038773148146</v>
      </c>
      <c r="L37" s="3">
        <f t="shared" si="8"/>
        <v>0.07082175925461343</v>
      </c>
      <c r="M37" s="4">
        <f t="shared" si="9"/>
        <v>1.6997222221107222</v>
      </c>
    </row>
    <row r="38" spans="1:13" ht="12.75">
      <c r="A38" s="11">
        <v>35235</v>
      </c>
      <c r="B38" s="12">
        <v>0.1369212962962963</v>
      </c>
      <c r="C38" s="13">
        <v>35235</v>
      </c>
      <c r="D38" s="12">
        <v>0.1876273148148148</v>
      </c>
      <c r="E38" s="14">
        <f t="shared" si="5"/>
        <v>1.2169444444589317</v>
      </c>
      <c r="F38" s="15" t="s">
        <v>6</v>
      </c>
      <c r="G38" s="16"/>
      <c r="H38" s="16"/>
      <c r="I38" s="7" t="s">
        <v>56</v>
      </c>
      <c r="J38" s="2">
        <f t="shared" si="6"/>
        <v>35235.136921296296</v>
      </c>
      <c r="K38" s="2">
        <f t="shared" si="7"/>
        <v>35235.187627314815</v>
      </c>
      <c r="L38" s="3">
        <f t="shared" si="8"/>
        <v>0.050706018519122154</v>
      </c>
      <c r="M38" s="4">
        <f t="shared" si="9"/>
        <v>1.2169444444589317</v>
      </c>
    </row>
    <row r="39" spans="1:13" ht="22.5" customHeight="1">
      <c r="A39" s="11">
        <v>35246</v>
      </c>
      <c r="B39" s="12">
        <v>0.9956481481481482</v>
      </c>
      <c r="C39" s="13">
        <v>35246</v>
      </c>
      <c r="D39" s="12">
        <v>0.9974189814814814</v>
      </c>
      <c r="E39" s="14">
        <f t="shared" si="5"/>
        <v>0.04249999998137355</v>
      </c>
      <c r="F39" s="15" t="s">
        <v>6</v>
      </c>
      <c r="G39" s="16"/>
      <c r="H39" s="16"/>
      <c r="I39" s="7" t="s">
        <v>57</v>
      </c>
      <c r="J39" s="2">
        <f t="shared" si="6"/>
        <v>35246.99564814815</v>
      </c>
      <c r="K39" s="2">
        <f t="shared" si="7"/>
        <v>35246.99741898148</v>
      </c>
      <c r="L39" s="3">
        <f t="shared" si="8"/>
        <v>0.0017708333325572312</v>
      </c>
      <c r="M39" s="4">
        <f t="shared" si="9"/>
        <v>0.04249999998137355</v>
      </c>
    </row>
    <row r="40" spans="1:13" ht="22.5" customHeight="1">
      <c r="A40" s="11">
        <v>35255</v>
      </c>
      <c r="B40" s="12">
        <v>0.26685185185185184</v>
      </c>
      <c r="C40" s="13">
        <v>35255</v>
      </c>
      <c r="D40" s="12">
        <v>0.2707175925925926</v>
      </c>
      <c r="E40" s="14">
        <f t="shared" si="5"/>
        <v>0.09277777763782069</v>
      </c>
      <c r="F40" s="15"/>
      <c r="G40" s="15" t="s">
        <v>6</v>
      </c>
      <c r="H40" s="16"/>
      <c r="I40" s="7" t="s">
        <v>81</v>
      </c>
      <c r="J40" s="2">
        <f t="shared" si="6"/>
        <v>35255.266851851855</v>
      </c>
      <c r="K40" s="2">
        <f t="shared" si="7"/>
        <v>35255.27071759259</v>
      </c>
      <c r="L40" s="3">
        <f t="shared" si="8"/>
        <v>0.0038657407349091955</v>
      </c>
      <c r="M40" s="4">
        <f t="shared" si="9"/>
        <v>0.09277777763782069</v>
      </c>
    </row>
    <row r="41" spans="1:13" ht="12.75">
      <c r="A41" s="11">
        <v>35290</v>
      </c>
      <c r="B41" s="12">
        <v>0.9590972222222223</v>
      </c>
      <c r="C41" s="13">
        <v>35291</v>
      </c>
      <c r="D41" s="12">
        <v>0.07026620370370369</v>
      </c>
      <c r="E41" s="14">
        <f t="shared" si="5"/>
        <v>2.668055555492174</v>
      </c>
      <c r="F41" s="15" t="s">
        <v>6</v>
      </c>
      <c r="G41" s="16"/>
      <c r="H41" s="16"/>
      <c r="I41" s="7" t="s">
        <v>58</v>
      </c>
      <c r="J41" s="2">
        <f t="shared" si="6"/>
        <v>35290.95909722222</v>
      </c>
      <c r="K41" s="2">
        <f t="shared" si="7"/>
        <v>35291.0702662037</v>
      </c>
      <c r="L41" s="3">
        <f t="shared" si="8"/>
        <v>0.11116898147884058</v>
      </c>
      <c r="M41" s="4">
        <f t="shared" si="9"/>
        <v>2.668055555492174</v>
      </c>
    </row>
    <row r="42" spans="1:13" ht="12.75">
      <c r="A42" s="11">
        <v>35296</v>
      </c>
      <c r="B42" s="12">
        <v>0.2984837962962963</v>
      </c>
      <c r="C42" s="13">
        <v>35296</v>
      </c>
      <c r="D42" s="12">
        <v>0.5236226851851852</v>
      </c>
      <c r="E42" s="14">
        <f t="shared" si="5"/>
        <v>5.403333333379123</v>
      </c>
      <c r="F42" s="15"/>
      <c r="G42" s="15" t="s">
        <v>6</v>
      </c>
      <c r="H42" s="16"/>
      <c r="I42" s="7" t="s">
        <v>37</v>
      </c>
      <c r="J42" s="2">
        <f t="shared" si="6"/>
        <v>35296.298483796294</v>
      </c>
      <c r="K42" s="2">
        <f t="shared" si="7"/>
        <v>35296.523622685185</v>
      </c>
      <c r="L42" s="3">
        <f t="shared" si="8"/>
        <v>0.2251388888907968</v>
      </c>
      <c r="M42" s="4">
        <f t="shared" si="9"/>
        <v>5.403333333379123</v>
      </c>
    </row>
    <row r="43" spans="1:14" ht="12.75">
      <c r="A43" s="11">
        <v>35345</v>
      </c>
      <c r="B43" s="12">
        <v>0.20902777777777778</v>
      </c>
      <c r="C43" s="13">
        <v>35345</v>
      </c>
      <c r="D43" s="12">
        <v>0.6571180555555556</v>
      </c>
      <c r="E43" s="14">
        <f t="shared" si="5"/>
        <v>10.754166666709352</v>
      </c>
      <c r="F43" s="15"/>
      <c r="G43" s="15" t="s">
        <v>6</v>
      </c>
      <c r="H43" s="16"/>
      <c r="I43" s="7" t="s">
        <v>36</v>
      </c>
      <c r="J43" s="2">
        <f t="shared" si="6"/>
        <v>35345.209027777775</v>
      </c>
      <c r="K43" s="2">
        <f t="shared" si="7"/>
        <v>35345.657118055555</v>
      </c>
      <c r="L43" s="3">
        <f t="shared" si="8"/>
        <v>0.44809027777955635</v>
      </c>
      <c r="M43" s="4">
        <f t="shared" si="9"/>
        <v>10.754166666709352</v>
      </c>
      <c r="N43" s="4"/>
    </row>
    <row r="44" spans="1:13" ht="12.75">
      <c r="A44" s="11">
        <v>35366</v>
      </c>
      <c r="B44" s="12">
        <v>0.6982291666666667</v>
      </c>
      <c r="C44" s="13">
        <v>35366</v>
      </c>
      <c r="D44" s="12">
        <v>0.7167476851851852</v>
      </c>
      <c r="E44" s="14">
        <f t="shared" si="5"/>
        <v>0.4444444444379769</v>
      </c>
      <c r="F44" s="15" t="s">
        <v>6</v>
      </c>
      <c r="G44" s="15"/>
      <c r="H44" s="16"/>
      <c r="I44" s="7" t="s">
        <v>59</v>
      </c>
      <c r="J44" s="2">
        <f t="shared" si="6"/>
        <v>35366.698229166665</v>
      </c>
      <c r="K44" s="2">
        <f t="shared" si="7"/>
        <v>35366.71674768518</v>
      </c>
      <c r="L44" s="3">
        <f t="shared" si="8"/>
        <v>0.01851851851824904</v>
      </c>
      <c r="M44" s="4">
        <f t="shared" si="9"/>
        <v>0.4444444444379769</v>
      </c>
    </row>
    <row r="45" spans="1:13" ht="12.75">
      <c r="A45" s="11">
        <v>35388</v>
      </c>
      <c r="B45" s="12">
        <v>0.146875</v>
      </c>
      <c r="C45" s="13">
        <v>35388</v>
      </c>
      <c r="D45" s="12">
        <v>0.1504976851851852</v>
      </c>
      <c r="E45" s="14">
        <f t="shared" si="5"/>
        <v>0.08694444451248273</v>
      </c>
      <c r="F45" s="15" t="s">
        <v>6</v>
      </c>
      <c r="G45" s="16"/>
      <c r="H45" s="16"/>
      <c r="I45" s="7" t="s">
        <v>9</v>
      </c>
      <c r="J45" s="2">
        <f t="shared" si="6"/>
        <v>35388.146875</v>
      </c>
      <c r="K45" s="2">
        <f t="shared" si="7"/>
        <v>35388.15049768519</v>
      </c>
      <c r="L45" s="3">
        <f t="shared" si="8"/>
        <v>0.003622685188020114</v>
      </c>
      <c r="M45" s="4">
        <f t="shared" si="9"/>
        <v>0.08694444451248273</v>
      </c>
    </row>
    <row r="46" spans="1:13" ht="12.75">
      <c r="A46" s="11">
        <v>35409</v>
      </c>
      <c r="B46" s="12">
        <v>0.29663194444444446</v>
      </c>
      <c r="C46" s="13">
        <v>35409</v>
      </c>
      <c r="D46" s="12">
        <v>0.5427777777777778</v>
      </c>
      <c r="E46" s="14">
        <f t="shared" si="5"/>
        <v>5.907500000030268</v>
      </c>
      <c r="F46" s="15"/>
      <c r="G46" s="15" t="s">
        <v>6</v>
      </c>
      <c r="H46" s="16"/>
      <c r="I46" s="7" t="s">
        <v>35</v>
      </c>
      <c r="J46" s="2">
        <f t="shared" si="6"/>
        <v>35409.296631944446</v>
      </c>
      <c r="K46" s="2">
        <f t="shared" si="7"/>
        <v>35409.54277777778</v>
      </c>
      <c r="L46" s="3">
        <f t="shared" si="8"/>
        <v>0.2461458333345945</v>
      </c>
      <c r="M46" s="4">
        <f t="shared" si="9"/>
        <v>5.907500000030268</v>
      </c>
    </row>
    <row r="47" spans="1:13" ht="12.75" customHeight="1">
      <c r="A47" s="39" t="s">
        <v>115</v>
      </c>
      <c r="B47" s="40"/>
      <c r="C47" s="40"/>
      <c r="D47" s="41"/>
      <c r="E47" s="31">
        <f>SUM(E10:E46)</f>
        <v>511.39722222229466</v>
      </c>
      <c r="F47" s="31">
        <f>SUM(E47,-G47)</f>
        <v>61.88888888899237</v>
      </c>
      <c r="G47" s="31">
        <f>E12+E20+E22+E25+E30+E33+E35+E40+E42+E46</f>
        <v>449.5083333333023</v>
      </c>
      <c r="H47" s="36">
        <v>0</v>
      </c>
      <c r="I47" s="7"/>
      <c r="J47" s="2"/>
      <c r="K47" s="2"/>
      <c r="L47" s="3"/>
      <c r="M47" s="4"/>
    </row>
    <row r="48" spans="1:13" s="1" customFormat="1" ht="12.75" customHeight="1">
      <c r="A48" s="39" t="s">
        <v>113</v>
      </c>
      <c r="B48" s="40"/>
      <c r="C48" s="40"/>
      <c r="D48" s="41"/>
      <c r="E48" s="31">
        <f>PRODUCT(E47,1/J48)*100</f>
        <v>5.837867833587838</v>
      </c>
      <c r="F48" s="31">
        <f>PRODUCT(F47,1/J48)*100</f>
        <v>0.7064941653994562</v>
      </c>
      <c r="G48" s="31">
        <f>PRODUCT(G47,1/J48)*100</f>
        <v>5.131373668188382</v>
      </c>
      <c r="H48" s="31">
        <f>PRODUCT(H47,1/J48)*100</f>
        <v>0</v>
      </c>
      <c r="I48" s="32"/>
      <c r="J48" s="33">
        <f>PRODUCT(365,24)</f>
        <v>8760</v>
      </c>
      <c r="K48" s="34"/>
      <c r="L48" s="33"/>
      <c r="M48" s="35"/>
    </row>
    <row r="49" spans="1:13" ht="22.5">
      <c r="A49" s="11">
        <v>35494</v>
      </c>
      <c r="B49" s="12">
        <v>0.3749537037037037</v>
      </c>
      <c r="C49" s="13">
        <v>35494</v>
      </c>
      <c r="D49" s="12">
        <v>0.5170601851851852</v>
      </c>
      <c r="E49" s="14">
        <f t="shared" si="5"/>
        <v>3.410555555659812</v>
      </c>
      <c r="F49" s="15" t="s">
        <v>6</v>
      </c>
      <c r="G49" s="16"/>
      <c r="H49" s="16"/>
      <c r="I49" s="7" t="s">
        <v>26</v>
      </c>
      <c r="J49" s="2">
        <f t="shared" si="6"/>
        <v>35494.3749537037</v>
      </c>
      <c r="K49" s="2">
        <f t="shared" si="7"/>
        <v>35494.517060185186</v>
      </c>
      <c r="L49" s="3">
        <f t="shared" si="8"/>
        <v>0.1421064814858255</v>
      </c>
      <c r="M49" s="4">
        <f t="shared" si="9"/>
        <v>3.410555555659812</v>
      </c>
    </row>
    <row r="50" spans="1:13" ht="12.75">
      <c r="A50" s="11">
        <v>35507</v>
      </c>
      <c r="B50" s="12">
        <v>0.30097222222222225</v>
      </c>
      <c r="C50" s="13">
        <v>35507</v>
      </c>
      <c r="D50" s="12">
        <v>0.3034837962962963</v>
      </c>
      <c r="E50" s="14">
        <f t="shared" si="5"/>
        <v>0.06027777789859101</v>
      </c>
      <c r="F50" s="15" t="s">
        <v>6</v>
      </c>
      <c r="G50" s="15"/>
      <c r="H50" s="15"/>
      <c r="I50" s="7" t="s">
        <v>60</v>
      </c>
      <c r="J50" s="2">
        <f t="shared" si="6"/>
        <v>35507.30097222222</v>
      </c>
      <c r="K50" s="2">
        <f t="shared" si="7"/>
        <v>35507.3034837963</v>
      </c>
      <c r="L50" s="3">
        <f t="shared" si="8"/>
        <v>0.002511574079107959</v>
      </c>
      <c r="M50" s="4">
        <f t="shared" si="9"/>
        <v>0.06027777789859101</v>
      </c>
    </row>
    <row r="51" spans="1:13" ht="12.75">
      <c r="A51" s="11">
        <v>35509</v>
      </c>
      <c r="B51" s="12">
        <v>0.4355324074074074</v>
      </c>
      <c r="C51" s="13">
        <v>35509</v>
      </c>
      <c r="D51" s="12">
        <v>0.44108796296296293</v>
      </c>
      <c r="E51" s="14">
        <f t="shared" si="5"/>
        <v>0.13333333341870457</v>
      </c>
      <c r="F51" s="15" t="s">
        <v>6</v>
      </c>
      <c r="G51" s="15"/>
      <c r="H51" s="15"/>
      <c r="I51" s="7" t="s">
        <v>60</v>
      </c>
      <c r="J51" s="2">
        <f t="shared" si="6"/>
        <v>35509.435532407406</v>
      </c>
      <c r="K51" s="2">
        <f t="shared" si="7"/>
        <v>35509.441087962965</v>
      </c>
      <c r="L51" s="3">
        <f t="shared" si="8"/>
        <v>0.00555555555911269</v>
      </c>
      <c r="M51" s="4">
        <f t="shared" si="9"/>
        <v>0.13333333341870457</v>
      </c>
    </row>
    <row r="52" spans="1:13" ht="12.75" customHeight="1">
      <c r="A52" s="11">
        <v>35541</v>
      </c>
      <c r="B52" s="12">
        <v>0.29844907407407406</v>
      </c>
      <c r="C52" s="13">
        <v>35552</v>
      </c>
      <c r="D52" s="12">
        <v>0.7489814814814815</v>
      </c>
      <c r="E52" s="14">
        <f t="shared" si="5"/>
        <v>274.8127777779009</v>
      </c>
      <c r="F52" s="16"/>
      <c r="G52" s="15" t="s">
        <v>6</v>
      </c>
      <c r="H52" s="15"/>
      <c r="I52" s="7" t="s">
        <v>10</v>
      </c>
      <c r="J52" s="2">
        <f t="shared" si="6"/>
        <v>35541.29844907407</v>
      </c>
      <c r="K52" s="2">
        <f t="shared" si="7"/>
        <v>35552.74898148148</v>
      </c>
      <c r="L52" s="3">
        <f t="shared" si="8"/>
        <v>11.450532407412538</v>
      </c>
      <c r="M52" s="4">
        <f t="shared" si="9"/>
        <v>274.8127777779009</v>
      </c>
    </row>
    <row r="53" spans="1:13" ht="12.75">
      <c r="A53" s="11">
        <v>35552</v>
      </c>
      <c r="B53" s="12">
        <v>0.9796064814814814</v>
      </c>
      <c r="C53" s="13">
        <v>35553</v>
      </c>
      <c r="D53" s="12">
        <v>0.1466087962962963</v>
      </c>
      <c r="E53" s="14">
        <f t="shared" si="5"/>
        <v>4.008055555634201</v>
      </c>
      <c r="F53" s="15" t="s">
        <v>6</v>
      </c>
      <c r="G53" s="16"/>
      <c r="H53" s="16"/>
      <c r="I53" s="7" t="s">
        <v>25</v>
      </c>
      <c r="J53" s="2">
        <f t="shared" si="6"/>
        <v>35552.97960648148</v>
      </c>
      <c r="K53" s="2">
        <f t="shared" si="7"/>
        <v>35553.1466087963</v>
      </c>
      <c r="L53" s="3">
        <f t="shared" si="8"/>
        <v>0.1670023148180917</v>
      </c>
      <c r="M53" s="4">
        <f t="shared" si="9"/>
        <v>4.008055555634201</v>
      </c>
    </row>
    <row r="54" spans="1:13" ht="12.75">
      <c r="A54" s="11">
        <v>35553</v>
      </c>
      <c r="B54" s="12">
        <v>0.18081018518518518</v>
      </c>
      <c r="C54" s="13">
        <v>35553</v>
      </c>
      <c r="D54" s="12">
        <v>0.41659722222222223</v>
      </c>
      <c r="E54" s="14">
        <f t="shared" si="5"/>
        <v>5.658888888952788</v>
      </c>
      <c r="F54" s="16"/>
      <c r="G54" s="15" t="s">
        <v>6</v>
      </c>
      <c r="H54" s="15"/>
      <c r="I54" s="7" t="s">
        <v>24</v>
      </c>
      <c r="J54" s="2">
        <f t="shared" si="6"/>
        <v>35553.180810185186</v>
      </c>
      <c r="K54" s="2">
        <f t="shared" si="7"/>
        <v>35553.416597222225</v>
      </c>
      <c r="L54" s="3">
        <f t="shared" si="8"/>
        <v>0.2357870370396995</v>
      </c>
      <c r="M54" s="4">
        <f t="shared" si="9"/>
        <v>5.658888888952788</v>
      </c>
    </row>
    <row r="55" spans="1:13" ht="12.75">
      <c r="A55" s="11">
        <v>35569</v>
      </c>
      <c r="B55" s="12">
        <v>0.6691782407407407</v>
      </c>
      <c r="C55" s="13">
        <v>35569</v>
      </c>
      <c r="D55" s="12">
        <v>0.7201157407407407</v>
      </c>
      <c r="E55" s="14">
        <f t="shared" si="5"/>
        <v>1.222499999916181</v>
      </c>
      <c r="F55" s="15" t="s">
        <v>6</v>
      </c>
      <c r="G55" s="16"/>
      <c r="H55" s="16"/>
      <c r="I55" s="7" t="s">
        <v>62</v>
      </c>
      <c r="J55" s="2">
        <f t="shared" si="6"/>
        <v>35569.66917824074</v>
      </c>
      <c r="K55" s="2">
        <f t="shared" si="7"/>
        <v>35569.72011574074</v>
      </c>
      <c r="L55" s="3">
        <f t="shared" si="8"/>
        <v>0.05093749999650754</v>
      </c>
      <c r="M55" s="4">
        <f t="shared" si="9"/>
        <v>1.222499999916181</v>
      </c>
    </row>
    <row r="56" spans="1:13" ht="12.75">
      <c r="A56" s="11">
        <v>35617</v>
      </c>
      <c r="B56" s="12">
        <v>0.7866087962962963</v>
      </c>
      <c r="C56" s="13">
        <v>35617</v>
      </c>
      <c r="D56" s="12">
        <v>0.8057754629629629</v>
      </c>
      <c r="E56" s="14">
        <f t="shared" si="5"/>
        <v>0.4599999999627471</v>
      </c>
      <c r="F56" s="15" t="s">
        <v>6</v>
      </c>
      <c r="G56" s="16"/>
      <c r="H56" s="16"/>
      <c r="I56" s="7" t="s">
        <v>61</v>
      </c>
      <c r="J56" s="2">
        <f t="shared" si="6"/>
        <v>35617.7866087963</v>
      </c>
      <c r="K56" s="2">
        <f t="shared" si="7"/>
        <v>35617.80577546296</v>
      </c>
      <c r="L56" s="3">
        <f t="shared" si="8"/>
        <v>0.019166666665114462</v>
      </c>
      <c r="M56" s="4">
        <f t="shared" si="9"/>
        <v>0.4599999999627471</v>
      </c>
    </row>
    <row r="57" spans="1:13" ht="12.75" customHeight="1">
      <c r="A57" s="11">
        <v>35676</v>
      </c>
      <c r="B57" s="12">
        <v>0.5911342592592593</v>
      </c>
      <c r="C57" s="13">
        <v>35676</v>
      </c>
      <c r="D57" s="12">
        <v>0.960775462962963</v>
      </c>
      <c r="E57" s="14">
        <f t="shared" si="5"/>
        <v>8.871388888859656</v>
      </c>
      <c r="F57" s="16"/>
      <c r="G57" s="15" t="s">
        <v>6</v>
      </c>
      <c r="H57" s="15"/>
      <c r="I57" s="7" t="s">
        <v>23</v>
      </c>
      <c r="J57" s="2">
        <f t="shared" si="6"/>
        <v>35676.59113425926</v>
      </c>
      <c r="K57" s="2">
        <f t="shared" si="7"/>
        <v>35676.96077546296</v>
      </c>
      <c r="L57" s="3">
        <f t="shared" si="8"/>
        <v>0.36964120370248565</v>
      </c>
      <c r="M57" s="4">
        <f t="shared" si="9"/>
        <v>8.871388888859656</v>
      </c>
    </row>
    <row r="58" spans="1:13" ht="12.75">
      <c r="A58" s="11">
        <v>35695</v>
      </c>
      <c r="B58" s="12">
        <v>0.3064351851851852</v>
      </c>
      <c r="C58" s="13">
        <v>35695</v>
      </c>
      <c r="D58" s="12">
        <v>0.4998842592592592</v>
      </c>
      <c r="E58" s="14">
        <f t="shared" si="5"/>
        <v>4.642777777800802</v>
      </c>
      <c r="F58" s="16"/>
      <c r="G58" s="15" t="s">
        <v>6</v>
      </c>
      <c r="H58" s="15"/>
      <c r="I58" s="7" t="s">
        <v>23</v>
      </c>
      <c r="J58" s="2">
        <f t="shared" si="6"/>
        <v>35695.306435185186</v>
      </c>
      <c r="K58" s="2">
        <f t="shared" si="7"/>
        <v>35695.49988425926</v>
      </c>
      <c r="L58" s="3">
        <f t="shared" si="8"/>
        <v>0.19344907407503342</v>
      </c>
      <c r="M58" s="4">
        <f t="shared" si="9"/>
        <v>4.642777777800802</v>
      </c>
    </row>
    <row r="59" spans="1:13" ht="12.75">
      <c r="A59" s="11">
        <v>35711</v>
      </c>
      <c r="B59" s="12">
        <v>0.33993055555555557</v>
      </c>
      <c r="C59" s="13">
        <v>35711</v>
      </c>
      <c r="D59" s="12">
        <v>0.761724537037037</v>
      </c>
      <c r="E59" s="14">
        <f t="shared" si="5"/>
        <v>10.123055555450264</v>
      </c>
      <c r="F59" s="16"/>
      <c r="G59" s="15" t="s">
        <v>6</v>
      </c>
      <c r="H59" s="15"/>
      <c r="I59" s="7" t="s">
        <v>64</v>
      </c>
      <c r="J59" s="2">
        <f t="shared" si="6"/>
        <v>35711.33993055556</v>
      </c>
      <c r="K59" s="2">
        <f t="shared" si="7"/>
        <v>35711.761724537035</v>
      </c>
      <c r="L59" s="3">
        <f t="shared" si="8"/>
        <v>0.42179398147709435</v>
      </c>
      <c r="M59" s="4">
        <f t="shared" si="9"/>
        <v>10.123055555450264</v>
      </c>
    </row>
    <row r="60" spans="1:13" ht="12.75">
      <c r="A60" s="11">
        <v>35723</v>
      </c>
      <c r="B60" s="12">
        <v>0.8917361111111112</v>
      </c>
      <c r="C60" s="13">
        <v>35723</v>
      </c>
      <c r="D60" s="12">
        <v>0.9681712962962963</v>
      </c>
      <c r="E60" s="14">
        <f t="shared" si="5"/>
        <v>1.834444444568362</v>
      </c>
      <c r="F60" s="15" t="s">
        <v>6</v>
      </c>
      <c r="G60" s="16"/>
      <c r="H60" s="16"/>
      <c r="I60" s="7" t="s">
        <v>63</v>
      </c>
      <c r="J60" s="2">
        <f t="shared" si="6"/>
        <v>35723.89173611111</v>
      </c>
      <c r="K60" s="2">
        <f t="shared" si="7"/>
        <v>35723.9681712963</v>
      </c>
      <c r="L60" s="3">
        <f t="shared" si="8"/>
        <v>0.07643518519034842</v>
      </c>
      <c r="M60" s="4">
        <f t="shared" si="9"/>
        <v>1.834444444568362</v>
      </c>
    </row>
    <row r="61" spans="1:13" ht="12.75">
      <c r="A61" s="11">
        <v>35765</v>
      </c>
      <c r="B61" s="12">
        <v>0.3354976851851852</v>
      </c>
      <c r="C61" s="13">
        <v>35765</v>
      </c>
      <c r="D61" s="12">
        <v>0.49180555555555555</v>
      </c>
      <c r="E61" s="14">
        <f t="shared" si="5"/>
        <v>3.7513888888643123</v>
      </c>
      <c r="F61" s="16"/>
      <c r="G61" s="15" t="s">
        <v>6</v>
      </c>
      <c r="H61" s="15"/>
      <c r="I61" s="7" t="s">
        <v>23</v>
      </c>
      <c r="J61" s="2">
        <f t="shared" si="6"/>
        <v>35765.335497685184</v>
      </c>
      <c r="K61" s="2">
        <f t="shared" si="7"/>
        <v>35765.49180555555</v>
      </c>
      <c r="L61" s="3">
        <f t="shared" si="8"/>
        <v>0.15630787036934635</v>
      </c>
      <c r="M61" s="4">
        <f t="shared" si="9"/>
        <v>3.7513888888643123</v>
      </c>
    </row>
    <row r="62" spans="1:13" ht="12.75">
      <c r="A62" s="11">
        <v>35789</v>
      </c>
      <c r="B62" s="12">
        <v>0.2270486111111111</v>
      </c>
      <c r="C62" s="13">
        <v>35789</v>
      </c>
      <c r="D62" s="12">
        <v>0.3858333333333333</v>
      </c>
      <c r="E62" s="14">
        <f t="shared" si="5"/>
        <v>3.8108333334093913</v>
      </c>
      <c r="F62" s="15" t="s">
        <v>6</v>
      </c>
      <c r="G62" s="16"/>
      <c r="H62" s="16"/>
      <c r="I62" s="7" t="s">
        <v>65</v>
      </c>
      <c r="J62" s="2">
        <f t="shared" si="6"/>
        <v>35789.22704861111</v>
      </c>
      <c r="K62" s="2">
        <f t="shared" si="7"/>
        <v>35789.385833333334</v>
      </c>
      <c r="L62" s="3">
        <f t="shared" si="8"/>
        <v>0.1587847222253913</v>
      </c>
      <c r="M62" s="4">
        <f t="shared" si="9"/>
        <v>3.8108333334093913</v>
      </c>
    </row>
    <row r="63" spans="1:13" ht="12.75" customHeight="1">
      <c r="A63" s="39" t="s">
        <v>116</v>
      </c>
      <c r="B63" s="40"/>
      <c r="C63" s="40"/>
      <c r="D63" s="41"/>
      <c r="E63" s="31">
        <f>SUM(E49:E62)</f>
        <v>322.80027777829673</v>
      </c>
      <c r="F63" s="31">
        <f>SUM(E63,-G63)</f>
        <v>14.94000000046799</v>
      </c>
      <c r="G63" s="31">
        <f>SUM(E52,E54,E57,E58,E59,E61)</f>
        <v>307.86027777782874</v>
      </c>
      <c r="H63" s="36">
        <v>0</v>
      </c>
      <c r="I63" s="7"/>
      <c r="J63" s="2"/>
      <c r="K63" s="2"/>
      <c r="L63" s="3"/>
      <c r="M63" s="4"/>
    </row>
    <row r="64" spans="1:13" s="1" customFormat="1" ht="12.75" customHeight="1">
      <c r="A64" s="39" t="s">
        <v>113</v>
      </c>
      <c r="B64" s="40"/>
      <c r="C64" s="40"/>
      <c r="D64" s="41"/>
      <c r="E64" s="31">
        <f>PRODUCT(E63,1/J64)*100</f>
        <v>3.684934677834437</v>
      </c>
      <c r="F64" s="31">
        <f>PRODUCT(F63,1/J64)*100</f>
        <v>0.1705479452108218</v>
      </c>
      <c r="G64" s="31">
        <f>PRODUCT(G63,1/J64)*100</f>
        <v>3.514386732623616</v>
      </c>
      <c r="H64" s="31">
        <f>PRODUCT(H63,1/J64)*100</f>
        <v>0</v>
      </c>
      <c r="I64" s="32"/>
      <c r="J64" s="33">
        <f>PRODUCT(365,24)</f>
        <v>8760</v>
      </c>
      <c r="K64" s="34"/>
      <c r="L64" s="33"/>
      <c r="M64" s="35"/>
    </row>
    <row r="65" spans="1:14" ht="12.75">
      <c r="A65" s="11">
        <v>35859</v>
      </c>
      <c r="B65" s="12">
        <v>0.2734027777777778</v>
      </c>
      <c r="C65" s="13">
        <v>35859</v>
      </c>
      <c r="D65" s="12">
        <v>0.4094907407407407</v>
      </c>
      <c r="E65" s="14">
        <f t="shared" si="5"/>
        <v>3.266111111151986</v>
      </c>
      <c r="F65" s="16"/>
      <c r="G65" s="15" t="s">
        <v>6</v>
      </c>
      <c r="H65" s="15"/>
      <c r="I65" s="7" t="s">
        <v>22</v>
      </c>
      <c r="J65" s="2">
        <f t="shared" si="6"/>
        <v>35859.27340277778</v>
      </c>
      <c r="K65" s="2">
        <f t="shared" si="7"/>
        <v>35859.40949074074</v>
      </c>
      <c r="L65" s="3">
        <f t="shared" si="8"/>
        <v>0.13608796296466608</v>
      </c>
      <c r="M65" s="4">
        <f t="shared" si="9"/>
        <v>3.266111111151986</v>
      </c>
      <c r="N65" s="4"/>
    </row>
    <row r="66" spans="1:13" ht="12.75">
      <c r="A66" s="11">
        <v>35885</v>
      </c>
      <c r="B66" s="12">
        <v>0.3365856481481482</v>
      </c>
      <c r="C66" s="13">
        <v>35885</v>
      </c>
      <c r="D66" s="12">
        <v>0.38262731481481477</v>
      </c>
      <c r="E66" s="14">
        <f aca="true" t="shared" si="10" ref="E66:E72">24*L66</f>
        <v>1.1050000000395812</v>
      </c>
      <c r="F66" s="15" t="s">
        <v>6</v>
      </c>
      <c r="G66" s="16"/>
      <c r="H66" s="16"/>
      <c r="I66" s="7" t="s">
        <v>63</v>
      </c>
      <c r="J66" s="2">
        <f aca="true" t="shared" si="11" ref="J66:J72">A66+B66</f>
        <v>35885.33658564815</v>
      </c>
      <c r="K66" s="2">
        <f aca="true" t="shared" si="12" ref="K66:K72">C66+D66</f>
        <v>35885.382627314815</v>
      </c>
      <c r="L66" s="3">
        <f aca="true" t="shared" si="13" ref="L66:L72">K66-J66</f>
        <v>0.046041666668315884</v>
      </c>
      <c r="M66" s="4">
        <f aca="true" t="shared" si="14" ref="M66:M101">24*L66</f>
        <v>1.1050000000395812</v>
      </c>
    </row>
    <row r="67" spans="1:13" ht="12.75">
      <c r="A67" s="11">
        <v>35897</v>
      </c>
      <c r="B67" s="12">
        <v>0.8141087962962964</v>
      </c>
      <c r="C67" s="13">
        <v>35897</v>
      </c>
      <c r="D67" s="12">
        <v>0.850173611111111</v>
      </c>
      <c r="E67" s="14">
        <f t="shared" si="10"/>
        <v>0.8655555556761101</v>
      </c>
      <c r="F67" s="15" t="s">
        <v>6</v>
      </c>
      <c r="G67" s="16"/>
      <c r="H67" s="16"/>
      <c r="I67" s="7" t="s">
        <v>66</v>
      </c>
      <c r="J67" s="2">
        <f t="shared" si="11"/>
        <v>35897.814108796294</v>
      </c>
      <c r="K67" s="2">
        <f t="shared" si="12"/>
        <v>35897.850173611114</v>
      </c>
      <c r="L67" s="3">
        <f t="shared" si="13"/>
        <v>0.03606481481983792</v>
      </c>
      <c r="M67" s="4">
        <f t="shared" si="14"/>
        <v>0.8655555556761101</v>
      </c>
    </row>
    <row r="68" spans="1:13" ht="12.75">
      <c r="A68" s="11">
        <v>35899</v>
      </c>
      <c r="B68" s="12">
        <v>0.285</v>
      </c>
      <c r="C68" s="13">
        <v>35899</v>
      </c>
      <c r="D68" s="12">
        <v>0.2896064814814815</v>
      </c>
      <c r="E68" s="14">
        <f t="shared" si="10"/>
        <v>0.11055555555503815</v>
      </c>
      <c r="F68" s="15" t="s">
        <v>6</v>
      </c>
      <c r="G68" s="16"/>
      <c r="H68" s="16"/>
      <c r="I68" s="7" t="s">
        <v>67</v>
      </c>
      <c r="J68" s="2">
        <f t="shared" si="11"/>
        <v>35899.285</v>
      </c>
      <c r="K68" s="2">
        <f t="shared" si="12"/>
        <v>35899.289606481485</v>
      </c>
      <c r="L68" s="3">
        <f t="shared" si="13"/>
        <v>0.004606481481459923</v>
      </c>
      <c r="M68" s="4">
        <f t="shared" si="14"/>
        <v>0.11055555555503815</v>
      </c>
    </row>
    <row r="69" spans="1:13" ht="12.75">
      <c r="A69" s="11">
        <v>35903</v>
      </c>
      <c r="B69" s="12">
        <v>0.7883101851851851</v>
      </c>
      <c r="C69" s="13">
        <v>35903</v>
      </c>
      <c r="D69" s="12">
        <v>0.8464583333333334</v>
      </c>
      <c r="E69" s="14">
        <f t="shared" si="10"/>
        <v>1.3955555555876344</v>
      </c>
      <c r="F69" s="15" t="s">
        <v>6</v>
      </c>
      <c r="G69" s="16"/>
      <c r="H69" s="16"/>
      <c r="I69" s="7" t="s">
        <v>68</v>
      </c>
      <c r="J69" s="2">
        <f t="shared" si="11"/>
        <v>35903.788310185184</v>
      </c>
      <c r="K69" s="2">
        <f t="shared" si="12"/>
        <v>35903.84645833333</v>
      </c>
      <c r="L69" s="3">
        <f t="shared" si="13"/>
        <v>0.05814814814948477</v>
      </c>
      <c r="M69" s="4">
        <f t="shared" si="14"/>
        <v>1.3955555555876344</v>
      </c>
    </row>
    <row r="70" spans="1:13" ht="12.75">
      <c r="A70" s="11">
        <v>35904</v>
      </c>
      <c r="B70" s="12">
        <v>0.2921412037037037</v>
      </c>
      <c r="C70" s="13">
        <v>35923</v>
      </c>
      <c r="D70" s="12">
        <v>0.9467129629629629</v>
      </c>
      <c r="E70" s="14">
        <f t="shared" si="10"/>
        <v>471.70972222223645</v>
      </c>
      <c r="F70" s="16"/>
      <c r="G70" s="15" t="s">
        <v>6</v>
      </c>
      <c r="H70" s="15"/>
      <c r="I70" s="7" t="s">
        <v>10</v>
      </c>
      <c r="J70" s="2">
        <f t="shared" si="11"/>
        <v>35904.2921412037</v>
      </c>
      <c r="K70" s="2">
        <f t="shared" si="12"/>
        <v>35923.94671296296</v>
      </c>
      <c r="L70" s="3">
        <f t="shared" si="13"/>
        <v>19.654571759259852</v>
      </c>
      <c r="M70" s="4">
        <f t="shared" si="14"/>
        <v>471.70972222223645</v>
      </c>
    </row>
    <row r="71" spans="1:13" ht="12.75">
      <c r="A71" s="11">
        <v>36013</v>
      </c>
      <c r="B71" s="12">
        <v>0.7854861111111111</v>
      </c>
      <c r="C71" s="13">
        <v>36013</v>
      </c>
      <c r="D71" s="12">
        <v>0.7876388888888889</v>
      </c>
      <c r="E71" s="14">
        <f t="shared" si="10"/>
        <v>0.051666666695382446</v>
      </c>
      <c r="F71" s="15" t="s">
        <v>6</v>
      </c>
      <c r="G71" s="16"/>
      <c r="H71" s="16"/>
      <c r="I71" s="7" t="s">
        <v>21</v>
      </c>
      <c r="J71" s="2">
        <f t="shared" si="11"/>
        <v>36013.78548611111</v>
      </c>
      <c r="K71" s="2">
        <f t="shared" si="12"/>
        <v>36013.78763888889</v>
      </c>
      <c r="L71" s="3">
        <f t="shared" si="13"/>
        <v>0.0021527777789742686</v>
      </c>
      <c r="M71" s="4">
        <f t="shared" si="14"/>
        <v>0.051666666695382446</v>
      </c>
    </row>
    <row r="72" spans="1:13" ht="12.75">
      <c r="A72" s="11">
        <v>36016</v>
      </c>
      <c r="B72" s="12">
        <v>0.7616898148148148</v>
      </c>
      <c r="C72" s="13">
        <v>36016</v>
      </c>
      <c r="D72" s="12">
        <v>0.7630092592592592</v>
      </c>
      <c r="E72" s="14">
        <f t="shared" si="10"/>
        <v>0.031666666734963655</v>
      </c>
      <c r="F72" s="15" t="s">
        <v>6</v>
      </c>
      <c r="G72" s="16"/>
      <c r="H72" s="16"/>
      <c r="I72" s="7" t="s">
        <v>20</v>
      </c>
      <c r="J72" s="2">
        <f t="shared" si="11"/>
        <v>36016.76168981481</v>
      </c>
      <c r="K72" s="2">
        <f t="shared" si="12"/>
        <v>36016.76300925926</v>
      </c>
      <c r="L72" s="3">
        <f t="shared" si="13"/>
        <v>0.0013194444472901523</v>
      </c>
      <c r="M72" s="4">
        <f t="shared" si="14"/>
        <v>0.031666666734963655</v>
      </c>
    </row>
    <row r="73" spans="1:13" ht="12.75">
      <c r="A73" s="11">
        <v>36038</v>
      </c>
      <c r="B73" s="12">
        <v>0.6194675925925927</v>
      </c>
      <c r="C73" s="13">
        <v>36038</v>
      </c>
      <c r="D73" s="12">
        <v>0.6232407407407408</v>
      </c>
      <c r="E73" s="14">
        <f aca="true" t="shared" si="15" ref="E73:E82">24*L73</f>
        <v>0.09055555559461936</v>
      </c>
      <c r="F73" s="15" t="s">
        <v>6</v>
      </c>
      <c r="G73" s="16"/>
      <c r="H73" s="16"/>
      <c r="I73" s="7" t="s">
        <v>9</v>
      </c>
      <c r="J73" s="2">
        <f aca="true" t="shared" si="16" ref="J73:J82">A73+B73</f>
        <v>36038.619467592594</v>
      </c>
      <c r="K73" s="2">
        <f aca="true" t="shared" si="17" ref="K73:K82">C73+D73</f>
        <v>36038.623240740744</v>
      </c>
      <c r="L73" s="3">
        <f aca="true" t="shared" si="18" ref="L73:L82">K73-J73</f>
        <v>0.003773148149775807</v>
      </c>
      <c r="M73" s="4">
        <f t="shared" si="14"/>
        <v>0.09055555559461936</v>
      </c>
    </row>
    <row r="74" spans="1:13" ht="12.75">
      <c r="A74" s="11">
        <v>36040</v>
      </c>
      <c r="B74" s="12">
        <v>0.7340393518518519</v>
      </c>
      <c r="C74" s="13">
        <v>36043</v>
      </c>
      <c r="D74" s="12">
        <v>0.04923611111111111</v>
      </c>
      <c r="E74" s="14">
        <f t="shared" si="15"/>
        <v>55.56472222215962</v>
      </c>
      <c r="F74" s="15"/>
      <c r="G74" s="16"/>
      <c r="H74" s="15" t="s">
        <v>6</v>
      </c>
      <c r="I74" s="7" t="s">
        <v>32</v>
      </c>
      <c r="J74" s="2">
        <f t="shared" si="16"/>
        <v>36040.73403935185</v>
      </c>
      <c r="K74" s="2">
        <f t="shared" si="17"/>
        <v>36043.04923611111</v>
      </c>
      <c r="L74" s="3">
        <f t="shared" si="18"/>
        <v>2.3151967592566507</v>
      </c>
      <c r="M74" s="4">
        <f t="shared" si="14"/>
        <v>55.56472222215962</v>
      </c>
    </row>
    <row r="75" spans="1:13" ht="12.75">
      <c r="A75" s="11">
        <v>36046</v>
      </c>
      <c r="B75" s="12">
        <v>0.840625</v>
      </c>
      <c r="C75" s="13">
        <v>36046</v>
      </c>
      <c r="D75" s="12">
        <v>0.8483912037037037</v>
      </c>
      <c r="E75" s="14">
        <f t="shared" si="15"/>
        <v>0.18638888897839934</v>
      </c>
      <c r="F75" s="15"/>
      <c r="G75" s="16"/>
      <c r="H75" s="15" t="s">
        <v>6</v>
      </c>
      <c r="I75" s="7" t="s">
        <v>31</v>
      </c>
      <c r="J75" s="2">
        <f t="shared" si="16"/>
        <v>36046.840625</v>
      </c>
      <c r="K75" s="2">
        <f t="shared" si="17"/>
        <v>36046.848391203705</v>
      </c>
      <c r="L75" s="3">
        <f t="shared" si="18"/>
        <v>0.007766203707433306</v>
      </c>
      <c r="M75" s="4">
        <f t="shared" si="14"/>
        <v>0.18638888897839934</v>
      </c>
    </row>
    <row r="76" spans="1:13" ht="12.75">
      <c r="A76" s="11">
        <v>36144</v>
      </c>
      <c r="B76" s="12">
        <v>0.5438541666666666</v>
      </c>
      <c r="C76" s="13">
        <v>36144</v>
      </c>
      <c r="D76" s="12">
        <v>0.545474537037037</v>
      </c>
      <c r="E76" s="14">
        <f t="shared" si="15"/>
        <v>0.03888888889923692</v>
      </c>
      <c r="F76" s="15" t="s">
        <v>6</v>
      </c>
      <c r="G76" s="16"/>
      <c r="H76" s="16"/>
      <c r="I76" s="7" t="s">
        <v>19</v>
      </c>
      <c r="J76" s="2">
        <f t="shared" si="16"/>
        <v>36144.543854166666</v>
      </c>
      <c r="K76" s="2">
        <f t="shared" si="17"/>
        <v>36144.54547453704</v>
      </c>
      <c r="L76" s="3">
        <f t="shared" si="18"/>
        <v>0.0016203703708015382</v>
      </c>
      <c r="M76" s="4">
        <f t="shared" si="14"/>
        <v>0.03888888889923692</v>
      </c>
    </row>
    <row r="77" spans="1:13" ht="12.75">
      <c r="A77" s="11">
        <v>36155</v>
      </c>
      <c r="B77" s="12">
        <v>0.05858796296296296</v>
      </c>
      <c r="C77" s="13">
        <v>36155</v>
      </c>
      <c r="D77" s="12">
        <v>0.06060185185185185</v>
      </c>
      <c r="E77" s="14">
        <f t="shared" si="15"/>
        <v>0.04833333328133449</v>
      </c>
      <c r="F77" s="15" t="s">
        <v>6</v>
      </c>
      <c r="G77" s="16"/>
      <c r="H77" s="16"/>
      <c r="I77" s="7" t="s">
        <v>30</v>
      </c>
      <c r="J77" s="2">
        <f t="shared" si="16"/>
        <v>36155.058587962965</v>
      </c>
      <c r="K77" s="2">
        <f t="shared" si="17"/>
        <v>36155.06060185185</v>
      </c>
      <c r="L77" s="3">
        <f t="shared" si="18"/>
        <v>0.0020138888867222704</v>
      </c>
      <c r="M77" s="4">
        <f t="shared" si="14"/>
        <v>0.04833333328133449</v>
      </c>
    </row>
    <row r="78" spans="1:13" ht="12.75">
      <c r="A78" s="11">
        <v>36155</v>
      </c>
      <c r="B78" s="12">
        <v>0.07625</v>
      </c>
      <c r="C78" s="13">
        <v>36155</v>
      </c>
      <c r="D78" s="12">
        <v>0.07716435185185185</v>
      </c>
      <c r="E78" s="14">
        <f t="shared" si="15"/>
        <v>0.021944444510154426</v>
      </c>
      <c r="F78" s="15" t="s">
        <v>6</v>
      </c>
      <c r="G78" s="16"/>
      <c r="H78" s="16"/>
      <c r="I78" s="7" t="s">
        <v>30</v>
      </c>
      <c r="J78" s="2">
        <f t="shared" si="16"/>
        <v>36155.07625</v>
      </c>
      <c r="K78" s="2">
        <f t="shared" si="17"/>
        <v>36155.07716435185</v>
      </c>
      <c r="L78" s="3">
        <f t="shared" si="18"/>
        <v>0.0009143518545897678</v>
      </c>
      <c r="M78" s="4">
        <f t="shared" si="14"/>
        <v>0.021944444510154426</v>
      </c>
    </row>
    <row r="79" spans="1:13" ht="12.75" customHeight="1">
      <c r="A79" s="11">
        <v>36157</v>
      </c>
      <c r="B79" s="12">
        <v>0.4647222222222222</v>
      </c>
      <c r="C79" s="13">
        <v>36157</v>
      </c>
      <c r="D79" s="12">
        <v>0.4704513888888889</v>
      </c>
      <c r="E79" s="14">
        <f t="shared" si="15"/>
        <v>0.13750000001164153</v>
      </c>
      <c r="F79" s="15" t="s">
        <v>6</v>
      </c>
      <c r="G79" s="16"/>
      <c r="H79" s="16"/>
      <c r="I79" s="7" t="s">
        <v>69</v>
      </c>
      <c r="J79" s="2">
        <f t="shared" si="16"/>
        <v>36157.46472222222</v>
      </c>
      <c r="K79" s="2">
        <f t="shared" si="17"/>
        <v>36157.47045138889</v>
      </c>
      <c r="L79" s="3">
        <f t="shared" si="18"/>
        <v>0.0057291666671517305</v>
      </c>
      <c r="M79" s="4">
        <f t="shared" si="14"/>
        <v>0.13750000001164153</v>
      </c>
    </row>
    <row r="80" spans="1:13" ht="12.75" customHeight="1">
      <c r="A80" s="39" t="s">
        <v>117</v>
      </c>
      <c r="B80" s="40"/>
      <c r="C80" s="40"/>
      <c r="D80" s="41"/>
      <c r="E80" s="31">
        <f>SUM(E65:E79)</f>
        <v>534.6241666671121</v>
      </c>
      <c r="F80" s="31">
        <f>SUM(E80,-G80,-H80)</f>
        <v>3.8972222225856967</v>
      </c>
      <c r="G80" s="31">
        <f>SUM(E65,E70)</f>
        <v>474.97583333338844</v>
      </c>
      <c r="H80" s="31">
        <f>SUM(E74,E75)</f>
        <v>55.751111111138016</v>
      </c>
      <c r="I80" s="7"/>
      <c r="J80" s="2"/>
      <c r="K80" s="2"/>
      <c r="L80" s="3"/>
      <c r="M80" s="4"/>
    </row>
    <row r="81" spans="1:13" s="1" customFormat="1" ht="12.75" customHeight="1">
      <c r="A81" s="39" t="s">
        <v>113</v>
      </c>
      <c r="B81" s="40"/>
      <c r="C81" s="40"/>
      <c r="D81" s="41"/>
      <c r="E81" s="31">
        <f>PRODUCT(E80,1/J81)*100</f>
        <v>6.103015601222742</v>
      </c>
      <c r="F81" s="31">
        <f>PRODUCT(F80,1/J81)*100</f>
        <v>0.044488838157370966</v>
      </c>
      <c r="G81" s="31">
        <f>PRODUCT(G80,1/J81)*100</f>
        <v>5.422098554034115</v>
      </c>
      <c r="H81" s="31">
        <f>PRODUCT(H80,1/J81)*100</f>
        <v>0.6364282090312559</v>
      </c>
      <c r="I81" s="32"/>
      <c r="J81" s="33">
        <f>PRODUCT(365,24)</f>
        <v>8760</v>
      </c>
      <c r="K81" s="34"/>
      <c r="L81" s="33"/>
      <c r="M81" s="35"/>
    </row>
    <row r="82" spans="1:13" ht="12.75">
      <c r="A82" s="11">
        <v>36167</v>
      </c>
      <c r="B82" s="12">
        <v>0.8794097222222222</v>
      </c>
      <c r="C82" s="13">
        <v>36167</v>
      </c>
      <c r="D82" s="12">
        <v>0.9507986111111112</v>
      </c>
      <c r="E82" s="14">
        <f t="shared" si="15"/>
        <v>1.7133333334350027</v>
      </c>
      <c r="F82" s="15" t="s">
        <v>6</v>
      </c>
      <c r="G82" s="15"/>
      <c r="H82" s="15"/>
      <c r="I82" s="7" t="s">
        <v>18</v>
      </c>
      <c r="J82" s="2">
        <f t="shared" si="16"/>
        <v>36167.87940972222</v>
      </c>
      <c r="K82" s="2">
        <f t="shared" si="17"/>
        <v>36167.95079861111</v>
      </c>
      <c r="L82" s="3">
        <f t="shared" si="18"/>
        <v>0.07138888889312511</v>
      </c>
      <c r="M82" s="4">
        <f t="shared" si="14"/>
        <v>1.7133333334350027</v>
      </c>
    </row>
    <row r="83" spans="1:13" ht="12.75">
      <c r="A83" s="11">
        <v>36183</v>
      </c>
      <c r="B83" s="12">
        <v>0.9684837962962963</v>
      </c>
      <c r="C83" s="13">
        <v>36183</v>
      </c>
      <c r="D83" s="12">
        <v>0.9689583333333333</v>
      </c>
      <c r="E83" s="14">
        <f aca="true" t="shared" si="19" ref="E83:E100">24*L83</f>
        <v>0.011388888757210225</v>
      </c>
      <c r="F83" s="15" t="s">
        <v>6</v>
      </c>
      <c r="G83" s="15"/>
      <c r="H83" s="15"/>
      <c r="I83" s="7" t="s">
        <v>17</v>
      </c>
      <c r="J83" s="2">
        <f aca="true" t="shared" si="20" ref="J83:J100">A83+B83</f>
        <v>36183.9684837963</v>
      </c>
      <c r="K83" s="2">
        <f aca="true" t="shared" si="21" ref="K83:K100">C83+D83</f>
        <v>36183.96895833333</v>
      </c>
      <c r="L83" s="3">
        <f aca="true" t="shared" si="22" ref="L83:L100">K83-J83</f>
        <v>0.00047453703155042604</v>
      </c>
      <c r="M83" s="4">
        <f t="shared" si="14"/>
        <v>0.011388888757210225</v>
      </c>
    </row>
    <row r="84" spans="1:13" ht="12.75">
      <c r="A84" s="11">
        <v>36193</v>
      </c>
      <c r="B84" s="12">
        <v>0.7907523148148149</v>
      </c>
      <c r="C84" s="13">
        <v>36193</v>
      </c>
      <c r="D84" s="12">
        <v>0.7916782407407408</v>
      </c>
      <c r="E84" s="14">
        <f t="shared" si="19"/>
        <v>0.0222222221782431</v>
      </c>
      <c r="F84" s="15" t="s">
        <v>6</v>
      </c>
      <c r="G84" s="16"/>
      <c r="H84" s="16"/>
      <c r="I84" s="7" t="s">
        <v>16</v>
      </c>
      <c r="J84" s="2">
        <f t="shared" si="20"/>
        <v>36193.79075231482</v>
      </c>
      <c r="K84" s="2">
        <f t="shared" si="21"/>
        <v>36193.79167824074</v>
      </c>
      <c r="L84" s="3">
        <f t="shared" si="22"/>
        <v>0.0009259259240934625</v>
      </c>
      <c r="M84" s="4">
        <f t="shared" si="14"/>
        <v>0.0222222221782431</v>
      </c>
    </row>
    <row r="85" spans="1:13" ht="12.75">
      <c r="A85" s="11">
        <v>36193</v>
      </c>
      <c r="B85" s="12">
        <v>0.796412037037037</v>
      </c>
      <c r="C85" s="13">
        <v>36193</v>
      </c>
      <c r="D85" s="12">
        <v>0.797951388888889</v>
      </c>
      <c r="E85" s="14">
        <f t="shared" si="19"/>
        <v>0.03694444434950128</v>
      </c>
      <c r="F85" s="15" t="s">
        <v>6</v>
      </c>
      <c r="G85" s="16"/>
      <c r="H85" s="16"/>
      <c r="I85" s="7" t="s">
        <v>16</v>
      </c>
      <c r="J85" s="2">
        <f t="shared" si="20"/>
        <v>36193.79641203704</v>
      </c>
      <c r="K85" s="2">
        <f t="shared" si="21"/>
        <v>36193.797951388886</v>
      </c>
      <c r="L85" s="3">
        <f t="shared" si="22"/>
        <v>0.0015393518478958867</v>
      </c>
      <c r="M85" s="4">
        <f t="shared" si="14"/>
        <v>0.03694444434950128</v>
      </c>
    </row>
    <row r="86" spans="1:13" ht="12.75">
      <c r="A86" s="11">
        <v>36193</v>
      </c>
      <c r="B86" s="12">
        <v>0.7988541666666666</v>
      </c>
      <c r="C86" s="13">
        <v>36193</v>
      </c>
      <c r="D86" s="12">
        <v>0.802962962962963</v>
      </c>
      <c r="E86" s="14">
        <f t="shared" si="19"/>
        <v>0.09861111111240461</v>
      </c>
      <c r="F86" s="15" t="s">
        <v>6</v>
      </c>
      <c r="G86" s="16"/>
      <c r="H86" s="16"/>
      <c r="I86" s="7" t="s">
        <v>16</v>
      </c>
      <c r="J86" s="2">
        <f t="shared" si="20"/>
        <v>36193.798854166664</v>
      </c>
      <c r="K86" s="2">
        <f t="shared" si="21"/>
        <v>36193.80296296296</v>
      </c>
      <c r="L86" s="3">
        <f t="shared" si="22"/>
        <v>0.004108796296350192</v>
      </c>
      <c r="M86" s="4">
        <f t="shared" si="14"/>
        <v>0.09861111111240461</v>
      </c>
    </row>
    <row r="87" spans="1:13" ht="12.75">
      <c r="A87" s="11">
        <v>36279</v>
      </c>
      <c r="B87" s="12">
        <v>0.027268518518518515</v>
      </c>
      <c r="C87" s="13">
        <v>36279</v>
      </c>
      <c r="D87" s="12">
        <v>0.03353009259259259</v>
      </c>
      <c r="E87" s="14">
        <f t="shared" si="19"/>
        <v>0.15027777780778706</v>
      </c>
      <c r="F87" s="15" t="s">
        <v>6</v>
      </c>
      <c r="G87" s="16"/>
      <c r="H87" s="16"/>
      <c r="I87" s="7" t="s">
        <v>15</v>
      </c>
      <c r="J87" s="2">
        <f t="shared" si="20"/>
        <v>36279.02726851852</v>
      </c>
      <c r="K87" s="2">
        <f t="shared" si="21"/>
        <v>36279.033530092594</v>
      </c>
      <c r="L87" s="3">
        <f t="shared" si="22"/>
        <v>0.006261574075324461</v>
      </c>
      <c r="M87" s="4">
        <f t="shared" si="14"/>
        <v>0.15027777780778706</v>
      </c>
    </row>
    <row r="88" spans="1:13" ht="12.75">
      <c r="A88" s="11">
        <v>36283</v>
      </c>
      <c r="B88" s="12">
        <v>0.2930439814814815</v>
      </c>
      <c r="C88" s="13">
        <v>36301</v>
      </c>
      <c r="D88" s="12">
        <v>0.6857060185185185</v>
      </c>
      <c r="E88" s="14">
        <f t="shared" si="19"/>
        <v>441.42388888896676</v>
      </c>
      <c r="F88" s="16"/>
      <c r="G88" s="15" t="s">
        <v>6</v>
      </c>
      <c r="H88" s="15"/>
      <c r="I88" s="7" t="s">
        <v>10</v>
      </c>
      <c r="J88" s="2">
        <f t="shared" si="20"/>
        <v>36283.29304398148</v>
      </c>
      <c r="K88" s="2">
        <f t="shared" si="21"/>
        <v>36301.68570601852</v>
      </c>
      <c r="L88" s="3">
        <f t="shared" si="22"/>
        <v>18.39266203704028</v>
      </c>
      <c r="M88" s="4">
        <f t="shared" si="14"/>
        <v>441.42388888896676</v>
      </c>
    </row>
    <row r="89" spans="1:13" ht="12.75">
      <c r="A89" s="11">
        <v>36362</v>
      </c>
      <c r="B89" s="12">
        <v>0.7751851851851851</v>
      </c>
      <c r="C89" s="13">
        <v>36362</v>
      </c>
      <c r="D89" s="12">
        <v>0.7764583333333334</v>
      </c>
      <c r="E89" s="14">
        <f t="shared" si="19"/>
        <v>0.03055555553874001</v>
      </c>
      <c r="F89" s="15" t="s">
        <v>6</v>
      </c>
      <c r="G89" s="16"/>
      <c r="H89" s="16"/>
      <c r="I89" s="7" t="s">
        <v>14</v>
      </c>
      <c r="J89" s="2">
        <f t="shared" si="20"/>
        <v>36362.775185185186</v>
      </c>
      <c r="K89" s="2">
        <f t="shared" si="21"/>
        <v>36362.776458333334</v>
      </c>
      <c r="L89" s="3">
        <f t="shared" si="22"/>
        <v>0.0012731481474475004</v>
      </c>
      <c r="M89" s="4">
        <f t="shared" si="14"/>
        <v>0.03055555553874001</v>
      </c>
    </row>
    <row r="90" spans="1:13" ht="12.75">
      <c r="A90" s="11">
        <v>36400</v>
      </c>
      <c r="B90" s="12">
        <v>0.6839236111111111</v>
      </c>
      <c r="C90" s="13">
        <v>36400</v>
      </c>
      <c r="D90" s="12">
        <v>0.6860416666666667</v>
      </c>
      <c r="E90" s="14">
        <f t="shared" si="19"/>
        <v>0.05083333334187046</v>
      </c>
      <c r="F90" s="15" t="s">
        <v>6</v>
      </c>
      <c r="G90" s="16"/>
      <c r="H90" s="16"/>
      <c r="I90" s="7" t="s">
        <v>70</v>
      </c>
      <c r="J90" s="2">
        <f t="shared" si="20"/>
        <v>36400.68392361111</v>
      </c>
      <c r="K90" s="2">
        <f t="shared" si="21"/>
        <v>36400.68604166667</v>
      </c>
      <c r="L90" s="3">
        <f t="shared" si="22"/>
        <v>0.002118055555911269</v>
      </c>
      <c r="M90" s="4">
        <f t="shared" si="14"/>
        <v>0.05083333334187046</v>
      </c>
    </row>
    <row r="91" spans="1:13" ht="12.75">
      <c r="A91" s="11">
        <v>36418</v>
      </c>
      <c r="B91" s="12">
        <v>0.6346064814814815</v>
      </c>
      <c r="C91" s="13">
        <v>36418</v>
      </c>
      <c r="D91" s="12">
        <v>0.644375</v>
      </c>
      <c r="E91" s="14">
        <f t="shared" si="19"/>
        <v>0.23444444459164515</v>
      </c>
      <c r="F91" s="15" t="s">
        <v>6</v>
      </c>
      <c r="G91" s="16"/>
      <c r="H91" s="16"/>
      <c r="I91" s="7" t="s">
        <v>13</v>
      </c>
      <c r="J91" s="2">
        <f t="shared" si="20"/>
        <v>36418.63460648148</v>
      </c>
      <c r="K91" s="2">
        <f t="shared" si="21"/>
        <v>36418.644375</v>
      </c>
      <c r="L91" s="3">
        <f t="shared" si="22"/>
        <v>0.009768518524651881</v>
      </c>
      <c r="M91" s="4">
        <f t="shared" si="14"/>
        <v>0.23444444459164515</v>
      </c>
    </row>
    <row r="92" spans="1:13" ht="12.75">
      <c r="A92" s="11">
        <v>36468</v>
      </c>
      <c r="B92" s="12">
        <v>0.27824074074074073</v>
      </c>
      <c r="C92" s="13">
        <v>36468</v>
      </c>
      <c r="D92" s="12">
        <v>0.3127083333333333</v>
      </c>
      <c r="E92" s="14">
        <f t="shared" si="19"/>
        <v>0.8272222221130505</v>
      </c>
      <c r="F92" s="16"/>
      <c r="G92" s="15" t="s">
        <v>6</v>
      </c>
      <c r="H92" s="15"/>
      <c r="I92" s="7" t="s">
        <v>78</v>
      </c>
      <c r="J92" s="2">
        <f t="shared" si="20"/>
        <v>36468.27824074074</v>
      </c>
      <c r="K92" s="2">
        <f t="shared" si="21"/>
        <v>36468.31270833333</v>
      </c>
      <c r="L92" s="3">
        <f t="shared" si="22"/>
        <v>0.03446759258804377</v>
      </c>
      <c r="M92" s="4">
        <f t="shared" si="14"/>
        <v>0.8272222221130505</v>
      </c>
    </row>
    <row r="93" spans="1:13" ht="12.75">
      <c r="A93" s="11">
        <v>36513</v>
      </c>
      <c r="B93" s="12">
        <v>0.18869212962962964</v>
      </c>
      <c r="C93" s="13">
        <v>36513</v>
      </c>
      <c r="D93" s="12">
        <v>0.1921412037037037</v>
      </c>
      <c r="E93" s="14">
        <f t="shared" si="19"/>
        <v>0.08277777774492279</v>
      </c>
      <c r="F93" s="15" t="s">
        <v>6</v>
      </c>
      <c r="G93" s="16"/>
      <c r="H93" s="16"/>
      <c r="I93" s="7" t="s">
        <v>12</v>
      </c>
      <c r="J93" s="2">
        <f t="shared" si="20"/>
        <v>36513.18869212963</v>
      </c>
      <c r="K93" s="2">
        <f t="shared" si="21"/>
        <v>36513.192141203705</v>
      </c>
      <c r="L93" s="3">
        <f t="shared" si="22"/>
        <v>0.003449074072705116</v>
      </c>
      <c r="M93" s="4">
        <f t="shared" si="14"/>
        <v>0.08277777774492279</v>
      </c>
    </row>
    <row r="94" spans="1:13" ht="12.75" customHeight="1">
      <c r="A94" s="39" t="s">
        <v>118</v>
      </c>
      <c r="B94" s="40"/>
      <c r="C94" s="40"/>
      <c r="D94" s="41"/>
      <c r="E94" s="31">
        <f>SUM(E82:E93)</f>
        <v>444.68249999993714</v>
      </c>
      <c r="F94" s="31">
        <f>SUM(E94,-G94)</f>
        <v>2.4313888888573274</v>
      </c>
      <c r="G94" s="31">
        <f>SUM(E88,E92)</f>
        <v>442.2511111110798</v>
      </c>
      <c r="H94" s="36">
        <v>0</v>
      </c>
      <c r="I94" s="7"/>
      <c r="J94" s="2"/>
      <c r="K94" s="2"/>
      <c r="L94" s="3"/>
      <c r="M94" s="4"/>
    </row>
    <row r="95" spans="1:13" s="1" customFormat="1" ht="12.75" customHeight="1">
      <c r="A95" s="39" t="s">
        <v>113</v>
      </c>
      <c r="B95" s="40"/>
      <c r="C95" s="40"/>
      <c r="D95" s="41"/>
      <c r="E95" s="31">
        <f>PRODUCT(E94,1/J95)*100</f>
        <v>5.076284246574625</v>
      </c>
      <c r="F95" s="31">
        <f>PRODUCT(F94,1/J95)*100</f>
        <v>0.02775558092302885</v>
      </c>
      <c r="G95" s="31">
        <f>PRODUCT(G94,1/J95)*100</f>
        <v>5.048528665651595</v>
      </c>
      <c r="H95" s="31">
        <f>PRODUCT(H94,1/J95)*100</f>
        <v>0</v>
      </c>
      <c r="I95" s="32"/>
      <c r="J95" s="33">
        <f>PRODUCT(365,24)</f>
        <v>8760</v>
      </c>
      <c r="K95" s="34"/>
      <c r="L95" s="33"/>
      <c r="M95" s="35"/>
    </row>
    <row r="96" spans="1:13" ht="12.75">
      <c r="A96" s="11">
        <v>36602</v>
      </c>
      <c r="B96" s="12">
        <v>0.6871990740740741</v>
      </c>
      <c r="C96" s="13">
        <v>36602</v>
      </c>
      <c r="D96" s="12">
        <v>0.713125</v>
      </c>
      <c r="E96" s="14">
        <f t="shared" si="19"/>
        <v>0.6222222222131677</v>
      </c>
      <c r="F96" s="15" t="s">
        <v>6</v>
      </c>
      <c r="G96" s="16"/>
      <c r="H96" s="16"/>
      <c r="I96" s="7" t="s">
        <v>71</v>
      </c>
      <c r="J96" s="2">
        <f t="shared" si="20"/>
        <v>36602.68719907408</v>
      </c>
      <c r="K96" s="2">
        <f t="shared" si="21"/>
        <v>36602.713125</v>
      </c>
      <c r="L96" s="3">
        <f t="shared" si="22"/>
        <v>0.025925925925548654</v>
      </c>
      <c r="M96" s="4">
        <f t="shared" si="14"/>
        <v>0.6222222222131677</v>
      </c>
    </row>
    <row r="97" spans="1:13" ht="12.75">
      <c r="A97" s="11">
        <v>36602</v>
      </c>
      <c r="B97" s="12">
        <v>0.8061689814814814</v>
      </c>
      <c r="C97" s="13">
        <v>36602</v>
      </c>
      <c r="D97" s="12">
        <v>0.8828587962962963</v>
      </c>
      <c r="E97" s="14">
        <f t="shared" si="19"/>
        <v>1.8405555557110347</v>
      </c>
      <c r="F97" s="16"/>
      <c r="G97" s="15" t="s">
        <v>6</v>
      </c>
      <c r="H97" s="15"/>
      <c r="I97" s="7" t="s">
        <v>72</v>
      </c>
      <c r="J97" s="2">
        <f t="shared" si="20"/>
        <v>36602.80616898148</v>
      </c>
      <c r="K97" s="2">
        <f t="shared" si="21"/>
        <v>36602.8828587963</v>
      </c>
      <c r="L97" s="3">
        <f t="shared" si="22"/>
        <v>0.07668981482129311</v>
      </c>
      <c r="M97" s="4">
        <f t="shared" si="14"/>
        <v>1.8405555557110347</v>
      </c>
    </row>
    <row r="98" spans="1:13" ht="12.75">
      <c r="A98" s="11">
        <v>36605</v>
      </c>
      <c r="B98" s="12">
        <v>0.350150462962963</v>
      </c>
      <c r="C98" s="13">
        <v>36605</v>
      </c>
      <c r="D98" s="12">
        <v>0.3558912037037037</v>
      </c>
      <c r="E98" s="14">
        <f t="shared" si="19"/>
        <v>0.1377777778543532</v>
      </c>
      <c r="F98" s="15" t="s">
        <v>6</v>
      </c>
      <c r="G98" s="16"/>
      <c r="H98" s="16"/>
      <c r="I98" s="7" t="s">
        <v>11</v>
      </c>
      <c r="J98" s="2">
        <f t="shared" si="20"/>
        <v>36605.35015046296</v>
      </c>
      <c r="K98" s="2">
        <f t="shared" si="21"/>
        <v>36605.355891203704</v>
      </c>
      <c r="L98" s="3">
        <f t="shared" si="22"/>
        <v>0.005740740743931383</v>
      </c>
      <c r="M98" s="4">
        <f t="shared" si="14"/>
        <v>0.1377777778543532</v>
      </c>
    </row>
    <row r="99" spans="1:13" ht="12.75">
      <c r="A99" s="11">
        <v>36647</v>
      </c>
      <c r="B99" s="12">
        <v>0.21516203703703704</v>
      </c>
      <c r="C99" s="13">
        <v>36658</v>
      </c>
      <c r="D99" s="12">
        <v>0.6902893518518519</v>
      </c>
      <c r="E99" s="14">
        <f t="shared" si="19"/>
        <v>275.4030555555364</v>
      </c>
      <c r="F99" s="16"/>
      <c r="G99" s="15" t="s">
        <v>6</v>
      </c>
      <c r="H99" s="15"/>
      <c r="I99" s="7" t="s">
        <v>10</v>
      </c>
      <c r="J99" s="2">
        <f t="shared" si="20"/>
        <v>36647.215162037035</v>
      </c>
      <c r="K99" s="2">
        <f t="shared" si="21"/>
        <v>36658.69028935185</v>
      </c>
      <c r="L99" s="3">
        <f t="shared" si="22"/>
        <v>11.475127314814017</v>
      </c>
      <c r="M99" s="4">
        <f t="shared" si="14"/>
        <v>275.4030555555364</v>
      </c>
    </row>
    <row r="100" spans="1:13" ht="12.75">
      <c r="A100" s="11">
        <v>36685</v>
      </c>
      <c r="B100" s="12">
        <v>0.7365972222222222</v>
      </c>
      <c r="C100" s="13">
        <v>36685</v>
      </c>
      <c r="D100" s="12">
        <v>0.763125</v>
      </c>
      <c r="E100" s="14">
        <f t="shared" si="19"/>
        <v>0.6366666665417142</v>
      </c>
      <c r="F100" s="15" t="s">
        <v>6</v>
      </c>
      <c r="G100" s="16"/>
      <c r="H100" s="16"/>
      <c r="I100" s="7" t="s">
        <v>73</v>
      </c>
      <c r="J100" s="2">
        <f t="shared" si="20"/>
        <v>36685.736597222225</v>
      </c>
      <c r="K100" s="2">
        <f t="shared" si="21"/>
        <v>36685.763125</v>
      </c>
      <c r="L100" s="3">
        <f t="shared" si="22"/>
        <v>0.026527777772571426</v>
      </c>
      <c r="M100" s="4">
        <f t="shared" si="14"/>
        <v>0.6366666665417142</v>
      </c>
    </row>
    <row r="101" spans="1:13" ht="12.75">
      <c r="A101" s="11">
        <v>36701</v>
      </c>
      <c r="B101" s="12">
        <v>0.08226851851851852</v>
      </c>
      <c r="C101" s="13">
        <v>36701</v>
      </c>
      <c r="D101" s="12">
        <v>0.08488425925925926</v>
      </c>
      <c r="E101" s="14">
        <f aca="true" t="shared" si="23" ref="E101:E137">24*L101</f>
        <v>0.062777777784504</v>
      </c>
      <c r="F101" s="15" t="s">
        <v>6</v>
      </c>
      <c r="G101" s="16"/>
      <c r="H101" s="16"/>
      <c r="I101" s="7" t="s">
        <v>9</v>
      </c>
      <c r="J101" s="2">
        <f>A101+B101</f>
        <v>36701.08226851852</v>
      </c>
      <c r="K101" s="2">
        <f>C101+D101</f>
        <v>36701.08488425926</v>
      </c>
      <c r="L101" s="3">
        <f>K101-J101</f>
        <v>0.002615740741021</v>
      </c>
      <c r="M101" s="4">
        <f t="shared" si="14"/>
        <v>0.062777777784504</v>
      </c>
    </row>
    <row r="102" spans="1:13" ht="12.75">
      <c r="A102" s="11">
        <v>36705</v>
      </c>
      <c r="B102" s="12">
        <v>0.20385416666666667</v>
      </c>
      <c r="C102" s="13">
        <v>36705</v>
      </c>
      <c r="D102" s="12">
        <v>0.20775462962962962</v>
      </c>
      <c r="E102" s="14">
        <f t="shared" si="23"/>
        <v>0.09361111099133268</v>
      </c>
      <c r="F102" s="16"/>
      <c r="G102" s="16"/>
      <c r="H102" s="15" t="s">
        <v>6</v>
      </c>
      <c r="I102" s="7" t="s">
        <v>29</v>
      </c>
      <c r="J102" s="2">
        <f aca="true" t="shared" si="24" ref="J102:J136">A102+B102</f>
        <v>36705.20385416667</v>
      </c>
      <c r="K102" s="2">
        <f aca="true" t="shared" si="25" ref="K102:K136">C102+D102</f>
        <v>36705.20775462963</v>
      </c>
      <c r="L102" s="3">
        <f aca="true" t="shared" si="26" ref="L102:L136">K102-J102</f>
        <v>0.003900462957972195</v>
      </c>
      <c r="M102" s="4">
        <f aca="true" t="shared" si="27" ref="M102:M161">24*L102</f>
        <v>0.09361111099133268</v>
      </c>
    </row>
    <row r="103" spans="1:13" ht="12.75">
      <c r="A103" s="11">
        <v>36710</v>
      </c>
      <c r="B103" s="12">
        <v>0.978125</v>
      </c>
      <c r="C103" s="13">
        <v>36710</v>
      </c>
      <c r="D103" s="12">
        <v>0.984837962962963</v>
      </c>
      <c r="E103" s="14">
        <f t="shared" si="23"/>
        <v>0.16111111105419695</v>
      </c>
      <c r="F103" s="16"/>
      <c r="G103" s="16"/>
      <c r="H103" s="15" t="s">
        <v>6</v>
      </c>
      <c r="I103" s="7" t="s">
        <v>29</v>
      </c>
      <c r="J103" s="2">
        <f t="shared" si="24"/>
        <v>36710.978125</v>
      </c>
      <c r="K103" s="2">
        <f t="shared" si="25"/>
        <v>36710.98483796296</v>
      </c>
      <c r="L103" s="3">
        <f t="shared" si="26"/>
        <v>0.00671296296059154</v>
      </c>
      <c r="M103" s="4">
        <f t="shared" si="27"/>
        <v>0.16111111105419695</v>
      </c>
    </row>
    <row r="104" spans="1:13" ht="12.75">
      <c r="A104" s="11">
        <v>36720</v>
      </c>
      <c r="B104" s="12">
        <v>0.8267476851851852</v>
      </c>
      <c r="C104" s="13">
        <v>36720</v>
      </c>
      <c r="D104" s="12">
        <v>0.8348032407407407</v>
      </c>
      <c r="E104" s="14">
        <f t="shared" si="23"/>
        <v>0.19333333329996094</v>
      </c>
      <c r="F104" s="15" t="s">
        <v>6</v>
      </c>
      <c r="G104" s="16"/>
      <c r="H104" s="16"/>
      <c r="I104" s="7" t="s">
        <v>74</v>
      </c>
      <c r="J104" s="2">
        <f t="shared" si="24"/>
        <v>36720.82674768518</v>
      </c>
      <c r="K104" s="2">
        <f t="shared" si="25"/>
        <v>36720.83480324074</v>
      </c>
      <c r="L104" s="3">
        <f t="shared" si="26"/>
        <v>0.00805555555416504</v>
      </c>
      <c r="M104" s="4">
        <f t="shared" si="27"/>
        <v>0.19333333329996094</v>
      </c>
    </row>
    <row r="105" spans="1:13" ht="12.75">
      <c r="A105" s="11">
        <v>36722</v>
      </c>
      <c r="B105" s="12">
        <v>0.9097800925925926</v>
      </c>
      <c r="C105" s="13">
        <v>36722</v>
      </c>
      <c r="D105" s="12">
        <v>0.914224537037037</v>
      </c>
      <c r="E105" s="14">
        <f t="shared" si="23"/>
        <v>0.10666666663018987</v>
      </c>
      <c r="F105" s="15" t="s">
        <v>6</v>
      </c>
      <c r="G105" s="16"/>
      <c r="H105" s="16"/>
      <c r="I105" s="7" t="s">
        <v>74</v>
      </c>
      <c r="J105" s="2">
        <f t="shared" si="24"/>
        <v>36722.909780092596</v>
      </c>
      <c r="K105" s="2">
        <f t="shared" si="25"/>
        <v>36722.91422453704</v>
      </c>
      <c r="L105" s="3">
        <f t="shared" si="26"/>
        <v>0.004444444442924578</v>
      </c>
      <c r="M105" s="4">
        <f t="shared" si="27"/>
        <v>0.10666666663018987</v>
      </c>
    </row>
    <row r="106" spans="1:13" ht="12.75">
      <c r="A106" s="11">
        <v>36731</v>
      </c>
      <c r="B106" s="12">
        <v>0.3667708333333333</v>
      </c>
      <c r="C106" s="13">
        <v>36731</v>
      </c>
      <c r="D106" s="12">
        <v>0.38061342592592595</v>
      </c>
      <c r="E106" s="14">
        <f t="shared" si="23"/>
        <v>0.3322222223505378</v>
      </c>
      <c r="F106" s="15" t="s">
        <v>6</v>
      </c>
      <c r="G106" s="16"/>
      <c r="H106" s="16"/>
      <c r="I106" s="7" t="s">
        <v>75</v>
      </c>
      <c r="J106" s="2">
        <f t="shared" si="24"/>
        <v>36731.36677083333</v>
      </c>
      <c r="K106" s="2">
        <f t="shared" si="25"/>
        <v>36731.38061342593</v>
      </c>
      <c r="L106" s="3">
        <f t="shared" si="26"/>
        <v>0.013842592597939074</v>
      </c>
      <c r="M106" s="4">
        <f t="shared" si="27"/>
        <v>0.3322222223505378</v>
      </c>
    </row>
    <row r="107" spans="1:13" ht="12.75">
      <c r="A107" s="11">
        <v>36732</v>
      </c>
      <c r="B107" s="12">
        <v>0.3398726851851852</v>
      </c>
      <c r="C107" s="13">
        <v>36732</v>
      </c>
      <c r="D107" s="12">
        <v>0.7380555555555556</v>
      </c>
      <c r="E107" s="14">
        <f t="shared" si="23"/>
        <v>9.556388888857327</v>
      </c>
      <c r="F107" s="16"/>
      <c r="G107" s="15" t="s">
        <v>6</v>
      </c>
      <c r="H107" s="15"/>
      <c r="I107" s="7" t="s">
        <v>8</v>
      </c>
      <c r="J107" s="2">
        <f t="shared" si="24"/>
        <v>36732.33987268519</v>
      </c>
      <c r="K107" s="2">
        <f t="shared" si="25"/>
        <v>36732.73805555556</v>
      </c>
      <c r="L107" s="3">
        <f t="shared" si="26"/>
        <v>0.3981828703690553</v>
      </c>
      <c r="M107" s="4">
        <f t="shared" si="27"/>
        <v>9.556388888857327</v>
      </c>
    </row>
    <row r="108" spans="1:13" ht="12.75">
      <c r="A108" s="11">
        <v>36761</v>
      </c>
      <c r="B108" s="12">
        <v>0.5526504629629629</v>
      </c>
      <c r="C108" s="13">
        <v>36762</v>
      </c>
      <c r="D108" s="12">
        <v>0.0022685185185185182</v>
      </c>
      <c r="E108" s="14">
        <f t="shared" si="23"/>
        <v>10.790833333390765</v>
      </c>
      <c r="F108" s="15" t="s">
        <v>6</v>
      </c>
      <c r="G108" s="15"/>
      <c r="H108" s="15"/>
      <c r="I108" s="7" t="s">
        <v>34</v>
      </c>
      <c r="J108" s="2">
        <f t="shared" si="24"/>
        <v>36761.55265046296</v>
      </c>
      <c r="K108" s="2">
        <f t="shared" si="25"/>
        <v>36762.00226851852</v>
      </c>
      <c r="L108" s="3">
        <f t="shared" si="26"/>
        <v>0.44961805555794854</v>
      </c>
      <c r="M108" s="4">
        <f t="shared" si="27"/>
        <v>10.790833333390765</v>
      </c>
    </row>
    <row r="109" spans="1:13" ht="12.75">
      <c r="A109" s="11">
        <v>36762</v>
      </c>
      <c r="B109" s="12">
        <v>0.07881944444444444</v>
      </c>
      <c r="C109" s="13">
        <v>36762</v>
      </c>
      <c r="D109" s="12">
        <v>0.11018518518518518</v>
      </c>
      <c r="E109" s="14">
        <f t="shared" si="23"/>
        <v>0.7527777777286246</v>
      </c>
      <c r="F109" s="15" t="s">
        <v>6</v>
      </c>
      <c r="G109" s="16"/>
      <c r="H109" s="16"/>
      <c r="I109" s="7" t="s">
        <v>76</v>
      </c>
      <c r="J109" s="2">
        <f t="shared" si="24"/>
        <v>36762.07881944445</v>
      </c>
      <c r="K109" s="2">
        <f t="shared" si="25"/>
        <v>36762.110185185185</v>
      </c>
      <c r="L109" s="3">
        <f t="shared" si="26"/>
        <v>0.03136574073869269</v>
      </c>
      <c r="M109" s="4">
        <f t="shared" si="27"/>
        <v>0.7527777777286246</v>
      </c>
    </row>
    <row r="110" spans="1:13" ht="12.75">
      <c r="A110" s="11">
        <v>36768</v>
      </c>
      <c r="B110" s="12">
        <v>0.043194444444444445</v>
      </c>
      <c r="C110" s="13">
        <v>36768</v>
      </c>
      <c r="D110" s="12">
        <v>0.04704861111111111</v>
      </c>
      <c r="E110" s="14">
        <f t="shared" si="23"/>
        <v>0.09249999996973202</v>
      </c>
      <c r="F110" s="15" t="s">
        <v>6</v>
      </c>
      <c r="G110" s="15"/>
      <c r="H110" s="15"/>
      <c r="I110" s="7" t="s">
        <v>77</v>
      </c>
      <c r="J110" s="2">
        <f t="shared" si="24"/>
        <v>36768.04319444444</v>
      </c>
      <c r="K110" s="2">
        <f t="shared" si="25"/>
        <v>36768.04704861111</v>
      </c>
      <c r="L110" s="3">
        <f t="shared" si="26"/>
        <v>0.0038541666654055007</v>
      </c>
      <c r="M110" s="4">
        <f t="shared" si="27"/>
        <v>0.09249999996973202</v>
      </c>
    </row>
    <row r="111" spans="1:13" ht="12.75">
      <c r="A111" s="11">
        <v>36768</v>
      </c>
      <c r="B111" s="12">
        <v>0.30366898148148147</v>
      </c>
      <c r="C111" s="13">
        <v>36768</v>
      </c>
      <c r="D111" s="12">
        <v>0.3053125</v>
      </c>
      <c r="E111" s="14">
        <f t="shared" si="23"/>
        <v>0.03944444441003725</v>
      </c>
      <c r="F111" s="15"/>
      <c r="G111" s="15" t="s">
        <v>6</v>
      </c>
      <c r="H111" s="15"/>
      <c r="I111" s="7" t="s">
        <v>33</v>
      </c>
      <c r="J111" s="2">
        <f t="shared" si="24"/>
        <v>36768.30366898148</v>
      </c>
      <c r="K111" s="2">
        <f t="shared" si="25"/>
        <v>36768.3053125</v>
      </c>
      <c r="L111" s="3">
        <f t="shared" si="26"/>
        <v>0.0016435185170848854</v>
      </c>
      <c r="M111" s="4">
        <f t="shared" si="27"/>
        <v>0.03944444441003725</v>
      </c>
    </row>
    <row r="112" spans="1:13" ht="12.75">
      <c r="A112" s="11">
        <v>36804</v>
      </c>
      <c r="B112" s="12">
        <v>0.30797453703703703</v>
      </c>
      <c r="C112" s="13">
        <v>36804</v>
      </c>
      <c r="D112" s="12">
        <v>0.31212962962962965</v>
      </c>
      <c r="E112" s="14">
        <f t="shared" si="23"/>
        <v>0.09972222230862826</v>
      </c>
      <c r="F112" s="15"/>
      <c r="G112" s="15"/>
      <c r="H112" s="15" t="s">
        <v>6</v>
      </c>
      <c r="I112" s="7" t="s">
        <v>82</v>
      </c>
      <c r="J112" s="2">
        <f t="shared" si="24"/>
        <v>36804.307974537034</v>
      </c>
      <c r="K112" s="2">
        <f t="shared" si="25"/>
        <v>36804.31212962963</v>
      </c>
      <c r="L112" s="3">
        <f t="shared" si="26"/>
        <v>0.004155092596192844</v>
      </c>
      <c r="M112" s="4">
        <f t="shared" si="27"/>
        <v>0.09972222230862826</v>
      </c>
    </row>
    <row r="113" spans="1:13" ht="12.75" customHeight="1">
      <c r="A113" s="39" t="s">
        <v>119</v>
      </c>
      <c r="B113" s="40"/>
      <c r="C113" s="40"/>
      <c r="D113" s="41"/>
      <c r="E113" s="31">
        <f>SUM(E96:E112)</f>
        <v>300.9216666666325</v>
      </c>
      <c r="F113" s="31">
        <f>SUM(E113,-G113,-H113)</f>
        <v>13.72777777776355</v>
      </c>
      <c r="G113" s="31">
        <f>SUM(E97,E99,E107,E111)</f>
        <v>286.8394444445148</v>
      </c>
      <c r="H113" s="31">
        <f>SUM(E102,E103,E112)</f>
        <v>0.3544444443541579</v>
      </c>
      <c r="I113" s="7"/>
      <c r="J113" s="2"/>
      <c r="K113" s="2"/>
      <c r="L113" s="3"/>
      <c r="M113" s="4"/>
    </row>
    <row r="114" spans="1:13" s="1" customFormat="1" ht="12.75" customHeight="1">
      <c r="A114" s="39" t="s">
        <v>113</v>
      </c>
      <c r="B114" s="40"/>
      <c r="C114" s="40"/>
      <c r="D114" s="41"/>
      <c r="E114" s="31">
        <f>PRODUCT(E113,1/J114)*100</f>
        <v>3.435178843226398</v>
      </c>
      <c r="F114" s="31">
        <f>PRODUCT(F113,1/J114)*100</f>
        <v>0.15670979198360216</v>
      </c>
      <c r="G114" s="31">
        <f>PRODUCT(G113,1/J114)*100</f>
        <v>3.274422881786699</v>
      </c>
      <c r="H114" s="31">
        <f>PRODUCT(H113,1/J114)*100</f>
        <v>0.004046169456097693</v>
      </c>
      <c r="I114" s="32"/>
      <c r="J114" s="33">
        <f>PRODUCT(365,24)</f>
        <v>8760</v>
      </c>
      <c r="K114" s="34"/>
      <c r="L114" s="33"/>
      <c r="M114" s="35"/>
    </row>
    <row r="115" spans="1:13" ht="12.75">
      <c r="A115" s="11">
        <v>36914</v>
      </c>
      <c r="B115" s="12">
        <v>0.2820833333333333</v>
      </c>
      <c r="C115" s="13">
        <v>36914</v>
      </c>
      <c r="D115" s="12">
        <v>0.287662037037037</v>
      </c>
      <c r="E115" s="14">
        <f t="shared" si="23"/>
        <v>0.1338888889295049</v>
      </c>
      <c r="F115" s="15"/>
      <c r="G115" s="15"/>
      <c r="H115" s="15" t="s">
        <v>6</v>
      </c>
      <c r="I115" s="7" t="s">
        <v>79</v>
      </c>
      <c r="J115" s="2">
        <f t="shared" si="24"/>
        <v>36914.28208333333</v>
      </c>
      <c r="K115" s="2">
        <f t="shared" si="25"/>
        <v>36914.28766203704</v>
      </c>
      <c r="L115" s="3">
        <f t="shared" si="26"/>
        <v>0.0055787037053960375</v>
      </c>
      <c r="M115" s="4">
        <f t="shared" si="27"/>
        <v>0.1338888889295049</v>
      </c>
    </row>
    <row r="116" spans="1:13" ht="22.5">
      <c r="A116" s="11">
        <v>36921</v>
      </c>
      <c r="B116" s="12">
        <v>0.4815393518518518</v>
      </c>
      <c r="C116" s="11">
        <v>36921</v>
      </c>
      <c r="D116" s="12">
        <v>0.503912037037037</v>
      </c>
      <c r="E116" s="14">
        <f t="shared" si="23"/>
        <v>0.5369444444077089</v>
      </c>
      <c r="F116" s="15" t="s">
        <v>6</v>
      </c>
      <c r="G116" s="15"/>
      <c r="H116" s="15"/>
      <c r="I116" s="7" t="s">
        <v>84</v>
      </c>
      <c r="J116" s="2">
        <f t="shared" si="24"/>
        <v>36921.48153935185</v>
      </c>
      <c r="K116" s="2">
        <f t="shared" si="25"/>
        <v>36921.503912037035</v>
      </c>
      <c r="L116" s="3">
        <f t="shared" si="26"/>
        <v>0.02237268518365454</v>
      </c>
      <c r="M116" s="4">
        <f t="shared" si="27"/>
        <v>0.5369444444077089</v>
      </c>
    </row>
    <row r="117" spans="1:13" ht="22.5">
      <c r="A117" s="11">
        <v>36961</v>
      </c>
      <c r="B117" s="12">
        <v>0.32524305555555555</v>
      </c>
      <c r="C117" s="11">
        <v>36961</v>
      </c>
      <c r="D117" s="12">
        <v>0.3640046296296296</v>
      </c>
      <c r="E117" s="14">
        <f t="shared" si="23"/>
        <v>0.9302777776611038</v>
      </c>
      <c r="F117" s="15" t="s">
        <v>6</v>
      </c>
      <c r="G117" s="15"/>
      <c r="H117" s="15"/>
      <c r="I117" s="7" t="s">
        <v>87</v>
      </c>
      <c r="J117" s="2">
        <f t="shared" si="24"/>
        <v>36961.32524305556</v>
      </c>
      <c r="K117" s="2">
        <f t="shared" si="25"/>
        <v>36961.36400462963</v>
      </c>
      <c r="L117" s="3">
        <f t="shared" si="26"/>
        <v>0.038761574069212656</v>
      </c>
      <c r="M117" s="4">
        <f t="shared" si="27"/>
        <v>0.9302777776611038</v>
      </c>
    </row>
    <row r="118" spans="1:13" ht="22.5">
      <c r="A118" s="11">
        <v>36964</v>
      </c>
      <c r="B118" s="12">
        <v>0.26131944444444444</v>
      </c>
      <c r="C118" s="11">
        <v>36964</v>
      </c>
      <c r="D118" s="12">
        <v>0.26372685185185185</v>
      </c>
      <c r="E118" s="14">
        <f t="shared" si="23"/>
        <v>0.057777777838055044</v>
      </c>
      <c r="F118" s="15" t="s">
        <v>6</v>
      </c>
      <c r="G118" s="15"/>
      <c r="H118" s="15"/>
      <c r="I118" s="7" t="s">
        <v>86</v>
      </c>
      <c r="J118" s="2">
        <f t="shared" si="24"/>
        <v>36964.26131944444</v>
      </c>
      <c r="K118" s="2">
        <f t="shared" si="25"/>
        <v>36964.26372685185</v>
      </c>
      <c r="L118" s="3">
        <f t="shared" si="26"/>
        <v>0.00240740740991896</v>
      </c>
      <c r="M118" s="4">
        <f t="shared" si="27"/>
        <v>0.057777777838055044</v>
      </c>
    </row>
    <row r="119" spans="1:13" ht="12.75">
      <c r="A119" s="11">
        <v>36971</v>
      </c>
      <c r="B119" s="12">
        <v>0.6095717592592592</v>
      </c>
      <c r="C119" s="11">
        <v>36971</v>
      </c>
      <c r="D119" s="12">
        <v>0.620162037037037</v>
      </c>
      <c r="E119" s="14">
        <f t="shared" si="23"/>
        <v>0.2541666665347293</v>
      </c>
      <c r="F119" s="15" t="s">
        <v>6</v>
      </c>
      <c r="G119" s="15"/>
      <c r="H119" s="15"/>
      <c r="I119" s="7" t="s">
        <v>85</v>
      </c>
      <c r="J119" s="2">
        <f t="shared" si="24"/>
        <v>36971.60957175926</v>
      </c>
      <c r="K119" s="2">
        <f t="shared" si="25"/>
        <v>36971.620162037034</v>
      </c>
      <c r="L119" s="3">
        <f t="shared" si="26"/>
        <v>0.010590277772280388</v>
      </c>
      <c r="M119" s="4">
        <f t="shared" si="27"/>
        <v>0.2541666665347293</v>
      </c>
    </row>
    <row r="120" spans="1:13" ht="12.75">
      <c r="A120" s="11">
        <v>36979</v>
      </c>
      <c r="B120" s="12">
        <v>0.6452083333333333</v>
      </c>
      <c r="C120" s="11">
        <v>36979</v>
      </c>
      <c r="D120" s="12">
        <v>0.6474768518518519</v>
      </c>
      <c r="E120" s="14">
        <f t="shared" si="23"/>
        <v>0.05444444442400709</v>
      </c>
      <c r="F120" s="15" t="s">
        <v>6</v>
      </c>
      <c r="G120" s="15"/>
      <c r="H120" s="15"/>
      <c r="I120" s="7" t="s">
        <v>88</v>
      </c>
      <c r="J120" s="2">
        <f t="shared" si="24"/>
        <v>36979.645208333335</v>
      </c>
      <c r="K120" s="2">
        <f t="shared" si="25"/>
        <v>36979.64747685185</v>
      </c>
      <c r="L120" s="3">
        <f t="shared" si="26"/>
        <v>0.002268518517666962</v>
      </c>
      <c r="M120" s="4">
        <f t="shared" si="27"/>
        <v>0.05444444442400709</v>
      </c>
    </row>
    <row r="121" spans="1:13" ht="12.75">
      <c r="A121" s="11">
        <v>37012</v>
      </c>
      <c r="B121" s="12">
        <v>0.2964699074074074</v>
      </c>
      <c r="C121" s="13">
        <v>37021</v>
      </c>
      <c r="D121" s="12">
        <v>0.6103935185185185</v>
      </c>
      <c r="E121" s="14">
        <f t="shared" si="23"/>
        <v>223.53416666662088</v>
      </c>
      <c r="F121" s="15"/>
      <c r="G121" s="15" t="s">
        <v>6</v>
      </c>
      <c r="H121" s="15"/>
      <c r="I121" s="7" t="s">
        <v>10</v>
      </c>
      <c r="J121" s="2">
        <f t="shared" si="24"/>
        <v>37012.29646990741</v>
      </c>
      <c r="K121" s="2">
        <f t="shared" si="25"/>
        <v>37021.61039351852</v>
      </c>
      <c r="L121" s="3">
        <f t="shared" si="26"/>
        <v>9.313923611109203</v>
      </c>
      <c r="M121" s="4">
        <f t="shared" si="27"/>
        <v>223.53416666662088</v>
      </c>
    </row>
    <row r="122" spans="1:13" ht="12.75">
      <c r="A122" s="11">
        <v>37065</v>
      </c>
      <c r="B122" s="12">
        <v>0.8189814814814814</v>
      </c>
      <c r="C122" s="11">
        <v>37065</v>
      </c>
      <c r="D122" s="12">
        <v>0.8251273148148148</v>
      </c>
      <c r="E122" s="14">
        <f t="shared" si="23"/>
        <v>0.14749999990453944</v>
      </c>
      <c r="F122" s="15"/>
      <c r="G122" s="15"/>
      <c r="H122" s="15" t="s">
        <v>6</v>
      </c>
      <c r="I122" s="7" t="s">
        <v>90</v>
      </c>
      <c r="J122" s="2">
        <f t="shared" si="24"/>
        <v>37065.81898148148</v>
      </c>
      <c r="K122" s="2">
        <f t="shared" si="25"/>
        <v>37065.82512731481</v>
      </c>
      <c r="L122" s="3">
        <f t="shared" si="26"/>
        <v>0.00614583332935581</v>
      </c>
      <c r="M122" s="4">
        <f t="shared" si="27"/>
        <v>0.14749999990453944</v>
      </c>
    </row>
    <row r="123" spans="1:13" ht="22.5">
      <c r="A123" s="11">
        <v>37065</v>
      </c>
      <c r="B123" s="12">
        <v>0.8592939814814815</v>
      </c>
      <c r="C123" s="11">
        <v>37065</v>
      </c>
      <c r="D123" s="12">
        <v>0.8608333333333333</v>
      </c>
      <c r="E123" s="14">
        <f t="shared" si="23"/>
        <v>0.03694444434950128</v>
      </c>
      <c r="F123" s="15" t="s">
        <v>6</v>
      </c>
      <c r="G123" s="15"/>
      <c r="H123" s="15"/>
      <c r="I123" s="7" t="s">
        <v>89</v>
      </c>
      <c r="J123" s="2">
        <f t="shared" si="24"/>
        <v>37065.859293981484</v>
      </c>
      <c r="K123" s="2">
        <f t="shared" si="25"/>
        <v>37065.86083333333</v>
      </c>
      <c r="L123" s="3">
        <f t="shared" si="26"/>
        <v>0.0015393518478958867</v>
      </c>
      <c r="M123" s="4">
        <f t="shared" si="27"/>
        <v>0.03694444434950128</v>
      </c>
    </row>
    <row r="124" spans="1:13" ht="22.5">
      <c r="A124" s="11">
        <v>37092</v>
      </c>
      <c r="B124" s="12">
        <v>0.8038310185185185</v>
      </c>
      <c r="C124" s="11">
        <v>37092</v>
      </c>
      <c r="D124" s="12">
        <v>0.8283101851851852</v>
      </c>
      <c r="E124" s="14">
        <f t="shared" si="23"/>
        <v>0.5874999999068677</v>
      </c>
      <c r="F124" s="15" t="s">
        <v>6</v>
      </c>
      <c r="G124" s="15"/>
      <c r="H124" s="15"/>
      <c r="I124" s="30" t="s">
        <v>91</v>
      </c>
      <c r="J124" s="2">
        <f t="shared" si="24"/>
        <v>37092.80383101852</v>
      </c>
      <c r="K124" s="2">
        <f t="shared" si="25"/>
        <v>37092.828310185185</v>
      </c>
      <c r="L124" s="3">
        <f t="shared" si="26"/>
        <v>0.024479166662786156</v>
      </c>
      <c r="M124" s="4">
        <f t="shared" si="27"/>
        <v>0.5874999999068677</v>
      </c>
    </row>
    <row r="125" spans="1:13" ht="12.75">
      <c r="A125" s="11">
        <v>37103</v>
      </c>
      <c r="B125" s="12">
        <v>0.07206018518518519</v>
      </c>
      <c r="C125" s="13">
        <v>37103</v>
      </c>
      <c r="D125" s="12">
        <v>0.07641203703703704</v>
      </c>
      <c r="E125" s="14">
        <f t="shared" si="23"/>
        <v>0.10444444441236556</v>
      </c>
      <c r="F125" s="15"/>
      <c r="G125" s="15"/>
      <c r="H125" s="15" t="s">
        <v>6</v>
      </c>
      <c r="I125" s="7" t="s">
        <v>99</v>
      </c>
      <c r="J125" s="2">
        <f t="shared" si="24"/>
        <v>37103.072060185186</v>
      </c>
      <c r="K125" s="2">
        <f t="shared" si="25"/>
        <v>37103.07641203704</v>
      </c>
      <c r="L125" s="3">
        <f t="shared" si="26"/>
        <v>0.0043518518505152315</v>
      </c>
      <c r="M125" s="4">
        <f t="shared" si="27"/>
        <v>0.10444444441236556</v>
      </c>
    </row>
    <row r="126" spans="1:13" ht="12.75">
      <c r="A126" s="11">
        <v>37112</v>
      </c>
      <c r="B126" s="12">
        <v>0.5838773148148148</v>
      </c>
      <c r="C126" s="11">
        <v>37112</v>
      </c>
      <c r="D126" s="12">
        <v>0.6984259259259259</v>
      </c>
      <c r="E126" s="14">
        <f t="shared" si="23"/>
        <v>2.7491666667046957</v>
      </c>
      <c r="F126" s="15"/>
      <c r="G126" s="15" t="s">
        <v>6</v>
      </c>
      <c r="H126" s="15"/>
      <c r="I126" s="7" t="s">
        <v>92</v>
      </c>
      <c r="J126" s="2">
        <f t="shared" si="24"/>
        <v>37112.58387731481</v>
      </c>
      <c r="K126" s="2">
        <f t="shared" si="25"/>
        <v>37112.698425925926</v>
      </c>
      <c r="L126" s="3">
        <f t="shared" si="26"/>
        <v>0.11454861111269565</v>
      </c>
      <c r="M126" s="4">
        <f t="shared" si="27"/>
        <v>2.7491666667046957</v>
      </c>
    </row>
    <row r="127" spans="1:13" ht="12.75" customHeight="1">
      <c r="A127" s="39" t="s">
        <v>120</v>
      </c>
      <c r="B127" s="40"/>
      <c r="C127" s="40"/>
      <c r="D127" s="41"/>
      <c r="E127" s="31">
        <f>SUM(E115:E126)</f>
        <v>229.12722222169396</v>
      </c>
      <c r="F127" s="31">
        <f>SUM(E127,-G127,-H127)</f>
        <v>2.458055555121973</v>
      </c>
      <c r="G127" s="31">
        <f>SUM(E121,E126)</f>
        <v>226.28333333332557</v>
      </c>
      <c r="H127" s="31">
        <f>SUM(E115,E122,E125)</f>
        <v>0.3858333332464099</v>
      </c>
      <c r="I127" s="7"/>
      <c r="J127" s="2"/>
      <c r="K127" s="2"/>
      <c r="L127" s="3"/>
      <c r="M127" s="4"/>
    </row>
    <row r="128" spans="1:13" s="1" customFormat="1" ht="12.75" customHeight="1">
      <c r="A128" s="39" t="s">
        <v>113</v>
      </c>
      <c r="B128" s="40"/>
      <c r="C128" s="40"/>
      <c r="D128" s="41"/>
      <c r="E128" s="31">
        <f>PRODUCT(E127,1/J128)*100</f>
        <v>2.6156075596083785</v>
      </c>
      <c r="F128" s="31">
        <f>PRODUCT(F127,1/J128)*100</f>
        <v>0.028059994921483714</v>
      </c>
      <c r="G128" s="31">
        <f>PRODUCT(G127,1/J128)*100</f>
        <v>2.583143074581342</v>
      </c>
      <c r="H128" s="31">
        <f>PRODUCT(H127,1/J128)*100</f>
        <v>0.004404490105552624</v>
      </c>
      <c r="I128" s="32"/>
      <c r="J128" s="33">
        <f>PRODUCT(365,24)</f>
        <v>8760</v>
      </c>
      <c r="K128" s="34"/>
      <c r="L128" s="33"/>
      <c r="M128" s="35"/>
    </row>
    <row r="129" spans="1:13" ht="12.75">
      <c r="A129" s="11">
        <v>37359</v>
      </c>
      <c r="B129" s="12">
        <v>0.7455324074074073</v>
      </c>
      <c r="C129" s="11">
        <v>37359</v>
      </c>
      <c r="D129" s="12">
        <v>0.7600810185185186</v>
      </c>
      <c r="E129" s="14">
        <f t="shared" si="23"/>
        <v>0.3491666665649973</v>
      </c>
      <c r="F129" s="15" t="s">
        <v>6</v>
      </c>
      <c r="G129" s="15"/>
      <c r="H129" s="15"/>
      <c r="I129" s="7" t="s">
        <v>62</v>
      </c>
      <c r="J129" s="2">
        <f t="shared" si="24"/>
        <v>37359.74553240741</v>
      </c>
      <c r="K129" s="2">
        <f t="shared" si="25"/>
        <v>37359.76008101852</v>
      </c>
      <c r="L129" s="3">
        <f t="shared" si="26"/>
        <v>0.014548611106874887</v>
      </c>
      <c r="M129" s="4">
        <f t="shared" si="27"/>
        <v>0.3491666665649973</v>
      </c>
    </row>
    <row r="130" spans="1:13" ht="12.75">
      <c r="A130" s="11">
        <v>37382</v>
      </c>
      <c r="B130" s="12">
        <v>0.293287037037037</v>
      </c>
      <c r="C130" s="13">
        <v>37398</v>
      </c>
      <c r="D130" s="12">
        <v>0.5428819444444445</v>
      </c>
      <c r="E130" s="14">
        <f t="shared" si="23"/>
        <v>389.9902777777752</v>
      </c>
      <c r="F130" s="15"/>
      <c r="G130" s="15" t="s">
        <v>6</v>
      </c>
      <c r="H130" s="15"/>
      <c r="I130" s="7" t="s">
        <v>10</v>
      </c>
      <c r="J130" s="2">
        <f t="shared" si="24"/>
        <v>37382.293287037035</v>
      </c>
      <c r="K130" s="2">
        <f t="shared" si="25"/>
        <v>37398.54288194444</v>
      </c>
      <c r="L130" s="3">
        <f t="shared" si="26"/>
        <v>16.2495949074073</v>
      </c>
      <c r="M130" s="4">
        <f t="shared" si="27"/>
        <v>389.9902777777752</v>
      </c>
    </row>
    <row r="131" spans="1:13" ht="12.75">
      <c r="A131" s="13">
        <v>37398</v>
      </c>
      <c r="B131" s="12">
        <v>0.611087962962963</v>
      </c>
      <c r="C131" s="13">
        <v>37398</v>
      </c>
      <c r="D131" s="12">
        <v>0.6861342592592593</v>
      </c>
      <c r="E131" s="14">
        <f t="shared" si="23"/>
        <v>1.8011111111263745</v>
      </c>
      <c r="F131" s="15"/>
      <c r="G131" s="15" t="s">
        <v>6</v>
      </c>
      <c r="H131" s="15"/>
      <c r="I131" s="7" t="s">
        <v>93</v>
      </c>
      <c r="J131" s="2">
        <f t="shared" si="24"/>
        <v>37398.61108796296</v>
      </c>
      <c r="K131" s="2">
        <f t="shared" si="25"/>
        <v>37398.68613425926</v>
      </c>
      <c r="L131" s="3">
        <f t="shared" si="26"/>
        <v>0.07504629629693227</v>
      </c>
      <c r="M131" s="4">
        <f t="shared" si="27"/>
        <v>1.8011111111263745</v>
      </c>
    </row>
    <row r="132" spans="1:13" ht="12.75">
      <c r="A132" s="11">
        <v>37400</v>
      </c>
      <c r="B132" s="12">
        <v>0.49297453703703703</v>
      </c>
      <c r="C132" s="11">
        <v>37400</v>
      </c>
      <c r="D132" s="12">
        <v>0.7038310185185185</v>
      </c>
      <c r="E132" s="14">
        <f t="shared" si="23"/>
        <v>5.060555555450264</v>
      </c>
      <c r="F132" s="15" t="s">
        <v>6</v>
      </c>
      <c r="G132" s="15"/>
      <c r="H132" s="15"/>
      <c r="I132" s="7" t="s">
        <v>94</v>
      </c>
      <c r="J132" s="2">
        <f t="shared" si="24"/>
        <v>37400.49297453704</v>
      </c>
      <c r="K132" s="2">
        <f t="shared" si="25"/>
        <v>37400.703831018516</v>
      </c>
      <c r="L132" s="3">
        <f t="shared" si="26"/>
        <v>0.21085648147709435</v>
      </c>
      <c r="M132" s="4">
        <f t="shared" si="27"/>
        <v>5.060555555450264</v>
      </c>
    </row>
    <row r="133" spans="1:13" ht="12.75">
      <c r="A133" s="11">
        <v>37401</v>
      </c>
      <c r="B133" s="12">
        <v>0.2896296296296296</v>
      </c>
      <c r="C133" s="11">
        <v>37401</v>
      </c>
      <c r="D133" s="12">
        <v>0.4699189814814815</v>
      </c>
      <c r="E133" s="14">
        <f t="shared" si="23"/>
        <v>4.3269444443285465</v>
      </c>
      <c r="F133" s="15"/>
      <c r="G133" s="15" t="s">
        <v>6</v>
      </c>
      <c r="H133" s="15"/>
      <c r="I133" s="7" t="s">
        <v>95</v>
      </c>
      <c r="J133" s="2">
        <f t="shared" si="24"/>
        <v>37401.28962962963</v>
      </c>
      <c r="K133" s="2">
        <f t="shared" si="25"/>
        <v>37401.46991898148</v>
      </c>
      <c r="L133" s="3">
        <f t="shared" si="26"/>
        <v>0.18028935184702277</v>
      </c>
      <c r="M133" s="4">
        <f t="shared" si="27"/>
        <v>4.3269444443285465</v>
      </c>
    </row>
    <row r="134" spans="1:13" ht="12.75">
      <c r="A134" s="11">
        <v>37404</v>
      </c>
      <c r="B134" s="12">
        <v>0.3304398148148148</v>
      </c>
      <c r="C134" s="11">
        <v>37404</v>
      </c>
      <c r="D134" s="12">
        <v>0.34498842592592593</v>
      </c>
      <c r="E134" s="14">
        <f t="shared" si="23"/>
        <v>0.3491666665649973</v>
      </c>
      <c r="F134" s="15" t="s">
        <v>6</v>
      </c>
      <c r="G134" s="15"/>
      <c r="H134" s="15"/>
      <c r="I134" s="7" t="s">
        <v>96</v>
      </c>
      <c r="J134" s="2">
        <f t="shared" si="24"/>
        <v>37404.33043981482</v>
      </c>
      <c r="K134" s="2">
        <f t="shared" si="25"/>
        <v>37404.344988425924</v>
      </c>
      <c r="L134" s="3">
        <f t="shared" si="26"/>
        <v>0.014548611106874887</v>
      </c>
      <c r="M134" s="4">
        <f t="shared" si="27"/>
        <v>0.3491666665649973</v>
      </c>
    </row>
    <row r="135" spans="1:13" ht="12.75">
      <c r="A135" s="11">
        <v>37407</v>
      </c>
      <c r="B135" s="12">
        <v>0.6488657407407408</v>
      </c>
      <c r="C135" s="11">
        <v>37407</v>
      </c>
      <c r="D135" s="12">
        <v>0.6526041666666667</v>
      </c>
      <c r="E135" s="14">
        <f t="shared" si="23"/>
        <v>0.08972222224110737</v>
      </c>
      <c r="F135" s="15" t="s">
        <v>6</v>
      </c>
      <c r="G135" s="15"/>
      <c r="H135" s="15"/>
      <c r="I135" s="7" t="s">
        <v>97</v>
      </c>
      <c r="J135" s="2">
        <f t="shared" si="24"/>
        <v>37407.64886574074</v>
      </c>
      <c r="K135" s="2">
        <f t="shared" si="25"/>
        <v>37407.652604166666</v>
      </c>
      <c r="L135" s="3">
        <f t="shared" si="26"/>
        <v>0.0037384259267128073</v>
      </c>
      <c r="M135" s="4">
        <f t="shared" si="27"/>
        <v>0.08972222224110737</v>
      </c>
    </row>
    <row r="136" spans="1:13" ht="12.75">
      <c r="A136" s="11">
        <v>37413</v>
      </c>
      <c r="B136" s="12">
        <v>0.675601851851852</v>
      </c>
      <c r="C136" s="11">
        <v>37413</v>
      </c>
      <c r="D136" s="12">
        <v>0.6832523148148147</v>
      </c>
      <c r="E136" s="14">
        <f t="shared" si="23"/>
        <v>0.1836111110751517</v>
      </c>
      <c r="F136" s="15" t="s">
        <v>6</v>
      </c>
      <c r="G136" s="15"/>
      <c r="H136" s="15"/>
      <c r="I136" s="7" t="s">
        <v>9</v>
      </c>
      <c r="J136" s="2">
        <f t="shared" si="24"/>
        <v>37413.67560185185</v>
      </c>
      <c r="K136" s="2">
        <f t="shared" si="25"/>
        <v>37413.68325231481</v>
      </c>
      <c r="L136" s="3">
        <f t="shared" si="26"/>
        <v>0.007650462961464655</v>
      </c>
      <c r="M136" s="4">
        <f t="shared" si="27"/>
        <v>0.1836111110751517</v>
      </c>
    </row>
    <row r="137" spans="1:13" ht="12.75">
      <c r="A137" s="11">
        <v>37415</v>
      </c>
      <c r="B137" s="12">
        <v>0.8699768518518519</v>
      </c>
      <c r="C137" s="11">
        <v>37415</v>
      </c>
      <c r="D137" s="12">
        <v>0.8746643518518519</v>
      </c>
      <c r="E137" s="14">
        <f t="shared" si="23"/>
        <v>0.11250000010477379</v>
      </c>
      <c r="F137" s="15"/>
      <c r="G137" s="15"/>
      <c r="H137" s="15" t="s">
        <v>6</v>
      </c>
      <c r="I137" s="7" t="s">
        <v>98</v>
      </c>
      <c r="J137" s="2">
        <f aca="true" t="shared" si="28" ref="J137:J153">A137+B137</f>
        <v>37415.86997685185</v>
      </c>
      <c r="K137" s="2">
        <f aca="true" t="shared" si="29" ref="K137:K153">C137+D137</f>
        <v>37415.87466435185</v>
      </c>
      <c r="L137" s="3">
        <f aca="true" t="shared" si="30" ref="L137:L153">K137-J137</f>
        <v>0.004687500004365575</v>
      </c>
      <c r="M137" s="4">
        <f t="shared" si="27"/>
        <v>0.11250000010477379</v>
      </c>
    </row>
    <row r="138" spans="1:13" ht="12.75">
      <c r="A138" s="11">
        <v>37433</v>
      </c>
      <c r="B138" s="12">
        <v>0.9720949074074073</v>
      </c>
      <c r="C138" s="11">
        <v>37433</v>
      </c>
      <c r="D138" s="12">
        <v>0.9772106481481481</v>
      </c>
      <c r="E138" s="14">
        <f>24*L138</f>
        <v>0.12277777766576037</v>
      </c>
      <c r="F138" s="15" t="s">
        <v>6</v>
      </c>
      <c r="G138" s="15"/>
      <c r="H138" s="15"/>
      <c r="I138" s="7" t="s">
        <v>101</v>
      </c>
      <c r="J138" s="2">
        <f t="shared" si="28"/>
        <v>37433.97209490741</v>
      </c>
      <c r="K138" s="2">
        <f t="shared" si="29"/>
        <v>37433.97721064815</v>
      </c>
      <c r="L138" s="3">
        <f t="shared" si="30"/>
        <v>0.005115740736073349</v>
      </c>
      <c r="M138" s="4">
        <f t="shared" si="27"/>
        <v>0.12277777766576037</v>
      </c>
    </row>
    <row r="139" spans="1:13" ht="12.75">
      <c r="A139" s="11">
        <v>37445</v>
      </c>
      <c r="B139" s="12">
        <v>0.09482638888888889</v>
      </c>
      <c r="C139" s="11">
        <v>37445</v>
      </c>
      <c r="D139" s="12">
        <v>0.1027199074074074</v>
      </c>
      <c r="E139" s="14">
        <f>24*L139</f>
        <v>0.18944444454973564</v>
      </c>
      <c r="F139" s="15" t="s">
        <v>6</v>
      </c>
      <c r="G139" s="15"/>
      <c r="H139" s="15"/>
      <c r="I139" s="7" t="s">
        <v>100</v>
      </c>
      <c r="J139" s="2">
        <f t="shared" si="28"/>
        <v>37445.094826388886</v>
      </c>
      <c r="K139" s="2">
        <f t="shared" si="29"/>
        <v>37445.10271990741</v>
      </c>
      <c r="L139" s="3">
        <f t="shared" si="30"/>
        <v>0.007893518522905651</v>
      </c>
      <c r="M139" s="4">
        <f t="shared" si="27"/>
        <v>0.18944444454973564</v>
      </c>
    </row>
    <row r="140" spans="1:13" ht="12.75">
      <c r="A140" s="11">
        <v>37451</v>
      </c>
      <c r="B140" s="12">
        <v>0.9568171296296296</v>
      </c>
      <c r="C140" s="11">
        <v>37451</v>
      </c>
      <c r="D140" s="12">
        <v>0.9585648148148148</v>
      </c>
      <c r="E140" s="14">
        <f>24*L140</f>
        <v>0.04194444447057322</v>
      </c>
      <c r="F140" s="15" t="s">
        <v>6</v>
      </c>
      <c r="G140" s="15"/>
      <c r="H140" s="15"/>
      <c r="I140" s="7" t="s">
        <v>101</v>
      </c>
      <c r="J140" s="2">
        <f t="shared" si="28"/>
        <v>37451.95681712963</v>
      </c>
      <c r="K140" s="2">
        <f t="shared" si="29"/>
        <v>37451.95856481481</v>
      </c>
      <c r="L140" s="3">
        <f t="shared" si="30"/>
        <v>0.001747685186273884</v>
      </c>
      <c r="M140" s="4">
        <f t="shared" si="27"/>
        <v>0.04194444447057322</v>
      </c>
    </row>
    <row r="141" spans="1:13" ht="12.75">
      <c r="A141" s="11">
        <v>37453</v>
      </c>
      <c r="B141" s="12">
        <v>0.8461921296296296</v>
      </c>
      <c r="C141" s="11">
        <v>37453</v>
      </c>
      <c r="D141" s="12">
        <v>0.8495023148148149</v>
      </c>
      <c r="E141" s="14">
        <f>24*L141</f>
        <v>0.07944444433087483</v>
      </c>
      <c r="F141" s="15" t="s">
        <v>6</v>
      </c>
      <c r="G141" s="15"/>
      <c r="H141" s="15"/>
      <c r="I141" s="7" t="s">
        <v>102</v>
      </c>
      <c r="J141" s="2">
        <f t="shared" si="28"/>
        <v>37453.84619212963</v>
      </c>
      <c r="K141" s="2">
        <f t="shared" si="29"/>
        <v>37453.84950231481</v>
      </c>
      <c r="L141" s="3">
        <f t="shared" si="30"/>
        <v>0.003310185180453118</v>
      </c>
      <c r="M141" s="4">
        <f t="shared" si="27"/>
        <v>0.07944444433087483</v>
      </c>
    </row>
    <row r="142" spans="1:13" ht="12.75">
      <c r="A142" s="11">
        <v>37454</v>
      </c>
      <c r="B142" s="12">
        <v>0.015983796296296295</v>
      </c>
      <c r="C142" s="11">
        <v>37454</v>
      </c>
      <c r="D142" s="12">
        <v>0.018078703703703704</v>
      </c>
      <c r="E142" s="14">
        <f aca="true" t="shared" si="31" ref="E142:E151">24*L142</f>
        <v>0.050277777831070125</v>
      </c>
      <c r="F142" s="15" t="s">
        <v>6</v>
      </c>
      <c r="G142" s="15"/>
      <c r="H142" s="15"/>
      <c r="I142" s="7" t="s">
        <v>102</v>
      </c>
      <c r="J142" s="2">
        <f t="shared" si="28"/>
        <v>37454.01598379629</v>
      </c>
      <c r="K142" s="2">
        <f t="shared" si="29"/>
        <v>37454.0180787037</v>
      </c>
      <c r="L142" s="3">
        <f t="shared" si="30"/>
        <v>0.002094907409627922</v>
      </c>
      <c r="M142" s="4">
        <f t="shared" si="27"/>
        <v>0.050277777831070125</v>
      </c>
    </row>
    <row r="143" spans="1:13" ht="12.75">
      <c r="A143" s="11">
        <v>37488</v>
      </c>
      <c r="B143" s="12">
        <v>0.2947916666666667</v>
      </c>
      <c r="C143" s="11">
        <v>37488</v>
      </c>
      <c r="D143" s="12">
        <v>0.29966435185185186</v>
      </c>
      <c r="E143" s="14">
        <f t="shared" si="31"/>
        <v>0.11694444436579943</v>
      </c>
      <c r="F143" s="15" t="s">
        <v>6</v>
      </c>
      <c r="G143" s="15"/>
      <c r="H143" s="15"/>
      <c r="I143" s="7" t="s">
        <v>103</v>
      </c>
      <c r="J143" s="2">
        <f t="shared" si="28"/>
        <v>37488.29479166667</v>
      </c>
      <c r="K143" s="2">
        <f t="shared" si="29"/>
        <v>37488.29966435185</v>
      </c>
      <c r="L143" s="3">
        <f t="shared" si="30"/>
        <v>0.0048726851819083095</v>
      </c>
      <c r="M143" s="4">
        <f t="shared" si="27"/>
        <v>0.11694444436579943</v>
      </c>
    </row>
    <row r="144" spans="1:13" ht="12.75">
      <c r="A144" s="11">
        <v>37488</v>
      </c>
      <c r="B144" s="12">
        <v>0.4258449074074074</v>
      </c>
      <c r="C144" s="11">
        <v>37488</v>
      </c>
      <c r="D144" s="12">
        <v>0.42854166666666665</v>
      </c>
      <c r="E144" s="14">
        <f t="shared" si="31"/>
        <v>0.06472222233423963</v>
      </c>
      <c r="F144" s="15"/>
      <c r="G144" s="15" t="s">
        <v>6</v>
      </c>
      <c r="H144" s="15"/>
      <c r="I144" s="7" t="s">
        <v>104</v>
      </c>
      <c r="J144" s="2">
        <f t="shared" si="28"/>
        <v>37488.425844907404</v>
      </c>
      <c r="K144" s="2">
        <f t="shared" si="29"/>
        <v>37488.42854166667</v>
      </c>
      <c r="L144" s="3">
        <f t="shared" si="30"/>
        <v>0.0026967592639266513</v>
      </c>
      <c r="M144" s="4">
        <f t="shared" si="27"/>
        <v>0.06472222233423963</v>
      </c>
    </row>
    <row r="145" spans="1:13" ht="12.75">
      <c r="A145" s="11">
        <v>37577</v>
      </c>
      <c r="B145" s="12">
        <v>0.2414814814814815</v>
      </c>
      <c r="C145" s="11">
        <v>37577</v>
      </c>
      <c r="D145" s="12">
        <v>0.24310185185185185</v>
      </c>
      <c r="E145" s="14">
        <f t="shared" si="31"/>
        <v>0.03888888889923692</v>
      </c>
      <c r="F145" s="15" t="s">
        <v>6</v>
      </c>
      <c r="G145" s="15"/>
      <c r="H145" s="15"/>
      <c r="I145" s="7" t="s">
        <v>105</v>
      </c>
      <c r="J145" s="2">
        <f t="shared" si="28"/>
        <v>37577.241481481484</v>
      </c>
      <c r="K145" s="2">
        <f t="shared" si="29"/>
        <v>37577.243101851855</v>
      </c>
      <c r="L145" s="3">
        <f t="shared" si="30"/>
        <v>0.0016203703708015382</v>
      </c>
      <c r="M145" s="4">
        <f t="shared" si="27"/>
        <v>0.03888888889923692</v>
      </c>
    </row>
    <row r="146" spans="1:13" ht="12.75">
      <c r="A146" s="11">
        <v>37588</v>
      </c>
      <c r="B146" s="12">
        <v>0.8782638888888888</v>
      </c>
      <c r="C146" s="11">
        <v>37588</v>
      </c>
      <c r="D146" s="12">
        <v>0.9126967592592593</v>
      </c>
      <c r="E146" s="14">
        <f t="shared" si="31"/>
        <v>0.8263888889341615</v>
      </c>
      <c r="F146" s="15" t="s">
        <v>6</v>
      </c>
      <c r="G146" s="15"/>
      <c r="H146" s="15"/>
      <c r="I146" s="7" t="s">
        <v>106</v>
      </c>
      <c r="J146" s="2">
        <f t="shared" si="28"/>
        <v>37588.87826388889</v>
      </c>
      <c r="K146" s="2">
        <f t="shared" si="29"/>
        <v>37588.91269675926</v>
      </c>
      <c r="L146" s="3">
        <f t="shared" si="30"/>
        <v>0.03443287037225673</v>
      </c>
      <c r="M146" s="4">
        <f t="shared" si="27"/>
        <v>0.8263888889341615</v>
      </c>
    </row>
    <row r="147" spans="1:13" ht="12.75">
      <c r="A147" s="11">
        <v>37590</v>
      </c>
      <c r="B147" s="12">
        <v>0.3244212962962963</v>
      </c>
      <c r="C147" s="11">
        <v>37590</v>
      </c>
      <c r="D147" s="12">
        <v>0.32665509259259257</v>
      </c>
      <c r="E147" s="14">
        <f t="shared" si="31"/>
        <v>0.0536111110704951</v>
      </c>
      <c r="F147" s="15" t="s">
        <v>6</v>
      </c>
      <c r="G147" s="15"/>
      <c r="H147" s="15"/>
      <c r="I147" s="7" t="s">
        <v>107</v>
      </c>
      <c r="J147" s="2">
        <f t="shared" si="28"/>
        <v>37590.324421296296</v>
      </c>
      <c r="K147" s="2">
        <f t="shared" si="29"/>
        <v>37590.32665509259</v>
      </c>
      <c r="L147" s="3">
        <f t="shared" si="30"/>
        <v>0.0022337962946039625</v>
      </c>
      <c r="M147" s="4">
        <f t="shared" si="27"/>
        <v>0.0536111110704951</v>
      </c>
    </row>
    <row r="148" spans="1:13" ht="12.75" customHeight="1">
      <c r="A148" s="39" t="s">
        <v>121</v>
      </c>
      <c r="B148" s="40"/>
      <c r="C148" s="40"/>
      <c r="D148" s="41"/>
      <c r="E148" s="31">
        <f>SUM(E129:E147)</f>
        <v>403.84749999968335</v>
      </c>
      <c r="F148" s="31">
        <f>SUM(E148,-G148,-H148)</f>
        <v>7.551944444014225</v>
      </c>
      <c r="G148" s="31">
        <f>SUM(E130,E131,E133,E144)</f>
        <v>396.18305555556435</v>
      </c>
      <c r="H148" s="31">
        <f>SUM(E137)</f>
        <v>0.11250000010477379</v>
      </c>
      <c r="I148" s="7"/>
      <c r="J148" s="2"/>
      <c r="K148" s="2"/>
      <c r="L148" s="3"/>
      <c r="M148" s="4"/>
    </row>
    <row r="149" spans="1:13" s="1" customFormat="1" ht="12.75" customHeight="1">
      <c r="A149" s="39" t="s">
        <v>113</v>
      </c>
      <c r="B149" s="40"/>
      <c r="C149" s="40"/>
      <c r="D149" s="41"/>
      <c r="E149" s="31">
        <f>PRODUCT(E148,1/J149)*100</f>
        <v>4.6101312785351976</v>
      </c>
      <c r="F149" s="31">
        <f>PRODUCT(F148,1/J149)*100</f>
        <v>0.0862094114613496</v>
      </c>
      <c r="G149" s="31">
        <f>PRODUCT(G148,1/J149)*100</f>
        <v>4.52263762049731</v>
      </c>
      <c r="H149" s="31">
        <f>PRODUCT(H148,1/J149)*100</f>
        <v>0.0012842465765385137</v>
      </c>
      <c r="I149" s="32"/>
      <c r="J149" s="33">
        <f>PRODUCT(365,24)</f>
        <v>8760</v>
      </c>
      <c r="K149" s="34"/>
      <c r="L149" s="33"/>
      <c r="M149" s="35"/>
    </row>
    <row r="150" spans="1:13" ht="12.75">
      <c r="A150" s="11">
        <v>37637</v>
      </c>
      <c r="B150" s="12">
        <v>0.623900462962963</v>
      </c>
      <c r="C150" s="11">
        <v>37637</v>
      </c>
      <c r="D150" s="12">
        <v>0.6267708333333334</v>
      </c>
      <c r="E150" s="14">
        <f t="shared" si="31"/>
        <v>0.0688888889271766</v>
      </c>
      <c r="F150" s="15" t="s">
        <v>6</v>
      </c>
      <c r="G150" s="15"/>
      <c r="H150" s="15"/>
      <c r="I150" s="7" t="s">
        <v>103</v>
      </c>
      <c r="J150" s="2">
        <f t="shared" si="28"/>
        <v>37637.62390046296</v>
      </c>
      <c r="K150" s="2">
        <f t="shared" si="29"/>
        <v>37637.62677083333</v>
      </c>
      <c r="L150" s="3">
        <f t="shared" si="30"/>
        <v>0.0028703703719656914</v>
      </c>
      <c r="M150" s="4">
        <f t="shared" si="27"/>
        <v>0.0688888889271766</v>
      </c>
    </row>
    <row r="151" spans="1:13" ht="12.75">
      <c r="A151" s="11">
        <v>37666</v>
      </c>
      <c r="B151" s="12">
        <v>0.39182870370370365</v>
      </c>
      <c r="C151" s="11">
        <v>37666</v>
      </c>
      <c r="D151" s="12">
        <v>0.3934490740740741</v>
      </c>
      <c r="E151" s="14">
        <f t="shared" si="31"/>
        <v>0.03888888889923692</v>
      </c>
      <c r="F151" s="15" t="s">
        <v>6</v>
      </c>
      <c r="G151" s="15"/>
      <c r="H151" s="15"/>
      <c r="I151" s="7" t="s">
        <v>108</v>
      </c>
      <c r="J151" s="2">
        <f t="shared" si="28"/>
        <v>37666.3918287037</v>
      </c>
      <c r="K151" s="2">
        <f t="shared" si="29"/>
        <v>37666.39344907407</v>
      </c>
      <c r="L151" s="3">
        <f t="shared" si="30"/>
        <v>0.0016203703708015382</v>
      </c>
      <c r="M151" s="4">
        <f t="shared" si="27"/>
        <v>0.03888888889923692</v>
      </c>
    </row>
    <row r="152" spans="1:13" ht="12.75">
      <c r="A152" s="11">
        <v>37720</v>
      </c>
      <c r="B152" s="12">
        <v>0.29082175925925924</v>
      </c>
      <c r="C152" s="11">
        <v>37720</v>
      </c>
      <c r="D152" s="12">
        <v>0.29141203703703705</v>
      </c>
      <c r="E152" s="14">
        <f aca="true" t="shared" si="32" ref="E152:E161">24*L152</f>
        <v>0.014166666835080832</v>
      </c>
      <c r="F152" s="15" t="s">
        <v>6</v>
      </c>
      <c r="G152" s="15"/>
      <c r="H152" s="15"/>
      <c r="I152" s="7" t="s">
        <v>103</v>
      </c>
      <c r="J152" s="2">
        <f t="shared" si="28"/>
        <v>37720.290821759256</v>
      </c>
      <c r="K152" s="2">
        <f t="shared" si="29"/>
        <v>37720.29141203704</v>
      </c>
      <c r="L152" s="3">
        <f t="shared" si="30"/>
        <v>0.0005902777847950347</v>
      </c>
      <c r="M152" s="4">
        <f t="shared" si="27"/>
        <v>0.014166666835080832</v>
      </c>
    </row>
    <row r="153" spans="1:13" ht="12.75">
      <c r="A153" s="11">
        <v>37725</v>
      </c>
      <c r="B153" s="12">
        <v>0.3382986111111111</v>
      </c>
      <c r="C153" s="11">
        <v>37725</v>
      </c>
      <c r="D153" s="12">
        <v>0.39743055555555556</v>
      </c>
      <c r="E153" s="14">
        <f t="shared" si="32"/>
        <v>1.4191666666301899</v>
      </c>
      <c r="F153" s="15"/>
      <c r="G153" s="15" t="s">
        <v>6</v>
      </c>
      <c r="H153" s="15"/>
      <c r="I153" s="7" t="s">
        <v>109</v>
      </c>
      <c r="J153" s="2">
        <f t="shared" si="28"/>
        <v>37725.33829861111</v>
      </c>
      <c r="K153" s="2">
        <f t="shared" si="29"/>
        <v>37725.39743055555</v>
      </c>
      <c r="L153" s="3">
        <f t="shared" si="30"/>
        <v>0.05913194444292458</v>
      </c>
      <c r="M153" s="4">
        <f t="shared" si="27"/>
        <v>1.4191666666301899</v>
      </c>
    </row>
    <row r="154" spans="1:13" ht="12.75">
      <c r="A154" s="11">
        <v>37739</v>
      </c>
      <c r="B154" s="22">
        <v>0.29574074074074075</v>
      </c>
      <c r="C154" s="23">
        <v>37757</v>
      </c>
      <c r="D154" s="22">
        <v>0.6056597222222222</v>
      </c>
      <c r="E154" s="14">
        <f t="shared" si="32"/>
        <v>439.438055555569</v>
      </c>
      <c r="F154" s="24"/>
      <c r="G154" s="15" t="s">
        <v>6</v>
      </c>
      <c r="H154" s="24"/>
      <c r="I154" s="7" t="s">
        <v>10</v>
      </c>
      <c r="J154" s="2">
        <f aca="true" t="shared" si="33" ref="J154:J160">A154+B154</f>
        <v>37739.29574074074</v>
      </c>
      <c r="K154" s="2">
        <f aca="true" t="shared" si="34" ref="K154:K160">C154+D154</f>
        <v>37757.60565972222</v>
      </c>
      <c r="L154" s="3">
        <f aca="true" t="shared" si="35" ref="L154:L160">K154-J154</f>
        <v>18.309918981482042</v>
      </c>
      <c r="M154" s="4">
        <f t="shared" si="27"/>
        <v>439.438055555569</v>
      </c>
    </row>
    <row r="155" spans="1:13" ht="12.75">
      <c r="A155" s="25">
        <v>37769</v>
      </c>
      <c r="B155" s="26">
        <v>0.36238425925925927</v>
      </c>
      <c r="C155" s="25">
        <v>37769</v>
      </c>
      <c r="D155" s="26">
        <v>0.3731597222222222</v>
      </c>
      <c r="E155" s="14">
        <f t="shared" si="32"/>
        <v>0.2586111111450009</v>
      </c>
      <c r="F155" s="15" t="s">
        <v>6</v>
      </c>
      <c r="G155" s="28"/>
      <c r="H155" s="28"/>
      <c r="I155" s="29" t="s">
        <v>110</v>
      </c>
      <c r="J155" s="2">
        <f t="shared" si="33"/>
        <v>37769.36238425926</v>
      </c>
      <c r="K155" s="2">
        <f t="shared" si="34"/>
        <v>37769.37315972222</v>
      </c>
      <c r="L155" s="3">
        <f t="shared" si="35"/>
        <v>0.010775462964375038</v>
      </c>
      <c r="M155" s="4">
        <f t="shared" si="27"/>
        <v>0.2586111111450009</v>
      </c>
    </row>
    <row r="156" spans="1:13" ht="12.75">
      <c r="A156" s="25">
        <v>37831</v>
      </c>
      <c r="B156" s="26">
        <v>0.3071875</v>
      </c>
      <c r="C156" s="27">
        <v>37834</v>
      </c>
      <c r="D156" s="26">
        <v>0.5438194444444444</v>
      </c>
      <c r="E156" s="14">
        <f t="shared" si="32"/>
        <v>77.6791666665813</v>
      </c>
      <c r="F156" s="28"/>
      <c r="G156" s="15" t="s">
        <v>6</v>
      </c>
      <c r="H156" s="28"/>
      <c r="I156" s="29" t="s">
        <v>111</v>
      </c>
      <c r="J156" s="2">
        <f t="shared" si="33"/>
        <v>37831.3071875</v>
      </c>
      <c r="K156" s="2">
        <f t="shared" si="34"/>
        <v>37834.54381944444</v>
      </c>
      <c r="L156" s="3">
        <f t="shared" si="35"/>
        <v>3.2366319444408873</v>
      </c>
      <c r="M156" s="4">
        <f t="shared" si="27"/>
        <v>77.6791666665813</v>
      </c>
    </row>
    <row r="157" spans="1:13" ht="12.75">
      <c r="A157" s="25">
        <v>37839</v>
      </c>
      <c r="B157" s="26">
        <v>0.3325925925925926</v>
      </c>
      <c r="C157" s="25">
        <v>37839</v>
      </c>
      <c r="D157" s="26">
        <v>0.5396412037037037</v>
      </c>
      <c r="E157" s="14">
        <f t="shared" si="32"/>
        <v>4.969166666676756</v>
      </c>
      <c r="F157" s="28"/>
      <c r="G157" s="15" t="s">
        <v>6</v>
      </c>
      <c r="H157" s="28"/>
      <c r="I157" s="29" t="s">
        <v>127</v>
      </c>
      <c r="J157" s="2">
        <f t="shared" si="33"/>
        <v>37839.33259259259</v>
      </c>
      <c r="K157" s="2">
        <f t="shared" si="34"/>
        <v>37839.5396412037</v>
      </c>
      <c r="L157" s="3">
        <f t="shared" si="35"/>
        <v>0.2070486111115315</v>
      </c>
      <c r="M157" s="4">
        <f t="shared" si="27"/>
        <v>4.969166666676756</v>
      </c>
    </row>
    <row r="158" spans="1:13" ht="12.75">
      <c r="A158" s="25">
        <v>37841</v>
      </c>
      <c r="B158" s="26">
        <v>0.7861805555555555</v>
      </c>
      <c r="C158" s="25">
        <v>37841</v>
      </c>
      <c r="D158" s="26">
        <v>0.7938194444444444</v>
      </c>
      <c r="E158" s="14">
        <f t="shared" si="32"/>
        <v>0.18333333323244005</v>
      </c>
      <c r="F158" s="15" t="s">
        <v>6</v>
      </c>
      <c r="G158" s="28"/>
      <c r="H158" s="28"/>
      <c r="I158" s="7" t="s">
        <v>101</v>
      </c>
      <c r="J158" s="2">
        <f>A158+B158</f>
        <v>37841.78618055556</v>
      </c>
      <c r="K158" s="2">
        <f>C158+D158</f>
        <v>37841.79381944444</v>
      </c>
      <c r="L158" s="3">
        <f>K158-J158</f>
        <v>0.007638888884685002</v>
      </c>
      <c r="M158" s="4">
        <f>24*L158</f>
        <v>0.18333333323244005</v>
      </c>
    </row>
    <row r="159" spans="1:13" ht="12.75">
      <c r="A159" s="25">
        <v>37842</v>
      </c>
      <c r="B159" s="26">
        <v>0.11487268518518519</v>
      </c>
      <c r="C159" s="25">
        <v>37842</v>
      </c>
      <c r="D159" s="26">
        <v>0.22442129629629629</v>
      </c>
      <c r="E159" s="14">
        <f t="shared" si="32"/>
        <v>2.62916666676756</v>
      </c>
      <c r="F159" s="15" t="s">
        <v>6</v>
      </c>
      <c r="G159" s="28"/>
      <c r="H159" s="28"/>
      <c r="I159" s="29" t="s">
        <v>112</v>
      </c>
      <c r="J159" s="2">
        <f t="shared" si="33"/>
        <v>37842.11487268518</v>
      </c>
      <c r="K159" s="2">
        <f t="shared" si="34"/>
        <v>37842.2244212963</v>
      </c>
      <c r="L159" s="3">
        <f t="shared" si="35"/>
        <v>0.109548611115315</v>
      </c>
      <c r="M159" s="4">
        <f t="shared" si="27"/>
        <v>2.62916666676756</v>
      </c>
    </row>
    <row r="160" spans="1:13" ht="12.75">
      <c r="A160" s="11">
        <v>37860</v>
      </c>
      <c r="B160" s="12">
        <v>0.8540162037037037</v>
      </c>
      <c r="C160" s="11">
        <v>37860</v>
      </c>
      <c r="D160" s="12">
        <v>0.8761342592592593</v>
      </c>
      <c r="E160" s="14">
        <f t="shared" si="32"/>
        <v>0.5308333334396593</v>
      </c>
      <c r="F160" s="15" t="s">
        <v>6</v>
      </c>
      <c r="G160" s="28"/>
      <c r="H160" s="28"/>
      <c r="I160" s="29" t="s">
        <v>123</v>
      </c>
      <c r="J160" s="2">
        <f t="shared" si="33"/>
        <v>37860.8540162037</v>
      </c>
      <c r="K160" s="2">
        <f t="shared" si="34"/>
        <v>37860.87613425926</v>
      </c>
      <c r="L160" s="3">
        <f t="shared" si="35"/>
        <v>0.022118055559985805</v>
      </c>
      <c r="M160" s="4">
        <f t="shared" si="27"/>
        <v>0.5308333334396593</v>
      </c>
    </row>
    <row r="161" spans="1:13" ht="22.5">
      <c r="A161" s="37">
        <v>37969</v>
      </c>
      <c r="B161" s="12">
        <v>0.4827546296296296</v>
      </c>
      <c r="C161" s="37">
        <v>37969</v>
      </c>
      <c r="D161" s="12">
        <v>0.6002893518518518</v>
      </c>
      <c r="E161" s="14">
        <f t="shared" si="32"/>
        <v>2.820833333360497</v>
      </c>
      <c r="F161" s="15" t="s">
        <v>6</v>
      </c>
      <c r="G161" s="28"/>
      <c r="H161" s="28"/>
      <c r="I161" s="29" t="s">
        <v>126</v>
      </c>
      <c r="J161" s="2">
        <f>A161+B161</f>
        <v>37969.48275462963</v>
      </c>
      <c r="K161" s="2">
        <f>C161+D161</f>
        <v>37969.60028935185</v>
      </c>
      <c r="L161" s="3">
        <f>K161-J161</f>
        <v>0.11753472222335404</v>
      </c>
      <c r="M161" s="4">
        <f t="shared" si="27"/>
        <v>2.820833333360497</v>
      </c>
    </row>
    <row r="162" spans="1:13" ht="12.75" customHeight="1">
      <c r="A162" s="39" t="s">
        <v>122</v>
      </c>
      <c r="B162" s="40"/>
      <c r="C162" s="40"/>
      <c r="D162" s="41"/>
      <c r="E162" s="31">
        <f>SUM(E150:E161)</f>
        <v>530.0502777780639</v>
      </c>
      <c r="F162" s="31">
        <f>SUM(E162,-G162,-H162)</f>
        <v>6.5447222226066515</v>
      </c>
      <c r="G162" s="31">
        <f>SUM(E153,E154,E156,E157)</f>
        <v>523.5055555554572</v>
      </c>
      <c r="H162" s="31">
        <f>SUM(0)</f>
        <v>0</v>
      </c>
      <c r="I162" s="7"/>
      <c r="J162" s="2"/>
      <c r="K162" s="2"/>
      <c r="L162" s="3"/>
      <c r="M162" s="4"/>
    </row>
    <row r="163" spans="1:13" s="1" customFormat="1" ht="12.75" customHeight="1">
      <c r="A163" s="39" t="s">
        <v>113</v>
      </c>
      <c r="B163" s="40"/>
      <c r="C163" s="40"/>
      <c r="D163" s="41"/>
      <c r="E163" s="31">
        <f>PRODUCT(E162,1/J163)*100</f>
        <v>6.050802257740456</v>
      </c>
      <c r="F163" s="31">
        <f>PRODUCT(F162,1/J163)*100</f>
        <v>0.0747114408973362</v>
      </c>
      <c r="G163" s="31">
        <f>PRODUCT(G162,1/J163)*100</f>
        <v>5.9760908168431195</v>
      </c>
      <c r="H163" s="31">
        <f>PRODUCT(H162,1/J163)*100</f>
        <v>0</v>
      </c>
      <c r="I163" s="32"/>
      <c r="J163" s="33">
        <f>PRODUCT(365,24)</f>
        <v>8760</v>
      </c>
      <c r="K163" s="34"/>
      <c r="L163" s="33"/>
      <c r="M163" s="35"/>
    </row>
    <row r="164" spans="1:13" ht="22.5">
      <c r="A164" s="11">
        <v>38041</v>
      </c>
      <c r="B164" s="12">
        <v>0.29376157407407405</v>
      </c>
      <c r="C164" s="11">
        <v>38041</v>
      </c>
      <c r="D164" s="12">
        <v>0.7839930555555555</v>
      </c>
      <c r="E164" s="14">
        <f aca="true" t="shared" si="36" ref="E164:E170">24*L164</f>
        <v>11.765555555582978</v>
      </c>
      <c r="F164" s="15"/>
      <c r="G164" s="15" t="s">
        <v>6</v>
      </c>
      <c r="H164" s="28"/>
      <c r="I164" s="29" t="s">
        <v>125</v>
      </c>
      <c r="J164" s="2">
        <f aca="true" t="shared" si="37" ref="J164:J169">A164+B164</f>
        <v>38041.293761574074</v>
      </c>
      <c r="K164" s="2">
        <f aca="true" t="shared" si="38" ref="K164:K169">C164+D164</f>
        <v>38041.78399305556</v>
      </c>
      <c r="L164" s="3">
        <f aca="true" t="shared" si="39" ref="L164:L169">K164-J164</f>
        <v>0.4902314814826241</v>
      </c>
      <c r="M164" s="4">
        <f aca="true" t="shared" si="40" ref="M164:M170">24*L164</f>
        <v>11.765555555582978</v>
      </c>
    </row>
    <row r="165" spans="1:13" ht="22.5">
      <c r="A165" s="11">
        <v>38092</v>
      </c>
      <c r="B165" s="12">
        <v>0.023391203703703702</v>
      </c>
      <c r="C165" s="11">
        <v>38092</v>
      </c>
      <c r="D165" s="12">
        <v>0.04424768518518518</v>
      </c>
      <c r="E165" s="14">
        <f t="shared" si="36"/>
        <v>0.500555555569008</v>
      </c>
      <c r="F165" s="15" t="s">
        <v>6</v>
      </c>
      <c r="G165" s="15"/>
      <c r="H165" s="15"/>
      <c r="I165" s="7" t="s">
        <v>128</v>
      </c>
      <c r="J165" s="2">
        <f t="shared" si="37"/>
        <v>38092.0233912037</v>
      </c>
      <c r="K165" s="2">
        <f t="shared" si="38"/>
        <v>38092.04424768518</v>
      </c>
      <c r="L165" s="3">
        <f t="shared" si="39"/>
        <v>0.020856481482042</v>
      </c>
      <c r="M165" s="4">
        <f t="shared" si="40"/>
        <v>0.500555555569008</v>
      </c>
    </row>
    <row r="166" spans="1:13" ht="12.75">
      <c r="A166" s="11">
        <v>38103</v>
      </c>
      <c r="B166" s="12">
        <v>0.3153587962962963</v>
      </c>
      <c r="C166" s="38">
        <v>38121</v>
      </c>
      <c r="D166" s="12">
        <v>0.7385532407407407</v>
      </c>
      <c r="E166" s="14">
        <f t="shared" si="36"/>
        <v>442.15666666673496</v>
      </c>
      <c r="F166" s="15"/>
      <c r="G166" s="15" t="s">
        <v>6</v>
      </c>
      <c r="H166" s="15"/>
      <c r="I166" s="7" t="s">
        <v>10</v>
      </c>
      <c r="J166" s="2">
        <f t="shared" si="37"/>
        <v>38103.315358796295</v>
      </c>
      <c r="K166" s="2">
        <f t="shared" si="38"/>
        <v>38121.73855324074</v>
      </c>
      <c r="L166" s="3">
        <f t="shared" si="39"/>
        <v>18.42319444444729</v>
      </c>
      <c r="M166" s="4">
        <f t="shared" si="40"/>
        <v>442.15666666673496</v>
      </c>
    </row>
    <row r="167" spans="1:13" ht="12.75">
      <c r="A167" s="11">
        <v>38166</v>
      </c>
      <c r="B167" s="12">
        <v>0.8265972222222223</v>
      </c>
      <c r="C167" s="38">
        <v>38166</v>
      </c>
      <c r="D167" s="12">
        <v>0.8321412037037037</v>
      </c>
      <c r="E167" s="14">
        <f t="shared" si="36"/>
        <v>0.1330555555759929</v>
      </c>
      <c r="F167" s="15" t="s">
        <v>6</v>
      </c>
      <c r="G167" s="15"/>
      <c r="H167" s="15"/>
      <c r="I167" s="7" t="s">
        <v>129</v>
      </c>
      <c r="J167" s="2">
        <f t="shared" si="37"/>
        <v>38166.82659722222</v>
      </c>
      <c r="K167" s="2">
        <f t="shared" si="38"/>
        <v>38166.832141203704</v>
      </c>
      <c r="L167" s="3">
        <f t="shared" si="39"/>
        <v>0.005543981482333038</v>
      </c>
      <c r="M167" s="4">
        <f t="shared" si="40"/>
        <v>0.1330555555759929</v>
      </c>
    </row>
    <row r="168" spans="1:13" ht="22.5">
      <c r="A168" s="37">
        <v>38205</v>
      </c>
      <c r="B168" s="12">
        <v>0.3383796296296296</v>
      </c>
      <c r="C168" s="11">
        <v>38205</v>
      </c>
      <c r="D168" s="12">
        <v>0.3608680555555555</v>
      </c>
      <c r="E168" s="14">
        <f t="shared" si="36"/>
        <v>0.5397222221363336</v>
      </c>
      <c r="F168" s="15"/>
      <c r="G168" s="15"/>
      <c r="H168" s="15" t="s">
        <v>6</v>
      </c>
      <c r="I168" s="7" t="s">
        <v>130</v>
      </c>
      <c r="J168" s="2">
        <f t="shared" si="37"/>
        <v>38205.33837962963</v>
      </c>
      <c r="K168" s="2">
        <f t="shared" si="38"/>
        <v>38205.360868055555</v>
      </c>
      <c r="L168" s="3">
        <f t="shared" si="39"/>
        <v>0.022488425922347233</v>
      </c>
      <c r="M168" s="4">
        <f t="shared" si="40"/>
        <v>0.5397222221363336</v>
      </c>
    </row>
    <row r="169" spans="1:13" ht="12.75">
      <c r="A169" s="11">
        <v>38231</v>
      </c>
      <c r="B169" s="12">
        <v>0.0023958333333333336</v>
      </c>
      <c r="C169" s="11">
        <v>38231</v>
      </c>
      <c r="D169" s="12">
        <v>0.009212962962962963</v>
      </c>
      <c r="E169" s="14">
        <f t="shared" si="36"/>
        <v>0.16361111111473292</v>
      </c>
      <c r="F169" s="15" t="s">
        <v>6</v>
      </c>
      <c r="G169" s="15"/>
      <c r="H169" s="15"/>
      <c r="I169" s="7" t="s">
        <v>9</v>
      </c>
      <c r="J169" s="2">
        <f t="shared" si="37"/>
        <v>38231.00239583333</v>
      </c>
      <c r="K169" s="2">
        <f t="shared" si="38"/>
        <v>38231.00921296296</v>
      </c>
      <c r="L169" s="3">
        <f t="shared" si="39"/>
        <v>0.006817129629780538</v>
      </c>
      <c r="M169" s="4">
        <f t="shared" si="40"/>
        <v>0.16361111111473292</v>
      </c>
    </row>
    <row r="170" spans="1:13" ht="22.5">
      <c r="A170" s="37">
        <v>38295</v>
      </c>
      <c r="B170" s="12">
        <v>0.5242361111111111</v>
      </c>
      <c r="C170" s="37">
        <v>38295</v>
      </c>
      <c r="D170" s="12">
        <v>0.5412037037037037</v>
      </c>
      <c r="E170" s="14">
        <f t="shared" si="36"/>
        <v>0.407222222245764</v>
      </c>
      <c r="F170" s="15"/>
      <c r="G170" s="15"/>
      <c r="H170" s="15" t="s">
        <v>6</v>
      </c>
      <c r="I170" s="7" t="s">
        <v>131</v>
      </c>
      <c r="J170" s="2">
        <f>A170+B170</f>
        <v>38295.52423611111</v>
      </c>
      <c r="K170" s="2">
        <f>C170+D170</f>
        <v>38295.5412037037</v>
      </c>
      <c r="L170" s="3">
        <f>K170-J170</f>
        <v>0.0169675925935735</v>
      </c>
      <c r="M170" s="4">
        <f t="shared" si="40"/>
        <v>0.407222222245764</v>
      </c>
    </row>
    <row r="171" spans="1:13" ht="12.75" customHeight="1">
      <c r="A171" s="39" t="s">
        <v>124</v>
      </c>
      <c r="B171" s="40"/>
      <c r="C171" s="40"/>
      <c r="D171" s="41"/>
      <c r="E171" s="31">
        <f>SUM(E164:E170)</f>
        <v>455.6663888889598</v>
      </c>
      <c r="F171" s="31">
        <f>SUM(E165,E167,E169)</f>
        <v>0.7972222222597338</v>
      </c>
      <c r="G171" s="31">
        <f>SUM(E164,E166)</f>
        <v>453.92222222231794</v>
      </c>
      <c r="H171" s="31">
        <f>SUM(E168,E170)</f>
        <v>0.9469444443820976</v>
      </c>
      <c r="I171" s="30"/>
      <c r="J171" s="2"/>
      <c r="K171" s="2"/>
      <c r="L171" s="3"/>
      <c r="M171" s="4"/>
    </row>
    <row r="172" spans="1:13" s="1" customFormat="1" ht="12.75" customHeight="1">
      <c r="A172" s="39" t="s">
        <v>113</v>
      </c>
      <c r="B172" s="40"/>
      <c r="C172" s="40"/>
      <c r="D172" s="41"/>
      <c r="E172" s="31">
        <f>PRODUCT(E171,1/J172)*100</f>
        <v>5.201671106038353</v>
      </c>
      <c r="F172" s="31">
        <f>PRODUCT(F171,1/J172)*100</f>
        <v>0.00910071029976865</v>
      </c>
      <c r="G172" s="31">
        <f>PRODUCT(G171,1/J172)*100</f>
        <v>5.181760527652031</v>
      </c>
      <c r="H172" s="31">
        <f>PRODUCT(H171,1/J172)*100</f>
        <v>0.010809868086553626</v>
      </c>
      <c r="I172" s="32"/>
      <c r="J172" s="33">
        <f>PRODUCT(365,24)</f>
        <v>8760</v>
      </c>
      <c r="K172" s="34"/>
      <c r="L172" s="33"/>
      <c r="M172" s="35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</sheetData>
  <mergeCells count="20">
    <mergeCell ref="A171:D171"/>
    <mergeCell ref="A172:D172"/>
    <mergeCell ref="A94:D94"/>
    <mergeCell ref="A95:D95"/>
    <mergeCell ref="A162:D162"/>
    <mergeCell ref="A163:D163"/>
    <mergeCell ref="A8:D8"/>
    <mergeCell ref="A9:D9"/>
    <mergeCell ref="A63:D63"/>
    <mergeCell ref="A64:D64"/>
    <mergeCell ref="A47:D47"/>
    <mergeCell ref="A48:D48"/>
    <mergeCell ref="A80:D80"/>
    <mergeCell ref="A81:D81"/>
    <mergeCell ref="A148:D148"/>
    <mergeCell ref="A149:D149"/>
    <mergeCell ref="A127:D127"/>
    <mergeCell ref="A128:D128"/>
    <mergeCell ref="A114:D114"/>
    <mergeCell ref="A113:D113"/>
  </mergeCells>
  <printOptions/>
  <pageMargins left="0.5" right="0.5" top="1" bottom="0.75" header="0.5" footer="0.5"/>
  <pageSetup blackAndWhite="1" fitToHeight="0" fitToWidth="1" horizontalDpi="300" verticalDpi="300" orientation="landscape" scale="97" r:id="rId1"/>
  <headerFooter alignWithMargins="0">
    <oddHeader>&amp;C&amp;12Miles City Converter
Outages</oddHeader>
    <oddFooter>&amp;L&amp;7&amp;P of &amp;N&amp;C&amp;7&amp;F&amp;R&amp;7&amp;D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Blaquiere</dc:creator>
  <cp:keywords/>
  <dc:description/>
  <cp:lastModifiedBy>Upper Great Plains CSR</cp:lastModifiedBy>
  <cp:lastPrinted>2004-11-30T19:35:16Z</cp:lastPrinted>
  <dcterms:created xsi:type="dcterms:W3CDTF">2000-12-08T18:06:29Z</dcterms:created>
  <dcterms:modified xsi:type="dcterms:W3CDTF">2004-11-30T19:54:23Z</dcterms:modified>
  <cp:category/>
  <cp:version/>
  <cp:contentType/>
  <cp:contentStatus/>
</cp:coreProperties>
</file>