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2120" windowHeight="9120" tabRatio="252" activeTab="0"/>
  </bookViews>
  <sheets>
    <sheet name="Sheet1" sheetId="1" r:id="rId1"/>
  </sheets>
  <definedNames>
    <definedName name="_xlnm.Print_Area" localSheetId="0">'Sheet1'!$B$1:$I$172</definedName>
  </definedNames>
  <calcPr fullCalcOnLoad="1"/>
</workbook>
</file>

<file path=xl/sharedStrings.xml><?xml version="1.0" encoding="utf-8"?>
<sst xmlns="http://schemas.openxmlformats.org/spreadsheetml/2006/main" count="108" uniqueCount="71">
  <si>
    <t>Customer type</t>
  </si>
  <si>
    <t>Number of</t>
  </si>
  <si>
    <t>Number</t>
  </si>
  <si>
    <t>Metered</t>
  </si>
  <si>
    <t>Unmetered</t>
  </si>
  <si>
    <t>Total</t>
  </si>
  <si>
    <t>connection</t>
  </si>
  <si>
    <t>metered</t>
  </si>
  <si>
    <t>unmetered</t>
  </si>
  <si>
    <t>AFY</t>
  </si>
  <si>
    <t>Single Family</t>
  </si>
  <si>
    <t>Multifamily</t>
  </si>
  <si>
    <t>Commercial</t>
  </si>
  <si>
    <t>Industrial</t>
  </si>
  <si>
    <t>Institutional</t>
  </si>
  <si>
    <t>Losses/Fire/flushing</t>
  </si>
  <si>
    <t>TOTALS</t>
  </si>
  <si>
    <t>population</t>
  </si>
  <si>
    <t>GPCD</t>
  </si>
  <si>
    <t>BMP#</t>
  </si>
  <si>
    <t>BMP name</t>
  </si>
  <si>
    <t>Yr target</t>
  </si>
  <si>
    <t>actual</t>
  </si>
  <si>
    <t>Residential Water Use Surveys</t>
  </si>
  <si>
    <t xml:space="preserve">  Single Family</t>
  </si>
  <si>
    <t xml:space="preserve">  Multi-Family (units)</t>
  </si>
  <si>
    <t>Residential Plumbing Retrofit</t>
  </si>
  <si>
    <t>System Water Audit/Leak Repair</t>
  </si>
  <si>
    <t>&lt;10%</t>
  </si>
  <si>
    <t>Large Landscape Programs</t>
  </si>
  <si>
    <t xml:space="preserve">   Landscape meters accounts</t>
  </si>
  <si>
    <t xml:space="preserve">   CII mixed-use meter accounts</t>
  </si>
  <si>
    <t>Washing Machine Rebates</t>
  </si>
  <si>
    <t>Public Information</t>
  </si>
  <si>
    <t>School Education</t>
  </si>
  <si>
    <t>CII Conservation Program</t>
  </si>
  <si>
    <t>Wholesale Agency Programs</t>
  </si>
  <si>
    <t>Conservation Pricing</t>
  </si>
  <si>
    <t>Conservation Coordinator</t>
  </si>
  <si>
    <t>Waste Water Prohibition</t>
  </si>
  <si>
    <t>Residential ULF Replacements</t>
  </si>
  <si>
    <t>connection and water use data</t>
  </si>
  <si>
    <t>Enter data year here</t>
  </si>
  <si>
    <t>CUWCC BMP actual implementation</t>
  </si>
  <si>
    <t>CUWCC BMP implementation plan</t>
  </si>
  <si>
    <t>Planned</t>
  </si>
  <si>
    <t>$ per</t>
  </si>
  <si>
    <t>yr target</t>
  </si>
  <si>
    <t># Short</t>
  </si>
  <si>
    <t>Budget</t>
  </si>
  <si>
    <t>% Done</t>
  </si>
  <si>
    <t>NA</t>
  </si>
  <si>
    <t>TBD</t>
  </si>
  <si>
    <t xml:space="preserve">  SF Rate-of-resale (2.5 per)</t>
  </si>
  <si>
    <t>Projected</t>
  </si>
  <si>
    <t xml:space="preserve">    Single Family (3.5)</t>
  </si>
  <si>
    <t xml:space="preserve">    Multi-Family (2.5)</t>
  </si>
  <si>
    <t>Target</t>
  </si>
  <si>
    <t xml:space="preserve">  MF Rate-of-resale (2 unit)</t>
  </si>
  <si>
    <t>CUWCC BMP implementation plan with budget calcs</t>
  </si>
  <si>
    <t>Name of Agency</t>
  </si>
  <si>
    <t>units per connection</t>
  </si>
  <si>
    <t>Number   of  Units</t>
  </si>
  <si>
    <t>Landscape Irrigation (dedicated meter)</t>
  </si>
  <si>
    <t>Metering / # unmetered accts</t>
  </si>
  <si>
    <t>Historic # connections</t>
  </si>
  <si>
    <t>Total*</t>
  </si>
  <si>
    <t>* Total is the number of surveys (etc) conducted between 1995 and 2005.</t>
  </si>
  <si>
    <t>1992 Connections</t>
  </si>
  <si>
    <t>SF</t>
  </si>
  <si>
    <t>MF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</si>
</sst>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"/>
    <numFmt numFmtId="167" formatCode="_(* #,##0.0_);_(* \(#,##0.0\);_(* &quot;-&quot;??_);_(@_)"/>
    <numFmt numFmtId="168" formatCode="_(* #,##0.0_);_(* \(#,##0.0\);_(* &quot;-&quot;?_);_(@_)"/>
    <numFmt numFmtId="169" formatCode="_(&quot;$&quot;* #,##0.0_);_(&quot;$&quot;* \(#,##0.0\);_(&quot;$&quot;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Times New Roman"/>
      <family val="0"/>
    </font>
    <font>
      <sz val="8"/>
      <name val="Verdana"/>
      <family val="0"/>
    </font>
    <font>
      <sz val="18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Times New Roman"/>
      <family val="0"/>
    </font>
    <font>
      <sz val="12"/>
      <name val="Times New Roman"/>
      <family val="0"/>
    </font>
    <font>
      <sz val="10"/>
      <color indexed="10"/>
      <name val="Times New Roman"/>
      <family val="0"/>
    </font>
    <font>
      <b/>
      <sz val="12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44" fontId="7" fillId="0" borderId="0" xfId="17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164" fontId="4" fillId="0" borderId="3" xfId="15" applyNumberFormat="1" applyFont="1" applyBorder="1" applyAlignment="1" applyProtection="1">
      <alignment/>
      <protection locked="0"/>
    </xf>
    <xf numFmtId="164" fontId="4" fillId="0" borderId="3" xfId="15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164" fontId="4" fillId="0" borderId="5" xfId="15" applyNumberFormat="1" applyFont="1" applyBorder="1" applyAlignment="1" applyProtection="1">
      <alignment/>
      <protection locked="0"/>
    </xf>
    <xf numFmtId="164" fontId="4" fillId="0" borderId="5" xfId="15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right"/>
      <protection/>
    </xf>
    <xf numFmtId="164" fontId="4" fillId="0" borderId="0" xfId="15" applyNumberFormat="1" applyFont="1" applyBorder="1" applyAlignment="1" applyProtection="1">
      <alignment/>
      <protection/>
    </xf>
    <xf numFmtId="44" fontId="4" fillId="0" borderId="0" xfId="17" applyFont="1" applyBorder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15" applyNumberFormat="1" applyFont="1" applyAlignment="1" applyProtection="1">
      <alignment/>
      <protection/>
    </xf>
    <xf numFmtId="44" fontId="4" fillId="0" borderId="0" xfId="17" applyFont="1" applyBorder="1" applyAlignment="1" applyProtection="1">
      <alignment/>
      <protection/>
    </xf>
    <xf numFmtId="44" fontId="4" fillId="0" borderId="0" xfId="17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9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4" fontId="4" fillId="0" borderId="5" xfId="15" applyNumberFormat="1" applyFont="1" applyBorder="1" applyAlignment="1" applyProtection="1">
      <alignment/>
      <protection/>
    </xf>
    <xf numFmtId="164" fontId="4" fillId="0" borderId="5" xfId="15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/>
    </xf>
    <xf numFmtId="9" fontId="4" fillId="0" borderId="5" xfId="21" applyFont="1" applyBorder="1" applyAlignment="1" applyProtection="1">
      <alignment horizontal="center"/>
      <protection/>
    </xf>
    <xf numFmtId="9" fontId="4" fillId="0" borderId="5" xfId="2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164" fontId="4" fillId="0" borderId="0" xfId="15" applyNumberFormat="1" applyFont="1" applyFill="1" applyBorder="1" applyAlignment="1" applyProtection="1">
      <alignment/>
      <protection/>
    </xf>
    <xf numFmtId="164" fontId="4" fillId="2" borderId="5" xfId="15" applyNumberFormat="1" applyFont="1" applyFill="1" applyBorder="1" applyAlignment="1" applyProtection="1">
      <alignment/>
      <protection/>
    </xf>
    <xf numFmtId="164" fontId="4" fillId="2" borderId="5" xfId="15" applyNumberFormat="1" applyFont="1" applyFill="1" applyBorder="1" applyAlignment="1" applyProtection="1">
      <alignment/>
      <protection locked="0"/>
    </xf>
    <xf numFmtId="164" fontId="4" fillId="0" borderId="5" xfId="15" applyNumberFormat="1" applyFont="1" applyBorder="1" applyAlignment="1" applyProtection="1">
      <alignment horizontal="center"/>
      <protection/>
    </xf>
    <xf numFmtId="164" fontId="4" fillId="0" borderId="5" xfId="15" applyNumberFormat="1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/>
      <protection/>
    </xf>
    <xf numFmtId="6" fontId="4" fillId="0" borderId="0" xfId="0" applyNumberFormat="1" applyFont="1" applyAlignment="1" applyProtection="1">
      <alignment/>
      <protection/>
    </xf>
    <xf numFmtId="9" fontId="4" fillId="0" borderId="5" xfId="0" applyNumberFormat="1" applyFont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165" fontId="4" fillId="0" borderId="0" xfId="17" applyNumberFormat="1" applyFont="1" applyAlignment="1" applyProtection="1">
      <alignment horizontal="left"/>
      <protection/>
    </xf>
    <xf numFmtId="9" fontId="4" fillId="0" borderId="0" xfId="2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44" fontId="4" fillId="0" borderId="0" xfId="17" applyFont="1" applyBorder="1" applyAlignment="1" applyProtection="1">
      <alignment/>
      <protection/>
    </xf>
    <xf numFmtId="44" fontId="8" fillId="0" borderId="0" xfId="17" applyFont="1" applyBorder="1" applyAlignment="1" applyProtection="1">
      <alignment horizontal="center"/>
      <protection/>
    </xf>
    <xf numFmtId="44" fontId="4" fillId="0" borderId="0" xfId="17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4" fontId="7" fillId="0" borderId="0" xfId="0" applyNumberFormat="1" applyFont="1" applyAlignment="1" applyProtection="1">
      <alignment horizontal="center"/>
      <protection/>
    </xf>
    <xf numFmtId="44" fontId="7" fillId="0" borderId="0" xfId="17" applyFont="1" applyAlignment="1" applyProtection="1">
      <alignment horizontal="center" vertical="center"/>
      <protection/>
    </xf>
    <xf numFmtId="0" fontId="11" fillId="0" borderId="0" xfId="0" applyFont="1" applyAlignment="1">
      <alignment horizontal="right"/>
    </xf>
    <xf numFmtId="0" fontId="12" fillId="0" borderId="5" xfId="0" applyFont="1" applyBorder="1" applyAlignment="1" applyProtection="1">
      <alignment/>
      <protection locked="0"/>
    </xf>
    <xf numFmtId="49" fontId="12" fillId="0" borderId="0" xfId="17" applyNumberFormat="1" applyFont="1" applyAlignment="1" applyProtection="1">
      <alignment horizontal="right"/>
      <protection/>
    </xf>
    <xf numFmtId="44" fontId="7" fillId="0" borderId="0" xfId="17" applyFont="1" applyAlignment="1" applyProtection="1">
      <alignment horizontal="left" vertical="center"/>
      <protection/>
    </xf>
    <xf numFmtId="49" fontId="7" fillId="0" borderId="0" xfId="17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right" vertical="center"/>
      <protection/>
    </xf>
    <xf numFmtId="49" fontId="7" fillId="0" borderId="0" xfId="15" applyNumberFormat="1" applyFont="1" applyAlignment="1" applyProtection="1">
      <alignment horizontal="right" vertical="center"/>
      <protection/>
    </xf>
    <xf numFmtId="9" fontId="13" fillId="0" borderId="5" xfId="21" applyFont="1" applyBorder="1" applyAlignment="1" applyProtection="1">
      <alignment horizontal="center"/>
      <protection locked="0"/>
    </xf>
    <xf numFmtId="165" fontId="4" fillId="0" borderId="0" xfId="17" applyNumberFormat="1" applyFont="1" applyAlignment="1" applyProtection="1">
      <alignment/>
      <protection/>
    </xf>
    <xf numFmtId="165" fontId="4" fillId="0" borderId="0" xfId="17" applyNumberFormat="1" applyFont="1" applyBorder="1" applyAlignment="1" applyProtection="1">
      <alignment/>
      <protection/>
    </xf>
    <xf numFmtId="165" fontId="4" fillId="0" borderId="0" xfId="17" applyNumberFormat="1" applyFont="1" applyFill="1" applyBorder="1" applyAlignment="1" applyProtection="1">
      <alignment/>
      <protection/>
    </xf>
    <xf numFmtId="165" fontId="4" fillId="0" borderId="0" xfId="17" applyNumberFormat="1" applyFont="1" applyFill="1" applyBorder="1" applyAlignment="1" applyProtection="1">
      <alignment horizontal="right"/>
      <protection/>
    </xf>
    <xf numFmtId="165" fontId="4" fillId="0" borderId="0" xfId="17" applyNumberFormat="1" applyFont="1" applyAlignment="1" applyProtection="1">
      <alignment horizontal="center"/>
      <protection/>
    </xf>
    <xf numFmtId="165" fontId="4" fillId="0" borderId="0" xfId="17" applyNumberFormat="1" applyFont="1" applyBorder="1" applyAlignment="1" applyProtection="1">
      <alignment/>
      <protection/>
    </xf>
    <xf numFmtId="165" fontId="13" fillId="0" borderId="0" xfId="17" applyNumberFormat="1" applyFont="1" applyBorder="1" applyAlignment="1" applyProtection="1">
      <alignment horizontal="center"/>
      <protection/>
    </xf>
    <xf numFmtId="44" fontId="13" fillId="0" borderId="0" xfId="17" applyFont="1" applyBorder="1" applyAlignment="1" applyProtection="1">
      <alignment horizontal="center"/>
      <protection/>
    </xf>
    <xf numFmtId="164" fontId="13" fillId="0" borderId="0" xfId="15" applyNumberFormat="1" applyFont="1" applyBorder="1" applyAlignment="1" applyProtection="1">
      <alignment horizontal="center"/>
      <protection/>
    </xf>
    <xf numFmtId="49" fontId="13" fillId="0" borderId="0" xfId="17" applyNumberFormat="1" applyFont="1" applyBorder="1" applyAlignment="1" applyProtection="1">
      <alignment horizontal="center"/>
      <protection/>
    </xf>
    <xf numFmtId="165" fontId="4" fillId="0" borderId="5" xfId="17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 horizontal="right" vertical="center"/>
      <protection/>
    </xf>
    <xf numFmtId="164" fontId="4" fillId="0" borderId="0" xfId="15" applyNumberFormat="1" applyFont="1" applyAlignment="1" applyProtection="1">
      <alignment horizontal="center"/>
      <protection/>
    </xf>
    <xf numFmtId="9" fontId="4" fillId="0" borderId="5" xfId="2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165" fontId="4" fillId="0" borderId="5" xfId="17" applyNumberFormat="1" applyFont="1" applyBorder="1" applyAlignment="1" applyProtection="1">
      <alignment horizontal="center"/>
      <protection locked="0"/>
    </xf>
    <xf numFmtId="165" fontId="4" fillId="2" borderId="5" xfId="17" applyNumberFormat="1" applyFont="1" applyFill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4" fillId="0" borderId="0" xfId="0" applyFont="1" applyAlignment="1" applyProtection="1">
      <alignment horizontal="center" vertical="center"/>
      <protection/>
    </xf>
    <xf numFmtId="165" fontId="4" fillId="0" borderId="0" xfId="17" applyNumberFormat="1" applyFont="1" applyAlignment="1" applyProtection="1">
      <alignment horizontal="center" vertical="center"/>
      <protection/>
    </xf>
    <xf numFmtId="9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17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/>
      <protection/>
    </xf>
    <xf numFmtId="9" fontId="4" fillId="0" borderId="0" xfId="2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17" applyNumberFormat="1" applyFont="1" applyFill="1" applyBorder="1" applyAlignment="1" applyProtection="1">
      <alignment/>
      <protection locked="0"/>
    </xf>
    <xf numFmtId="164" fontId="4" fillId="0" borderId="0" xfId="15" applyNumberFormat="1" applyFont="1" applyFill="1" applyBorder="1" applyAlignment="1" applyProtection="1">
      <alignment/>
      <protection locked="0"/>
    </xf>
    <xf numFmtId="164" fontId="4" fillId="0" borderId="0" xfId="15" applyNumberFormat="1" applyFont="1" applyFill="1" applyBorder="1" applyAlignment="1" applyProtection="1">
      <alignment horizontal="center"/>
      <protection/>
    </xf>
    <xf numFmtId="9" fontId="4" fillId="0" borderId="0" xfId="21" applyFont="1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164" fontId="13" fillId="0" borderId="0" xfId="15" applyNumberFormat="1" applyFont="1" applyBorder="1" applyAlignment="1" applyProtection="1">
      <alignment/>
      <protection locked="0"/>
    </xf>
    <xf numFmtId="165" fontId="4" fillId="0" borderId="5" xfId="17" applyNumberFormat="1" applyFont="1" applyBorder="1" applyAlignment="1" applyProtection="1">
      <alignment/>
      <protection/>
    </xf>
    <xf numFmtId="165" fontId="4" fillId="2" borderId="5" xfId="17" applyNumberFormat="1" applyFont="1" applyFill="1" applyBorder="1" applyAlignment="1" applyProtection="1">
      <alignment/>
      <protection/>
    </xf>
    <xf numFmtId="164" fontId="4" fillId="0" borderId="5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  <xf numFmtId="9" fontId="4" fillId="0" borderId="7" xfId="0" applyNumberFormat="1" applyFont="1" applyBorder="1" applyAlignment="1" applyProtection="1">
      <alignment horizontal="left" wrapText="1"/>
      <protection locked="0"/>
    </xf>
    <xf numFmtId="9" fontId="4" fillId="0" borderId="0" xfId="0" applyNumberFormat="1" applyFont="1" applyBorder="1" applyAlignment="1" applyProtection="1">
      <alignment horizontal="left" wrapText="1"/>
      <protection locked="0"/>
    </xf>
    <xf numFmtId="164" fontId="4" fillId="0" borderId="0" xfId="15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49" fontId="4" fillId="0" borderId="0" xfId="15" applyNumberFormat="1" applyFont="1" applyBorder="1" applyAlignment="1" applyProtection="1">
      <alignment horizontal="center"/>
      <protection/>
    </xf>
    <xf numFmtId="164" fontId="4" fillId="0" borderId="5" xfId="15" applyNumberFormat="1" applyFont="1" applyBorder="1" applyAlignment="1" applyProtection="1">
      <alignment horizontal="right" vertical="top" wrapText="1"/>
      <protection locked="0"/>
    </xf>
    <xf numFmtId="164" fontId="4" fillId="2" borderId="5" xfId="15" applyNumberFormat="1" applyFont="1" applyFill="1" applyBorder="1" applyAlignment="1" applyProtection="1">
      <alignment/>
      <protection locked="0"/>
    </xf>
    <xf numFmtId="164" fontId="4" fillId="0" borderId="5" xfId="15" applyNumberFormat="1" applyFont="1" applyFill="1" applyBorder="1" applyAlignment="1" applyProtection="1">
      <alignment/>
      <protection locked="0"/>
    </xf>
    <xf numFmtId="49" fontId="4" fillId="0" borderId="5" xfId="15" applyNumberFormat="1" applyFont="1" applyBorder="1" applyAlignment="1" applyProtection="1">
      <alignment horizontal="center"/>
      <protection locked="0"/>
    </xf>
    <xf numFmtId="44" fontId="7" fillId="0" borderId="0" xfId="17" applyFont="1" applyAlignment="1" applyProtection="1">
      <alignment horizontal="left" vertical="center"/>
      <protection/>
    </xf>
    <xf numFmtId="165" fontId="4" fillId="0" borderId="1" xfId="17" applyNumberFormat="1" applyFont="1" applyBorder="1" applyAlignment="1" applyProtection="1">
      <alignment vertical="center"/>
      <protection/>
    </xf>
    <xf numFmtId="165" fontId="4" fillId="0" borderId="3" xfId="17" applyNumberFormat="1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9" fontId="4" fillId="0" borderId="7" xfId="0" applyNumberFormat="1" applyFont="1" applyBorder="1" applyAlignment="1" applyProtection="1">
      <alignment horizontal="left" wrapText="1"/>
      <protection locked="0"/>
    </xf>
    <xf numFmtId="9" fontId="4" fillId="0" borderId="0" xfId="0" applyNumberFormat="1" applyFont="1" applyBorder="1" applyAlignment="1" applyProtection="1">
      <alignment horizontal="left" wrapText="1"/>
      <protection locked="0"/>
    </xf>
    <xf numFmtId="44" fontId="7" fillId="0" borderId="0" xfId="0" applyNumberFormat="1" applyFont="1" applyAlignment="1" applyProtection="1">
      <alignment horizontal="left" vertical="center"/>
      <protection/>
    </xf>
    <xf numFmtId="165" fontId="4" fillId="0" borderId="1" xfId="17" applyNumberFormat="1" applyFont="1" applyBorder="1" applyAlignment="1" applyProtection="1">
      <alignment vertical="center"/>
      <protection locked="0"/>
    </xf>
    <xf numFmtId="165" fontId="4" fillId="0" borderId="3" xfId="17" applyNumberFormat="1" applyFont="1" applyBorder="1" applyAlignment="1" applyProtection="1">
      <alignment vertical="center"/>
      <protection locked="0"/>
    </xf>
    <xf numFmtId="164" fontId="4" fillId="0" borderId="1" xfId="15" applyNumberFormat="1" applyFont="1" applyBorder="1" applyAlignment="1" applyProtection="1">
      <alignment horizontal="center" vertical="center"/>
      <protection locked="0"/>
    </xf>
    <xf numFmtId="164" fontId="4" fillId="0" borderId="3" xfId="15" applyNumberFormat="1" applyFont="1" applyBorder="1" applyAlignment="1" applyProtection="1">
      <alignment horizontal="center" vertical="center"/>
      <protection locked="0"/>
    </xf>
    <xf numFmtId="165" fontId="4" fillId="0" borderId="1" xfId="17" applyNumberFormat="1" applyFont="1" applyBorder="1" applyAlignment="1" applyProtection="1">
      <alignment horizontal="center" vertical="center"/>
      <protection locked="0"/>
    </xf>
    <xf numFmtId="165" fontId="4" fillId="0" borderId="3" xfId="17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44" fontId="6" fillId="0" borderId="0" xfId="17" applyFont="1" applyAlignment="1" applyProtection="1">
      <alignment horizontal="center" vertical="center"/>
      <protection/>
    </xf>
    <xf numFmtId="44" fontId="7" fillId="0" borderId="0" xfId="17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64" fontId="4" fillId="0" borderId="8" xfId="15" applyNumberFormat="1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0"/>
  <sheetViews>
    <sheetView showGridLines="0" tabSelected="1" workbookViewId="0" topLeftCell="A1">
      <selection activeCell="C4" sqref="C4:I4"/>
    </sheetView>
  </sheetViews>
  <sheetFormatPr defaultColWidth="9.00390625" defaultRowHeight="12.75"/>
  <cols>
    <col min="1" max="1" width="1.625" style="1" customWidth="1"/>
    <col min="2" max="2" width="5.75390625" style="1" customWidth="1"/>
    <col min="3" max="3" width="22.25390625" style="2" customWidth="1"/>
    <col min="4" max="4" width="8.375" style="2" customWidth="1"/>
    <col min="5" max="5" width="6.625" style="23" customWidth="1"/>
    <col min="6" max="6" width="6.75390625" style="23" customWidth="1"/>
    <col min="7" max="7" width="7.125" style="23" customWidth="1"/>
    <col min="8" max="8" width="8.00390625" style="2" customWidth="1"/>
    <col min="9" max="9" width="6.75390625" style="2" customWidth="1"/>
    <col min="10" max="10" width="5.75390625" style="2" customWidth="1"/>
    <col min="11" max="11" width="7.625" style="2" customWidth="1"/>
    <col min="12" max="12" width="7.625" style="73" customWidth="1"/>
    <col min="13" max="14" width="7.125" style="2" customWidth="1"/>
    <col min="15" max="15" width="7.625" style="2" customWidth="1"/>
    <col min="16" max="16" width="1.75390625" style="3" customWidth="1"/>
    <col min="17" max="17" width="3.875" style="2" customWidth="1"/>
    <col min="18" max="18" width="14.125" style="2" customWidth="1"/>
    <col min="19" max="19" width="8.75390625" style="2" customWidth="1"/>
    <col min="20" max="20" width="7.375" style="2" customWidth="1"/>
    <col min="21" max="21" width="10.75390625" style="2" customWidth="1"/>
    <col min="22" max="22" width="8.875" style="2" customWidth="1"/>
    <col min="23" max="23" width="10.375" style="2" customWidth="1"/>
    <col min="24" max="24" width="9.125" style="2" customWidth="1"/>
    <col min="25" max="25" width="4.125" style="2" customWidth="1"/>
    <col min="26" max="26" width="20.125" style="2" customWidth="1"/>
    <col min="27" max="27" width="5.875" style="2" customWidth="1"/>
    <col min="28" max="28" width="6.00390625" style="2" customWidth="1"/>
    <col min="29" max="32" width="5.875" style="2" customWidth="1"/>
    <col min="33" max="33" width="5.125" style="2" customWidth="1"/>
    <col min="34" max="16384" width="10.75390625" style="2" customWidth="1"/>
  </cols>
  <sheetData>
    <row r="1" spans="4:6" ht="18.75">
      <c r="D1" s="64" t="s">
        <v>42</v>
      </c>
      <c r="E1" s="65">
        <v>2005</v>
      </c>
      <c r="F1" s="93" t="s">
        <v>42</v>
      </c>
    </row>
    <row r="4" spans="3:10" ht="23.25">
      <c r="C4" s="134" t="s">
        <v>60</v>
      </c>
      <c r="D4" s="134"/>
      <c r="E4" s="134"/>
      <c r="F4" s="134"/>
      <c r="G4" s="134"/>
      <c r="H4" s="134"/>
      <c r="I4" s="134"/>
      <c r="J4" s="91"/>
    </row>
    <row r="5" spans="3:10" ht="18.75">
      <c r="C5" s="66">
        <f>E1</f>
        <v>2005</v>
      </c>
      <c r="D5" s="138" t="s">
        <v>41</v>
      </c>
      <c r="E5" s="138"/>
      <c r="F5" s="138"/>
      <c r="G5" s="138"/>
      <c r="H5" s="138"/>
      <c r="I5" s="138"/>
      <c r="J5" s="92"/>
    </row>
    <row r="6" spans="5:12" ht="12.75">
      <c r="E6" s="2"/>
      <c r="F6" s="2"/>
      <c r="G6" s="2"/>
      <c r="L6" s="77"/>
    </row>
    <row r="7" spans="3:17" ht="12.75" customHeight="1">
      <c r="C7" s="6" t="s">
        <v>0</v>
      </c>
      <c r="D7" s="6" t="s">
        <v>1</v>
      </c>
      <c r="E7" s="6" t="s">
        <v>2</v>
      </c>
      <c r="F7" s="6" t="s">
        <v>2</v>
      </c>
      <c r="G7" s="6" t="s">
        <v>3</v>
      </c>
      <c r="H7" s="6" t="s">
        <v>4</v>
      </c>
      <c r="I7" s="7" t="s">
        <v>5</v>
      </c>
      <c r="J7" s="26"/>
      <c r="K7" s="139" t="s">
        <v>62</v>
      </c>
      <c r="L7" s="123" t="s">
        <v>65</v>
      </c>
      <c r="M7" s="123" t="s">
        <v>65</v>
      </c>
      <c r="N7" s="18"/>
      <c r="O7" s="18"/>
      <c r="P7" s="18"/>
      <c r="Q7" s="8"/>
    </row>
    <row r="8" spans="3:17" ht="12.75">
      <c r="C8" s="9"/>
      <c r="D8" s="9" t="s">
        <v>6</v>
      </c>
      <c r="E8" s="9" t="s">
        <v>7</v>
      </c>
      <c r="F8" s="9" t="s">
        <v>8</v>
      </c>
      <c r="G8" s="9" t="s">
        <v>9</v>
      </c>
      <c r="H8" s="9" t="s">
        <v>9</v>
      </c>
      <c r="I8" s="10" t="s">
        <v>9</v>
      </c>
      <c r="J8" s="26"/>
      <c r="K8" s="139"/>
      <c r="L8" s="123"/>
      <c r="M8" s="123"/>
      <c r="N8" s="18"/>
      <c r="O8" s="18"/>
      <c r="P8" s="18"/>
      <c r="Q8" s="8"/>
    </row>
    <row r="9" spans="3:17" ht="12.75">
      <c r="C9" s="11" t="s">
        <v>10</v>
      </c>
      <c r="D9" s="116"/>
      <c r="E9" s="12"/>
      <c r="F9" s="12"/>
      <c r="G9" s="12"/>
      <c r="H9" s="12"/>
      <c r="I9" s="13">
        <f aca="true" t="shared" si="0" ref="I9:I15">G9+H9</f>
        <v>0</v>
      </c>
      <c r="J9" s="18"/>
      <c r="K9" s="18"/>
      <c r="L9" s="15"/>
      <c r="M9" s="119"/>
      <c r="N9" s="18"/>
      <c r="O9" s="18"/>
      <c r="P9" s="18"/>
      <c r="Q9" s="8"/>
    </row>
    <row r="10" spans="3:17" ht="12.75">
      <c r="C10" s="14" t="s">
        <v>11</v>
      </c>
      <c r="D10" s="116"/>
      <c r="E10" s="12"/>
      <c r="F10" s="15"/>
      <c r="G10" s="15"/>
      <c r="H10" s="15"/>
      <c r="I10" s="16">
        <f t="shared" si="0"/>
        <v>0</v>
      </c>
      <c r="J10" s="18"/>
      <c r="K10" s="16">
        <f>D10*E20</f>
        <v>0</v>
      </c>
      <c r="L10" s="15"/>
      <c r="M10" s="119"/>
      <c r="N10" s="18"/>
      <c r="O10" s="18"/>
      <c r="P10" s="18"/>
      <c r="Q10" s="8"/>
    </row>
    <row r="11" spans="3:17" ht="12.75">
      <c r="C11" s="14" t="s">
        <v>12</v>
      </c>
      <c r="D11" s="116"/>
      <c r="E11" s="12"/>
      <c r="F11" s="15"/>
      <c r="G11" s="15"/>
      <c r="H11" s="15"/>
      <c r="I11" s="16">
        <f t="shared" si="0"/>
        <v>0</v>
      </c>
      <c r="J11" s="18"/>
      <c r="K11" s="18"/>
      <c r="L11" s="15"/>
      <c r="M11" s="119"/>
      <c r="O11" s="18"/>
      <c r="P11" s="18"/>
      <c r="Q11" s="8"/>
    </row>
    <row r="12" spans="3:17" ht="12.75">
      <c r="C12" s="14" t="s">
        <v>13</v>
      </c>
      <c r="D12" s="116"/>
      <c r="E12" s="12"/>
      <c r="F12" s="15"/>
      <c r="G12" s="15"/>
      <c r="H12" s="15"/>
      <c r="I12" s="16">
        <f t="shared" si="0"/>
        <v>0</v>
      </c>
      <c r="J12" s="18"/>
      <c r="K12" s="18"/>
      <c r="L12" s="15"/>
      <c r="M12" s="119"/>
      <c r="O12" s="18"/>
      <c r="P12" s="18"/>
      <c r="Q12" s="8"/>
    </row>
    <row r="13" spans="3:17" ht="12.75">
      <c r="C13" s="14" t="s">
        <v>14</v>
      </c>
      <c r="D13" s="116"/>
      <c r="E13" s="12"/>
      <c r="F13" s="15"/>
      <c r="G13" s="15"/>
      <c r="H13" s="15"/>
      <c r="I13" s="16">
        <f t="shared" si="0"/>
        <v>0</v>
      </c>
      <c r="J13" s="18"/>
      <c r="K13" s="18"/>
      <c r="L13" s="15"/>
      <c r="M13" s="119"/>
      <c r="N13" s="18"/>
      <c r="O13" s="18"/>
      <c r="P13" s="18"/>
      <c r="Q13" s="8"/>
    </row>
    <row r="14" spans="3:17" ht="12.75">
      <c r="C14" s="14" t="s">
        <v>63</v>
      </c>
      <c r="D14" s="116"/>
      <c r="E14" s="12"/>
      <c r="F14" s="15"/>
      <c r="G14" s="15"/>
      <c r="H14" s="15"/>
      <c r="I14" s="16">
        <f t="shared" si="0"/>
        <v>0</v>
      </c>
      <c r="J14" s="18"/>
      <c r="K14" s="18"/>
      <c r="L14" s="15"/>
      <c r="M14" s="119"/>
      <c r="N14" s="18"/>
      <c r="O14" s="18"/>
      <c r="P14" s="18"/>
      <c r="Q14" s="8"/>
    </row>
    <row r="15" spans="3:10" ht="12.75">
      <c r="C15" s="14" t="s">
        <v>15</v>
      </c>
      <c r="D15" s="117"/>
      <c r="E15" s="117"/>
      <c r="F15" s="117"/>
      <c r="G15" s="117"/>
      <c r="H15" s="118"/>
      <c r="I15" s="16">
        <f t="shared" si="0"/>
        <v>0</v>
      </c>
      <c r="J15" s="18"/>
    </row>
    <row r="16" spans="3:12" ht="12.75">
      <c r="C16" s="17" t="s">
        <v>16</v>
      </c>
      <c r="D16" s="16">
        <f>SUM(D9:D14)</f>
        <v>0</v>
      </c>
      <c r="E16" s="16">
        <f>SUM(E9:E14)</f>
        <v>0</v>
      </c>
      <c r="F16" s="16">
        <f>SUM(F9:F14)</f>
        <v>0</v>
      </c>
      <c r="G16" s="16">
        <f>SUM(G9:G15)</f>
        <v>0</v>
      </c>
      <c r="H16" s="16">
        <f>SUM(H9:H15)</f>
        <v>0</v>
      </c>
      <c r="I16" s="16">
        <f>SUM(I9:I15)</f>
        <v>0</v>
      </c>
      <c r="J16" s="18"/>
      <c r="L16" s="18"/>
    </row>
    <row r="17" spans="3:10" ht="12.75">
      <c r="C17" s="8"/>
      <c r="D17" s="18"/>
      <c r="E17" s="19"/>
      <c r="F17" s="2"/>
      <c r="G17" s="2"/>
      <c r="I17" s="20"/>
      <c r="J17" s="20"/>
    </row>
    <row r="18" spans="3:10" ht="12.75">
      <c r="C18" s="14" t="s">
        <v>17</v>
      </c>
      <c r="D18" s="16">
        <f>D20+D19</f>
        <v>0</v>
      </c>
      <c r="E18" s="18"/>
      <c r="F18" s="8"/>
      <c r="G18" s="21"/>
      <c r="H18" s="123" t="s">
        <v>68</v>
      </c>
      <c r="I18" s="124"/>
      <c r="J18" s="20"/>
    </row>
    <row r="19" spans="3:10" ht="12.75">
      <c r="C19" s="105" t="s">
        <v>55</v>
      </c>
      <c r="D19" s="15">
        <f>D9*3.5</f>
        <v>0</v>
      </c>
      <c r="E19" s="22"/>
      <c r="F19" s="8"/>
      <c r="G19" s="21"/>
      <c r="H19" s="123"/>
      <c r="I19" s="124"/>
      <c r="J19" s="20"/>
    </row>
    <row r="20" spans="3:10" ht="12.75">
      <c r="C20" s="105" t="s">
        <v>56</v>
      </c>
      <c r="D20" s="15">
        <f>D10*5*2.5</f>
        <v>0</v>
      </c>
      <c r="E20" s="106"/>
      <c r="F20" s="140" t="s">
        <v>61</v>
      </c>
      <c r="G20" s="113" t="s">
        <v>69</v>
      </c>
      <c r="H20" s="15"/>
      <c r="I20" s="115"/>
      <c r="J20" s="20"/>
    </row>
    <row r="21" spans="3:10" ht="12.75">
      <c r="C21" s="14" t="s">
        <v>9</v>
      </c>
      <c r="D21" s="16">
        <f>I16</f>
        <v>0</v>
      </c>
      <c r="E21" s="18"/>
      <c r="F21" s="140"/>
      <c r="G21" s="114" t="s">
        <v>70</v>
      </c>
      <c r="H21" s="15"/>
      <c r="I21" s="115"/>
      <c r="J21" s="20"/>
    </row>
    <row r="22" spans="3:10" ht="12.75">
      <c r="C22" s="14" t="s">
        <v>18</v>
      </c>
      <c r="D22" s="16" t="e">
        <f>(D21*326000)/(D18*365)</f>
        <v>#DIV/0!</v>
      </c>
      <c r="E22" s="18"/>
      <c r="F22" s="8"/>
      <c r="G22" s="21"/>
      <c r="I22" s="20"/>
      <c r="J22" s="20"/>
    </row>
    <row r="23" ht="12.75">
      <c r="E23" s="22"/>
    </row>
    <row r="24" spans="2:25" ht="21" customHeight="1">
      <c r="B24" s="135" t="str">
        <f>C4</f>
        <v>Name of Agency</v>
      </c>
      <c r="C24" s="135"/>
      <c r="D24" s="135"/>
      <c r="E24" s="135"/>
      <c r="F24" s="135"/>
      <c r="G24" s="94"/>
      <c r="H24" s="94"/>
      <c r="I24" s="94"/>
      <c r="J24" s="94"/>
      <c r="K24" s="94"/>
      <c r="L24" s="95"/>
      <c r="M24" s="94"/>
      <c r="N24" s="94"/>
      <c r="O24" s="94"/>
      <c r="R24" s="136"/>
      <c r="S24" s="137"/>
      <c r="T24" s="137"/>
      <c r="U24" s="137"/>
      <c r="V24" s="137"/>
      <c r="W24" s="137"/>
      <c r="X24" s="137"/>
      <c r="Y24" s="24"/>
    </row>
    <row r="25" spans="2:25" ht="15.75" customHeight="1">
      <c r="B25" s="69">
        <f>E1</f>
        <v>2005</v>
      </c>
      <c r="C25" s="67" t="s">
        <v>43</v>
      </c>
      <c r="D25" s="63"/>
      <c r="E25" s="63"/>
      <c r="F25" s="63"/>
      <c r="G25" s="94"/>
      <c r="H25" s="94"/>
      <c r="I25" s="94"/>
      <c r="J25" s="94"/>
      <c r="K25" s="94"/>
      <c r="L25" s="95"/>
      <c r="M25" s="94"/>
      <c r="N25" s="94"/>
      <c r="O25" s="94"/>
      <c r="R25" s="4"/>
      <c r="S25" s="5"/>
      <c r="T25" s="5"/>
      <c r="U25" s="5"/>
      <c r="V25" s="5"/>
      <c r="W25" s="5"/>
      <c r="X25" s="5"/>
      <c r="Y25" s="24"/>
    </row>
    <row r="26" spans="18:32" ht="12.75">
      <c r="R26" s="8"/>
      <c r="S26" s="8"/>
      <c r="T26" s="8"/>
      <c r="U26" s="8"/>
      <c r="V26" s="8"/>
      <c r="W26" s="8"/>
      <c r="X26" s="8"/>
      <c r="Z26" s="8"/>
      <c r="AA26" s="8"/>
      <c r="AB26" s="8"/>
      <c r="AC26" s="8"/>
      <c r="AD26" s="8"/>
      <c r="AE26" s="8"/>
      <c r="AF26" s="8"/>
    </row>
    <row r="27" spans="1:24" s="1" customFormat="1" ht="12.75">
      <c r="A27" s="26"/>
      <c r="B27" s="27" t="s">
        <v>19</v>
      </c>
      <c r="C27" s="27" t="s">
        <v>20</v>
      </c>
      <c r="D27" s="27" t="s">
        <v>57</v>
      </c>
      <c r="E27" s="27" t="s">
        <v>47</v>
      </c>
      <c r="F27" s="28" t="s">
        <v>22</v>
      </c>
      <c r="H27" s="2"/>
      <c r="I27" s="2"/>
      <c r="J27" s="2"/>
      <c r="K27" s="2"/>
      <c r="L27" s="82"/>
      <c r="M27" s="80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2.75">
      <c r="A28" s="26"/>
      <c r="B28" s="27">
        <v>1</v>
      </c>
      <c r="C28" s="29" t="s">
        <v>23</v>
      </c>
      <c r="D28" s="30"/>
      <c r="E28" s="30"/>
      <c r="F28" s="30"/>
      <c r="G28" s="2"/>
      <c r="L28" s="79"/>
      <c r="M28" s="81"/>
      <c r="N28" s="18"/>
      <c r="O28" s="18"/>
      <c r="P28" s="18"/>
      <c r="Q28" s="18"/>
      <c r="R28" s="31"/>
      <c r="S28" s="18"/>
      <c r="T28" s="8"/>
      <c r="U28" s="18"/>
      <c r="V28" s="8"/>
      <c r="W28" s="8"/>
      <c r="X28" s="8"/>
    </row>
    <row r="29" spans="1:24" ht="12.75">
      <c r="A29" s="26"/>
      <c r="B29" s="27"/>
      <c r="C29" s="29" t="s">
        <v>24</v>
      </c>
      <c r="D29" s="32">
        <f>D9*0.15</f>
        <v>0</v>
      </c>
      <c r="E29" s="32">
        <f>D29*0.1</f>
        <v>0</v>
      </c>
      <c r="F29" s="33">
        <v>0</v>
      </c>
      <c r="G29" s="2"/>
      <c r="L29" s="74"/>
      <c r="M29" s="74"/>
      <c r="N29" s="18"/>
      <c r="O29" s="18"/>
      <c r="P29" s="18"/>
      <c r="Q29" s="18"/>
      <c r="R29" s="31"/>
      <c r="S29" s="18"/>
      <c r="T29" s="18"/>
      <c r="U29" s="18"/>
      <c r="V29" s="34"/>
      <c r="W29" s="34"/>
      <c r="X29" s="34"/>
    </row>
    <row r="30" spans="1:24" ht="12.75">
      <c r="A30" s="26"/>
      <c r="B30" s="27"/>
      <c r="C30" s="29" t="s">
        <v>25</v>
      </c>
      <c r="D30" s="32">
        <f>D10*E20*0.15</f>
        <v>0</v>
      </c>
      <c r="E30" s="32">
        <f>D30*0.1</f>
        <v>0</v>
      </c>
      <c r="F30" s="33">
        <v>0</v>
      </c>
      <c r="G30" s="2"/>
      <c r="L30" s="74"/>
      <c r="M30" s="74"/>
      <c r="N30" s="18"/>
      <c r="O30" s="18"/>
      <c r="P30" s="18"/>
      <c r="Q30" s="18"/>
      <c r="R30" s="31"/>
      <c r="S30" s="18"/>
      <c r="T30" s="18"/>
      <c r="U30" s="18"/>
      <c r="V30" s="34"/>
      <c r="W30" s="34"/>
      <c r="X30" s="34"/>
    </row>
    <row r="31" spans="1:24" ht="12.75">
      <c r="A31" s="26"/>
      <c r="B31" s="27">
        <v>2</v>
      </c>
      <c r="C31" s="29" t="s">
        <v>26</v>
      </c>
      <c r="D31" s="32">
        <f>L9+(L10*E20)</f>
        <v>0</v>
      </c>
      <c r="E31" s="32">
        <f>D31*0.1</f>
        <v>0</v>
      </c>
      <c r="F31" s="33"/>
      <c r="G31" s="2"/>
      <c r="L31" s="74"/>
      <c r="M31" s="74"/>
      <c r="N31" s="18"/>
      <c r="O31" s="18"/>
      <c r="P31" s="18"/>
      <c r="Q31" s="18"/>
      <c r="R31" s="31"/>
      <c r="S31" s="18"/>
      <c r="T31" s="18"/>
      <c r="U31" s="18"/>
      <c r="V31" s="34"/>
      <c r="W31" s="34"/>
      <c r="X31" s="34"/>
    </row>
    <row r="32" spans="1:24" ht="12.75">
      <c r="A32" s="26"/>
      <c r="B32" s="27">
        <v>3</v>
      </c>
      <c r="C32" s="29" t="s">
        <v>27</v>
      </c>
      <c r="D32" s="32">
        <v>1</v>
      </c>
      <c r="E32" s="35" t="s">
        <v>28</v>
      </c>
      <c r="F32" s="36"/>
      <c r="G32" s="2"/>
      <c r="L32" s="75"/>
      <c r="M32" s="75"/>
      <c r="N32" s="38"/>
      <c r="O32" s="38"/>
      <c r="P32" s="38"/>
      <c r="Q32" s="18"/>
      <c r="R32" s="31"/>
      <c r="S32" s="18"/>
      <c r="T32" s="18"/>
      <c r="U32" s="18"/>
      <c r="V32" s="34"/>
      <c r="W32" s="34"/>
      <c r="X32" s="34"/>
    </row>
    <row r="33" spans="1:24" ht="12.75">
      <c r="A33" s="26"/>
      <c r="B33" s="27">
        <v>4</v>
      </c>
      <c r="C33" s="29" t="s">
        <v>64</v>
      </c>
      <c r="D33" s="41">
        <f>F16</f>
        <v>0</v>
      </c>
      <c r="E33" s="32">
        <f>D33*0.1</f>
        <v>0</v>
      </c>
      <c r="F33" s="42"/>
      <c r="G33" s="2"/>
      <c r="L33" s="75"/>
      <c r="M33" s="75"/>
      <c r="N33" s="38"/>
      <c r="O33" s="38"/>
      <c r="P33" s="38"/>
      <c r="Q33" s="18"/>
      <c r="R33" s="31"/>
      <c r="S33" s="18"/>
      <c r="T33" s="18"/>
      <c r="U33" s="18"/>
      <c r="V33" s="34"/>
      <c r="W33" s="34"/>
      <c r="X33" s="34"/>
    </row>
    <row r="34" spans="1:24" ht="12.75">
      <c r="A34" s="26"/>
      <c r="B34" s="27">
        <v>5</v>
      </c>
      <c r="C34" s="29" t="s">
        <v>29</v>
      </c>
      <c r="D34" s="39"/>
      <c r="E34" s="39"/>
      <c r="F34" s="40"/>
      <c r="G34" s="2"/>
      <c r="L34" s="75"/>
      <c r="M34" s="75"/>
      <c r="N34" s="38"/>
      <c r="O34" s="38"/>
      <c r="P34" s="38"/>
      <c r="Q34" s="18"/>
      <c r="R34" s="31"/>
      <c r="S34" s="18"/>
      <c r="T34" s="18"/>
      <c r="U34" s="18"/>
      <c r="V34" s="34"/>
      <c r="W34" s="34"/>
      <c r="X34" s="34"/>
    </row>
    <row r="35" spans="1:24" ht="12.75">
      <c r="A35" s="26"/>
      <c r="B35" s="27"/>
      <c r="C35" s="29" t="s">
        <v>30</v>
      </c>
      <c r="D35" s="32">
        <f>D14</f>
        <v>0</v>
      </c>
      <c r="E35" s="32">
        <f>D35/4</f>
        <v>0</v>
      </c>
      <c r="F35" s="33">
        <v>0</v>
      </c>
      <c r="G35" s="2"/>
      <c r="L35" s="75"/>
      <c r="M35" s="75"/>
      <c r="N35" s="38"/>
      <c r="O35" s="38"/>
      <c r="P35" s="38"/>
      <c r="Q35" s="18"/>
      <c r="R35" s="31"/>
      <c r="S35" s="18"/>
      <c r="T35" s="18"/>
      <c r="U35" s="18"/>
      <c r="V35" s="34"/>
      <c r="W35" s="34"/>
      <c r="X35" s="34"/>
    </row>
    <row r="36" spans="1:24" ht="12.75">
      <c r="A36" s="26"/>
      <c r="B36" s="27"/>
      <c r="C36" s="29" t="s">
        <v>31</v>
      </c>
      <c r="D36" s="32">
        <f>(D11+D12+D13)*0.15</f>
        <v>0</v>
      </c>
      <c r="E36" s="32">
        <f>D36*0.1</f>
        <v>0</v>
      </c>
      <c r="F36" s="33">
        <v>0</v>
      </c>
      <c r="G36" s="2"/>
      <c r="L36" s="75"/>
      <c r="M36" s="75"/>
      <c r="N36" s="38"/>
      <c r="O36" s="38"/>
      <c r="P36" s="38"/>
      <c r="Q36" s="18"/>
      <c r="R36" s="31"/>
      <c r="S36" s="18"/>
      <c r="T36" s="18"/>
      <c r="U36" s="18"/>
      <c r="V36" s="34"/>
      <c r="W36" s="34"/>
      <c r="X36" s="34"/>
    </row>
    <row r="37" spans="1:24" ht="12.75">
      <c r="A37" s="26"/>
      <c r="B37" s="27">
        <v>6</v>
      </c>
      <c r="C37" s="29" t="s">
        <v>32</v>
      </c>
      <c r="D37" s="32">
        <v>0</v>
      </c>
      <c r="E37" s="32"/>
      <c r="F37" s="33">
        <v>0</v>
      </c>
      <c r="G37" s="87"/>
      <c r="L37" s="75"/>
      <c r="M37" s="75"/>
      <c r="N37" s="38"/>
      <c r="O37" s="38"/>
      <c r="P37" s="38"/>
      <c r="Q37" s="18"/>
      <c r="R37" s="31"/>
      <c r="S37" s="18"/>
      <c r="T37" s="18"/>
      <c r="U37" s="18"/>
      <c r="V37" s="34"/>
      <c r="W37" s="34"/>
      <c r="X37" s="34"/>
    </row>
    <row r="38" spans="1:24" ht="12.75">
      <c r="A38" s="26"/>
      <c r="B38" s="27">
        <v>7</v>
      </c>
      <c r="C38" s="29" t="s">
        <v>33</v>
      </c>
      <c r="D38" s="32">
        <v>1</v>
      </c>
      <c r="E38" s="41">
        <v>1</v>
      </c>
      <c r="F38" s="42"/>
      <c r="G38" s="2"/>
      <c r="L38" s="76"/>
      <c r="M38" s="75"/>
      <c r="N38" s="37"/>
      <c r="O38" s="37"/>
      <c r="P38" s="37"/>
      <c r="R38" s="31"/>
      <c r="S38" s="18"/>
      <c r="T38" s="18"/>
      <c r="U38" s="18"/>
      <c r="V38" s="18"/>
      <c r="W38" s="18"/>
      <c r="X38" s="18"/>
    </row>
    <row r="39" spans="1:24" ht="12.75">
      <c r="A39" s="26"/>
      <c r="B39" s="27">
        <v>8</v>
      </c>
      <c r="C39" s="29" t="s">
        <v>34</v>
      </c>
      <c r="D39" s="32">
        <v>1</v>
      </c>
      <c r="E39" s="41">
        <v>1</v>
      </c>
      <c r="F39" s="42"/>
      <c r="G39" s="2"/>
      <c r="L39" s="74"/>
      <c r="M39" s="74"/>
      <c r="N39" s="18"/>
      <c r="O39" s="8"/>
      <c r="P39" s="34"/>
      <c r="R39" s="31"/>
      <c r="S39" s="18"/>
      <c r="T39" s="18"/>
      <c r="U39" s="18"/>
      <c r="V39" s="18"/>
      <c r="W39" s="18"/>
      <c r="X39" s="18"/>
    </row>
    <row r="40" spans="1:24" ht="12.75">
      <c r="A40" s="26"/>
      <c r="B40" s="27">
        <v>9</v>
      </c>
      <c r="C40" s="29" t="s">
        <v>35</v>
      </c>
      <c r="D40" s="32">
        <f>(D11+D12+D13)*0.1</f>
        <v>0</v>
      </c>
      <c r="E40" s="32">
        <f>D40*0.1</f>
        <v>0</v>
      </c>
      <c r="F40" s="33">
        <v>0</v>
      </c>
      <c r="G40" s="2"/>
      <c r="L40" s="74"/>
      <c r="M40" s="74"/>
      <c r="N40" s="18"/>
      <c r="O40" s="8"/>
      <c r="P40" s="34"/>
      <c r="R40" s="31"/>
      <c r="S40" s="18"/>
      <c r="T40" s="18"/>
      <c r="U40" s="18"/>
      <c r="V40" s="34"/>
      <c r="W40" s="34"/>
      <c r="X40" s="34"/>
    </row>
    <row r="41" spans="1:24" ht="12.75">
      <c r="A41" s="26"/>
      <c r="B41" s="27">
        <v>10</v>
      </c>
      <c r="C41" s="29" t="s">
        <v>36</v>
      </c>
      <c r="D41" s="40"/>
      <c r="E41" s="40"/>
      <c r="F41" s="40"/>
      <c r="G41" s="2"/>
      <c r="L41" s="74"/>
      <c r="M41" s="74"/>
      <c r="N41" s="18"/>
      <c r="O41" s="8"/>
      <c r="P41" s="34"/>
      <c r="R41" s="31"/>
      <c r="S41" s="18"/>
      <c r="T41" s="18"/>
      <c r="U41" s="34"/>
      <c r="V41" s="34"/>
      <c r="W41" s="34"/>
      <c r="X41" s="34"/>
    </row>
    <row r="42" spans="1:24" ht="12.75">
      <c r="A42" s="26"/>
      <c r="B42" s="27">
        <v>11</v>
      </c>
      <c r="C42" s="29" t="s">
        <v>37</v>
      </c>
      <c r="D42" s="41">
        <v>1</v>
      </c>
      <c r="E42" s="41">
        <v>1</v>
      </c>
      <c r="F42" s="42"/>
      <c r="G42" s="2"/>
      <c r="L42" s="74"/>
      <c r="M42" s="74"/>
      <c r="N42" s="18"/>
      <c r="O42" s="8"/>
      <c r="P42" s="34"/>
      <c r="R42" s="31"/>
      <c r="S42" s="18"/>
      <c r="T42" s="18"/>
      <c r="U42" s="34"/>
      <c r="V42" s="34"/>
      <c r="W42" s="34"/>
      <c r="X42" s="34"/>
    </row>
    <row r="43" spans="1:24" ht="12.75">
      <c r="A43" s="26"/>
      <c r="B43" s="27">
        <v>12</v>
      </c>
      <c r="C43" s="29" t="s">
        <v>38</v>
      </c>
      <c r="D43" s="41">
        <v>1</v>
      </c>
      <c r="E43" s="41">
        <v>1</v>
      </c>
      <c r="F43" s="42"/>
      <c r="G43" s="2"/>
      <c r="L43" s="74"/>
      <c r="M43" s="74"/>
      <c r="N43" s="18"/>
      <c r="O43" s="8"/>
      <c r="P43" s="34"/>
      <c r="R43" s="31"/>
      <c r="S43" s="18"/>
      <c r="T43" s="18"/>
      <c r="U43" s="34"/>
      <c r="V43" s="34"/>
      <c r="W43" s="34"/>
      <c r="X43" s="34"/>
    </row>
    <row r="44" spans="1:24" ht="12.75">
      <c r="A44" s="26"/>
      <c r="B44" s="27">
        <v>13</v>
      </c>
      <c r="C44" s="29" t="s">
        <v>39</v>
      </c>
      <c r="D44" s="41">
        <v>1</v>
      </c>
      <c r="E44" s="41">
        <v>1</v>
      </c>
      <c r="F44" s="42"/>
      <c r="G44" s="2"/>
      <c r="L44" s="74"/>
      <c r="M44" s="74"/>
      <c r="N44" s="18"/>
      <c r="O44" s="8"/>
      <c r="P44" s="34"/>
      <c r="R44" s="31"/>
      <c r="S44" s="18"/>
      <c r="T44" s="18"/>
      <c r="U44" s="34"/>
      <c r="V44" s="34"/>
      <c r="W44" s="34"/>
      <c r="X44" s="34"/>
    </row>
    <row r="45" spans="1:24" ht="12.75">
      <c r="A45" s="26"/>
      <c r="B45" s="27">
        <v>14</v>
      </c>
      <c r="C45" s="29" t="s">
        <v>40</v>
      </c>
      <c r="D45" s="39"/>
      <c r="E45" s="39"/>
      <c r="F45" s="40"/>
      <c r="G45" s="2"/>
      <c r="L45" s="74"/>
      <c r="M45" s="74"/>
      <c r="N45" s="18"/>
      <c r="O45" s="8"/>
      <c r="P45" s="34"/>
      <c r="R45" s="31"/>
      <c r="S45" s="18"/>
      <c r="T45" s="18"/>
      <c r="U45" s="34"/>
      <c r="V45" s="34"/>
      <c r="W45" s="34"/>
      <c r="X45" s="34"/>
    </row>
    <row r="46" spans="1:24" ht="12.75">
      <c r="A46" s="26"/>
      <c r="B46" s="27"/>
      <c r="C46" s="29" t="s">
        <v>53</v>
      </c>
      <c r="D46" s="32">
        <f>L9*0.05</f>
        <v>0</v>
      </c>
      <c r="E46" s="32">
        <f>D46*2.5</f>
        <v>0</v>
      </c>
      <c r="F46" s="42">
        <v>0</v>
      </c>
      <c r="G46" s="2"/>
      <c r="L46" s="74"/>
      <c r="M46" s="74"/>
      <c r="N46" s="74"/>
      <c r="O46" s="8"/>
      <c r="P46" s="34"/>
      <c r="R46" s="31"/>
      <c r="S46" s="18"/>
      <c r="T46" s="18"/>
      <c r="U46" s="18"/>
      <c r="V46" s="34"/>
      <c r="W46" s="34"/>
      <c r="X46" s="34"/>
    </row>
    <row r="47" spans="1:24" ht="12.75">
      <c r="A47" s="26"/>
      <c r="B47" s="43"/>
      <c r="C47" s="29" t="s">
        <v>58</v>
      </c>
      <c r="D47" s="32">
        <f>(L10*E20)*0.05</f>
        <v>0</v>
      </c>
      <c r="E47" s="32">
        <f>(D47*2)</f>
        <v>0</v>
      </c>
      <c r="F47" s="42">
        <v>0</v>
      </c>
      <c r="G47" s="2"/>
      <c r="M47" s="8"/>
      <c r="N47" s="21"/>
      <c r="P47" s="20"/>
      <c r="R47" s="31"/>
      <c r="S47" s="18"/>
      <c r="T47" s="18"/>
      <c r="U47" s="18"/>
      <c r="V47" s="34"/>
      <c r="W47" s="34"/>
      <c r="X47" s="34"/>
    </row>
    <row r="48" spans="2:24" ht="12.75">
      <c r="B48" s="44"/>
      <c r="C48" s="45"/>
      <c r="D48" s="46"/>
      <c r="E48" s="74"/>
      <c r="F48" s="47"/>
      <c r="G48" s="2"/>
      <c r="H48" s="23"/>
      <c r="M48" s="48"/>
      <c r="P48" s="2"/>
      <c r="R48" s="8"/>
      <c r="S48" s="8"/>
      <c r="T48" s="8"/>
      <c r="U48" s="8"/>
      <c r="V48" s="8"/>
      <c r="W48" s="8"/>
      <c r="X48" s="8"/>
    </row>
    <row r="49" spans="5:21" ht="12.75">
      <c r="E49" s="8"/>
      <c r="F49" s="8"/>
      <c r="G49" s="2"/>
      <c r="L49" s="77"/>
      <c r="M49" s="1"/>
      <c r="N49" s="1"/>
      <c r="O49" s="1"/>
      <c r="U49" s="8"/>
    </row>
    <row r="50" spans="2:25" ht="15.75" customHeight="1">
      <c r="B50" s="68">
        <f>E1+1</f>
        <v>2006</v>
      </c>
      <c r="C50" s="120" t="s">
        <v>59</v>
      </c>
      <c r="D50" s="120"/>
      <c r="E50" s="120"/>
      <c r="F50" s="120"/>
      <c r="G50" s="120"/>
      <c r="H50" s="94"/>
      <c r="I50" s="94"/>
      <c r="J50" s="94"/>
      <c r="K50" s="94"/>
      <c r="L50" s="95"/>
      <c r="M50" s="94"/>
      <c r="N50" s="94"/>
      <c r="O50" s="94"/>
      <c r="R50" s="4"/>
      <c r="S50" s="5"/>
      <c r="T50" s="5"/>
      <c r="U50" s="5"/>
      <c r="V50" s="5"/>
      <c r="W50" s="5"/>
      <c r="X50" s="5"/>
      <c r="Y50" s="24"/>
    </row>
    <row r="51" spans="5:25" ht="12.75">
      <c r="E51" s="2"/>
      <c r="F51" s="2"/>
      <c r="G51" s="2"/>
      <c r="S51" s="49"/>
      <c r="U51" s="8"/>
      <c r="V51" s="1"/>
      <c r="W51" s="1"/>
      <c r="X51" s="1"/>
      <c r="Y51" s="1"/>
    </row>
    <row r="52" spans="1:16" ht="12" customHeight="1">
      <c r="A52" s="26"/>
      <c r="B52" s="27" t="s">
        <v>19</v>
      </c>
      <c r="C52" s="27" t="s">
        <v>20</v>
      </c>
      <c r="D52" s="27" t="s">
        <v>57</v>
      </c>
      <c r="E52" s="27" t="s">
        <v>21</v>
      </c>
      <c r="F52" s="50" t="s">
        <v>45</v>
      </c>
      <c r="G52" s="50" t="s">
        <v>66</v>
      </c>
      <c r="H52" s="50" t="s">
        <v>49</v>
      </c>
      <c r="I52" s="50" t="s">
        <v>46</v>
      </c>
      <c r="J52" s="125" t="s">
        <v>67</v>
      </c>
      <c r="K52" s="126"/>
      <c r="P52" s="2"/>
    </row>
    <row r="53" spans="1:16" ht="12" customHeight="1">
      <c r="A53" s="26"/>
      <c r="B53" s="27">
        <v>1</v>
      </c>
      <c r="C53" s="29" t="str">
        <f>C28</f>
        <v>Residential Water Use Surveys</v>
      </c>
      <c r="D53" s="30"/>
      <c r="E53" s="30"/>
      <c r="F53" s="51"/>
      <c r="G53" s="51"/>
      <c r="H53" s="51"/>
      <c r="I53" s="51"/>
      <c r="J53" s="125"/>
      <c r="K53" s="126"/>
      <c r="P53" s="2"/>
    </row>
    <row r="54" spans="1:16" ht="12" customHeight="1">
      <c r="A54" s="26"/>
      <c r="B54" s="27"/>
      <c r="C54" s="29" t="str">
        <f aca="true" t="shared" si="1" ref="C54:C72">C29</f>
        <v>  Single Family</v>
      </c>
      <c r="D54" s="32">
        <f aca="true" t="shared" si="2" ref="D54:D72">D29</f>
        <v>0</v>
      </c>
      <c r="E54" s="32">
        <f>D54*0.1</f>
        <v>0</v>
      </c>
      <c r="F54" s="33"/>
      <c r="G54" s="33"/>
      <c r="H54" s="128"/>
      <c r="I54" s="121" t="e">
        <f>H54/(F54+F55)</f>
        <v>#DIV/0!</v>
      </c>
      <c r="J54" s="125"/>
      <c r="K54" s="126"/>
      <c r="N54" s="8"/>
      <c r="O54" s="8"/>
      <c r="P54" s="8"/>
    </row>
    <row r="55" spans="1:18" ht="12" customHeight="1">
      <c r="A55" s="26"/>
      <c r="B55" s="27"/>
      <c r="C55" s="29" t="str">
        <f t="shared" si="1"/>
        <v>  Multi-Family (units)</v>
      </c>
      <c r="D55" s="32">
        <f t="shared" si="2"/>
        <v>0</v>
      </c>
      <c r="E55" s="32">
        <f>D55*0.1</f>
        <v>0</v>
      </c>
      <c r="F55" s="33"/>
      <c r="G55" s="33"/>
      <c r="H55" s="129"/>
      <c r="I55" s="122"/>
      <c r="J55" s="125"/>
      <c r="K55" s="126"/>
      <c r="N55" s="8"/>
      <c r="O55" s="8"/>
      <c r="P55" s="18"/>
      <c r="R55" s="20"/>
    </row>
    <row r="56" spans="1:18" ht="12" customHeight="1">
      <c r="A56" s="26"/>
      <c r="B56" s="27">
        <v>2</v>
      </c>
      <c r="C56" s="29" t="str">
        <f t="shared" si="1"/>
        <v>Residential Plumbing Retrofit</v>
      </c>
      <c r="D56" s="32">
        <f t="shared" si="2"/>
        <v>0</v>
      </c>
      <c r="E56" s="32">
        <f>D56*0.1</f>
        <v>0</v>
      </c>
      <c r="F56" s="33"/>
      <c r="G56" s="33"/>
      <c r="H56" s="83"/>
      <c r="I56" s="107" t="e">
        <f>H56/F56</f>
        <v>#DIV/0!</v>
      </c>
      <c r="J56" s="111"/>
      <c r="K56" s="112"/>
      <c r="L56" s="77"/>
      <c r="M56" s="55"/>
      <c r="N56" s="8"/>
      <c r="O56" s="8"/>
      <c r="P56" s="18"/>
      <c r="R56" s="20"/>
    </row>
    <row r="57" spans="1:18" ht="12" customHeight="1">
      <c r="A57" s="26"/>
      <c r="B57" s="27">
        <v>3</v>
      </c>
      <c r="C57" s="29" t="str">
        <f t="shared" si="1"/>
        <v>System Water Audit/Leak Repair</v>
      </c>
      <c r="D57" s="32">
        <f t="shared" si="2"/>
        <v>1</v>
      </c>
      <c r="E57" s="35" t="s">
        <v>28</v>
      </c>
      <c r="F57" s="72"/>
      <c r="G57" s="40"/>
      <c r="H57" s="88"/>
      <c r="I57" s="39"/>
      <c r="J57" s="111"/>
      <c r="K57" s="112"/>
      <c r="L57" s="77"/>
      <c r="M57" s="55"/>
      <c r="N57" s="8"/>
      <c r="O57" s="8"/>
      <c r="P57" s="18"/>
      <c r="R57" s="20"/>
    </row>
    <row r="58" spans="1:18" ht="12" customHeight="1">
      <c r="A58" s="26"/>
      <c r="B58" s="27">
        <v>4</v>
      </c>
      <c r="C58" s="29" t="str">
        <f t="shared" si="1"/>
        <v>Metering / # unmetered accts</v>
      </c>
      <c r="D58" s="32">
        <f t="shared" si="2"/>
        <v>0</v>
      </c>
      <c r="E58" s="32">
        <f>E33</f>
        <v>0</v>
      </c>
      <c r="F58" s="33"/>
      <c r="G58" s="33"/>
      <c r="H58" s="83"/>
      <c r="I58" s="107" t="e">
        <f>H58/F58</f>
        <v>#DIV/0!</v>
      </c>
      <c r="J58" s="110"/>
      <c r="K58"/>
      <c r="L58" s="85"/>
      <c r="M58" s="55"/>
      <c r="N58" s="8"/>
      <c r="O58" s="8"/>
      <c r="P58" s="18"/>
      <c r="R58" s="20"/>
    </row>
    <row r="59" spans="1:18" ht="12" customHeight="1">
      <c r="A59" s="26"/>
      <c r="B59" s="27">
        <v>5</v>
      </c>
      <c r="C59" s="29" t="str">
        <f t="shared" si="1"/>
        <v>Large Landscape Programs</v>
      </c>
      <c r="D59" s="39">
        <f t="shared" si="2"/>
        <v>0</v>
      </c>
      <c r="E59" s="39"/>
      <c r="F59" s="40"/>
      <c r="G59" s="40"/>
      <c r="H59" s="89"/>
      <c r="I59" s="108"/>
      <c r="J59" s="110"/>
      <c r="K59"/>
      <c r="L59" s="77"/>
      <c r="M59" s="55"/>
      <c r="N59" s="8"/>
      <c r="O59" s="8"/>
      <c r="P59" s="18"/>
      <c r="R59" s="20"/>
    </row>
    <row r="60" spans="1:18" ht="12.75">
      <c r="A60" s="26"/>
      <c r="B60" s="27"/>
      <c r="C60" s="29" t="str">
        <f t="shared" si="1"/>
        <v>   Landscape meters accounts</v>
      </c>
      <c r="D60" s="32">
        <f t="shared" si="2"/>
        <v>0</v>
      </c>
      <c r="E60" s="32">
        <f>D60/4</f>
        <v>0</v>
      </c>
      <c r="F60" s="33"/>
      <c r="G60" s="33"/>
      <c r="H60" s="83"/>
      <c r="I60" s="107" t="e">
        <f>H60/F60</f>
        <v>#DIV/0!</v>
      </c>
      <c r="J60" s="101"/>
      <c r="K60" s="53"/>
      <c r="L60" s="77"/>
      <c r="M60" s="55"/>
      <c r="N60" s="8"/>
      <c r="O60" s="8"/>
      <c r="P60" s="18"/>
      <c r="R60" s="20"/>
    </row>
    <row r="61" spans="1:18" ht="12.75">
      <c r="A61" s="26"/>
      <c r="B61" s="27"/>
      <c r="C61" s="29" t="str">
        <f t="shared" si="1"/>
        <v>   CII mixed-use meter accounts</v>
      </c>
      <c r="D61" s="32">
        <f t="shared" si="2"/>
        <v>0</v>
      </c>
      <c r="E61" s="32">
        <f>D61*0.1</f>
        <v>0</v>
      </c>
      <c r="F61" s="33"/>
      <c r="G61" s="33"/>
      <c r="H61" s="83"/>
      <c r="I61" s="107" t="e">
        <f>H61/F61</f>
        <v>#DIV/0!</v>
      </c>
      <c r="J61" s="101"/>
      <c r="K61" s="53"/>
      <c r="N61" s="8"/>
      <c r="O61" s="8"/>
      <c r="P61" s="18"/>
      <c r="R61" s="20"/>
    </row>
    <row r="62" spans="1:18" ht="12.75">
      <c r="A62" s="26"/>
      <c r="B62" s="27">
        <v>6</v>
      </c>
      <c r="C62" s="29" t="str">
        <f t="shared" si="1"/>
        <v>Washing Machine Rebates</v>
      </c>
      <c r="D62" s="41" t="s">
        <v>51</v>
      </c>
      <c r="E62" s="41" t="s">
        <v>51</v>
      </c>
      <c r="F62" s="41"/>
      <c r="G62" s="41"/>
      <c r="H62" s="41"/>
      <c r="I62" s="41" t="s">
        <v>51</v>
      </c>
      <c r="J62" s="103"/>
      <c r="N62" s="8"/>
      <c r="O62" s="8"/>
      <c r="P62" s="18"/>
      <c r="R62" s="20"/>
    </row>
    <row r="63" spans="1:18" ht="12.75">
      <c r="A63" s="26"/>
      <c r="B63" s="27">
        <v>7</v>
      </c>
      <c r="C63" s="29" t="str">
        <f t="shared" si="1"/>
        <v>Public Information</v>
      </c>
      <c r="D63" s="32">
        <f t="shared" si="2"/>
        <v>1</v>
      </c>
      <c r="E63" s="41">
        <v>1</v>
      </c>
      <c r="F63" s="42"/>
      <c r="G63" s="40"/>
      <c r="H63" s="83"/>
      <c r="I63" s="39"/>
      <c r="J63" s="102"/>
      <c r="K63" s="53"/>
      <c r="L63" s="77"/>
      <c r="M63" s="55"/>
      <c r="N63" s="8"/>
      <c r="O63" s="8"/>
      <c r="P63" s="18"/>
      <c r="R63" s="20"/>
    </row>
    <row r="64" spans="1:16" ht="12.75">
      <c r="A64" s="26"/>
      <c r="B64" s="27">
        <v>8</v>
      </c>
      <c r="C64" s="29" t="str">
        <f t="shared" si="1"/>
        <v>School Education</v>
      </c>
      <c r="D64" s="32">
        <f t="shared" si="2"/>
        <v>1</v>
      </c>
      <c r="E64" s="41">
        <v>1</v>
      </c>
      <c r="F64" s="42"/>
      <c r="G64" s="40"/>
      <c r="H64" s="88"/>
      <c r="I64" s="39"/>
      <c r="J64" s="102"/>
      <c r="K64" s="53"/>
      <c r="L64" s="77"/>
      <c r="M64" s="55"/>
      <c r="N64" s="8"/>
      <c r="O64" s="48"/>
      <c r="P64" s="8"/>
    </row>
    <row r="65" spans="1:16" ht="12.75">
      <c r="A65" s="26"/>
      <c r="B65" s="27">
        <v>9</v>
      </c>
      <c r="C65" s="29" t="str">
        <f t="shared" si="1"/>
        <v>CII Conservation Program</v>
      </c>
      <c r="D65" s="32">
        <f t="shared" si="2"/>
        <v>0</v>
      </c>
      <c r="E65" s="32">
        <f>D65/5</f>
        <v>0</v>
      </c>
      <c r="F65" s="33"/>
      <c r="G65" s="33"/>
      <c r="H65" s="83"/>
      <c r="I65" s="107" t="e">
        <f>H65/F65</f>
        <v>#DIV/0!</v>
      </c>
      <c r="J65" s="101"/>
      <c r="K65" s="53"/>
      <c r="L65" s="77"/>
      <c r="M65" s="55"/>
      <c r="N65" s="8"/>
      <c r="O65" s="8"/>
      <c r="P65" s="8"/>
    </row>
    <row r="66" spans="1:16" ht="12.75">
      <c r="A66" s="26"/>
      <c r="B66" s="27">
        <v>10</v>
      </c>
      <c r="C66" s="29" t="str">
        <f t="shared" si="1"/>
        <v>Wholesale Agency Programs</v>
      </c>
      <c r="D66" s="40"/>
      <c r="E66" s="40"/>
      <c r="F66" s="40"/>
      <c r="G66" s="40"/>
      <c r="H66" s="40"/>
      <c r="I66" s="39"/>
      <c r="J66" s="102"/>
      <c r="K66" s="53"/>
      <c r="L66" s="77"/>
      <c r="M66" s="55"/>
      <c r="N66" s="8"/>
      <c r="O66" s="8"/>
      <c r="P66" s="8"/>
    </row>
    <row r="67" spans="1:16" ht="12.75">
      <c r="A67" s="26"/>
      <c r="B67" s="27">
        <v>11</v>
      </c>
      <c r="C67" s="29" t="str">
        <f t="shared" si="1"/>
        <v>Conservation Pricing</v>
      </c>
      <c r="D67" s="32">
        <f t="shared" si="2"/>
        <v>1</v>
      </c>
      <c r="E67" s="41">
        <v>1</v>
      </c>
      <c r="F67" s="42"/>
      <c r="G67" s="40"/>
      <c r="H67" s="88"/>
      <c r="I67" s="39"/>
      <c r="J67" s="102"/>
      <c r="K67" s="53"/>
      <c r="L67" s="77"/>
      <c r="M67" s="55"/>
      <c r="N67" s="8"/>
      <c r="O67" s="8"/>
      <c r="P67" s="8"/>
    </row>
    <row r="68" spans="1:16" ht="12.75">
      <c r="A68" s="26"/>
      <c r="B68" s="27">
        <v>12</v>
      </c>
      <c r="C68" s="29" t="str">
        <f t="shared" si="1"/>
        <v>Conservation Coordinator</v>
      </c>
      <c r="D68" s="32">
        <f t="shared" si="2"/>
        <v>1</v>
      </c>
      <c r="E68" s="41">
        <v>1</v>
      </c>
      <c r="F68" s="42"/>
      <c r="G68" s="40"/>
      <c r="H68" s="88"/>
      <c r="I68" s="39"/>
      <c r="J68" s="102"/>
      <c r="K68" s="56"/>
      <c r="N68" s="8"/>
      <c r="O68" s="8"/>
      <c r="P68" s="8"/>
    </row>
    <row r="69" spans="1:16" ht="12.75">
      <c r="A69" s="26"/>
      <c r="B69" s="27">
        <v>13</v>
      </c>
      <c r="C69" s="29" t="str">
        <f t="shared" si="1"/>
        <v>Waste Water Prohibition</v>
      </c>
      <c r="D69" s="32">
        <f t="shared" si="2"/>
        <v>1</v>
      </c>
      <c r="E69" s="41">
        <v>1</v>
      </c>
      <c r="F69" s="42"/>
      <c r="G69" s="40"/>
      <c r="H69" s="88"/>
      <c r="I69" s="39"/>
      <c r="J69" s="102"/>
      <c r="N69" s="8"/>
      <c r="O69" s="8"/>
      <c r="P69" s="8"/>
    </row>
    <row r="70" spans="1:16" ht="12.75">
      <c r="A70" s="26"/>
      <c r="B70" s="27">
        <v>14</v>
      </c>
      <c r="C70" s="29" t="str">
        <f t="shared" si="1"/>
        <v>Residential ULF Replacements</v>
      </c>
      <c r="D70" s="39">
        <f t="shared" si="2"/>
        <v>0</v>
      </c>
      <c r="E70" s="39"/>
      <c r="F70" s="40"/>
      <c r="G70" s="40"/>
      <c r="H70" s="89"/>
      <c r="I70" s="108"/>
      <c r="J70" s="101"/>
      <c r="K70" s="53"/>
      <c r="L70" s="77"/>
      <c r="M70" s="55"/>
      <c r="N70" s="8"/>
      <c r="O70" s="8"/>
      <c r="P70" s="8"/>
    </row>
    <row r="71" spans="1:16" ht="12.75">
      <c r="A71" s="26"/>
      <c r="B71" s="27"/>
      <c r="C71" s="29" t="str">
        <f t="shared" si="1"/>
        <v>  SF Rate-of-resale (2.5 per)</v>
      </c>
      <c r="D71" s="32">
        <f t="shared" si="2"/>
        <v>0</v>
      </c>
      <c r="E71" s="32">
        <f>E46</f>
        <v>0</v>
      </c>
      <c r="F71" s="130"/>
      <c r="G71" s="130"/>
      <c r="H71" s="132"/>
      <c r="I71" s="121" t="e">
        <f>H71/F71</f>
        <v>#DIV/0!</v>
      </c>
      <c r="J71" s="97"/>
      <c r="K71" s="53"/>
      <c r="L71" s="77"/>
      <c r="M71" s="55"/>
      <c r="N71" s="8"/>
      <c r="O71" s="8"/>
      <c r="P71" s="8"/>
    </row>
    <row r="72" spans="1:16" ht="12.75">
      <c r="A72" s="26"/>
      <c r="B72" s="43"/>
      <c r="C72" s="29" t="str">
        <f t="shared" si="1"/>
        <v>  MF Rate-of-resale (2 unit)</v>
      </c>
      <c r="D72" s="32">
        <f t="shared" si="2"/>
        <v>0</v>
      </c>
      <c r="E72" s="32">
        <f>E47</f>
        <v>0</v>
      </c>
      <c r="F72" s="131"/>
      <c r="G72" s="131"/>
      <c r="H72" s="133"/>
      <c r="I72" s="122"/>
      <c r="J72" s="97"/>
      <c r="K72" s="53"/>
      <c r="L72" s="77"/>
      <c r="M72" s="55"/>
      <c r="N72" s="8"/>
      <c r="O72" s="8"/>
      <c r="P72" s="8"/>
    </row>
    <row r="73" spans="2:18" ht="12.75">
      <c r="B73" s="44"/>
      <c r="C73" s="45"/>
      <c r="D73" s="46"/>
      <c r="E73" s="55"/>
      <c r="F73" s="47"/>
      <c r="G73" s="3"/>
      <c r="H73" s="90">
        <f>SUM(H54:H72)</f>
        <v>0</v>
      </c>
      <c r="I73" s="90"/>
      <c r="J73" s="98"/>
      <c r="K73" s="53"/>
      <c r="L73" s="77"/>
      <c r="M73" s="55"/>
      <c r="N73" s="8"/>
      <c r="O73" s="8"/>
      <c r="P73" s="26"/>
      <c r="Q73" s="1"/>
      <c r="R73" s="1"/>
    </row>
    <row r="74" spans="3:21" ht="12.75">
      <c r="C74" s="31"/>
      <c r="D74" s="57"/>
      <c r="E74" s="58"/>
      <c r="F74" s="59"/>
      <c r="G74" s="60"/>
      <c r="H74" s="57"/>
      <c r="I74" s="57"/>
      <c r="J74" s="57"/>
      <c r="K74" s="57"/>
      <c r="L74" s="78"/>
      <c r="M74" s="61"/>
      <c r="N74" s="19"/>
      <c r="O74" s="58"/>
      <c r="R74" s="52"/>
      <c r="S74" s="53"/>
      <c r="T74" s="54"/>
      <c r="U74" s="55"/>
    </row>
    <row r="75" spans="2:25" ht="18.75">
      <c r="B75" s="71">
        <f>E1+2</f>
        <v>2007</v>
      </c>
      <c r="C75" s="120" t="s">
        <v>44</v>
      </c>
      <c r="D75" s="120"/>
      <c r="E75" s="120"/>
      <c r="F75" s="120"/>
      <c r="G75" s="94"/>
      <c r="H75" s="94"/>
      <c r="I75" s="94"/>
      <c r="J75" s="94"/>
      <c r="K75" s="94"/>
      <c r="L75" s="95"/>
      <c r="M75" s="94"/>
      <c r="N75" s="94"/>
      <c r="O75" s="94"/>
      <c r="R75" s="62"/>
      <c r="S75" s="5"/>
      <c r="T75" s="5"/>
      <c r="U75" s="5"/>
      <c r="V75" s="5"/>
      <c r="W75" s="5"/>
      <c r="X75" s="5"/>
      <c r="Y75" s="24"/>
    </row>
    <row r="76" spans="18:21" ht="12.75">
      <c r="R76" s="52"/>
      <c r="S76" s="53"/>
      <c r="T76" s="54"/>
      <c r="U76" s="55"/>
    </row>
    <row r="77" spans="1:16" ht="12.75">
      <c r="A77" s="26"/>
      <c r="B77" s="27" t="s">
        <v>19</v>
      </c>
      <c r="C77" s="27" t="s">
        <v>20</v>
      </c>
      <c r="D77" s="27" t="str">
        <f>D52</f>
        <v>Target</v>
      </c>
      <c r="E77" s="27" t="s">
        <v>21</v>
      </c>
      <c r="F77" s="50" t="s">
        <v>45</v>
      </c>
      <c r="G77" s="50" t="str">
        <f>G52</f>
        <v>Total*</v>
      </c>
      <c r="P77" s="2"/>
    </row>
    <row r="78" spans="1:16" ht="12.75">
      <c r="A78" s="26"/>
      <c r="B78" s="27">
        <v>1</v>
      </c>
      <c r="C78" s="29" t="str">
        <f>C53</f>
        <v>Residential Water Use Surveys</v>
      </c>
      <c r="D78" s="30"/>
      <c r="E78" s="30"/>
      <c r="F78" s="51"/>
      <c r="G78" s="51"/>
      <c r="P78" s="2"/>
    </row>
    <row r="79" spans="1:16" ht="12.75">
      <c r="A79" s="26"/>
      <c r="B79" s="27"/>
      <c r="C79" s="29" t="str">
        <f aca="true" t="shared" si="3" ref="C79:C97">C54</f>
        <v>  Single Family</v>
      </c>
      <c r="D79" s="32">
        <f>D54</f>
        <v>0</v>
      </c>
      <c r="E79" s="32">
        <f>D79*0.1</f>
        <v>0</v>
      </c>
      <c r="F79" s="33"/>
      <c r="G79" s="32"/>
      <c r="I79" s="52"/>
      <c r="J79" s="52"/>
      <c r="K79" s="53"/>
      <c r="L79" s="77"/>
      <c r="M79" s="55"/>
      <c r="P79" s="2"/>
    </row>
    <row r="80" spans="1:16" ht="12.75">
      <c r="A80" s="26"/>
      <c r="B80" s="27"/>
      <c r="C80" s="29" t="str">
        <f t="shared" si="3"/>
        <v>  Multi-Family (units)</v>
      </c>
      <c r="D80" s="32">
        <f aca="true" t="shared" si="4" ref="D80:D86">D55</f>
        <v>0</v>
      </c>
      <c r="E80" s="32">
        <f>D80*0.1</f>
        <v>0</v>
      </c>
      <c r="F80" s="33"/>
      <c r="G80" s="32"/>
      <c r="I80" s="52"/>
      <c r="J80" s="52"/>
      <c r="K80" s="53"/>
      <c r="L80" s="77"/>
      <c r="M80" s="55"/>
      <c r="P80" s="2"/>
    </row>
    <row r="81" spans="1:16" ht="12.75">
      <c r="A81" s="26"/>
      <c r="B81" s="27">
        <v>2</v>
      </c>
      <c r="C81" s="29" t="str">
        <f t="shared" si="3"/>
        <v>Residential Plumbing Retrofit</v>
      </c>
      <c r="D81" s="32">
        <f t="shared" si="4"/>
        <v>0</v>
      </c>
      <c r="E81" s="32">
        <f>D81*0.1</f>
        <v>0</v>
      </c>
      <c r="F81" s="33"/>
      <c r="G81" s="32"/>
      <c r="I81" s="52"/>
      <c r="J81" s="52"/>
      <c r="K81" s="53"/>
      <c r="L81" s="77"/>
      <c r="M81" s="55"/>
      <c r="P81" s="2"/>
    </row>
    <row r="82" spans="1:16" ht="12.75">
      <c r="A82" s="26"/>
      <c r="B82" s="27">
        <v>3</v>
      </c>
      <c r="C82" s="29" t="str">
        <f t="shared" si="3"/>
        <v>System Water Audit/Leak Repair</v>
      </c>
      <c r="D82" s="32">
        <f t="shared" si="4"/>
        <v>1</v>
      </c>
      <c r="E82" s="35" t="s">
        <v>28</v>
      </c>
      <c r="F82" s="72"/>
      <c r="G82" s="35"/>
      <c r="I82" s="52"/>
      <c r="J82" s="52"/>
      <c r="K82" s="53"/>
      <c r="L82" s="77"/>
      <c r="M82" s="55"/>
      <c r="P82" s="2"/>
    </row>
    <row r="83" spans="1:16" ht="12.75">
      <c r="A83" s="26"/>
      <c r="B83" s="27">
        <v>4</v>
      </c>
      <c r="C83" s="29" t="str">
        <f t="shared" si="3"/>
        <v>Metering / # unmetered accts</v>
      </c>
      <c r="D83" s="32">
        <f t="shared" si="4"/>
        <v>0</v>
      </c>
      <c r="E83" s="32">
        <f>E58</f>
        <v>0</v>
      </c>
      <c r="F83" s="33"/>
      <c r="G83" s="32"/>
      <c r="I83" s="52"/>
      <c r="J83" s="52"/>
      <c r="K83" s="53"/>
      <c r="L83" s="77"/>
      <c r="M83" s="55"/>
      <c r="P83" s="2"/>
    </row>
    <row r="84" spans="1:16" ht="12.75">
      <c r="A84" s="26"/>
      <c r="B84" s="27">
        <v>5</v>
      </c>
      <c r="C84" s="29" t="str">
        <f t="shared" si="3"/>
        <v>Large Landscape Programs</v>
      </c>
      <c r="D84" s="39">
        <f t="shared" si="4"/>
        <v>0</v>
      </c>
      <c r="E84" s="39"/>
      <c r="F84" s="40"/>
      <c r="G84" s="39"/>
      <c r="P84" s="2"/>
    </row>
    <row r="85" spans="1:16" ht="12.75">
      <c r="A85" s="26"/>
      <c r="B85" s="27"/>
      <c r="C85" s="29" t="str">
        <f t="shared" si="3"/>
        <v>   Landscape meters accounts</v>
      </c>
      <c r="D85" s="32">
        <f t="shared" si="4"/>
        <v>0</v>
      </c>
      <c r="E85" s="32">
        <f>D85/4</f>
        <v>0</v>
      </c>
      <c r="F85" s="33"/>
      <c r="G85" s="32"/>
      <c r="P85" s="2"/>
    </row>
    <row r="86" spans="1:16" ht="12.75">
      <c r="A86" s="26"/>
      <c r="B86" s="27"/>
      <c r="C86" s="29" t="str">
        <f t="shared" si="3"/>
        <v>   CII mixed-use meter accounts</v>
      </c>
      <c r="D86" s="32">
        <f t="shared" si="4"/>
        <v>0</v>
      </c>
      <c r="E86" s="32">
        <f>D86*0.1</f>
        <v>0</v>
      </c>
      <c r="F86" s="33"/>
      <c r="G86" s="32"/>
      <c r="P86" s="2"/>
    </row>
    <row r="87" spans="1:16" ht="12.75">
      <c r="A87" s="26"/>
      <c r="B87" s="27">
        <v>6</v>
      </c>
      <c r="C87" s="29" t="str">
        <f t="shared" si="3"/>
        <v>Washing Machine Rebates</v>
      </c>
      <c r="D87" s="41" t="s">
        <v>52</v>
      </c>
      <c r="E87" s="32"/>
      <c r="F87" s="33"/>
      <c r="G87" s="32"/>
      <c r="I87" s="52"/>
      <c r="J87" s="52"/>
      <c r="K87" s="53"/>
      <c r="L87" s="77"/>
      <c r="M87" s="53"/>
      <c r="P87" s="2"/>
    </row>
    <row r="88" spans="1:16" ht="12.75">
      <c r="A88" s="26"/>
      <c r="B88" s="27">
        <v>7</v>
      </c>
      <c r="C88" s="29" t="str">
        <f t="shared" si="3"/>
        <v>Public Information</v>
      </c>
      <c r="D88" s="32">
        <f>D63</f>
        <v>1</v>
      </c>
      <c r="E88" s="41">
        <v>1</v>
      </c>
      <c r="F88" s="42"/>
      <c r="G88" s="39"/>
      <c r="I88" s="52"/>
      <c r="J88" s="52"/>
      <c r="K88" s="53"/>
      <c r="L88" s="77"/>
      <c r="M88" s="53"/>
      <c r="P88" s="2"/>
    </row>
    <row r="89" spans="1:16" ht="12.75">
      <c r="A89" s="26"/>
      <c r="B89" s="27">
        <v>8</v>
      </c>
      <c r="C89" s="29" t="str">
        <f t="shared" si="3"/>
        <v>School Education</v>
      </c>
      <c r="D89" s="32">
        <f>D64</f>
        <v>1</v>
      </c>
      <c r="E89" s="41">
        <v>1</v>
      </c>
      <c r="F89" s="42"/>
      <c r="G89" s="39"/>
      <c r="I89" s="52"/>
      <c r="J89" s="52"/>
      <c r="K89" s="53"/>
      <c r="L89" s="77"/>
      <c r="M89" s="53"/>
      <c r="P89" s="2"/>
    </row>
    <row r="90" spans="1:16" ht="12.75">
      <c r="A90" s="26"/>
      <c r="B90" s="27">
        <v>9</v>
      </c>
      <c r="C90" s="29" t="str">
        <f t="shared" si="3"/>
        <v>CII Conservation Program</v>
      </c>
      <c r="D90" s="32">
        <f>D65</f>
        <v>0</v>
      </c>
      <c r="E90" s="32">
        <f>E65</f>
        <v>0</v>
      </c>
      <c r="F90" s="33"/>
      <c r="G90" s="32"/>
      <c r="I90" s="52"/>
      <c r="J90" s="52"/>
      <c r="K90" s="53"/>
      <c r="L90" s="77"/>
      <c r="M90" s="53"/>
      <c r="P90" s="2"/>
    </row>
    <row r="91" spans="1:16" ht="12.75">
      <c r="A91" s="26"/>
      <c r="B91" s="27">
        <v>10</v>
      </c>
      <c r="C91" s="29" t="str">
        <f t="shared" si="3"/>
        <v>Wholesale Agency Programs</v>
      </c>
      <c r="D91" s="40"/>
      <c r="E91" s="40"/>
      <c r="F91" s="40"/>
      <c r="G91" s="39"/>
      <c r="I91" s="52"/>
      <c r="J91" s="52"/>
      <c r="K91" s="53"/>
      <c r="L91" s="77"/>
      <c r="M91" s="53"/>
      <c r="P91" s="2"/>
    </row>
    <row r="92" spans="1:16" ht="12.75">
      <c r="A92" s="26"/>
      <c r="B92" s="27">
        <v>11</v>
      </c>
      <c r="C92" s="29" t="str">
        <f t="shared" si="3"/>
        <v>Conservation Pricing</v>
      </c>
      <c r="D92" s="32">
        <f aca="true" t="shared" si="5" ref="D92:D97">D67</f>
        <v>1</v>
      </c>
      <c r="E92" s="41">
        <v>1</v>
      </c>
      <c r="F92" s="42"/>
      <c r="G92" s="39"/>
      <c r="K92" s="25"/>
      <c r="M92" s="25"/>
      <c r="P92" s="2"/>
    </row>
    <row r="93" spans="1:16" ht="12.75">
      <c r="A93" s="26"/>
      <c r="B93" s="27">
        <v>12</v>
      </c>
      <c r="C93" s="29" t="str">
        <f t="shared" si="3"/>
        <v>Conservation Coordinator</v>
      </c>
      <c r="D93" s="32">
        <f t="shared" si="5"/>
        <v>1</v>
      </c>
      <c r="E93" s="41">
        <v>1</v>
      </c>
      <c r="F93" s="42"/>
      <c r="G93" s="39"/>
      <c r="P93" s="2"/>
    </row>
    <row r="94" spans="1:16" ht="12.75">
      <c r="A94" s="26"/>
      <c r="B94" s="27">
        <v>13</v>
      </c>
      <c r="C94" s="29" t="str">
        <f t="shared" si="3"/>
        <v>Waste Water Prohibition</v>
      </c>
      <c r="D94" s="32">
        <f t="shared" si="5"/>
        <v>1</v>
      </c>
      <c r="E94" s="41">
        <v>1</v>
      </c>
      <c r="F94" s="42"/>
      <c r="G94" s="39"/>
      <c r="P94" s="2"/>
    </row>
    <row r="95" spans="1:16" ht="12.75">
      <c r="A95" s="26"/>
      <c r="B95" s="27">
        <v>14</v>
      </c>
      <c r="C95" s="29" t="str">
        <f t="shared" si="3"/>
        <v>Residential ULF Replacements</v>
      </c>
      <c r="D95" s="39">
        <f t="shared" si="5"/>
        <v>0</v>
      </c>
      <c r="E95" s="39"/>
      <c r="F95" s="40"/>
      <c r="G95" s="39"/>
      <c r="P95" s="2"/>
    </row>
    <row r="96" spans="1:16" ht="12.75">
      <c r="A96" s="26"/>
      <c r="B96" s="27"/>
      <c r="C96" s="29" t="str">
        <f t="shared" si="3"/>
        <v>  SF Rate-of-resale (2.5 per)</v>
      </c>
      <c r="D96" s="32">
        <f t="shared" si="5"/>
        <v>0</v>
      </c>
      <c r="E96" s="32">
        <f>E71</f>
        <v>0</v>
      </c>
      <c r="F96" s="42"/>
      <c r="G96" s="32"/>
      <c r="K96" s="49"/>
      <c r="P96" s="2"/>
    </row>
    <row r="97" spans="1:16" ht="12.75">
      <c r="A97" s="26"/>
      <c r="B97" s="43"/>
      <c r="C97" s="29" t="str">
        <f t="shared" si="3"/>
        <v>  MF Rate-of-resale (2 unit)</v>
      </c>
      <c r="D97" s="32">
        <f t="shared" si="5"/>
        <v>0</v>
      </c>
      <c r="E97" s="32">
        <f>E72</f>
        <v>0</v>
      </c>
      <c r="F97" s="42"/>
      <c r="G97" s="41"/>
      <c r="K97" s="49"/>
      <c r="P97" s="2"/>
    </row>
    <row r="98" spans="2:16" ht="12.75">
      <c r="B98" s="44"/>
      <c r="C98" s="45"/>
      <c r="D98" s="46"/>
      <c r="E98" s="8"/>
      <c r="F98" s="47"/>
      <c r="G98" s="47"/>
      <c r="P98" s="2"/>
    </row>
    <row r="99" spans="3:15" ht="12.75">
      <c r="C99" s="31"/>
      <c r="D99" s="57"/>
      <c r="E99" s="58"/>
      <c r="F99" s="59"/>
      <c r="G99" s="60"/>
      <c r="H99" s="57"/>
      <c r="I99" s="57"/>
      <c r="J99" s="57"/>
      <c r="K99" s="57"/>
      <c r="L99" s="78"/>
      <c r="M99" s="61"/>
      <c r="N99" s="19"/>
      <c r="O99" s="58"/>
    </row>
    <row r="100" spans="2:25" ht="18.75">
      <c r="B100" s="70">
        <f>E1+3</f>
        <v>2008</v>
      </c>
      <c r="C100" s="127" t="s">
        <v>44</v>
      </c>
      <c r="D100" s="127"/>
      <c r="E100" s="127"/>
      <c r="F100" s="127"/>
      <c r="G100" s="94"/>
      <c r="H100" s="94"/>
      <c r="I100" s="94"/>
      <c r="J100" s="94"/>
      <c r="K100" s="94"/>
      <c r="L100" s="95"/>
      <c r="M100" s="94"/>
      <c r="N100" s="94"/>
      <c r="O100" s="94"/>
      <c r="R100" s="62"/>
      <c r="S100" s="5"/>
      <c r="T100" s="5"/>
      <c r="U100" s="5"/>
      <c r="V100" s="5"/>
      <c r="W100" s="5"/>
      <c r="X100" s="5"/>
      <c r="Y100" s="24"/>
    </row>
    <row r="101" spans="18:21" ht="12.75">
      <c r="R101" s="52"/>
      <c r="S101" s="53"/>
      <c r="T101" s="54"/>
      <c r="U101" s="55"/>
    </row>
    <row r="102" spans="1:16" ht="12.75">
      <c r="A102" s="26"/>
      <c r="B102" s="27" t="s">
        <v>19</v>
      </c>
      <c r="C102" s="27" t="s">
        <v>20</v>
      </c>
      <c r="D102" s="27" t="str">
        <f>D77</f>
        <v>Target</v>
      </c>
      <c r="E102" s="27" t="s">
        <v>21</v>
      </c>
      <c r="F102" s="50" t="s">
        <v>45</v>
      </c>
      <c r="G102" s="50" t="str">
        <f>G77</f>
        <v>Total*</v>
      </c>
      <c r="P102" s="2"/>
    </row>
    <row r="103" spans="1:16" ht="12.75">
      <c r="A103" s="26"/>
      <c r="B103" s="27">
        <v>1</v>
      </c>
      <c r="C103" s="29" t="str">
        <f>C78</f>
        <v>Residential Water Use Surveys</v>
      </c>
      <c r="D103" s="30"/>
      <c r="E103" s="30"/>
      <c r="F103" s="51"/>
      <c r="G103" s="51"/>
      <c r="P103" s="2"/>
    </row>
    <row r="104" spans="1:16" ht="12.75">
      <c r="A104" s="26"/>
      <c r="B104" s="27"/>
      <c r="C104" s="29" t="str">
        <f aca="true" t="shared" si="6" ref="C104:C122">C79</f>
        <v>  Single Family</v>
      </c>
      <c r="D104" s="32">
        <f aca="true" t="shared" si="7" ref="D104:E122">D79</f>
        <v>0</v>
      </c>
      <c r="E104" s="32">
        <f>D104*0.1</f>
        <v>0</v>
      </c>
      <c r="F104" s="33"/>
      <c r="G104" s="32"/>
      <c r="I104" s="52"/>
      <c r="J104" s="52"/>
      <c r="K104" s="53"/>
      <c r="L104" s="77"/>
      <c r="M104" s="55"/>
      <c r="P104" s="2"/>
    </row>
    <row r="105" spans="1:16" ht="12.75">
      <c r="A105" s="26"/>
      <c r="B105" s="27"/>
      <c r="C105" s="29" t="str">
        <f t="shared" si="6"/>
        <v>  Multi-Family (units)</v>
      </c>
      <c r="D105" s="32">
        <f t="shared" si="7"/>
        <v>0</v>
      </c>
      <c r="E105" s="32">
        <f>D105*0.1</f>
        <v>0</v>
      </c>
      <c r="F105" s="33"/>
      <c r="G105" s="32"/>
      <c r="I105" s="52"/>
      <c r="J105" s="52"/>
      <c r="K105" s="53"/>
      <c r="L105" s="77"/>
      <c r="M105" s="55"/>
      <c r="P105" s="2"/>
    </row>
    <row r="106" spans="1:16" ht="12.75">
      <c r="A106" s="26"/>
      <c r="B106" s="27">
        <v>2</v>
      </c>
      <c r="C106" s="29" t="str">
        <f t="shared" si="6"/>
        <v>Residential Plumbing Retrofit</v>
      </c>
      <c r="D106" s="32">
        <f t="shared" si="7"/>
        <v>0</v>
      </c>
      <c r="E106" s="32">
        <f>D106*0.1</f>
        <v>0</v>
      </c>
      <c r="F106" s="33"/>
      <c r="G106" s="32"/>
      <c r="I106" s="52"/>
      <c r="J106" s="52"/>
      <c r="K106" s="53"/>
      <c r="L106" s="77"/>
      <c r="M106" s="55"/>
      <c r="P106" s="2"/>
    </row>
    <row r="107" spans="1:16" ht="12.75">
      <c r="A107" s="26"/>
      <c r="B107" s="27">
        <v>3</v>
      </c>
      <c r="C107" s="29" t="str">
        <f t="shared" si="6"/>
        <v>System Water Audit/Leak Repair</v>
      </c>
      <c r="D107" s="32">
        <f t="shared" si="7"/>
        <v>1</v>
      </c>
      <c r="E107" s="35" t="s">
        <v>28</v>
      </c>
      <c r="F107" s="72"/>
      <c r="G107" s="35"/>
      <c r="I107" s="52"/>
      <c r="J107" s="52"/>
      <c r="K107" s="53"/>
      <c r="L107" s="77"/>
      <c r="M107" s="55"/>
      <c r="P107" s="2"/>
    </row>
    <row r="108" spans="1:16" ht="12.75">
      <c r="A108" s="26"/>
      <c r="B108" s="27">
        <v>4</v>
      </c>
      <c r="C108" s="29" t="str">
        <f t="shared" si="6"/>
        <v>Metering / # unmetered accts</v>
      </c>
      <c r="D108" s="32">
        <f t="shared" si="7"/>
        <v>0</v>
      </c>
      <c r="E108" s="32">
        <f>E83</f>
        <v>0</v>
      </c>
      <c r="F108" s="33"/>
      <c r="G108" s="32"/>
      <c r="I108" s="52"/>
      <c r="J108" s="52"/>
      <c r="K108" s="53"/>
      <c r="L108" s="77"/>
      <c r="M108" s="55"/>
      <c r="P108" s="2"/>
    </row>
    <row r="109" spans="1:16" ht="12.75">
      <c r="A109" s="26"/>
      <c r="B109" s="27">
        <v>5</v>
      </c>
      <c r="C109" s="29" t="str">
        <f t="shared" si="6"/>
        <v>Large Landscape Programs</v>
      </c>
      <c r="D109" s="39">
        <f t="shared" si="7"/>
        <v>0</v>
      </c>
      <c r="E109" s="39"/>
      <c r="F109" s="40"/>
      <c r="G109" s="39"/>
      <c r="P109" s="2"/>
    </row>
    <row r="110" spans="1:16" ht="12.75">
      <c r="A110" s="26"/>
      <c r="B110" s="27"/>
      <c r="C110" s="29" t="str">
        <f t="shared" si="6"/>
        <v>   Landscape meters accounts</v>
      </c>
      <c r="D110" s="32">
        <f t="shared" si="7"/>
        <v>0</v>
      </c>
      <c r="E110" s="32">
        <f>D110/4</f>
        <v>0</v>
      </c>
      <c r="F110" s="33"/>
      <c r="G110" s="32"/>
      <c r="P110" s="2"/>
    </row>
    <row r="111" spans="1:16" ht="12.75">
      <c r="A111" s="26"/>
      <c r="B111" s="27"/>
      <c r="C111" s="29" t="str">
        <f t="shared" si="6"/>
        <v>   CII mixed-use meter accounts</v>
      </c>
      <c r="D111" s="32">
        <f t="shared" si="7"/>
        <v>0</v>
      </c>
      <c r="E111" s="32">
        <f>D111*0.1</f>
        <v>0</v>
      </c>
      <c r="F111" s="33"/>
      <c r="G111" s="32"/>
      <c r="P111" s="2"/>
    </row>
    <row r="112" spans="1:16" ht="12.75">
      <c r="A112" s="26"/>
      <c r="B112" s="27">
        <v>6</v>
      </c>
      <c r="C112" s="29" t="str">
        <f t="shared" si="6"/>
        <v>Washing Machine Rebates</v>
      </c>
      <c r="D112" s="41" t="str">
        <f t="shared" si="7"/>
        <v>TBD</v>
      </c>
      <c r="E112" s="32"/>
      <c r="F112" s="33"/>
      <c r="G112" s="32"/>
      <c r="I112" s="52"/>
      <c r="J112" s="52"/>
      <c r="K112" s="53"/>
      <c r="L112" s="77"/>
      <c r="M112" s="53"/>
      <c r="P112" s="2"/>
    </row>
    <row r="113" spans="1:16" ht="12.75">
      <c r="A113" s="26"/>
      <c r="B113" s="27">
        <v>7</v>
      </c>
      <c r="C113" s="29" t="str">
        <f t="shared" si="6"/>
        <v>Public Information</v>
      </c>
      <c r="D113" s="32">
        <f t="shared" si="7"/>
        <v>1</v>
      </c>
      <c r="E113" s="41">
        <v>1</v>
      </c>
      <c r="F113" s="42"/>
      <c r="G113" s="39"/>
      <c r="I113" s="52"/>
      <c r="J113" s="52"/>
      <c r="K113" s="53"/>
      <c r="L113" s="77"/>
      <c r="M113" s="53"/>
      <c r="P113" s="2"/>
    </row>
    <row r="114" spans="1:16" ht="12.75">
      <c r="A114" s="26"/>
      <c r="B114" s="27">
        <v>8</v>
      </c>
      <c r="C114" s="29" t="str">
        <f t="shared" si="6"/>
        <v>School Education</v>
      </c>
      <c r="D114" s="32">
        <f t="shared" si="7"/>
        <v>1</v>
      </c>
      <c r="E114" s="41">
        <v>1</v>
      </c>
      <c r="F114" s="42"/>
      <c r="G114" s="39"/>
      <c r="I114" s="52"/>
      <c r="J114" s="52"/>
      <c r="K114" s="53"/>
      <c r="L114" s="77"/>
      <c r="M114" s="53"/>
      <c r="P114" s="2"/>
    </row>
    <row r="115" spans="1:16" ht="12.75">
      <c r="A115" s="26"/>
      <c r="B115" s="27">
        <v>9</v>
      </c>
      <c r="C115" s="29" t="str">
        <f t="shared" si="6"/>
        <v>CII Conservation Program</v>
      </c>
      <c r="D115" s="32">
        <f t="shared" si="7"/>
        <v>0</v>
      </c>
      <c r="E115" s="32">
        <f t="shared" si="7"/>
        <v>0</v>
      </c>
      <c r="F115" s="33"/>
      <c r="G115" s="32"/>
      <c r="I115" s="52"/>
      <c r="J115" s="52"/>
      <c r="K115" s="53"/>
      <c r="L115" s="77"/>
      <c r="M115" s="53"/>
      <c r="P115" s="2"/>
    </row>
    <row r="116" spans="1:16" ht="12.75">
      <c r="A116" s="26"/>
      <c r="B116" s="27">
        <v>10</v>
      </c>
      <c r="C116" s="29" t="str">
        <f t="shared" si="6"/>
        <v>Wholesale Agency Programs</v>
      </c>
      <c r="D116" s="40"/>
      <c r="E116" s="40"/>
      <c r="F116" s="40"/>
      <c r="G116" s="39"/>
      <c r="I116" s="52"/>
      <c r="J116" s="52"/>
      <c r="K116" s="53"/>
      <c r="L116" s="77"/>
      <c r="M116" s="53"/>
      <c r="P116" s="2"/>
    </row>
    <row r="117" spans="1:16" ht="12.75">
      <c r="A117" s="26"/>
      <c r="B117" s="27">
        <v>11</v>
      </c>
      <c r="C117" s="29" t="str">
        <f t="shared" si="6"/>
        <v>Conservation Pricing</v>
      </c>
      <c r="D117" s="32">
        <f t="shared" si="7"/>
        <v>1</v>
      </c>
      <c r="E117" s="41">
        <v>1</v>
      </c>
      <c r="F117" s="41"/>
      <c r="G117" s="39"/>
      <c r="K117" s="25"/>
      <c r="M117" s="25"/>
      <c r="P117" s="2"/>
    </row>
    <row r="118" spans="1:16" ht="12.75">
      <c r="A118" s="26"/>
      <c r="B118" s="27">
        <v>12</v>
      </c>
      <c r="C118" s="29" t="str">
        <f t="shared" si="6"/>
        <v>Conservation Coordinator</v>
      </c>
      <c r="D118" s="32">
        <f t="shared" si="7"/>
        <v>1</v>
      </c>
      <c r="E118" s="41">
        <v>1</v>
      </c>
      <c r="F118" s="41"/>
      <c r="G118" s="39"/>
      <c r="P118" s="2"/>
    </row>
    <row r="119" spans="1:16" ht="12.75">
      <c r="A119" s="26"/>
      <c r="B119" s="27">
        <v>13</v>
      </c>
      <c r="C119" s="29" t="str">
        <f t="shared" si="6"/>
        <v>Waste Water Prohibition</v>
      </c>
      <c r="D119" s="32">
        <f t="shared" si="7"/>
        <v>1</v>
      </c>
      <c r="E119" s="41">
        <v>1</v>
      </c>
      <c r="F119" s="41"/>
      <c r="G119" s="39"/>
      <c r="P119" s="2"/>
    </row>
    <row r="120" spans="1:16" ht="12.75">
      <c r="A120" s="26"/>
      <c r="B120" s="27">
        <v>14</v>
      </c>
      <c r="C120" s="29" t="str">
        <f t="shared" si="6"/>
        <v>Residential ULF Replacements</v>
      </c>
      <c r="D120" s="39">
        <f t="shared" si="7"/>
        <v>0</v>
      </c>
      <c r="E120" s="39"/>
      <c r="F120" s="40"/>
      <c r="G120" s="39"/>
      <c r="P120" s="2"/>
    </row>
    <row r="121" spans="1:16" ht="12.75">
      <c r="A121" s="26"/>
      <c r="B121" s="27"/>
      <c r="C121" s="29" t="str">
        <f t="shared" si="6"/>
        <v>  SF Rate-of-resale (2.5 per)</v>
      </c>
      <c r="D121" s="32">
        <f t="shared" si="7"/>
        <v>0</v>
      </c>
      <c r="E121" s="32">
        <f t="shared" si="7"/>
        <v>0</v>
      </c>
      <c r="F121" s="42"/>
      <c r="G121" s="32"/>
      <c r="K121" s="49"/>
      <c r="P121" s="2"/>
    </row>
    <row r="122" spans="1:16" ht="12.75">
      <c r="A122" s="26"/>
      <c r="B122" s="43"/>
      <c r="C122" s="29" t="str">
        <f t="shared" si="6"/>
        <v>  MF Rate-of-resale (2 unit)</v>
      </c>
      <c r="D122" s="32">
        <f t="shared" si="7"/>
        <v>0</v>
      </c>
      <c r="E122" s="32">
        <f t="shared" si="7"/>
        <v>0</v>
      </c>
      <c r="F122" s="42"/>
      <c r="G122" s="41"/>
      <c r="K122" s="49"/>
      <c r="P122" s="2"/>
    </row>
    <row r="123" spans="2:16" ht="12.75">
      <c r="B123" s="44"/>
      <c r="C123" s="45"/>
      <c r="D123" s="46"/>
      <c r="E123" s="2"/>
      <c r="F123" s="47"/>
      <c r="G123" s="3"/>
      <c r="P123" s="2"/>
    </row>
    <row r="124" spans="3:15" ht="12.75">
      <c r="C124" s="31"/>
      <c r="D124" s="57"/>
      <c r="E124" s="58"/>
      <c r="F124" s="59"/>
      <c r="G124" s="60"/>
      <c r="H124" s="57"/>
      <c r="I124" s="57"/>
      <c r="J124" s="57"/>
      <c r="K124" s="57"/>
      <c r="L124" s="78"/>
      <c r="M124" s="61"/>
      <c r="N124" s="19"/>
      <c r="O124" s="58"/>
    </row>
    <row r="125" spans="2:7" ht="18.75">
      <c r="B125" s="84">
        <f>E1+4</f>
        <v>2009</v>
      </c>
      <c r="C125" s="120" t="s">
        <v>44</v>
      </c>
      <c r="D125" s="120"/>
      <c r="E125" s="120"/>
      <c r="F125" s="120"/>
      <c r="G125" s="94"/>
    </row>
    <row r="127" spans="2:7" ht="12.75">
      <c r="B127" s="27" t="s">
        <v>19</v>
      </c>
      <c r="C127" s="27" t="s">
        <v>20</v>
      </c>
      <c r="D127" s="27" t="str">
        <f>D102</f>
        <v>Target</v>
      </c>
      <c r="E127" s="27" t="s">
        <v>21</v>
      </c>
      <c r="F127" s="50" t="s">
        <v>45</v>
      </c>
      <c r="G127" s="50" t="s">
        <v>5</v>
      </c>
    </row>
    <row r="128" spans="2:7" ht="12.75">
      <c r="B128" s="27">
        <v>1</v>
      </c>
      <c r="C128" s="29" t="str">
        <f>C103</f>
        <v>Residential Water Use Surveys</v>
      </c>
      <c r="D128" s="30"/>
      <c r="E128" s="30"/>
      <c r="F128" s="51"/>
      <c r="G128" s="51"/>
    </row>
    <row r="129" spans="2:7" ht="12.75">
      <c r="B129" s="27"/>
      <c r="C129" s="29" t="str">
        <f aca="true" t="shared" si="8" ref="C129:C147">C104</f>
        <v>  Single Family</v>
      </c>
      <c r="D129" s="32">
        <f>D104</f>
        <v>0</v>
      </c>
      <c r="E129" s="32">
        <f>D129*0.1</f>
        <v>0</v>
      </c>
      <c r="F129" s="33"/>
      <c r="G129" s="32"/>
    </row>
    <row r="130" spans="2:7" ht="12.75">
      <c r="B130" s="27"/>
      <c r="C130" s="29" t="str">
        <f t="shared" si="8"/>
        <v>  Multi-Family (units)</v>
      </c>
      <c r="D130" s="32">
        <f>D105</f>
        <v>0</v>
      </c>
      <c r="E130" s="32">
        <f>D130*0.1</f>
        <v>0</v>
      </c>
      <c r="F130" s="33"/>
      <c r="G130" s="32"/>
    </row>
    <row r="131" spans="2:7" ht="12.75">
      <c r="B131" s="27">
        <v>2</v>
      </c>
      <c r="C131" s="29" t="str">
        <f t="shared" si="8"/>
        <v>Residential Plumbing Retrofit</v>
      </c>
      <c r="D131" s="32">
        <f>D106</f>
        <v>0</v>
      </c>
      <c r="E131" s="32">
        <f>D131*0.1</f>
        <v>0</v>
      </c>
      <c r="F131" s="33"/>
      <c r="G131" s="32"/>
    </row>
    <row r="132" spans="2:7" ht="12.75">
      <c r="B132" s="27">
        <v>3</v>
      </c>
      <c r="C132" s="29" t="str">
        <f t="shared" si="8"/>
        <v>System Water Audit/Leak Repair</v>
      </c>
      <c r="D132" s="32">
        <f>D107</f>
        <v>1</v>
      </c>
      <c r="E132" s="35" t="s">
        <v>28</v>
      </c>
      <c r="F132" s="72"/>
      <c r="G132" s="35"/>
    </row>
    <row r="133" spans="2:7" ht="12.75">
      <c r="B133" s="27">
        <v>4</v>
      </c>
      <c r="C133" s="29" t="str">
        <f t="shared" si="8"/>
        <v>Metering / # unmetered accts</v>
      </c>
      <c r="D133" s="32">
        <f>D108</f>
        <v>0</v>
      </c>
      <c r="E133" s="32">
        <f>E108</f>
        <v>0</v>
      </c>
      <c r="F133" s="33"/>
      <c r="G133" s="32"/>
    </row>
    <row r="134" spans="2:7" ht="12.75">
      <c r="B134" s="27">
        <v>5</v>
      </c>
      <c r="C134" s="29" t="str">
        <f t="shared" si="8"/>
        <v>Large Landscape Programs</v>
      </c>
      <c r="D134" s="39"/>
      <c r="E134" s="39"/>
      <c r="F134" s="40"/>
      <c r="G134" s="39"/>
    </row>
    <row r="135" spans="2:7" ht="12.75">
      <c r="B135" s="27"/>
      <c r="C135" s="29" t="str">
        <f t="shared" si="8"/>
        <v>   Landscape meters accounts</v>
      </c>
      <c r="D135" s="32">
        <f aca="true" t="shared" si="9" ref="D135:D140">D110</f>
        <v>0</v>
      </c>
      <c r="E135" s="32">
        <f>D135/4</f>
        <v>0</v>
      </c>
      <c r="F135" s="33"/>
      <c r="G135" s="32"/>
    </row>
    <row r="136" spans="2:7" ht="12.75">
      <c r="B136" s="27"/>
      <c r="C136" s="29" t="str">
        <f t="shared" si="8"/>
        <v>   CII mixed-use meter accounts</v>
      </c>
      <c r="D136" s="32">
        <f t="shared" si="9"/>
        <v>0</v>
      </c>
      <c r="E136" s="32">
        <f>D136*0.1</f>
        <v>0</v>
      </c>
      <c r="F136" s="33"/>
      <c r="G136" s="32"/>
    </row>
    <row r="137" spans="2:7" ht="12.75">
      <c r="B137" s="27">
        <v>6</v>
      </c>
      <c r="C137" s="29" t="str">
        <f t="shared" si="8"/>
        <v>Washing Machine Rebates</v>
      </c>
      <c r="D137" s="41" t="str">
        <f t="shared" si="9"/>
        <v>TBD</v>
      </c>
      <c r="E137" s="32"/>
      <c r="F137" s="33"/>
      <c r="G137" s="32"/>
    </row>
    <row r="138" spans="2:7" ht="12.75">
      <c r="B138" s="27">
        <v>7</v>
      </c>
      <c r="C138" s="29" t="str">
        <f t="shared" si="8"/>
        <v>Public Information</v>
      </c>
      <c r="D138" s="32">
        <f t="shared" si="9"/>
        <v>1</v>
      </c>
      <c r="E138" s="32">
        <f>E113</f>
        <v>1</v>
      </c>
      <c r="F138" s="32"/>
      <c r="G138" s="39"/>
    </row>
    <row r="139" spans="2:7" ht="12.75">
      <c r="B139" s="27">
        <v>8</v>
      </c>
      <c r="C139" s="29" t="str">
        <f t="shared" si="8"/>
        <v>School Education</v>
      </c>
      <c r="D139" s="32">
        <f t="shared" si="9"/>
        <v>1</v>
      </c>
      <c r="E139" s="32">
        <f>E114</f>
        <v>1</v>
      </c>
      <c r="F139" s="32"/>
      <c r="G139" s="39"/>
    </row>
    <row r="140" spans="2:7" ht="12.75">
      <c r="B140" s="27">
        <v>9</v>
      </c>
      <c r="C140" s="29" t="str">
        <f t="shared" si="8"/>
        <v>CII Conservation Program</v>
      </c>
      <c r="D140" s="32">
        <f t="shared" si="9"/>
        <v>0</v>
      </c>
      <c r="E140" s="32">
        <f>E115</f>
        <v>0</v>
      </c>
      <c r="F140" s="33"/>
      <c r="G140" s="32"/>
    </row>
    <row r="141" spans="2:7" ht="12.75">
      <c r="B141" s="27">
        <v>10</v>
      </c>
      <c r="C141" s="29" t="str">
        <f t="shared" si="8"/>
        <v>Wholesale Agency Programs</v>
      </c>
      <c r="D141" s="40"/>
      <c r="E141" s="40"/>
      <c r="F141" s="40"/>
      <c r="G141" s="39"/>
    </row>
    <row r="142" spans="2:7" ht="12.75">
      <c r="B142" s="27">
        <v>11</v>
      </c>
      <c r="C142" s="29" t="str">
        <f t="shared" si="8"/>
        <v>Conservation Pricing</v>
      </c>
      <c r="D142" s="32">
        <v>1</v>
      </c>
      <c r="E142" s="41">
        <v>1</v>
      </c>
      <c r="F142" s="41"/>
      <c r="G142" s="39"/>
    </row>
    <row r="143" spans="2:7" ht="12.75">
      <c r="B143" s="27">
        <v>12</v>
      </c>
      <c r="C143" s="29" t="str">
        <f t="shared" si="8"/>
        <v>Conservation Coordinator</v>
      </c>
      <c r="D143" s="32">
        <f>D117</f>
        <v>1</v>
      </c>
      <c r="E143" s="41">
        <v>1</v>
      </c>
      <c r="F143" s="41"/>
      <c r="G143" s="39"/>
    </row>
    <row r="144" spans="2:7" ht="12.75">
      <c r="B144" s="27">
        <v>13</v>
      </c>
      <c r="C144" s="29" t="str">
        <f t="shared" si="8"/>
        <v>Waste Water Prohibition</v>
      </c>
      <c r="D144" s="32">
        <f>D118</f>
        <v>1</v>
      </c>
      <c r="E144" s="41">
        <v>1</v>
      </c>
      <c r="F144" s="41"/>
      <c r="G144" s="39"/>
    </row>
    <row r="145" spans="2:7" ht="12.75">
      <c r="B145" s="27">
        <v>14</v>
      </c>
      <c r="C145" s="29" t="str">
        <f t="shared" si="8"/>
        <v>Residential ULF Replacements</v>
      </c>
      <c r="D145" s="39">
        <f>D119</f>
        <v>1</v>
      </c>
      <c r="E145" s="39"/>
      <c r="F145" s="40"/>
      <c r="G145" s="39"/>
    </row>
    <row r="146" spans="2:7" ht="12.75">
      <c r="B146" s="27"/>
      <c r="C146" s="29" t="str">
        <f t="shared" si="8"/>
        <v>  SF Rate-of-resale (2.5 per)</v>
      </c>
      <c r="D146" s="32">
        <f>D121</f>
        <v>0</v>
      </c>
      <c r="E146" s="32">
        <f>E121</f>
        <v>0</v>
      </c>
      <c r="F146" s="42"/>
      <c r="G146" s="32"/>
    </row>
    <row r="147" spans="2:7" ht="12.75">
      <c r="B147" s="43"/>
      <c r="C147" s="29" t="str">
        <f t="shared" si="8"/>
        <v>  MF Rate-of-resale (2 unit)</v>
      </c>
      <c r="D147" s="32">
        <f>D122</f>
        <v>0</v>
      </c>
      <c r="E147" s="32">
        <f>E122</f>
        <v>0</v>
      </c>
      <c r="F147" s="42"/>
      <c r="G147" s="41"/>
    </row>
    <row r="148" spans="2:7" ht="12.75">
      <c r="B148" s="44"/>
      <c r="C148" s="45"/>
      <c r="D148" s="46"/>
      <c r="E148" s="73"/>
      <c r="F148" s="47"/>
      <c r="G148" s="47"/>
    </row>
    <row r="149" spans="3:7" ht="12.75">
      <c r="C149" s="31"/>
      <c r="D149" s="57"/>
      <c r="E149" s="58"/>
      <c r="F149" s="59"/>
      <c r="G149" s="60"/>
    </row>
    <row r="150" spans="2:7" ht="18.75">
      <c r="B150" s="84">
        <f>E1+5</f>
        <v>2010</v>
      </c>
      <c r="C150" s="127" t="s">
        <v>44</v>
      </c>
      <c r="D150" s="127"/>
      <c r="E150" s="127"/>
      <c r="F150" s="127"/>
      <c r="G150" s="94"/>
    </row>
    <row r="151" spans="8:9" ht="12.75">
      <c r="H151" s="1" t="s">
        <v>54</v>
      </c>
      <c r="I151" s="2" t="s">
        <v>54</v>
      </c>
    </row>
    <row r="152" spans="2:10" ht="12.75">
      <c r="B152" s="27" t="s">
        <v>19</v>
      </c>
      <c r="C152" s="27" t="s">
        <v>20</v>
      </c>
      <c r="D152" s="27" t="str">
        <f>D127</f>
        <v>Target</v>
      </c>
      <c r="E152" s="27" t="s">
        <v>21</v>
      </c>
      <c r="F152" s="50" t="s">
        <v>45</v>
      </c>
      <c r="G152" s="50" t="str">
        <f>G127</f>
        <v>Total</v>
      </c>
      <c r="H152" s="50" t="s">
        <v>48</v>
      </c>
      <c r="I152" s="50" t="s">
        <v>50</v>
      </c>
      <c r="J152" s="96"/>
    </row>
    <row r="153" spans="2:10" ht="12.75">
      <c r="B153" s="27">
        <v>1</v>
      </c>
      <c r="C153" s="29" t="str">
        <f>C128</f>
        <v>Residential Water Use Surveys</v>
      </c>
      <c r="D153" s="30"/>
      <c r="E153" s="30"/>
      <c r="F153" s="51"/>
      <c r="G153" s="51"/>
      <c r="H153" s="51"/>
      <c r="I153" s="51"/>
      <c r="J153" s="100"/>
    </row>
    <row r="154" spans="2:10" ht="12.75">
      <c r="B154" s="27"/>
      <c r="C154" s="29" t="str">
        <f aca="true" t="shared" si="10" ref="C154:C172">C129</f>
        <v>  Single Family</v>
      </c>
      <c r="D154" s="32">
        <f>D129</f>
        <v>0</v>
      </c>
      <c r="E154" s="32">
        <f>D154*0.1</f>
        <v>0</v>
      </c>
      <c r="F154" s="33"/>
      <c r="G154" s="32"/>
      <c r="H154" s="33"/>
      <c r="I154" s="86"/>
      <c r="J154" s="104"/>
    </row>
    <row r="155" spans="2:10" ht="12.75">
      <c r="B155" s="27"/>
      <c r="C155" s="29" t="str">
        <f t="shared" si="10"/>
        <v>  Multi-Family (units)</v>
      </c>
      <c r="D155" s="32">
        <f>D130</f>
        <v>0</v>
      </c>
      <c r="E155" s="32">
        <f>D155*0.1</f>
        <v>0</v>
      </c>
      <c r="F155" s="33"/>
      <c r="G155" s="32"/>
      <c r="H155" s="33"/>
      <c r="I155" s="86"/>
      <c r="J155" s="104"/>
    </row>
    <row r="156" spans="2:10" ht="12.75">
      <c r="B156" s="27">
        <v>2</v>
      </c>
      <c r="C156" s="29" t="str">
        <f t="shared" si="10"/>
        <v>Residential Plumbing Retrofit</v>
      </c>
      <c r="D156" s="32">
        <f>D131</f>
        <v>0</v>
      </c>
      <c r="E156" s="32">
        <f>D156*0.1</f>
        <v>0</v>
      </c>
      <c r="F156" s="33"/>
      <c r="G156" s="32"/>
      <c r="H156" s="33"/>
      <c r="I156" s="86"/>
      <c r="J156" s="104"/>
    </row>
    <row r="157" spans="2:10" ht="12.75">
      <c r="B157" s="27">
        <v>3</v>
      </c>
      <c r="C157" s="29" t="str">
        <f t="shared" si="10"/>
        <v>System Water Audit/Leak Repair</v>
      </c>
      <c r="D157" s="32">
        <f>D132</f>
        <v>1</v>
      </c>
      <c r="E157" s="35" t="s">
        <v>28</v>
      </c>
      <c r="F157" s="72"/>
      <c r="G157" s="39"/>
      <c r="H157" s="40"/>
      <c r="I157" s="40"/>
      <c r="J157" s="102"/>
    </row>
    <row r="158" spans="2:10" ht="12.75">
      <c r="B158" s="27">
        <v>4</v>
      </c>
      <c r="C158" s="29" t="str">
        <f t="shared" si="10"/>
        <v>Metering / # unmetered accts</v>
      </c>
      <c r="D158" s="32">
        <f>D133</f>
        <v>0</v>
      </c>
      <c r="E158" s="32">
        <f>E133</f>
        <v>0</v>
      </c>
      <c r="F158" s="33"/>
      <c r="G158" s="32"/>
      <c r="H158" s="33"/>
      <c r="I158" s="86"/>
      <c r="J158" s="104"/>
    </row>
    <row r="159" spans="2:10" ht="12.75">
      <c r="B159" s="27">
        <v>5</v>
      </c>
      <c r="C159" s="29" t="str">
        <f t="shared" si="10"/>
        <v>Large Landscape Programs</v>
      </c>
      <c r="D159" s="39"/>
      <c r="E159" s="39"/>
      <c r="F159" s="40"/>
      <c r="G159" s="39"/>
      <c r="H159" s="40"/>
      <c r="I159" s="40"/>
      <c r="J159" s="102"/>
    </row>
    <row r="160" spans="2:10" ht="12.75">
      <c r="B160" s="27"/>
      <c r="C160" s="29" t="str">
        <f t="shared" si="10"/>
        <v>   Landscape meters accounts</v>
      </c>
      <c r="D160" s="32">
        <f>D135</f>
        <v>0</v>
      </c>
      <c r="E160" s="32">
        <f>D160/4</f>
        <v>0</v>
      </c>
      <c r="F160" s="33"/>
      <c r="G160" s="32"/>
      <c r="H160" s="33"/>
      <c r="I160" s="86"/>
      <c r="J160" s="104"/>
    </row>
    <row r="161" spans="2:10" ht="12.75">
      <c r="B161" s="27"/>
      <c r="C161" s="29" t="str">
        <f t="shared" si="10"/>
        <v>   CII mixed-use meter accounts</v>
      </c>
      <c r="D161" s="32">
        <f>D136</f>
        <v>0</v>
      </c>
      <c r="E161" s="32">
        <f>D161*0.1</f>
        <v>0</v>
      </c>
      <c r="F161" s="33"/>
      <c r="G161" s="32"/>
      <c r="H161" s="33"/>
      <c r="I161" s="86"/>
      <c r="J161" s="104"/>
    </row>
    <row r="162" spans="2:10" ht="12.75">
      <c r="B162" s="27">
        <v>6</v>
      </c>
      <c r="C162" s="29" t="str">
        <f t="shared" si="10"/>
        <v>Washing Machine Rebates</v>
      </c>
      <c r="D162" s="41" t="str">
        <f>D137</f>
        <v>TBD</v>
      </c>
      <c r="E162" s="32"/>
      <c r="F162" s="33"/>
      <c r="G162" s="32"/>
      <c r="H162" s="40"/>
      <c r="I162" s="40"/>
      <c r="J162" s="102"/>
    </row>
    <row r="163" spans="2:10" ht="12.75">
      <c r="B163" s="27">
        <v>7</v>
      </c>
      <c r="C163" s="29" t="str">
        <f t="shared" si="10"/>
        <v>Public Information</v>
      </c>
      <c r="D163" s="32">
        <v>1</v>
      </c>
      <c r="E163" s="41">
        <v>1</v>
      </c>
      <c r="F163" s="42"/>
      <c r="G163" s="39"/>
      <c r="H163" s="40"/>
      <c r="I163" s="40"/>
      <c r="J163" s="102"/>
    </row>
    <row r="164" spans="2:10" ht="12.75">
      <c r="B164" s="27">
        <v>8</v>
      </c>
      <c r="C164" s="29" t="str">
        <f t="shared" si="10"/>
        <v>School Education</v>
      </c>
      <c r="D164" s="32">
        <f>D139</f>
        <v>1</v>
      </c>
      <c r="E164" s="41">
        <v>1</v>
      </c>
      <c r="F164" s="42"/>
      <c r="G164" s="39"/>
      <c r="H164" s="40"/>
      <c r="I164" s="40"/>
      <c r="J164" s="102"/>
    </row>
    <row r="165" spans="2:10" ht="12.75">
      <c r="B165" s="27">
        <v>9</v>
      </c>
      <c r="C165" s="29" t="str">
        <f t="shared" si="10"/>
        <v>CII Conservation Program</v>
      </c>
      <c r="D165" s="32">
        <f>D140</f>
        <v>0</v>
      </c>
      <c r="E165" s="32">
        <f>E140</f>
        <v>0</v>
      </c>
      <c r="F165" s="33"/>
      <c r="G165" s="32"/>
      <c r="H165" s="33"/>
      <c r="I165" s="86"/>
      <c r="J165" s="104"/>
    </row>
    <row r="166" spans="2:10" ht="12.75">
      <c r="B166" s="27">
        <v>10</v>
      </c>
      <c r="C166" s="29" t="str">
        <f t="shared" si="10"/>
        <v>Wholesale Agency Programs</v>
      </c>
      <c r="D166" s="40"/>
      <c r="E166" s="40"/>
      <c r="F166" s="40"/>
      <c r="G166" s="39"/>
      <c r="H166" s="40"/>
      <c r="I166" s="40"/>
      <c r="J166" s="102"/>
    </row>
    <row r="167" spans="2:10" ht="12.75">
      <c r="B167" s="27">
        <v>11</v>
      </c>
      <c r="C167" s="29" t="str">
        <f t="shared" si="10"/>
        <v>Conservation Pricing</v>
      </c>
      <c r="D167" s="32">
        <f>D142</f>
        <v>1</v>
      </c>
      <c r="E167" s="41">
        <v>1</v>
      </c>
      <c r="F167" s="41"/>
      <c r="G167" s="39"/>
      <c r="H167" s="40"/>
      <c r="I167" s="40"/>
      <c r="J167" s="102"/>
    </row>
    <row r="168" spans="2:10" ht="12.75">
      <c r="B168" s="27">
        <v>12</v>
      </c>
      <c r="C168" s="29" t="str">
        <f t="shared" si="10"/>
        <v>Conservation Coordinator</v>
      </c>
      <c r="D168" s="32">
        <f>D143</f>
        <v>1</v>
      </c>
      <c r="E168" s="41">
        <v>1</v>
      </c>
      <c r="F168" s="41"/>
      <c r="G168" s="39"/>
      <c r="H168" s="40"/>
      <c r="I168" s="40"/>
      <c r="J168" s="102"/>
    </row>
    <row r="169" spans="2:10" ht="12.75">
      <c r="B169" s="27">
        <v>13</v>
      </c>
      <c r="C169" s="29" t="str">
        <f t="shared" si="10"/>
        <v>Waste Water Prohibition</v>
      </c>
      <c r="D169" s="32">
        <f>D144</f>
        <v>1</v>
      </c>
      <c r="E169" s="41">
        <v>1</v>
      </c>
      <c r="F169" s="41"/>
      <c r="G169" s="39"/>
      <c r="H169" s="40"/>
      <c r="I169" s="40"/>
      <c r="J169" s="102"/>
    </row>
    <row r="170" spans="2:10" ht="12.75">
      <c r="B170" s="27">
        <v>14</v>
      </c>
      <c r="C170" s="29" t="str">
        <f t="shared" si="10"/>
        <v>Residential ULF Replacements</v>
      </c>
      <c r="D170" s="39"/>
      <c r="E170" s="39"/>
      <c r="F170" s="40"/>
      <c r="G170" s="39"/>
      <c r="H170" s="40"/>
      <c r="I170" s="40"/>
      <c r="J170" s="102"/>
    </row>
    <row r="171" spans="2:10" ht="12.75">
      <c r="B171" s="27"/>
      <c r="C171" s="29" t="str">
        <f t="shared" si="10"/>
        <v>  SF Rate-of-resale (2.5 per)</v>
      </c>
      <c r="D171" s="32">
        <f>E171*10</f>
        <v>0</v>
      </c>
      <c r="E171" s="32">
        <f>E146</f>
        <v>0</v>
      </c>
      <c r="F171" s="42"/>
      <c r="G171" s="109"/>
      <c r="H171" s="33"/>
      <c r="I171" s="86"/>
      <c r="J171" s="99"/>
    </row>
    <row r="172" spans="2:10" ht="12.75">
      <c r="B172" s="43"/>
      <c r="C172" s="29" t="str">
        <f t="shared" si="10"/>
        <v>  MF Rate-of-resale (2 unit)</v>
      </c>
      <c r="D172" s="32">
        <f>E172*10</f>
        <v>0</v>
      </c>
      <c r="E172" s="32">
        <f>E147</f>
        <v>0</v>
      </c>
      <c r="F172" s="42"/>
      <c r="G172" s="41"/>
      <c r="H172" s="33"/>
      <c r="I172" s="86"/>
      <c r="J172" s="99"/>
    </row>
    <row r="180" ht="12.75">
      <c r="L180" s="2"/>
    </row>
  </sheetData>
  <sheetProtection password="C49E" sheet="1" objects="1" scenarios="1"/>
  <mergeCells count="22">
    <mergeCell ref="C4:I4"/>
    <mergeCell ref="B24:F24"/>
    <mergeCell ref="R24:X24"/>
    <mergeCell ref="D5:I5"/>
    <mergeCell ref="L7:L8"/>
    <mergeCell ref="K7:K8"/>
    <mergeCell ref="F20:F21"/>
    <mergeCell ref="C150:F150"/>
    <mergeCell ref="H54:H55"/>
    <mergeCell ref="C100:F100"/>
    <mergeCell ref="C75:F75"/>
    <mergeCell ref="F71:F72"/>
    <mergeCell ref="G71:G72"/>
    <mergeCell ref="H71:H72"/>
    <mergeCell ref="M7:M8"/>
    <mergeCell ref="I18:I19"/>
    <mergeCell ref="J52:K55"/>
    <mergeCell ref="C125:F125"/>
    <mergeCell ref="C50:G50"/>
    <mergeCell ref="I54:I55"/>
    <mergeCell ref="I71:I72"/>
    <mergeCell ref="H18:H19"/>
  </mergeCells>
  <printOptions/>
  <pageMargins left="1" right="0.5" top="0.75" bottom="1" header="0.5" footer="0.5"/>
  <pageSetup orientation="portrait" paperSize="9"/>
  <headerFooter alignWithMargins="0">
    <oddFooter>&amp;L(Name of Agency) BMP Targets&amp;RPage &amp;P</oddFooter>
  </headerFooter>
  <rowBreaks count="3" manualBreakCount="3">
    <brk id="23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Farwell</dc:creator>
  <cp:keywords/>
  <dc:description/>
  <cp:lastModifiedBy>dsavignano</cp:lastModifiedBy>
  <cp:lastPrinted>2006-01-10T16:23:01Z</cp:lastPrinted>
  <dcterms:created xsi:type="dcterms:W3CDTF">2004-02-03T19:11:10Z</dcterms:created>
  <dcterms:modified xsi:type="dcterms:W3CDTF">2006-02-03T20:21:41Z</dcterms:modified>
  <cp:category/>
  <cp:version/>
  <cp:contentType/>
  <cp:contentStatus/>
</cp:coreProperties>
</file>