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070" windowWidth="9270" windowHeight="2970" tabRatio="433" activeTab="0"/>
  </bookViews>
  <sheets>
    <sheet name="Energy vs Upeak" sheetId="1" r:id="rId1"/>
    <sheet name="CME KE vs. Ltotal" sheetId="2" r:id="rId2"/>
    <sheet name="Radiated  Energy vs. Upeak" sheetId="3" r:id="rId3"/>
    <sheet name="GOES" sheetId="4" r:id="rId4"/>
    <sheet name="RHESSI" sheetId="5" r:id="rId5"/>
    <sheet name="SORCE" sheetId="6" r:id="rId6"/>
    <sheet name="Sheet3" sheetId="7" r:id="rId7"/>
  </sheets>
  <definedNames>
    <definedName name="_xlnm.Print_Area" localSheetId="3">'GOES'!$A$1:$Z$57</definedName>
  </definedNames>
  <calcPr fullCalcOnLoad="1"/>
</workbook>
</file>

<file path=xl/sharedStrings.xml><?xml version="1.0" encoding="utf-8"?>
<sst xmlns="http://schemas.openxmlformats.org/spreadsheetml/2006/main" count="165" uniqueCount="115">
  <si>
    <t>GOES</t>
  </si>
  <si>
    <t>Date</t>
  </si>
  <si>
    <t>Start</t>
  </si>
  <si>
    <t>Peak</t>
  </si>
  <si>
    <t>End</t>
  </si>
  <si>
    <t>V</t>
  </si>
  <si>
    <t>CME KE</t>
  </si>
  <si>
    <t>(hhmmss)</t>
  </si>
  <si>
    <r>
      <t>(10</t>
    </r>
    <r>
      <rPr>
        <vertAlign val="superscript"/>
        <sz val="14"/>
        <rFont val="Arial"/>
        <family val="2"/>
      </rPr>
      <t>49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cm</t>
    </r>
    <r>
      <rPr>
        <vertAlign val="superscript"/>
        <sz val="14"/>
        <rFont val="Arial"/>
        <family val="2"/>
      </rPr>
      <t>-3</t>
    </r>
    <r>
      <rPr>
        <sz val="12"/>
        <rFont val="Arial"/>
        <family val="2"/>
      </rPr>
      <t>)</t>
    </r>
  </si>
  <si>
    <t>(MK)</t>
  </si>
  <si>
    <r>
      <t>(10</t>
    </r>
    <r>
      <rPr>
        <vertAlign val="superscript"/>
        <sz val="14"/>
        <rFont val="Arial"/>
        <family val="2"/>
      </rPr>
      <t>28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cm</t>
    </r>
    <r>
      <rPr>
        <vertAlign val="superscript"/>
        <sz val="14"/>
        <rFont val="Arial"/>
        <family val="2"/>
      </rPr>
      <t>3</t>
    </r>
    <r>
      <rPr>
        <sz val="12"/>
        <rFont val="Arial"/>
        <family val="2"/>
      </rPr>
      <t>)</t>
    </r>
  </si>
  <si>
    <r>
      <t>(10</t>
    </r>
    <r>
      <rPr>
        <vertAlign val="superscript"/>
        <sz val="14"/>
        <rFont val="Arial"/>
        <family val="2"/>
      </rPr>
      <t>30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ergs)</t>
    </r>
  </si>
  <si>
    <r>
      <t>(10</t>
    </r>
    <r>
      <rPr>
        <vertAlign val="superscript"/>
        <sz val="14"/>
        <rFont val="Arial"/>
        <family val="2"/>
      </rPr>
      <t>31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ergs)</t>
    </r>
  </si>
  <si>
    <r>
      <t>Values at Time of U</t>
    </r>
    <r>
      <rPr>
        <b/>
        <vertAlign val="subscript"/>
        <sz val="16"/>
        <rFont val="Arial"/>
        <family val="2"/>
      </rPr>
      <t>peak</t>
    </r>
  </si>
  <si>
    <t>Ntherm</t>
  </si>
  <si>
    <t>Peak Plasma Thermal Energy</t>
  </si>
  <si>
    <r>
      <t>Radiated Energy up to time of U</t>
    </r>
    <r>
      <rPr>
        <vertAlign val="subscript"/>
        <sz val="16"/>
        <rFont val="Arial"/>
        <family val="2"/>
      </rPr>
      <t>peak</t>
    </r>
  </si>
  <si>
    <t>Coronal Mass Ejection Kinetic Energy</t>
  </si>
  <si>
    <r>
      <t>U</t>
    </r>
    <r>
      <rPr>
        <b/>
        <vertAlign val="subscript"/>
        <sz val="16"/>
        <rFont val="Arial"/>
        <family val="2"/>
      </rPr>
      <t>peak</t>
    </r>
  </si>
  <si>
    <r>
      <t>L</t>
    </r>
    <r>
      <rPr>
        <b/>
        <vertAlign val="subscript"/>
        <sz val="16"/>
        <rFont val="Arial"/>
        <family val="2"/>
      </rPr>
      <t>total</t>
    </r>
  </si>
  <si>
    <t>Lx, total</t>
  </si>
  <si>
    <r>
      <t>L</t>
    </r>
    <r>
      <rPr>
        <b/>
        <vertAlign val="subscript"/>
        <sz val="16"/>
        <rFont val="Arial"/>
        <family val="2"/>
      </rPr>
      <t>X, total</t>
    </r>
  </si>
  <si>
    <t>Total Radiated Energy from SXR-emitting plasma</t>
  </si>
  <si>
    <t>Total GOES X-ray flux</t>
  </si>
  <si>
    <r>
      <t>GOES Emission Measure at U</t>
    </r>
    <r>
      <rPr>
        <vertAlign val="subscript"/>
        <sz val="16"/>
        <rFont val="Arial"/>
        <family val="2"/>
      </rPr>
      <t>peak</t>
    </r>
  </si>
  <si>
    <r>
      <t>GOES Temperature at U</t>
    </r>
    <r>
      <rPr>
        <vertAlign val="subscript"/>
        <sz val="16"/>
        <rFont val="Arial"/>
        <family val="2"/>
      </rPr>
      <t>peak</t>
    </r>
  </si>
  <si>
    <r>
      <t>L</t>
    </r>
    <r>
      <rPr>
        <b/>
        <vertAlign val="subscript"/>
        <sz val="16"/>
        <rFont val="Arial"/>
        <family val="2"/>
      </rPr>
      <t>X,total</t>
    </r>
  </si>
  <si>
    <t>SORCE</t>
  </si>
  <si>
    <t>TIM</t>
  </si>
  <si>
    <r>
      <t>4 x L</t>
    </r>
    <r>
      <rPr>
        <b/>
        <vertAlign val="subscript"/>
        <sz val="16"/>
        <rFont val="Arial"/>
        <family val="2"/>
      </rPr>
      <t>total</t>
    </r>
  </si>
  <si>
    <t>SORCE / TIM</t>
  </si>
  <si>
    <t>Peak Flux</t>
  </si>
  <si>
    <r>
      <t>W m</t>
    </r>
    <r>
      <rPr>
        <vertAlign val="superscript"/>
        <sz val="10"/>
        <rFont val="Arial"/>
        <family val="2"/>
      </rPr>
      <t>-2</t>
    </r>
  </si>
  <si>
    <t>Duration</t>
  </si>
  <si>
    <t>s</t>
  </si>
  <si>
    <t>Average</t>
  </si>
  <si>
    <t>Minimum</t>
  </si>
  <si>
    <t>Maximum</t>
  </si>
  <si>
    <t>Integrated SXR flux from flare start to end</t>
  </si>
  <si>
    <r>
      <t>Energy in Non-thermal Electrons &gt;E</t>
    </r>
    <r>
      <rPr>
        <vertAlign val="subscript"/>
        <sz val="12"/>
        <rFont val="Arial"/>
        <family val="2"/>
      </rPr>
      <t>min</t>
    </r>
  </si>
  <si>
    <r>
      <t>EM</t>
    </r>
    <r>
      <rPr>
        <b/>
        <vertAlign val="subscript"/>
        <sz val="16"/>
        <rFont val="Arial"/>
        <family val="2"/>
      </rPr>
      <t>Upeak</t>
    </r>
  </si>
  <si>
    <r>
      <t>T</t>
    </r>
    <r>
      <rPr>
        <b/>
        <vertAlign val="subscript"/>
        <sz val="16"/>
        <rFont val="Arial"/>
        <family val="2"/>
      </rPr>
      <t>Upeak</t>
    </r>
  </si>
  <si>
    <r>
      <t>L</t>
    </r>
    <r>
      <rPr>
        <b/>
        <vertAlign val="subscript"/>
        <sz val="16"/>
        <rFont val="Arial"/>
        <family val="2"/>
      </rPr>
      <t>X,Upeak</t>
    </r>
  </si>
  <si>
    <r>
      <t>L</t>
    </r>
    <r>
      <rPr>
        <b/>
        <vertAlign val="subscript"/>
        <sz val="16"/>
        <rFont val="Arial"/>
        <family val="2"/>
      </rPr>
      <t>Upeak</t>
    </r>
  </si>
  <si>
    <r>
      <t>Integrated SXR flux to time of U</t>
    </r>
    <r>
      <rPr>
        <vertAlign val="subscript"/>
        <sz val="16"/>
        <rFont val="Arial"/>
        <family val="2"/>
      </rPr>
      <t>peak</t>
    </r>
  </si>
  <si>
    <t>*</t>
  </si>
  <si>
    <t>GOES fluxes corrected for saturation</t>
  </si>
  <si>
    <t>Electrons</t>
  </si>
  <si>
    <t>Ions</t>
  </si>
  <si>
    <t>Nonthermal</t>
  </si>
  <si>
    <t>(ratio)</t>
  </si>
  <si>
    <t>RHESSI</t>
  </si>
  <si>
    <t>rise</t>
  </si>
  <si>
    <t>decay</t>
  </si>
  <si>
    <t>1therm</t>
  </si>
  <si>
    <t xml:space="preserve">high T </t>
  </si>
  <si>
    <t>low T</t>
  </si>
  <si>
    <t>high T</t>
  </si>
  <si>
    <t>Low T</t>
  </si>
  <si>
    <r>
      <t>V</t>
    </r>
    <r>
      <rPr>
        <b/>
        <vertAlign val="subscript"/>
        <sz val="16"/>
        <rFont val="Arial"/>
        <family val="2"/>
      </rPr>
      <t>Upeak</t>
    </r>
  </si>
  <si>
    <r>
      <t>2xU</t>
    </r>
    <r>
      <rPr>
        <b/>
        <vertAlign val="subscript"/>
        <sz val="14"/>
        <rFont val="Arial"/>
        <family val="2"/>
      </rPr>
      <t>peak</t>
    </r>
  </si>
  <si>
    <r>
      <t>4xL</t>
    </r>
    <r>
      <rPr>
        <b/>
        <vertAlign val="subscript"/>
        <sz val="12"/>
        <rFont val="Arial"/>
        <family val="2"/>
      </rPr>
      <t>total</t>
    </r>
  </si>
  <si>
    <r>
      <t>L</t>
    </r>
    <r>
      <rPr>
        <b/>
        <vertAlign val="subscript"/>
        <sz val="16"/>
        <rFont val="Arial"/>
        <family val="2"/>
      </rPr>
      <t>total,Upeak</t>
    </r>
  </si>
  <si>
    <t>Class</t>
  </si>
  <si>
    <t>X1.5</t>
  </si>
  <si>
    <t>X4.8</t>
  </si>
  <si>
    <t>C2.0</t>
  </si>
  <si>
    <t>C3.3</t>
  </si>
  <si>
    <t>M1.9</t>
  </si>
  <si>
    <t>X1.1</t>
  </si>
  <si>
    <t>M2.4</t>
  </si>
  <si>
    <t>M3.7</t>
  </si>
  <si>
    <t>M1.4</t>
  </si>
  <si>
    <t>M1.2</t>
  </si>
  <si>
    <t>M9.9</t>
  </si>
  <si>
    <t>M3.2</t>
  </si>
  <si>
    <t>X5.4</t>
  </si>
  <si>
    <t>M7.6</t>
  </si>
  <si>
    <t>M4.2</t>
  </si>
  <si>
    <t>C8.9</t>
  </si>
  <si>
    <t>M1.3</t>
  </si>
  <si>
    <t>X1.2</t>
  </si>
  <si>
    <t>M2.7</t>
  </si>
  <si>
    <t>M6.7</t>
  </si>
  <si>
    <t>C9.0</t>
  </si>
  <si>
    <t>C7.7</t>
  </si>
  <si>
    <t>X17.</t>
  </si>
  <si>
    <t>X10.</t>
  </si>
  <si>
    <t>M2.0</t>
  </si>
  <si>
    <t>C5.3</t>
  </si>
  <si>
    <t>X8.3</t>
  </si>
  <si>
    <t>X2.7</t>
  </si>
  <si>
    <t>X3.9</t>
  </si>
  <si>
    <t>X28.</t>
  </si>
  <si>
    <t>KE</t>
  </si>
  <si>
    <t>CME</t>
  </si>
  <si>
    <t>Flux</t>
  </si>
  <si>
    <t>M1.6</t>
  </si>
  <si>
    <t>B7.5</t>
  </si>
  <si>
    <t>M1.0</t>
  </si>
  <si>
    <t>C7.9</t>
  </si>
  <si>
    <t>C2.4</t>
  </si>
  <si>
    <t>M1.1</t>
  </si>
  <si>
    <t>C5.8</t>
  </si>
  <si>
    <t>C3.5</t>
  </si>
  <si>
    <t>M8.4</t>
  </si>
  <si>
    <t>C9.7</t>
  </si>
  <si>
    <t>X1.8</t>
  </si>
  <si>
    <r>
      <t>10</t>
    </r>
    <r>
      <rPr>
        <vertAlign val="superscript"/>
        <sz val="12"/>
        <rFont val="Arial"/>
        <family val="2"/>
      </rPr>
      <t>-5</t>
    </r>
    <r>
      <rPr>
        <sz val="12"/>
        <rFont val="Arial"/>
        <family val="2"/>
      </rPr>
      <t>(W/m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</si>
  <si>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Table 1. Flare and CME Energetics</t>
  </si>
  <si>
    <r>
      <t>2 * U</t>
    </r>
    <r>
      <rPr>
        <b/>
        <vertAlign val="subscript"/>
        <sz val="16"/>
        <rFont val="Arial"/>
        <family val="2"/>
      </rPr>
      <t>peak</t>
    </r>
  </si>
  <si>
    <r>
      <t>L</t>
    </r>
    <r>
      <rPr>
        <b/>
        <vertAlign val="subscript"/>
        <sz val="16"/>
        <rFont val="Arial"/>
        <family val="2"/>
      </rPr>
      <t>peak</t>
    </r>
  </si>
  <si>
    <r>
      <t>L</t>
    </r>
    <r>
      <rPr>
        <b/>
        <vertAlign val="subscript"/>
        <sz val="16"/>
        <rFont val="Arial"/>
        <family val="2"/>
      </rPr>
      <t>X,peak</t>
    </r>
  </si>
  <si>
    <r>
      <t>T</t>
    </r>
    <r>
      <rPr>
        <b/>
        <vertAlign val="subscript"/>
        <sz val="16"/>
        <rFont val="Arial"/>
        <family val="2"/>
      </rPr>
      <t>peak</t>
    </r>
  </si>
  <si>
    <r>
      <t>EM</t>
    </r>
    <r>
      <rPr>
        <b/>
        <vertAlign val="subscript"/>
        <sz val="16"/>
        <rFont val="Arial"/>
        <family val="2"/>
      </rPr>
      <t>peak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</si>
</sst>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[$-409]dddd\,\ mmmm\ dd\,\ yyyy"/>
    <numFmt numFmtId="168" formatCode="[$-409]mmmm\-yy;@"/>
    <numFmt numFmtId="169" formatCode="[$-409]h:mm:ss\ AM/PM"/>
    <numFmt numFmtId="170" formatCode="h:mm;@"/>
    <numFmt numFmtId="171" formatCode="m/d/yy;@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E+00"/>
    <numFmt numFmtId="178" formatCode="0E+00"/>
    <numFmt numFmtId="179" formatCode="0E+0"/>
    <numFmt numFmtId="180" formatCode="#E+0"/>
  </numFmts>
  <fonts count="43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vertAlign val="subscript"/>
      <sz val="12"/>
      <name val="Arial"/>
      <family val="2"/>
    </font>
    <font>
      <sz val="15.75"/>
      <name val="Times New Roman"/>
      <family val="0"/>
    </font>
    <font>
      <sz val="19.5"/>
      <name val="Times New Roman"/>
      <family val="0"/>
    </font>
    <font>
      <b/>
      <sz val="15.75"/>
      <name val="Times New Roman"/>
      <family val="0"/>
    </font>
    <font>
      <b/>
      <sz val="19.5"/>
      <name val="Times New Roman"/>
      <family val="0"/>
    </font>
    <font>
      <sz val="18"/>
      <name val="Times New Roman"/>
      <family val="0"/>
    </font>
    <font>
      <b/>
      <sz val="18"/>
      <name val="Times New Roman"/>
      <family val="0"/>
    </font>
    <font>
      <b/>
      <vertAlign val="superscript"/>
      <sz val="18"/>
      <name val="Times New Roman"/>
      <family val="1"/>
    </font>
    <font>
      <sz val="15"/>
      <name val="Times New Roman"/>
      <family val="0"/>
    </font>
    <font>
      <b/>
      <sz val="15.5"/>
      <name val="Times New Roman"/>
      <family val="0"/>
    </font>
    <font>
      <b/>
      <vertAlign val="superscript"/>
      <sz val="15.5"/>
      <name val="Times New Roman"/>
      <family val="1"/>
    </font>
    <font>
      <sz val="15.5"/>
      <name val="Times New Roman"/>
      <family val="0"/>
    </font>
    <font>
      <sz val="27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5.75"/>
      <name val="Arial"/>
      <family val="2"/>
    </font>
    <font>
      <b/>
      <sz val="15.75"/>
      <color indexed="14"/>
      <name val="Arial"/>
      <family val="2"/>
    </font>
    <font>
      <vertAlign val="superscript"/>
      <sz val="10"/>
      <name val="Arial"/>
      <family val="2"/>
    </font>
    <font>
      <sz val="15.25"/>
      <name val="Arial"/>
      <family val="2"/>
    </font>
    <font>
      <b/>
      <sz val="23.5"/>
      <name val="Arial"/>
      <family val="2"/>
    </font>
    <font>
      <b/>
      <vertAlign val="subscript"/>
      <sz val="14"/>
      <name val="Arial"/>
      <family val="2"/>
    </font>
    <font>
      <b/>
      <vertAlign val="subscript"/>
      <sz val="12"/>
      <name val="Arial"/>
      <family val="2"/>
    </font>
    <font>
      <b/>
      <u val="single"/>
      <sz val="14"/>
      <name val="Arial"/>
      <family val="0"/>
    </font>
    <font>
      <vertAlign val="superscript"/>
      <sz val="12"/>
      <name val="Arial"/>
      <family val="2"/>
    </font>
    <font>
      <b/>
      <sz val="24"/>
      <name val="Arial"/>
      <family val="2"/>
    </font>
    <font>
      <b/>
      <vertAlign val="subscript"/>
      <sz val="15.5"/>
      <name val="Times New Roman"/>
      <family val="1"/>
    </font>
    <font>
      <b/>
      <vertAlign val="superscript"/>
      <sz val="16"/>
      <name val="Arial"/>
      <family val="2"/>
    </font>
    <font>
      <sz val="12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17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37" fillId="0" borderId="0" xfId="0" applyFont="1" applyAlignment="1">
      <alignment vertical="top"/>
    </xf>
    <xf numFmtId="0" fontId="9" fillId="0" borderId="0" xfId="0" applyFont="1" applyAlignment="1">
      <alignment vertical="top"/>
    </xf>
    <xf numFmtId="17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5" fillId="0" borderId="0" xfId="0" applyFont="1" applyAlignment="1">
      <alignment horizontal="center" vertical="center"/>
    </xf>
    <xf numFmtId="170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Radiated vs. Thermal Flare Energies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5"/>
          <c:w val="0.9085"/>
          <c:h val="0.8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GOES!$Q$3</c:f>
              <c:strCache>
                <c:ptCount val="1"/>
                <c:pt idx="0">
                  <c:v>Ltotal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GOES!$M$6:$M$57</c:f>
              <c:numCache>
                <c:ptCount val="51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40.5</c:v>
                </c:pt>
                <c:pt idx="50">
                  <c:v>0.345</c:v>
                </c:pt>
              </c:numCache>
            </c:numRef>
          </c:xVal>
          <c:yVal>
            <c:numRef>
              <c:f>GOES!$Q$6:$Q$57</c:f>
              <c:numCache>
                <c:ptCount val="51"/>
                <c:pt idx="0">
                  <c:v>19.25</c:v>
                </c:pt>
                <c:pt idx="1">
                  <c:v>0.1475</c:v>
                </c:pt>
                <c:pt idx="2">
                  <c:v>9.25</c:v>
                </c:pt>
                <c:pt idx="4">
                  <c:v>0.1625</c:v>
                </c:pt>
                <c:pt idx="5">
                  <c:v>0.01725</c:v>
                </c:pt>
                <c:pt idx="6">
                  <c:v>0.03</c:v>
                </c:pt>
                <c:pt idx="7">
                  <c:v>0.085</c:v>
                </c:pt>
                <c:pt idx="8">
                  <c:v>0.1475</c:v>
                </c:pt>
                <c:pt idx="9">
                  <c:v>0.825</c:v>
                </c:pt>
                <c:pt idx="10">
                  <c:v>3.75</c:v>
                </c:pt>
                <c:pt idx="11">
                  <c:v>0.06</c:v>
                </c:pt>
                <c:pt idx="12">
                  <c:v>0.375</c:v>
                </c:pt>
                <c:pt idx="13">
                  <c:v>0.0325</c:v>
                </c:pt>
                <c:pt idx="14">
                  <c:v>1.85</c:v>
                </c:pt>
                <c:pt idx="15">
                  <c:v>0.775</c:v>
                </c:pt>
                <c:pt idx="16">
                  <c:v>0.13</c:v>
                </c:pt>
                <c:pt idx="17">
                  <c:v>6.25</c:v>
                </c:pt>
                <c:pt idx="18">
                  <c:v>0.0375</c:v>
                </c:pt>
                <c:pt idx="19">
                  <c:v>0.0425</c:v>
                </c:pt>
                <c:pt idx="20">
                  <c:v>5.25</c:v>
                </c:pt>
                <c:pt idx="21">
                  <c:v>0.08</c:v>
                </c:pt>
                <c:pt idx="22">
                  <c:v>0.2</c:v>
                </c:pt>
                <c:pt idx="23">
                  <c:v>11</c:v>
                </c:pt>
                <c:pt idx="24">
                  <c:v>5</c:v>
                </c:pt>
                <c:pt idx="25">
                  <c:v>4.25</c:v>
                </c:pt>
                <c:pt idx="26">
                  <c:v>0.475</c:v>
                </c:pt>
                <c:pt idx="27">
                  <c:v>1.575</c:v>
                </c:pt>
                <c:pt idx="28">
                  <c:v>0.1675</c:v>
                </c:pt>
                <c:pt idx="29">
                  <c:v>3.25</c:v>
                </c:pt>
                <c:pt idx="30">
                  <c:v>11</c:v>
                </c:pt>
                <c:pt idx="31">
                  <c:v>20.5</c:v>
                </c:pt>
                <c:pt idx="32">
                  <c:v>0.425</c:v>
                </c:pt>
                <c:pt idx="33">
                  <c:v>2.075</c:v>
                </c:pt>
                <c:pt idx="34">
                  <c:v>1.2</c:v>
                </c:pt>
                <c:pt idx="35">
                  <c:v>0.3</c:v>
                </c:pt>
                <c:pt idx="36">
                  <c:v>0.04</c:v>
                </c:pt>
                <c:pt idx="37">
                  <c:v>0.0875</c:v>
                </c:pt>
                <c:pt idx="38">
                  <c:v>0.0085</c:v>
                </c:pt>
                <c:pt idx="39">
                  <c:v>2.025</c:v>
                </c:pt>
                <c:pt idx="40">
                  <c:v>41.75</c:v>
                </c:pt>
                <c:pt idx="41">
                  <c:v>18.25</c:v>
                </c:pt>
                <c:pt idx="42">
                  <c:v>0.14</c:v>
                </c:pt>
                <c:pt idx="43">
                  <c:v>1.2</c:v>
                </c:pt>
                <c:pt idx="44">
                  <c:v>0.4</c:v>
                </c:pt>
                <c:pt idx="45">
                  <c:v>1.975</c:v>
                </c:pt>
                <c:pt idx="46">
                  <c:v>16.75</c:v>
                </c:pt>
                <c:pt idx="47">
                  <c:v>8.25</c:v>
                </c:pt>
                <c:pt idx="48">
                  <c:v>10.75</c:v>
                </c:pt>
                <c:pt idx="49">
                  <c:v>44.25</c:v>
                </c:pt>
                <c:pt idx="50">
                  <c:v>0.0925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GOES!$S$3</c:f>
              <c:strCache>
                <c:ptCount val="1"/>
                <c:pt idx="0">
                  <c:v>LX,total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GOES!$M$6:$M$57</c:f>
              <c:numCache>
                <c:ptCount val="51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40.5</c:v>
                </c:pt>
                <c:pt idx="50">
                  <c:v>0.345</c:v>
                </c:pt>
              </c:numCache>
            </c:numRef>
          </c:xVal>
          <c:yVal>
            <c:numRef>
              <c:f>GOES!$S$6:$S$57</c:f>
              <c:numCache>
                <c:ptCount val="51"/>
                <c:pt idx="0">
                  <c:v>1.5</c:v>
                </c:pt>
                <c:pt idx="1">
                  <c:v>0.012</c:v>
                </c:pt>
                <c:pt idx="2">
                  <c:v>1.5</c:v>
                </c:pt>
                <c:pt idx="4">
                  <c:v>0.019</c:v>
                </c:pt>
                <c:pt idx="5">
                  <c:v>0.0015</c:v>
                </c:pt>
                <c:pt idx="6">
                  <c:v>0.002</c:v>
                </c:pt>
                <c:pt idx="7">
                  <c:v>0.0055</c:v>
                </c:pt>
                <c:pt idx="8">
                  <c:v>0.011</c:v>
                </c:pt>
                <c:pt idx="9">
                  <c:v>0.063</c:v>
                </c:pt>
                <c:pt idx="10">
                  <c:v>0.38</c:v>
                </c:pt>
                <c:pt idx="11">
                  <c:v>0.0096</c:v>
                </c:pt>
                <c:pt idx="12">
                  <c:v>0.038</c:v>
                </c:pt>
                <c:pt idx="13">
                  <c:v>0.0069</c:v>
                </c:pt>
                <c:pt idx="14">
                  <c:v>0.18</c:v>
                </c:pt>
                <c:pt idx="15">
                  <c:v>0.22</c:v>
                </c:pt>
                <c:pt idx="16">
                  <c:v>0.042</c:v>
                </c:pt>
                <c:pt idx="17">
                  <c:v>0.55</c:v>
                </c:pt>
                <c:pt idx="18">
                  <c:v>0.02</c:v>
                </c:pt>
                <c:pt idx="19">
                  <c:v>0.014</c:v>
                </c:pt>
                <c:pt idx="20">
                  <c:v>0.59</c:v>
                </c:pt>
                <c:pt idx="21">
                  <c:v>0.02</c:v>
                </c:pt>
                <c:pt idx="22">
                  <c:v>0.036</c:v>
                </c:pt>
                <c:pt idx="23">
                  <c:v>1.9</c:v>
                </c:pt>
                <c:pt idx="24">
                  <c:v>0.42</c:v>
                </c:pt>
                <c:pt idx="25">
                  <c:v>0.49</c:v>
                </c:pt>
                <c:pt idx="26">
                  <c:v>0.07</c:v>
                </c:pt>
                <c:pt idx="27">
                  <c:v>0.14</c:v>
                </c:pt>
                <c:pt idx="28">
                  <c:v>0.031</c:v>
                </c:pt>
                <c:pt idx="29">
                  <c:v>0.19</c:v>
                </c:pt>
                <c:pt idx="30">
                  <c:v>1.5</c:v>
                </c:pt>
                <c:pt idx="31">
                  <c:v>1.5</c:v>
                </c:pt>
                <c:pt idx="32">
                  <c:v>0.061</c:v>
                </c:pt>
                <c:pt idx="33">
                  <c:v>0.21</c:v>
                </c:pt>
                <c:pt idx="34">
                  <c:v>0.16</c:v>
                </c:pt>
                <c:pt idx="35">
                  <c:v>0.027</c:v>
                </c:pt>
                <c:pt idx="36">
                  <c:v>0.016</c:v>
                </c:pt>
                <c:pt idx="37">
                  <c:v>0.02</c:v>
                </c:pt>
                <c:pt idx="38">
                  <c:v>0.0097</c:v>
                </c:pt>
                <c:pt idx="39">
                  <c:v>0.31</c:v>
                </c:pt>
                <c:pt idx="40">
                  <c:v>6.3</c:v>
                </c:pt>
                <c:pt idx="41">
                  <c:v>2.7</c:v>
                </c:pt>
                <c:pt idx="42">
                  <c:v>0.027</c:v>
                </c:pt>
                <c:pt idx="43">
                  <c:v>0.062</c:v>
                </c:pt>
                <c:pt idx="44">
                  <c:v>0.049</c:v>
                </c:pt>
                <c:pt idx="45">
                  <c:v>0.13</c:v>
                </c:pt>
                <c:pt idx="46">
                  <c:v>2.7</c:v>
                </c:pt>
                <c:pt idx="47">
                  <c:v>1.2</c:v>
                </c:pt>
                <c:pt idx="48">
                  <c:v>1.7</c:v>
                </c:pt>
                <c:pt idx="49">
                  <c:v>7.2</c:v>
                </c:pt>
                <c:pt idx="50">
                  <c:v>0.011</c:v>
                </c:pt>
              </c:numCache>
            </c:numRef>
          </c:yVal>
          <c:smooth val="0"/>
        </c:ser>
        <c:ser>
          <c:idx val="5"/>
          <c:order val="2"/>
          <c:tx>
            <c:v>Equipartition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GOES!$AA$6:$AA$7</c:f>
              <c:numCache>
                <c:ptCount val="2"/>
                <c:pt idx="0">
                  <c:v>0.1</c:v>
                </c:pt>
                <c:pt idx="1">
                  <c:v>100</c:v>
                </c:pt>
              </c:numCache>
            </c:numRef>
          </c:xVal>
          <c:yVal>
            <c:numRef>
              <c:f>GOES!$AB$6:$AB$7</c:f>
              <c:numCache>
                <c:ptCount val="2"/>
                <c:pt idx="0">
                  <c:v>0.1</c:v>
                </c:pt>
                <c:pt idx="1">
                  <c:v>100</c:v>
                </c:pt>
              </c:numCache>
            </c:numRef>
          </c:yVal>
          <c:smooth val="0"/>
        </c:ser>
        <c:axId val="16419675"/>
        <c:axId val="59215752"/>
      </c:scatterChart>
      <c:valAx>
        <c:axId val="1641967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Peak Thermal Energy, U</a:t>
                </a:r>
                <a:r>
                  <a:rPr lang="en-US" cap="none" sz="1550" b="1" i="0" u="none" baseline="-25000"/>
                  <a:t>peak</a:t>
                </a:r>
                <a:r>
                  <a:rPr lang="en-US" cap="none" sz="1550" b="1" i="0" u="none" baseline="0"/>
                  <a:t> (10</a:t>
                </a:r>
                <a:r>
                  <a:rPr lang="en-US" cap="none" sz="1550" b="1" i="0" u="none" baseline="30000"/>
                  <a:t>30</a:t>
                </a:r>
                <a:r>
                  <a:rPr lang="en-US" cap="none" sz="1550" b="1" i="0" u="none" baseline="0"/>
                  <a:t> ergs)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215752"/>
        <c:crossesAt val="0.001"/>
        <c:crossBetween val="midCat"/>
        <c:dispUnits/>
        <c:minorUnit val="10"/>
      </c:valAx>
      <c:valAx>
        <c:axId val="59215752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Radiated Energy (10</a:t>
                </a:r>
                <a:r>
                  <a:rPr lang="en-US" cap="none" sz="1550" b="1" i="0" u="none" baseline="30000"/>
                  <a:t>30</a:t>
                </a:r>
                <a:r>
                  <a:rPr lang="en-US" cap="none" sz="1550" b="1" i="0" u="none" baseline="0"/>
                  <a:t> ergs)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6419675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555"/>
          <c:y val="0.586"/>
          <c:w val="0.1645"/>
          <c:h val="0.1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CME vs. Flare Energies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05"/>
          <c:w val="0.947"/>
          <c:h val="0.8195"/>
        </c:manualLayout>
      </c:layout>
      <c:scatterChart>
        <c:scatterStyle val="lineMarker"/>
        <c:varyColors val="0"/>
        <c:ser>
          <c:idx val="2"/>
          <c:order val="0"/>
          <c:tx>
            <c:v>SXR-Emiting Plasma - Ltotal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GOES!$Q$6:$Q$57</c:f>
              <c:numCache>
                <c:ptCount val="51"/>
                <c:pt idx="0">
                  <c:v>19.25</c:v>
                </c:pt>
                <c:pt idx="1">
                  <c:v>0.1475</c:v>
                </c:pt>
                <c:pt idx="2">
                  <c:v>9.25</c:v>
                </c:pt>
                <c:pt idx="4">
                  <c:v>0.1625</c:v>
                </c:pt>
                <c:pt idx="5">
                  <c:v>0.01725</c:v>
                </c:pt>
                <c:pt idx="6">
                  <c:v>0.03</c:v>
                </c:pt>
                <c:pt idx="7">
                  <c:v>0.085</c:v>
                </c:pt>
                <c:pt idx="8">
                  <c:v>0.1475</c:v>
                </c:pt>
                <c:pt idx="9">
                  <c:v>0.825</c:v>
                </c:pt>
                <c:pt idx="10">
                  <c:v>3.75</c:v>
                </c:pt>
                <c:pt idx="11">
                  <c:v>0.06</c:v>
                </c:pt>
                <c:pt idx="12">
                  <c:v>0.375</c:v>
                </c:pt>
                <c:pt idx="13">
                  <c:v>0.0325</c:v>
                </c:pt>
                <c:pt idx="14">
                  <c:v>1.85</c:v>
                </c:pt>
                <c:pt idx="15">
                  <c:v>0.775</c:v>
                </c:pt>
                <c:pt idx="16">
                  <c:v>0.13</c:v>
                </c:pt>
                <c:pt idx="17">
                  <c:v>6.25</c:v>
                </c:pt>
                <c:pt idx="18">
                  <c:v>0.0375</c:v>
                </c:pt>
                <c:pt idx="19">
                  <c:v>0.0425</c:v>
                </c:pt>
                <c:pt idx="20">
                  <c:v>5.25</c:v>
                </c:pt>
                <c:pt idx="21">
                  <c:v>0.08</c:v>
                </c:pt>
                <c:pt idx="22">
                  <c:v>0.2</c:v>
                </c:pt>
                <c:pt idx="23">
                  <c:v>11</c:v>
                </c:pt>
                <c:pt idx="24">
                  <c:v>5</c:v>
                </c:pt>
                <c:pt idx="25">
                  <c:v>4.25</c:v>
                </c:pt>
                <c:pt idx="26">
                  <c:v>0.475</c:v>
                </c:pt>
                <c:pt idx="27">
                  <c:v>1.575</c:v>
                </c:pt>
                <c:pt idx="28">
                  <c:v>0.1675</c:v>
                </c:pt>
                <c:pt idx="29">
                  <c:v>3.25</c:v>
                </c:pt>
                <c:pt idx="30">
                  <c:v>11</c:v>
                </c:pt>
                <c:pt idx="31">
                  <c:v>20.5</c:v>
                </c:pt>
                <c:pt idx="32">
                  <c:v>0.425</c:v>
                </c:pt>
                <c:pt idx="33">
                  <c:v>2.075</c:v>
                </c:pt>
                <c:pt idx="34">
                  <c:v>1.2</c:v>
                </c:pt>
                <c:pt idx="35">
                  <c:v>0.3</c:v>
                </c:pt>
                <c:pt idx="36">
                  <c:v>0.04</c:v>
                </c:pt>
                <c:pt idx="37">
                  <c:v>0.0875</c:v>
                </c:pt>
                <c:pt idx="38">
                  <c:v>0.0085</c:v>
                </c:pt>
                <c:pt idx="39">
                  <c:v>2.025</c:v>
                </c:pt>
                <c:pt idx="40">
                  <c:v>41.75</c:v>
                </c:pt>
                <c:pt idx="41">
                  <c:v>18.25</c:v>
                </c:pt>
                <c:pt idx="42">
                  <c:v>0.14</c:v>
                </c:pt>
                <c:pt idx="43">
                  <c:v>1.2</c:v>
                </c:pt>
                <c:pt idx="44">
                  <c:v>0.4</c:v>
                </c:pt>
                <c:pt idx="45">
                  <c:v>1.975</c:v>
                </c:pt>
                <c:pt idx="46">
                  <c:v>16.75</c:v>
                </c:pt>
                <c:pt idx="47">
                  <c:v>8.25</c:v>
                </c:pt>
                <c:pt idx="48">
                  <c:v>10.75</c:v>
                </c:pt>
                <c:pt idx="49">
                  <c:v>44.25</c:v>
                </c:pt>
                <c:pt idx="50">
                  <c:v>0.0925</c:v>
                </c:pt>
              </c:numCache>
            </c:numRef>
          </c:xVal>
          <c:yVal>
            <c:numRef>
              <c:f>GOES!$W$6:$W$57</c:f>
              <c:numCache>
                <c:ptCount val="51"/>
                <c:pt idx="0">
                  <c:v>199.52623149688674</c:v>
                </c:pt>
                <c:pt idx="2">
                  <c:v>100</c:v>
                </c:pt>
                <c:pt idx="5">
                  <c:v>0.28</c:v>
                </c:pt>
                <c:pt idx="6">
                  <c:v>0.16</c:v>
                </c:pt>
                <c:pt idx="7">
                  <c:v>0.56</c:v>
                </c:pt>
                <c:pt idx="8">
                  <c:v>5.300000000000001</c:v>
                </c:pt>
                <c:pt idx="9">
                  <c:v>0.8699999999999999</c:v>
                </c:pt>
                <c:pt idx="10">
                  <c:v>8.100000000000001</c:v>
                </c:pt>
                <c:pt idx="11">
                  <c:v>4.2</c:v>
                </c:pt>
                <c:pt idx="12">
                  <c:v>13</c:v>
                </c:pt>
                <c:pt idx="13">
                  <c:v>1.1</c:v>
                </c:pt>
                <c:pt idx="14">
                  <c:v>27</c:v>
                </c:pt>
                <c:pt idx="15">
                  <c:v>2.8</c:v>
                </c:pt>
                <c:pt idx="16">
                  <c:v>8.3</c:v>
                </c:pt>
                <c:pt idx="17">
                  <c:v>39</c:v>
                </c:pt>
                <c:pt idx="20">
                  <c:v>57</c:v>
                </c:pt>
                <c:pt idx="21">
                  <c:v>1.4000000000000001</c:v>
                </c:pt>
                <c:pt idx="23">
                  <c:v>100</c:v>
                </c:pt>
                <c:pt idx="24">
                  <c:v>72</c:v>
                </c:pt>
                <c:pt idx="25">
                  <c:v>69</c:v>
                </c:pt>
                <c:pt idx="26">
                  <c:v>7.9</c:v>
                </c:pt>
                <c:pt idx="27">
                  <c:v>1.5</c:v>
                </c:pt>
                <c:pt idx="28">
                  <c:v>0.8200000000000001</c:v>
                </c:pt>
                <c:pt idx="29">
                  <c:v>10</c:v>
                </c:pt>
                <c:pt idx="30">
                  <c:v>120</c:v>
                </c:pt>
                <c:pt idx="31">
                  <c:v>240</c:v>
                </c:pt>
                <c:pt idx="32">
                  <c:v>2.8000000000000003</c:v>
                </c:pt>
                <c:pt idx="33">
                  <c:v>39</c:v>
                </c:pt>
                <c:pt idx="34">
                  <c:v>2.1</c:v>
                </c:pt>
                <c:pt idx="35">
                  <c:v>4.699999999999999</c:v>
                </c:pt>
                <c:pt idx="37">
                  <c:v>0.38</c:v>
                </c:pt>
                <c:pt idx="39">
                  <c:v>6.1</c:v>
                </c:pt>
                <c:pt idx="40">
                  <c:v>1200</c:v>
                </c:pt>
                <c:pt idx="41">
                  <c:v>340</c:v>
                </c:pt>
                <c:pt idx="42">
                  <c:v>16</c:v>
                </c:pt>
                <c:pt idx="43">
                  <c:v>0.42</c:v>
                </c:pt>
                <c:pt idx="44">
                  <c:v>0.47</c:v>
                </c:pt>
                <c:pt idx="45">
                  <c:v>36</c:v>
                </c:pt>
                <c:pt idx="46">
                  <c:v>160</c:v>
                </c:pt>
                <c:pt idx="47">
                  <c:v>23</c:v>
                </c:pt>
                <c:pt idx="48">
                  <c:v>130</c:v>
                </c:pt>
                <c:pt idx="49">
                  <c:v>610</c:v>
                </c:pt>
                <c:pt idx="50">
                  <c:v>1.7000000000000002</c:v>
                </c:pt>
              </c:numCache>
            </c:numRef>
          </c:yVal>
          <c:smooth val="0"/>
        </c:ser>
        <c:ser>
          <c:idx val="4"/>
          <c:order val="1"/>
          <c:tx>
            <c:v>Peak Thermal Energy (Upeak)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GOES!$M$6:$M$57</c:f>
              <c:numCache>
                <c:ptCount val="51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40.5</c:v>
                </c:pt>
                <c:pt idx="50">
                  <c:v>0.345</c:v>
                </c:pt>
              </c:numCache>
            </c:numRef>
          </c:xVal>
          <c:yVal>
            <c:numRef>
              <c:f>GOES!$W$6:$W$57</c:f>
              <c:numCache>
                <c:ptCount val="51"/>
                <c:pt idx="0">
                  <c:v>199.52623149688674</c:v>
                </c:pt>
                <c:pt idx="2">
                  <c:v>100</c:v>
                </c:pt>
                <c:pt idx="5">
                  <c:v>0.28</c:v>
                </c:pt>
                <c:pt idx="6">
                  <c:v>0.16</c:v>
                </c:pt>
                <c:pt idx="7">
                  <c:v>0.56</c:v>
                </c:pt>
                <c:pt idx="8">
                  <c:v>5.300000000000001</c:v>
                </c:pt>
                <c:pt idx="9">
                  <c:v>0.8699999999999999</c:v>
                </c:pt>
                <c:pt idx="10">
                  <c:v>8.100000000000001</c:v>
                </c:pt>
                <c:pt idx="11">
                  <c:v>4.2</c:v>
                </c:pt>
                <c:pt idx="12">
                  <c:v>13</c:v>
                </c:pt>
                <c:pt idx="13">
                  <c:v>1.1</c:v>
                </c:pt>
                <c:pt idx="14">
                  <c:v>27</c:v>
                </c:pt>
                <c:pt idx="15">
                  <c:v>2.8</c:v>
                </c:pt>
                <c:pt idx="16">
                  <c:v>8.3</c:v>
                </c:pt>
                <c:pt idx="17">
                  <c:v>39</c:v>
                </c:pt>
                <c:pt idx="20">
                  <c:v>57</c:v>
                </c:pt>
                <c:pt idx="21">
                  <c:v>1.4000000000000001</c:v>
                </c:pt>
                <c:pt idx="23">
                  <c:v>100</c:v>
                </c:pt>
                <c:pt idx="24">
                  <c:v>72</c:v>
                </c:pt>
                <c:pt idx="25">
                  <c:v>69</c:v>
                </c:pt>
                <c:pt idx="26">
                  <c:v>7.9</c:v>
                </c:pt>
                <c:pt idx="27">
                  <c:v>1.5</c:v>
                </c:pt>
                <c:pt idx="28">
                  <c:v>0.8200000000000001</c:v>
                </c:pt>
                <c:pt idx="29">
                  <c:v>10</c:v>
                </c:pt>
                <c:pt idx="30">
                  <c:v>120</c:v>
                </c:pt>
                <c:pt idx="31">
                  <c:v>240</c:v>
                </c:pt>
                <c:pt idx="32">
                  <c:v>2.8000000000000003</c:v>
                </c:pt>
                <c:pt idx="33">
                  <c:v>39</c:v>
                </c:pt>
                <c:pt idx="34">
                  <c:v>2.1</c:v>
                </c:pt>
                <c:pt idx="35">
                  <c:v>4.699999999999999</c:v>
                </c:pt>
                <c:pt idx="37">
                  <c:v>0.38</c:v>
                </c:pt>
                <c:pt idx="39">
                  <c:v>6.1</c:v>
                </c:pt>
                <c:pt idx="40">
                  <c:v>1200</c:v>
                </c:pt>
                <c:pt idx="41">
                  <c:v>340</c:v>
                </c:pt>
                <c:pt idx="42">
                  <c:v>16</c:v>
                </c:pt>
                <c:pt idx="43">
                  <c:v>0.42</c:v>
                </c:pt>
                <c:pt idx="44">
                  <c:v>0.47</c:v>
                </c:pt>
                <c:pt idx="45">
                  <c:v>36</c:v>
                </c:pt>
                <c:pt idx="46">
                  <c:v>160</c:v>
                </c:pt>
                <c:pt idx="47">
                  <c:v>23</c:v>
                </c:pt>
                <c:pt idx="48">
                  <c:v>130</c:v>
                </c:pt>
                <c:pt idx="49">
                  <c:v>610</c:v>
                </c:pt>
                <c:pt idx="50">
                  <c:v>1.7000000000000002</c:v>
                </c:pt>
              </c:numCache>
            </c:numRef>
          </c:yVal>
          <c:smooth val="0"/>
        </c:ser>
        <c:ser>
          <c:idx val="9"/>
          <c:order val="2"/>
          <c:tx>
            <c:strRef>
              <c:f>GOES!$X$3</c:f>
              <c:strCache>
                <c:ptCount val="1"/>
                <c:pt idx="0">
                  <c:v>Electrons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((GOES!$X$6,GOES!$X$8),GOES!$X$54)</c:f>
              <c:numCache>
                <c:ptCount val="3"/>
                <c:pt idx="0">
                  <c:v>19.952623149689067</c:v>
                </c:pt>
                <c:pt idx="1">
                  <c:v>31.622776601684162</c:v>
                </c:pt>
                <c:pt idx="2">
                  <c:v>190</c:v>
                </c:pt>
              </c:numCache>
            </c:numRef>
          </c:xVal>
          <c:yVal>
            <c:numRef>
              <c:f>((GOES!$W$6,GOES!$W$8),GOES!$W$54)</c:f>
              <c:numCache>
                <c:ptCount val="3"/>
                <c:pt idx="0">
                  <c:v>199.52623149688674</c:v>
                </c:pt>
                <c:pt idx="1">
                  <c:v>100</c:v>
                </c:pt>
                <c:pt idx="2">
                  <c:v>130</c:v>
                </c:pt>
              </c:numCache>
            </c:numRef>
          </c:yVal>
          <c:smooth val="0"/>
        </c:ser>
        <c:ser>
          <c:idx val="6"/>
          <c:order val="3"/>
          <c:tx>
            <c:v>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((GOES!$Y$6,GOES!$Y$8),GOES!$Y$46,GOES!$Y$54)</c:f>
              <c:numCache>
                <c:ptCount val="4"/>
                <c:pt idx="0">
                  <c:v>40</c:v>
                </c:pt>
                <c:pt idx="1">
                  <c:v>79.43282347242878</c:v>
                </c:pt>
                <c:pt idx="2">
                  <c:v>80</c:v>
                </c:pt>
                <c:pt idx="3">
                  <c:v>30</c:v>
                </c:pt>
              </c:numCache>
            </c:numRef>
          </c:xVal>
          <c:yVal>
            <c:numRef>
              <c:f>(GOES!$W$6,GOES!$W$8,GOES!$W$46,GOES!$W$54)</c:f>
              <c:numCache>
                <c:ptCount val="4"/>
                <c:pt idx="0">
                  <c:v>199.52623149688674</c:v>
                </c:pt>
                <c:pt idx="1">
                  <c:v>100</c:v>
                </c:pt>
                <c:pt idx="2">
                  <c:v>1200</c:v>
                </c:pt>
                <c:pt idx="3">
                  <c:v>130</c:v>
                </c:pt>
              </c:numCache>
            </c:numRef>
          </c:yVal>
          <c:smooth val="0"/>
        </c:ser>
        <c:ser>
          <c:idx val="1"/>
          <c:order val="4"/>
          <c:tx>
            <c:v>TSI Increase (SORCE)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(GOES!$U$46,GOES!$U$56)</c:f>
              <c:numCache>
                <c:ptCount val="2"/>
                <c:pt idx="0">
                  <c:v>461</c:v>
                </c:pt>
                <c:pt idx="1">
                  <c:v>200</c:v>
                </c:pt>
              </c:numCache>
            </c:numRef>
          </c:xVal>
          <c:yVal>
            <c:numRef>
              <c:f>(GOES!$W$46,GOES!$W$56)</c:f>
              <c:numCache>
                <c:ptCount val="2"/>
                <c:pt idx="0">
                  <c:v>1200</c:v>
                </c:pt>
                <c:pt idx="1">
                  <c:v>610</c:v>
                </c:pt>
              </c:numCache>
            </c:numRef>
          </c:yVal>
          <c:smooth val="0"/>
        </c:ser>
        <c:ser>
          <c:idx val="0"/>
          <c:order val="5"/>
          <c:tx>
            <c:v>Equipartition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GOES!$AA$6:$AA$7</c:f>
              <c:numCache>
                <c:ptCount val="2"/>
                <c:pt idx="0">
                  <c:v>0.1</c:v>
                </c:pt>
                <c:pt idx="1">
                  <c:v>100</c:v>
                </c:pt>
              </c:numCache>
            </c:numRef>
          </c:xVal>
          <c:yVal>
            <c:numRef>
              <c:f>GOES!$AB$6:$AB$7</c:f>
              <c:numCache>
                <c:ptCount val="2"/>
                <c:pt idx="0">
                  <c:v>0.1</c:v>
                </c:pt>
                <c:pt idx="1">
                  <c:v>100</c:v>
                </c:pt>
              </c:numCache>
            </c:numRef>
          </c:yVal>
          <c:smooth val="0"/>
        </c:ser>
        <c:ser>
          <c:idx val="8"/>
          <c:order val="6"/>
          <c:tx>
            <c:v>21-Apr-02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(GOES!$M$6,GOES!$Q$6,GOES!$Y$6)</c:f>
              <c:numCache>
                <c:ptCount val="3"/>
                <c:pt idx="0">
                  <c:v>8</c:v>
                </c:pt>
                <c:pt idx="1">
                  <c:v>19.25</c:v>
                </c:pt>
                <c:pt idx="2">
                  <c:v>40</c:v>
                </c:pt>
              </c:numCache>
            </c:numRef>
          </c:xVal>
          <c:yVal>
            <c:numRef>
              <c:f>(GOES!$W$6,GOES!$W$6,GOES!$W$6)</c:f>
              <c:numCache>
                <c:ptCount val="3"/>
                <c:pt idx="0">
                  <c:v>199.52623149688674</c:v>
                </c:pt>
                <c:pt idx="1">
                  <c:v>199.52623149688674</c:v>
                </c:pt>
                <c:pt idx="2">
                  <c:v>199.52623149688674</c:v>
                </c:pt>
              </c:numCache>
            </c:numRef>
          </c:yVal>
          <c:smooth val="0"/>
        </c:ser>
        <c:ser>
          <c:idx val="7"/>
          <c:order val="7"/>
          <c:tx>
            <c:v>23-Jul-02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(GOES!$M$8,GOES!$Q$8,GOES!$Y$8)</c:f>
              <c:numCache>
                <c:ptCount val="3"/>
                <c:pt idx="0">
                  <c:v>8.5</c:v>
                </c:pt>
                <c:pt idx="1">
                  <c:v>9.25</c:v>
                </c:pt>
                <c:pt idx="2">
                  <c:v>79.43282347242878</c:v>
                </c:pt>
              </c:numCache>
            </c:numRef>
          </c:xVal>
          <c:yVal>
            <c:numRef>
              <c:f>(GOES!$W$8,GOES!$W$8,GOES!$W$8)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GOES!$B$46</c:f>
              <c:strCache>
                <c:ptCount val="1"/>
                <c:pt idx="0">
                  <c:v>28-Oct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(GOES!$M$46,GOES!$Q$46,GOES!$U$46)</c:f>
              <c:numCache>
                <c:ptCount val="3"/>
                <c:pt idx="0">
                  <c:v>18</c:v>
                </c:pt>
                <c:pt idx="1">
                  <c:v>41.75</c:v>
                </c:pt>
                <c:pt idx="2">
                  <c:v>461</c:v>
                </c:pt>
              </c:numCache>
            </c:numRef>
          </c:xVal>
          <c:yVal>
            <c:numRef>
              <c:f>(GOES!$W$46,GOES!$W$46,GOES!$W$46)</c:f>
              <c:numCache>
                <c:ptCount val="3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GOES!$B$56</c:f>
              <c:strCache>
                <c:ptCount val="1"/>
                <c:pt idx="0">
                  <c:v>4-Nov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(GOES!$M$56,GOES!$Q$56,GOES!$U$56)</c:f>
              <c:numCache>
                <c:ptCount val="3"/>
                <c:pt idx="0">
                  <c:v>40.5</c:v>
                </c:pt>
                <c:pt idx="1">
                  <c:v>44.25</c:v>
                </c:pt>
                <c:pt idx="2">
                  <c:v>200</c:v>
                </c:pt>
              </c:numCache>
            </c:numRef>
          </c:xVal>
          <c:yVal>
            <c:numRef>
              <c:f>(GOES!$W$56,GOES!$W$56,GOES!$W$56)</c:f>
              <c:numCache>
                <c:ptCount val="3"/>
                <c:pt idx="0">
                  <c:v>610</c:v>
                </c:pt>
                <c:pt idx="1">
                  <c:v>610</c:v>
                </c:pt>
                <c:pt idx="2">
                  <c:v>610</c:v>
                </c:pt>
              </c:numCache>
            </c:numRef>
          </c:yVal>
          <c:smooth val="0"/>
        </c:ser>
        <c:ser>
          <c:idx val="10"/>
          <c:order val="10"/>
          <c:tx>
            <c:v>3-Nov-03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(GOES!$Q$54,GOES!$X$54)</c:f>
              <c:numCache>
                <c:ptCount val="2"/>
                <c:pt idx="0">
                  <c:v>10.75</c:v>
                </c:pt>
                <c:pt idx="1">
                  <c:v>190</c:v>
                </c:pt>
              </c:numCache>
            </c:numRef>
          </c:xVal>
          <c:yVal>
            <c:numRef>
              <c:f>(GOES!$W$54,GOES!$W$54)</c:f>
              <c:numCache>
                <c:ptCount val="2"/>
                <c:pt idx="0">
                  <c:v>130</c:v>
                </c:pt>
                <c:pt idx="1">
                  <c:v>130</c:v>
                </c:pt>
              </c:numCache>
            </c:numRef>
          </c:yVal>
          <c:smooth val="0"/>
        </c:ser>
        <c:axId val="59355049"/>
        <c:axId val="1857678"/>
      </c:scatterChart>
      <c:valAx>
        <c:axId val="5935504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Flare Energy Component (10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30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ergs)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1857678"/>
        <c:crossesAt val="0.1"/>
        <c:crossBetween val="midCat"/>
        <c:dispUnits/>
      </c:valAx>
      <c:valAx>
        <c:axId val="185767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CME Kinetic Energy  (10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30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ergs)</a:t>
                </a:r>
              </a:p>
            </c:rich>
          </c:tx>
          <c:layout>
            <c:manualLayout>
              <c:xMode val="factor"/>
              <c:yMode val="factor"/>
              <c:x val="0.00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59355049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085"/>
          <c:y val="0.08125"/>
          <c:w val="0.8915"/>
          <c:h val="0.06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Flare Thermal Energies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GOES!$N$3</c:f>
              <c:strCache>
                <c:ptCount val="1"/>
                <c:pt idx="0">
                  <c:v>Lpeak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GOES!$M$5:$M$57</c:f>
              <c:numCache>
                <c:ptCount val="52"/>
                <c:pt idx="1">
                  <c:v>8</c:v>
                </c:pt>
                <c:pt idx="2">
                  <c:v>1.5</c:v>
                </c:pt>
                <c:pt idx="3">
                  <c:v>8.5</c:v>
                </c:pt>
                <c:pt idx="5">
                  <c:v>1.5</c:v>
                </c:pt>
                <c:pt idx="6">
                  <c:v>0.345</c:v>
                </c:pt>
                <c:pt idx="7">
                  <c:v>0.22</c:v>
                </c:pt>
                <c:pt idx="8">
                  <c:v>0.5</c:v>
                </c:pt>
                <c:pt idx="9">
                  <c:v>0.6</c:v>
                </c:pt>
                <c:pt idx="10">
                  <c:v>1.55</c:v>
                </c:pt>
                <c:pt idx="11">
                  <c:v>5</c:v>
                </c:pt>
                <c:pt idx="12">
                  <c:v>1.2</c:v>
                </c:pt>
                <c:pt idx="13">
                  <c:v>0.95</c:v>
                </c:pt>
                <c:pt idx="14">
                  <c:v>0.65</c:v>
                </c:pt>
                <c:pt idx="15">
                  <c:v>1.75</c:v>
                </c:pt>
                <c:pt idx="16">
                  <c:v>1.55</c:v>
                </c:pt>
                <c:pt idx="17">
                  <c:v>2</c:v>
                </c:pt>
                <c:pt idx="18">
                  <c:v>2.1</c:v>
                </c:pt>
                <c:pt idx="19">
                  <c:v>1.05</c:v>
                </c:pt>
                <c:pt idx="20">
                  <c:v>1.2</c:v>
                </c:pt>
                <c:pt idx="21">
                  <c:v>4.8</c:v>
                </c:pt>
                <c:pt idx="22">
                  <c:v>1.5</c:v>
                </c:pt>
                <c:pt idx="23">
                  <c:v>2.45</c:v>
                </c:pt>
                <c:pt idx="24">
                  <c:v>11</c:v>
                </c:pt>
                <c:pt idx="25">
                  <c:v>4.3</c:v>
                </c:pt>
                <c:pt idx="26">
                  <c:v>7</c:v>
                </c:pt>
                <c:pt idx="27">
                  <c:v>2.45</c:v>
                </c:pt>
                <c:pt idx="28">
                  <c:v>1.4</c:v>
                </c:pt>
                <c:pt idx="29">
                  <c:v>0.95</c:v>
                </c:pt>
                <c:pt idx="30">
                  <c:v>3.1</c:v>
                </c:pt>
                <c:pt idx="31">
                  <c:v>4.75</c:v>
                </c:pt>
                <c:pt idx="32">
                  <c:v>4.5</c:v>
                </c:pt>
                <c:pt idx="33">
                  <c:v>1.05</c:v>
                </c:pt>
                <c:pt idx="34">
                  <c:v>1.75</c:v>
                </c:pt>
                <c:pt idx="35">
                  <c:v>3.45</c:v>
                </c:pt>
                <c:pt idx="36">
                  <c:v>1</c:v>
                </c:pt>
                <c:pt idx="37">
                  <c:v>0.8</c:v>
                </c:pt>
                <c:pt idx="38">
                  <c:v>0.55</c:v>
                </c:pt>
                <c:pt idx="39">
                  <c:v>0.37</c:v>
                </c:pt>
                <c:pt idx="40">
                  <c:v>3.55</c:v>
                </c:pt>
                <c:pt idx="41">
                  <c:v>18</c:v>
                </c:pt>
                <c:pt idx="42">
                  <c:v>15.5</c:v>
                </c:pt>
                <c:pt idx="43">
                  <c:v>1.9</c:v>
                </c:pt>
                <c:pt idx="44">
                  <c:v>0.7</c:v>
                </c:pt>
                <c:pt idx="45">
                  <c:v>1.1</c:v>
                </c:pt>
                <c:pt idx="46">
                  <c:v>2.3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GOES!$N$5:$N$57</c:f>
              <c:numCache>
                <c:ptCount val="52"/>
                <c:pt idx="1">
                  <c:v>6.84</c:v>
                </c:pt>
                <c:pt idx="2">
                  <c:v>0.12</c:v>
                </c:pt>
                <c:pt idx="3">
                  <c:v>1.6</c:v>
                </c:pt>
                <c:pt idx="5">
                  <c:v>0.18</c:v>
                </c:pt>
                <c:pt idx="6">
                  <c:v>0.021</c:v>
                </c:pt>
                <c:pt idx="7">
                  <c:v>0.025</c:v>
                </c:pt>
                <c:pt idx="8">
                  <c:v>0.059</c:v>
                </c:pt>
                <c:pt idx="9">
                  <c:v>0.16</c:v>
                </c:pt>
                <c:pt idx="10">
                  <c:v>0.24</c:v>
                </c:pt>
                <c:pt idx="11">
                  <c:v>1.1</c:v>
                </c:pt>
                <c:pt idx="12">
                  <c:v>0.067</c:v>
                </c:pt>
                <c:pt idx="13">
                  <c:v>0.14</c:v>
                </c:pt>
                <c:pt idx="14">
                  <c:v>0.055</c:v>
                </c:pt>
                <c:pt idx="15">
                  <c:v>3.9</c:v>
                </c:pt>
                <c:pt idx="16">
                  <c:v>0.54</c:v>
                </c:pt>
                <c:pt idx="17">
                  <c:v>0.19</c:v>
                </c:pt>
                <c:pt idx="18">
                  <c:v>1.6</c:v>
                </c:pt>
                <c:pt idx="19">
                  <c:v>0.048</c:v>
                </c:pt>
                <c:pt idx="20">
                  <c:v>0.062</c:v>
                </c:pt>
                <c:pt idx="21">
                  <c:v>1.1</c:v>
                </c:pt>
                <c:pt idx="22">
                  <c:v>0.077</c:v>
                </c:pt>
                <c:pt idx="23">
                  <c:v>0.057</c:v>
                </c:pt>
                <c:pt idx="24">
                  <c:v>3.8</c:v>
                </c:pt>
                <c:pt idx="25">
                  <c:v>1.1</c:v>
                </c:pt>
                <c:pt idx="26">
                  <c:v>4</c:v>
                </c:pt>
                <c:pt idx="27">
                  <c:v>0.17</c:v>
                </c:pt>
                <c:pt idx="28">
                  <c:v>2.7</c:v>
                </c:pt>
                <c:pt idx="29">
                  <c:v>0.13</c:v>
                </c:pt>
                <c:pt idx="30">
                  <c:v>5.4</c:v>
                </c:pt>
                <c:pt idx="31">
                  <c:v>9.7</c:v>
                </c:pt>
                <c:pt idx="32">
                  <c:v>7.9</c:v>
                </c:pt>
                <c:pt idx="33">
                  <c:v>0.14</c:v>
                </c:pt>
                <c:pt idx="34">
                  <c:v>1.7</c:v>
                </c:pt>
                <c:pt idx="35">
                  <c:v>1.2</c:v>
                </c:pt>
                <c:pt idx="36">
                  <c:v>0.12</c:v>
                </c:pt>
                <c:pt idx="37">
                  <c:v>0.053</c:v>
                </c:pt>
                <c:pt idx="38">
                  <c:v>0.21</c:v>
                </c:pt>
                <c:pt idx="39">
                  <c:v>0.011</c:v>
                </c:pt>
                <c:pt idx="40">
                  <c:v>4</c:v>
                </c:pt>
                <c:pt idx="41">
                  <c:v>16</c:v>
                </c:pt>
                <c:pt idx="42">
                  <c:v>5.9</c:v>
                </c:pt>
                <c:pt idx="43">
                  <c:v>0.075</c:v>
                </c:pt>
                <c:pt idx="44">
                  <c:v>0.65</c:v>
                </c:pt>
                <c:pt idx="45">
                  <c:v>0.24</c:v>
                </c:pt>
                <c:pt idx="46">
                  <c:v>0.44</c:v>
                </c:pt>
                <c:pt idx="47">
                  <c:v>5.6</c:v>
                </c:pt>
                <c:pt idx="48">
                  <c:v>3.6</c:v>
                </c:pt>
                <c:pt idx="49">
                  <c:v>1.6</c:v>
                </c:pt>
                <c:pt idx="50">
                  <c:v>13.7</c:v>
                </c:pt>
                <c:pt idx="51">
                  <c:v>0.049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GOES!$O$3</c:f>
              <c:strCache>
                <c:ptCount val="1"/>
                <c:pt idx="0">
                  <c:v>LX,peak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GOES!$M$5:$M$57</c:f>
              <c:numCache>
                <c:ptCount val="52"/>
                <c:pt idx="1">
                  <c:v>8</c:v>
                </c:pt>
                <c:pt idx="2">
                  <c:v>1.5</c:v>
                </c:pt>
                <c:pt idx="3">
                  <c:v>8.5</c:v>
                </c:pt>
                <c:pt idx="5">
                  <c:v>1.5</c:v>
                </c:pt>
                <c:pt idx="6">
                  <c:v>0.345</c:v>
                </c:pt>
                <c:pt idx="7">
                  <c:v>0.22</c:v>
                </c:pt>
                <c:pt idx="8">
                  <c:v>0.5</c:v>
                </c:pt>
                <c:pt idx="9">
                  <c:v>0.6</c:v>
                </c:pt>
                <c:pt idx="10">
                  <c:v>1.55</c:v>
                </c:pt>
                <c:pt idx="11">
                  <c:v>5</c:v>
                </c:pt>
                <c:pt idx="12">
                  <c:v>1.2</c:v>
                </c:pt>
                <c:pt idx="13">
                  <c:v>0.95</c:v>
                </c:pt>
                <c:pt idx="14">
                  <c:v>0.65</c:v>
                </c:pt>
                <c:pt idx="15">
                  <c:v>1.75</c:v>
                </c:pt>
                <c:pt idx="16">
                  <c:v>1.55</c:v>
                </c:pt>
                <c:pt idx="17">
                  <c:v>2</c:v>
                </c:pt>
                <c:pt idx="18">
                  <c:v>2.1</c:v>
                </c:pt>
                <c:pt idx="19">
                  <c:v>1.05</c:v>
                </c:pt>
                <c:pt idx="20">
                  <c:v>1.2</c:v>
                </c:pt>
                <c:pt idx="21">
                  <c:v>4.8</c:v>
                </c:pt>
                <c:pt idx="22">
                  <c:v>1.5</c:v>
                </c:pt>
                <c:pt idx="23">
                  <c:v>2.45</c:v>
                </c:pt>
                <c:pt idx="24">
                  <c:v>11</c:v>
                </c:pt>
                <c:pt idx="25">
                  <c:v>4.3</c:v>
                </c:pt>
                <c:pt idx="26">
                  <c:v>7</c:v>
                </c:pt>
                <c:pt idx="27">
                  <c:v>2.45</c:v>
                </c:pt>
                <c:pt idx="28">
                  <c:v>1.4</c:v>
                </c:pt>
                <c:pt idx="29">
                  <c:v>0.95</c:v>
                </c:pt>
                <c:pt idx="30">
                  <c:v>3.1</c:v>
                </c:pt>
                <c:pt idx="31">
                  <c:v>4.75</c:v>
                </c:pt>
                <c:pt idx="32">
                  <c:v>4.5</c:v>
                </c:pt>
                <c:pt idx="33">
                  <c:v>1.05</c:v>
                </c:pt>
                <c:pt idx="34">
                  <c:v>1.75</c:v>
                </c:pt>
                <c:pt idx="35">
                  <c:v>3.45</c:v>
                </c:pt>
                <c:pt idx="36">
                  <c:v>1</c:v>
                </c:pt>
                <c:pt idx="37">
                  <c:v>0.8</c:v>
                </c:pt>
                <c:pt idx="38">
                  <c:v>0.55</c:v>
                </c:pt>
                <c:pt idx="39">
                  <c:v>0.37</c:v>
                </c:pt>
                <c:pt idx="40">
                  <c:v>3.55</c:v>
                </c:pt>
                <c:pt idx="41">
                  <c:v>18</c:v>
                </c:pt>
                <c:pt idx="42">
                  <c:v>15.5</c:v>
                </c:pt>
                <c:pt idx="43">
                  <c:v>1.9</c:v>
                </c:pt>
                <c:pt idx="44">
                  <c:v>0.7</c:v>
                </c:pt>
                <c:pt idx="45">
                  <c:v>1.1</c:v>
                </c:pt>
                <c:pt idx="46">
                  <c:v>2.3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GOES!$O$5:$O$57</c:f>
              <c:numCache>
                <c:ptCount val="52"/>
                <c:pt idx="1">
                  <c:v>0.3</c:v>
                </c:pt>
                <c:pt idx="2">
                  <c:v>0.0041</c:v>
                </c:pt>
                <c:pt idx="3">
                  <c:v>0.18</c:v>
                </c:pt>
                <c:pt idx="5">
                  <c:v>0.0053</c:v>
                </c:pt>
                <c:pt idx="6">
                  <c:v>0.00062</c:v>
                </c:pt>
                <c:pt idx="7">
                  <c:v>0.00071</c:v>
                </c:pt>
                <c:pt idx="8">
                  <c:v>0.002</c:v>
                </c:pt>
                <c:pt idx="9">
                  <c:v>0.0048</c:v>
                </c:pt>
                <c:pt idx="10">
                  <c:v>0.015</c:v>
                </c:pt>
                <c:pt idx="11">
                  <c:v>0.079</c:v>
                </c:pt>
                <c:pt idx="12">
                  <c:v>0.0039</c:v>
                </c:pt>
                <c:pt idx="13">
                  <c:v>0.011</c:v>
                </c:pt>
                <c:pt idx="14">
                  <c:v>0.0028</c:v>
                </c:pt>
                <c:pt idx="15">
                  <c:v>0.11</c:v>
                </c:pt>
                <c:pt idx="16">
                  <c:v>0.055</c:v>
                </c:pt>
                <c:pt idx="17">
                  <c:v>0.026</c:v>
                </c:pt>
                <c:pt idx="18">
                  <c:v>0.063</c:v>
                </c:pt>
                <c:pt idx="19">
                  <c:v>0.0064</c:v>
                </c:pt>
                <c:pt idx="20">
                  <c:v>0.0074</c:v>
                </c:pt>
                <c:pt idx="21">
                  <c:v>0.088</c:v>
                </c:pt>
                <c:pt idx="22">
                  <c:v>0.0073</c:v>
                </c:pt>
                <c:pt idx="23">
                  <c:v>0.0063</c:v>
                </c:pt>
                <c:pt idx="24">
                  <c:v>0.39</c:v>
                </c:pt>
                <c:pt idx="25">
                  <c:v>0.081</c:v>
                </c:pt>
                <c:pt idx="26">
                  <c:v>0.2</c:v>
                </c:pt>
                <c:pt idx="27">
                  <c:v>0.012</c:v>
                </c:pt>
                <c:pt idx="28">
                  <c:v>0.08</c:v>
                </c:pt>
                <c:pt idx="29">
                  <c:v>0.011</c:v>
                </c:pt>
                <c:pt idx="30">
                  <c:v>0.086</c:v>
                </c:pt>
                <c:pt idx="31">
                  <c:v>0.5</c:v>
                </c:pt>
                <c:pt idx="32">
                  <c:v>0.34</c:v>
                </c:pt>
                <c:pt idx="33">
                  <c:v>0.019</c:v>
                </c:pt>
                <c:pt idx="34">
                  <c:v>0.087</c:v>
                </c:pt>
                <c:pt idx="35">
                  <c:v>0.063</c:v>
                </c:pt>
                <c:pt idx="36">
                  <c:v>0.0057</c:v>
                </c:pt>
                <c:pt idx="37">
                  <c:v>0.0085</c:v>
                </c:pt>
                <c:pt idx="38">
                  <c:v>0.012</c:v>
                </c:pt>
                <c:pt idx="39">
                  <c:v>0.0046</c:v>
                </c:pt>
                <c:pt idx="40">
                  <c:v>0.18</c:v>
                </c:pt>
                <c:pt idx="41">
                  <c:v>1.1</c:v>
                </c:pt>
                <c:pt idx="42">
                  <c:v>0.54</c:v>
                </c:pt>
                <c:pt idx="43">
                  <c:v>0.0086</c:v>
                </c:pt>
                <c:pt idx="44">
                  <c:v>0.0095</c:v>
                </c:pt>
                <c:pt idx="45">
                  <c:v>0.015</c:v>
                </c:pt>
                <c:pt idx="46">
                  <c:v>0.019</c:v>
                </c:pt>
                <c:pt idx="47">
                  <c:v>0.61</c:v>
                </c:pt>
                <c:pt idx="48">
                  <c:v>0.31</c:v>
                </c:pt>
                <c:pt idx="49">
                  <c:v>0.17</c:v>
                </c:pt>
                <c:pt idx="50">
                  <c:v>1</c:v>
                </c:pt>
                <c:pt idx="51">
                  <c:v>0.0034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GOES!$P$3:$P$4</c:f>
              <c:strCache>
                <c:ptCount val="1"/>
                <c:pt idx="0">
                  <c:v>4 x Ltotal (1030 ergs)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GOES!$M$5:$M$57</c:f>
              <c:numCache>
                <c:ptCount val="52"/>
                <c:pt idx="1">
                  <c:v>8</c:v>
                </c:pt>
                <c:pt idx="2">
                  <c:v>1.5</c:v>
                </c:pt>
                <c:pt idx="3">
                  <c:v>8.5</c:v>
                </c:pt>
                <c:pt idx="5">
                  <c:v>1.5</c:v>
                </c:pt>
                <c:pt idx="6">
                  <c:v>0.345</c:v>
                </c:pt>
                <c:pt idx="7">
                  <c:v>0.22</c:v>
                </c:pt>
                <c:pt idx="8">
                  <c:v>0.5</c:v>
                </c:pt>
                <c:pt idx="9">
                  <c:v>0.6</c:v>
                </c:pt>
                <c:pt idx="10">
                  <c:v>1.55</c:v>
                </c:pt>
                <c:pt idx="11">
                  <c:v>5</c:v>
                </c:pt>
                <c:pt idx="12">
                  <c:v>1.2</c:v>
                </c:pt>
                <c:pt idx="13">
                  <c:v>0.95</c:v>
                </c:pt>
                <c:pt idx="14">
                  <c:v>0.65</c:v>
                </c:pt>
                <c:pt idx="15">
                  <c:v>1.75</c:v>
                </c:pt>
                <c:pt idx="16">
                  <c:v>1.55</c:v>
                </c:pt>
                <c:pt idx="17">
                  <c:v>2</c:v>
                </c:pt>
                <c:pt idx="18">
                  <c:v>2.1</c:v>
                </c:pt>
                <c:pt idx="19">
                  <c:v>1.05</c:v>
                </c:pt>
                <c:pt idx="20">
                  <c:v>1.2</c:v>
                </c:pt>
                <c:pt idx="21">
                  <c:v>4.8</c:v>
                </c:pt>
                <c:pt idx="22">
                  <c:v>1.5</c:v>
                </c:pt>
                <c:pt idx="23">
                  <c:v>2.45</c:v>
                </c:pt>
                <c:pt idx="24">
                  <c:v>11</c:v>
                </c:pt>
                <c:pt idx="25">
                  <c:v>4.3</c:v>
                </c:pt>
                <c:pt idx="26">
                  <c:v>7</c:v>
                </c:pt>
                <c:pt idx="27">
                  <c:v>2.45</c:v>
                </c:pt>
                <c:pt idx="28">
                  <c:v>1.4</c:v>
                </c:pt>
                <c:pt idx="29">
                  <c:v>0.95</c:v>
                </c:pt>
                <c:pt idx="30">
                  <c:v>3.1</c:v>
                </c:pt>
                <c:pt idx="31">
                  <c:v>4.75</c:v>
                </c:pt>
                <c:pt idx="32">
                  <c:v>4.5</c:v>
                </c:pt>
                <c:pt idx="33">
                  <c:v>1.05</c:v>
                </c:pt>
                <c:pt idx="34">
                  <c:v>1.75</c:v>
                </c:pt>
                <c:pt idx="35">
                  <c:v>3.45</c:v>
                </c:pt>
                <c:pt idx="36">
                  <c:v>1</c:v>
                </c:pt>
                <c:pt idx="37">
                  <c:v>0.8</c:v>
                </c:pt>
                <c:pt idx="38">
                  <c:v>0.55</c:v>
                </c:pt>
                <c:pt idx="39">
                  <c:v>0.37</c:v>
                </c:pt>
                <c:pt idx="40">
                  <c:v>3.55</c:v>
                </c:pt>
                <c:pt idx="41">
                  <c:v>18</c:v>
                </c:pt>
                <c:pt idx="42">
                  <c:v>15.5</c:v>
                </c:pt>
                <c:pt idx="43">
                  <c:v>1.9</c:v>
                </c:pt>
                <c:pt idx="44">
                  <c:v>0.7</c:v>
                </c:pt>
                <c:pt idx="45">
                  <c:v>1.1</c:v>
                </c:pt>
                <c:pt idx="46">
                  <c:v>2.3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GOES!$P$5:$P$57</c:f>
            </c:numRef>
          </c:yVal>
          <c:smooth val="0"/>
        </c:ser>
        <c:ser>
          <c:idx val="2"/>
          <c:order val="3"/>
          <c:tx>
            <c:strRef>
              <c:f>GOES!$Q$3</c:f>
              <c:strCache>
                <c:ptCount val="1"/>
                <c:pt idx="0">
                  <c:v>Ltotal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GOES!$M$5:$M$57</c:f>
              <c:numCache>
                <c:ptCount val="52"/>
                <c:pt idx="1">
                  <c:v>8</c:v>
                </c:pt>
                <c:pt idx="2">
                  <c:v>1.5</c:v>
                </c:pt>
                <c:pt idx="3">
                  <c:v>8.5</c:v>
                </c:pt>
                <c:pt idx="5">
                  <c:v>1.5</c:v>
                </c:pt>
                <c:pt idx="6">
                  <c:v>0.345</c:v>
                </c:pt>
                <c:pt idx="7">
                  <c:v>0.22</c:v>
                </c:pt>
                <c:pt idx="8">
                  <c:v>0.5</c:v>
                </c:pt>
                <c:pt idx="9">
                  <c:v>0.6</c:v>
                </c:pt>
                <c:pt idx="10">
                  <c:v>1.55</c:v>
                </c:pt>
                <c:pt idx="11">
                  <c:v>5</c:v>
                </c:pt>
                <c:pt idx="12">
                  <c:v>1.2</c:v>
                </c:pt>
                <c:pt idx="13">
                  <c:v>0.95</c:v>
                </c:pt>
                <c:pt idx="14">
                  <c:v>0.65</c:v>
                </c:pt>
                <c:pt idx="15">
                  <c:v>1.75</c:v>
                </c:pt>
                <c:pt idx="16">
                  <c:v>1.55</c:v>
                </c:pt>
                <c:pt idx="17">
                  <c:v>2</c:v>
                </c:pt>
                <c:pt idx="18">
                  <c:v>2.1</c:v>
                </c:pt>
                <c:pt idx="19">
                  <c:v>1.05</c:v>
                </c:pt>
                <c:pt idx="20">
                  <c:v>1.2</c:v>
                </c:pt>
                <c:pt idx="21">
                  <c:v>4.8</c:v>
                </c:pt>
                <c:pt idx="22">
                  <c:v>1.5</c:v>
                </c:pt>
                <c:pt idx="23">
                  <c:v>2.45</c:v>
                </c:pt>
                <c:pt idx="24">
                  <c:v>11</c:v>
                </c:pt>
                <c:pt idx="25">
                  <c:v>4.3</c:v>
                </c:pt>
                <c:pt idx="26">
                  <c:v>7</c:v>
                </c:pt>
                <c:pt idx="27">
                  <c:v>2.45</c:v>
                </c:pt>
                <c:pt idx="28">
                  <c:v>1.4</c:v>
                </c:pt>
                <c:pt idx="29">
                  <c:v>0.95</c:v>
                </c:pt>
                <c:pt idx="30">
                  <c:v>3.1</c:v>
                </c:pt>
                <c:pt idx="31">
                  <c:v>4.75</c:v>
                </c:pt>
                <c:pt idx="32">
                  <c:v>4.5</c:v>
                </c:pt>
                <c:pt idx="33">
                  <c:v>1.05</c:v>
                </c:pt>
                <c:pt idx="34">
                  <c:v>1.75</c:v>
                </c:pt>
                <c:pt idx="35">
                  <c:v>3.45</c:v>
                </c:pt>
                <c:pt idx="36">
                  <c:v>1</c:v>
                </c:pt>
                <c:pt idx="37">
                  <c:v>0.8</c:v>
                </c:pt>
                <c:pt idx="38">
                  <c:v>0.55</c:v>
                </c:pt>
                <c:pt idx="39">
                  <c:v>0.37</c:v>
                </c:pt>
                <c:pt idx="40">
                  <c:v>3.55</c:v>
                </c:pt>
                <c:pt idx="41">
                  <c:v>18</c:v>
                </c:pt>
                <c:pt idx="42">
                  <c:v>15.5</c:v>
                </c:pt>
                <c:pt idx="43">
                  <c:v>1.9</c:v>
                </c:pt>
                <c:pt idx="44">
                  <c:v>0.7</c:v>
                </c:pt>
                <c:pt idx="45">
                  <c:v>1.1</c:v>
                </c:pt>
                <c:pt idx="46">
                  <c:v>2.3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GOES!$Q$5:$Q$57</c:f>
              <c:numCache>
                <c:ptCount val="52"/>
                <c:pt idx="1">
                  <c:v>19.25</c:v>
                </c:pt>
                <c:pt idx="2">
                  <c:v>0.1475</c:v>
                </c:pt>
                <c:pt idx="3">
                  <c:v>9.25</c:v>
                </c:pt>
                <c:pt idx="5">
                  <c:v>0.1625</c:v>
                </c:pt>
                <c:pt idx="6">
                  <c:v>0.01725</c:v>
                </c:pt>
                <c:pt idx="7">
                  <c:v>0.03</c:v>
                </c:pt>
                <c:pt idx="8">
                  <c:v>0.085</c:v>
                </c:pt>
                <c:pt idx="9">
                  <c:v>0.1475</c:v>
                </c:pt>
                <c:pt idx="10">
                  <c:v>0.825</c:v>
                </c:pt>
                <c:pt idx="11">
                  <c:v>3.75</c:v>
                </c:pt>
                <c:pt idx="12">
                  <c:v>0.06</c:v>
                </c:pt>
                <c:pt idx="13">
                  <c:v>0.375</c:v>
                </c:pt>
                <c:pt idx="14">
                  <c:v>0.0325</c:v>
                </c:pt>
                <c:pt idx="15">
                  <c:v>1.85</c:v>
                </c:pt>
                <c:pt idx="16">
                  <c:v>0.775</c:v>
                </c:pt>
                <c:pt idx="17">
                  <c:v>0.13</c:v>
                </c:pt>
                <c:pt idx="18">
                  <c:v>6.25</c:v>
                </c:pt>
                <c:pt idx="19">
                  <c:v>0.0375</c:v>
                </c:pt>
                <c:pt idx="20">
                  <c:v>0.0425</c:v>
                </c:pt>
                <c:pt idx="21">
                  <c:v>5.25</c:v>
                </c:pt>
                <c:pt idx="22">
                  <c:v>0.08</c:v>
                </c:pt>
                <c:pt idx="23">
                  <c:v>0.2</c:v>
                </c:pt>
                <c:pt idx="24">
                  <c:v>11</c:v>
                </c:pt>
                <c:pt idx="25">
                  <c:v>5</c:v>
                </c:pt>
                <c:pt idx="26">
                  <c:v>4.25</c:v>
                </c:pt>
                <c:pt idx="27">
                  <c:v>0.475</c:v>
                </c:pt>
                <c:pt idx="28">
                  <c:v>1.575</c:v>
                </c:pt>
                <c:pt idx="29">
                  <c:v>0.1675</c:v>
                </c:pt>
                <c:pt idx="30">
                  <c:v>3.25</c:v>
                </c:pt>
                <c:pt idx="31">
                  <c:v>11</c:v>
                </c:pt>
                <c:pt idx="32">
                  <c:v>20.5</c:v>
                </c:pt>
                <c:pt idx="33">
                  <c:v>0.425</c:v>
                </c:pt>
                <c:pt idx="34">
                  <c:v>2.075</c:v>
                </c:pt>
                <c:pt idx="35">
                  <c:v>1.2</c:v>
                </c:pt>
                <c:pt idx="36">
                  <c:v>0.3</c:v>
                </c:pt>
                <c:pt idx="37">
                  <c:v>0.04</c:v>
                </c:pt>
                <c:pt idx="38">
                  <c:v>0.0875</c:v>
                </c:pt>
                <c:pt idx="39">
                  <c:v>0.0085</c:v>
                </c:pt>
                <c:pt idx="40">
                  <c:v>2.025</c:v>
                </c:pt>
                <c:pt idx="41">
                  <c:v>41.75</c:v>
                </c:pt>
                <c:pt idx="42">
                  <c:v>18.25</c:v>
                </c:pt>
                <c:pt idx="43">
                  <c:v>0.14</c:v>
                </c:pt>
                <c:pt idx="44">
                  <c:v>1.2</c:v>
                </c:pt>
                <c:pt idx="45">
                  <c:v>0.4</c:v>
                </c:pt>
                <c:pt idx="46">
                  <c:v>1.975</c:v>
                </c:pt>
                <c:pt idx="47">
                  <c:v>16.75</c:v>
                </c:pt>
                <c:pt idx="48">
                  <c:v>8.25</c:v>
                </c:pt>
                <c:pt idx="49">
                  <c:v>10.75</c:v>
                </c:pt>
                <c:pt idx="50">
                  <c:v>44.25</c:v>
                </c:pt>
                <c:pt idx="51">
                  <c:v>0.0925</c:v>
                </c:pt>
              </c:numCache>
            </c:numRef>
          </c:yVal>
          <c:smooth val="0"/>
        </c:ser>
        <c:axId val="61070919"/>
        <c:axId val="53143844"/>
      </c:scatterChart>
      <c:valAx>
        <c:axId val="6107091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Peak Energy in Thermal Plasma (10^30 ergs)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3143844"/>
        <c:crossesAt val="0.001"/>
        <c:crossBetween val="midCat"/>
        <c:dispUnits/>
      </c:valAx>
      <c:valAx>
        <c:axId val="53143844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Radiated Energy (10^30 ergs)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070919"/>
        <c:crossesAt val="0.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GOES!$T$3</c:f>
              <c:strCache>
                <c:ptCount val="1"/>
                <c:pt idx="0">
                  <c:v>LX,total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GOES!$B$6:$B$57</c:f>
              <c:strCache/>
            </c:strRef>
          </c:cat>
          <c:val>
            <c:numRef>
              <c:f>GOES!$T$6:$T$57</c:f>
              <c:numCache/>
            </c:numRef>
          </c:val>
          <c:smooth val="0"/>
        </c:ser>
        <c:marker val="1"/>
        <c:axId val="43046581"/>
        <c:axId val="17424074"/>
      </c:lineChart>
      <c:dateAx>
        <c:axId val="43046581"/>
        <c:scaling>
          <c:orientation val="minMax"/>
          <c:max val="37987"/>
          <c:min val="372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/yy;@" sourceLinked="0"/>
        <c:majorTickMark val="out"/>
        <c:minorTickMark val="in"/>
        <c:tickLblPos val="nextTo"/>
        <c:crossAx val="17424074"/>
        <c:crosses val="autoZero"/>
        <c:auto val="0"/>
        <c:majorUnit val="1"/>
        <c:majorTimeUnit val="years"/>
        <c:minorUnit val="1"/>
        <c:minorTimeUnit val="months"/>
        <c:noMultiLvlLbl val="0"/>
      </c:dateAx>
      <c:valAx>
        <c:axId val="174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/>
                  <a:t>Ltotal/Lx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4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GOES!$T$3</c:f>
              <c:strCache>
                <c:ptCount val="1"/>
                <c:pt idx="0">
                  <c:v>LX,total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GOES!$T$6:$T$57</c:f>
              <c:numCache/>
            </c:numRef>
          </c:val>
          <c:smooth val="0"/>
        </c:ser>
        <c:marker val="1"/>
        <c:axId val="61410419"/>
        <c:axId val="9460480"/>
      </c:lineChart>
      <c:catAx>
        <c:axId val="61410419"/>
        <c:scaling>
          <c:orientation val="minMax"/>
          <c:max val="37987"/>
          <c:min val="372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Event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9460480"/>
        <c:crosses val="autoZero"/>
        <c:auto val="1"/>
        <c:lblOffset val="100"/>
        <c:tickLblSkip val="10"/>
        <c:tickMarkSkip val="10"/>
        <c:noMultiLvlLbl val="0"/>
      </c:catAx>
      <c:valAx>
        <c:axId val="9460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Ltotal/Lx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10419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GOES!$W$6:$W$57</c:f>
              <c:numCache/>
            </c:numRef>
          </c:xVal>
          <c:yVal>
            <c:numRef>
              <c:f>GOES!$T$6:$T$57</c:f>
              <c:numCache/>
            </c:numRef>
          </c:yVal>
          <c:smooth val="0"/>
        </c:ser>
        <c:axId val="48793345"/>
        <c:axId val="11297606"/>
      </c:scatterChart>
      <c:valAx>
        <c:axId val="4879334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CME KE (10</a:t>
                </a:r>
                <a:r>
                  <a:rPr lang="en-US" cap="none" sz="1800" b="1" i="0" u="none" baseline="30000"/>
                  <a:t>30</a:t>
                </a:r>
                <a:r>
                  <a:rPr lang="en-US" cap="none" sz="1800" b="1" i="0" u="none" baseline="0"/>
                  <a:t> ergs)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11297606"/>
        <c:crosses val="autoZero"/>
        <c:crossBetween val="midCat"/>
        <c:dispUnits/>
      </c:valAx>
      <c:valAx>
        <c:axId val="11297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Ltotal/Lx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93345"/>
        <c:crossesAt val="0.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1200" verticalDpi="1200" orientation="landscape"/>
  <headerFooter>
    <oddFooter>&amp;R17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25" bottom="0.25" header="0.5" footer="0.16"/>
  <pageSetup horizontalDpi="600" verticalDpi="600" orientation="landscape"/>
  <headerFooter>
    <oddFooter>&amp;R16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0.24675</cdr:y>
    </cdr:from>
    <cdr:to>
      <cdr:x>0.978</cdr:x>
      <cdr:y>0.2865</cdr:y>
    </cdr:to>
    <cdr:sp>
      <cdr:nvSpPr>
        <cdr:cNvPr id="1" name="TextBox 2"/>
        <cdr:cNvSpPr txBox="1">
          <a:spLocks noChangeArrowheads="1"/>
        </cdr:cNvSpPr>
      </cdr:nvSpPr>
      <cdr:spPr>
        <a:xfrm>
          <a:off x="7800975" y="180022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SORCE / TIM</a:t>
          </a:r>
        </a:p>
      </cdr:txBody>
    </cdr:sp>
  </cdr:relSizeAnchor>
  <cdr:relSizeAnchor xmlns:cdr="http://schemas.openxmlformats.org/drawingml/2006/chartDrawing">
    <cdr:from>
      <cdr:x>0.42325</cdr:x>
      <cdr:y>0.25775</cdr:y>
    </cdr:from>
    <cdr:to>
      <cdr:x>0.62425</cdr:x>
      <cdr:y>0.327</cdr:y>
    </cdr:to>
    <cdr:sp>
      <cdr:nvSpPr>
        <cdr:cNvPr id="2" name="TextBox 1"/>
        <cdr:cNvSpPr txBox="1">
          <a:spLocks noChangeArrowheads="1"/>
        </cdr:cNvSpPr>
      </cdr:nvSpPr>
      <cdr:spPr>
        <a:xfrm>
          <a:off x="4057650" y="1876425"/>
          <a:ext cx="19240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 28 October 2003</a:t>
          </a:r>
        </a:p>
      </cdr:txBody>
    </cdr:sp>
  </cdr:relSizeAnchor>
  <cdr:relSizeAnchor xmlns:cdr="http://schemas.openxmlformats.org/drawingml/2006/chartDrawing">
    <cdr:from>
      <cdr:x>0.45825</cdr:x>
      <cdr:y>0.321</cdr:y>
    </cdr:from>
    <cdr:to>
      <cdr:x>0.68425</cdr:x>
      <cdr:y>0.358</cdr:y>
    </cdr:to>
    <cdr:sp>
      <cdr:nvSpPr>
        <cdr:cNvPr id="3" name="TextBox 3"/>
        <cdr:cNvSpPr txBox="1">
          <a:spLocks noChangeArrowheads="1"/>
        </cdr:cNvSpPr>
      </cdr:nvSpPr>
      <cdr:spPr>
        <a:xfrm>
          <a:off x="4391025" y="2343150"/>
          <a:ext cx="2171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     4 November 2003</a:t>
          </a:r>
        </a:p>
      </cdr:txBody>
    </cdr:sp>
  </cdr:relSizeAnchor>
  <cdr:relSizeAnchor xmlns:cdr="http://schemas.openxmlformats.org/drawingml/2006/chartDrawing">
    <cdr:from>
      <cdr:x>0.394</cdr:x>
      <cdr:y>0.43375</cdr:y>
    </cdr:from>
    <cdr:to>
      <cdr:x>0.55675</cdr:x>
      <cdr:y>0.48525</cdr:y>
    </cdr:to>
    <cdr:sp>
      <cdr:nvSpPr>
        <cdr:cNvPr id="4" name="TextBox 6"/>
        <cdr:cNvSpPr txBox="1">
          <a:spLocks noChangeArrowheads="1"/>
        </cdr:cNvSpPr>
      </cdr:nvSpPr>
      <cdr:spPr>
        <a:xfrm>
          <a:off x="3771900" y="3162300"/>
          <a:ext cx="15621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   23 July 2002</a:t>
          </a:r>
        </a:p>
      </cdr:txBody>
    </cdr:sp>
  </cdr:relSizeAnchor>
  <cdr:relSizeAnchor xmlns:cdr="http://schemas.openxmlformats.org/drawingml/2006/chartDrawing">
    <cdr:from>
      <cdr:x>0.4165</cdr:x>
      <cdr:y>0.358</cdr:y>
    </cdr:from>
    <cdr:to>
      <cdr:x>0.5975</cdr:x>
      <cdr:y>0.43375</cdr:y>
    </cdr:to>
    <cdr:sp>
      <cdr:nvSpPr>
        <cdr:cNvPr id="5" name="TextBox 7"/>
        <cdr:cNvSpPr txBox="1">
          <a:spLocks noChangeArrowheads="1"/>
        </cdr:cNvSpPr>
      </cdr:nvSpPr>
      <cdr:spPr>
        <a:xfrm>
          <a:off x="3990975" y="2609850"/>
          <a:ext cx="17335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21 April 2002</a:t>
          </a:r>
        </a:p>
      </cdr:txBody>
    </cdr:sp>
  </cdr:relSizeAnchor>
  <cdr:relSizeAnchor xmlns:cdr="http://schemas.openxmlformats.org/drawingml/2006/chartDrawing">
    <cdr:from>
      <cdr:x>0.7085</cdr:x>
      <cdr:y>0.41225</cdr:y>
    </cdr:from>
    <cdr:to>
      <cdr:x>0.7335</cdr:x>
      <cdr:y>0.41225</cdr:y>
    </cdr:to>
    <cdr:sp>
      <cdr:nvSpPr>
        <cdr:cNvPr id="6" name="Line 8"/>
        <cdr:cNvSpPr>
          <a:spLocks/>
        </cdr:cNvSpPr>
      </cdr:nvSpPr>
      <cdr:spPr>
        <a:xfrm flipH="1">
          <a:off x="6791325" y="3009900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0.41825</cdr:y>
    </cdr:from>
    <cdr:to>
      <cdr:x>0.99975</cdr:x>
      <cdr:y>0.47125</cdr:y>
    </cdr:to>
    <cdr:sp>
      <cdr:nvSpPr>
        <cdr:cNvPr id="7" name="TextBox 9"/>
        <cdr:cNvSpPr txBox="1">
          <a:spLocks noChangeArrowheads="1"/>
        </cdr:cNvSpPr>
      </cdr:nvSpPr>
      <cdr:spPr>
        <a:xfrm>
          <a:off x="8324850" y="3048000"/>
          <a:ext cx="1257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3 Nov. 2003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85</xdr:row>
      <xdr:rowOff>76200</xdr:rowOff>
    </xdr:from>
    <xdr:to>
      <xdr:col>13</xdr:col>
      <xdr:colOff>676275</xdr:colOff>
      <xdr:row>116</xdr:row>
      <xdr:rowOff>57150</xdr:rowOff>
    </xdr:to>
    <xdr:graphicFrame>
      <xdr:nvGraphicFramePr>
        <xdr:cNvPr id="1" name="Chart 2"/>
        <xdr:cNvGraphicFramePr/>
      </xdr:nvGraphicFramePr>
      <xdr:xfrm>
        <a:off x="504825" y="19526250"/>
        <a:ext cx="73152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676275</xdr:colOff>
      <xdr:row>85</xdr:row>
      <xdr:rowOff>76200</xdr:rowOff>
    </xdr:from>
    <xdr:to>
      <xdr:col>28</xdr:col>
      <xdr:colOff>123825</xdr:colOff>
      <xdr:row>116</xdr:row>
      <xdr:rowOff>57150</xdr:rowOff>
    </xdr:to>
    <xdr:graphicFrame>
      <xdr:nvGraphicFramePr>
        <xdr:cNvPr id="2" name="Chart 3"/>
        <xdr:cNvGraphicFramePr/>
      </xdr:nvGraphicFramePr>
      <xdr:xfrm>
        <a:off x="7820025" y="19526250"/>
        <a:ext cx="99631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581025</xdr:colOff>
      <xdr:row>103</xdr:row>
      <xdr:rowOff>9525</xdr:rowOff>
    </xdr:from>
    <xdr:to>
      <xdr:col>19</xdr:col>
      <xdr:colOff>400050</xdr:colOff>
      <xdr:row>133</xdr:row>
      <xdr:rowOff>104775</xdr:rowOff>
    </xdr:to>
    <xdr:graphicFrame>
      <xdr:nvGraphicFramePr>
        <xdr:cNvPr id="3" name="Chart 4"/>
        <xdr:cNvGraphicFramePr/>
      </xdr:nvGraphicFramePr>
      <xdr:xfrm>
        <a:off x="3143250" y="22374225"/>
        <a:ext cx="836295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view="pageBreakPreview" zoomScale="60" zoomScaleNormal="5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" sqref="W1"/>
    </sheetView>
  </sheetViews>
  <sheetFormatPr defaultColWidth="9.140625" defaultRowHeight="12.75"/>
  <cols>
    <col min="1" max="1" width="4.7109375" style="9" bestFit="1" customWidth="1"/>
    <col min="2" max="2" width="13.8515625" style="0" bestFit="1" customWidth="1"/>
    <col min="3" max="3" width="2.421875" style="39" customWidth="1"/>
    <col min="4" max="6" width="8.7109375" style="18" customWidth="1"/>
    <col min="7" max="7" width="10.7109375" style="18" bestFit="1" customWidth="1"/>
    <col min="8" max="8" width="13.00390625" style="18" hidden="1" customWidth="1"/>
    <col min="9" max="9" width="12.7109375" style="0" bestFit="1" customWidth="1"/>
    <col min="10" max="10" width="12.28125" style="36" bestFit="1" customWidth="1"/>
    <col min="11" max="11" width="11.7109375" style="0" bestFit="1" customWidth="1"/>
    <col min="12" max="12" width="12.57421875" style="0" hidden="1" customWidth="1"/>
    <col min="13" max="13" width="12.57421875" style="72" customWidth="1"/>
    <col min="14" max="14" width="11.8515625" style="72" customWidth="1"/>
    <col min="15" max="15" width="12.140625" style="0" customWidth="1"/>
    <col min="16" max="16" width="11.57421875" style="0" hidden="1" customWidth="1"/>
    <col min="17" max="18" width="11.57421875" style="0" customWidth="1"/>
    <col min="19" max="19" width="12.28125" style="0" customWidth="1"/>
    <col min="20" max="20" width="10.00390625" style="0" bestFit="1" customWidth="1"/>
    <col min="21" max="21" width="12.28125" style="0" bestFit="1" customWidth="1"/>
    <col min="22" max="22" width="15.00390625" style="0" hidden="1" customWidth="1"/>
    <col min="23" max="23" width="13.00390625" style="0" bestFit="1" customWidth="1"/>
    <col min="24" max="24" width="15.7109375" style="44" customWidth="1"/>
    <col min="25" max="25" width="15.7109375" style="0" customWidth="1"/>
    <col min="26" max="26" width="13.28125" style="0" customWidth="1"/>
  </cols>
  <sheetData>
    <row r="1" spans="1:24" s="56" customFormat="1" ht="37.5" customHeight="1">
      <c r="A1" s="53" t="s">
        <v>109</v>
      </c>
      <c r="C1" s="54"/>
      <c r="D1" s="55"/>
      <c r="E1" s="55"/>
      <c r="F1" s="55"/>
      <c r="G1" s="55"/>
      <c r="H1" s="55"/>
      <c r="J1" s="57"/>
      <c r="L1" s="59">
        <v>2</v>
      </c>
      <c r="M1" s="66"/>
      <c r="N1" s="66"/>
      <c r="X1" s="58"/>
    </row>
    <row r="2" spans="3:26" ht="23.25">
      <c r="C2" s="48"/>
      <c r="D2" s="19"/>
      <c r="G2" s="65" t="s">
        <v>0</v>
      </c>
      <c r="H2" s="65"/>
      <c r="I2" s="61" t="s">
        <v>13</v>
      </c>
      <c r="J2" s="62"/>
      <c r="K2" s="62"/>
      <c r="L2" s="62"/>
      <c r="M2" s="62"/>
      <c r="N2" s="62"/>
      <c r="O2" s="63"/>
      <c r="P2" s="3">
        <v>4</v>
      </c>
      <c r="R2" s="26" t="s">
        <v>19</v>
      </c>
      <c r="T2" s="26" t="s">
        <v>19</v>
      </c>
      <c r="U2" s="30" t="s">
        <v>27</v>
      </c>
      <c r="W2" s="3" t="s">
        <v>95</v>
      </c>
      <c r="X2" s="64" t="s">
        <v>49</v>
      </c>
      <c r="Y2" s="64"/>
      <c r="Z2" s="26" t="s">
        <v>6</v>
      </c>
    </row>
    <row r="3" spans="2:26" ht="30.75" customHeight="1">
      <c r="B3" s="24" t="s">
        <v>1</v>
      </c>
      <c r="C3" s="49"/>
      <c r="D3" s="27" t="s">
        <v>2</v>
      </c>
      <c r="E3" s="27" t="s">
        <v>3</v>
      </c>
      <c r="F3" s="27" t="s">
        <v>4</v>
      </c>
      <c r="G3" s="27" t="s">
        <v>63</v>
      </c>
      <c r="H3" s="27" t="s">
        <v>96</v>
      </c>
      <c r="I3" s="3" t="s">
        <v>114</v>
      </c>
      <c r="J3" s="41" t="s">
        <v>113</v>
      </c>
      <c r="K3" s="3" t="s">
        <v>5</v>
      </c>
      <c r="L3" s="3" t="s">
        <v>110</v>
      </c>
      <c r="M3" s="30" t="s">
        <v>18</v>
      </c>
      <c r="N3" s="30" t="s">
        <v>111</v>
      </c>
      <c r="O3" s="3" t="s">
        <v>112</v>
      </c>
      <c r="P3" s="3" t="s">
        <v>29</v>
      </c>
      <c r="Q3" s="3" t="s">
        <v>19</v>
      </c>
      <c r="R3" s="3" t="s">
        <v>111</v>
      </c>
      <c r="S3" s="3" t="s">
        <v>26</v>
      </c>
      <c r="T3" s="3" t="s">
        <v>26</v>
      </c>
      <c r="U3" s="30" t="s">
        <v>28</v>
      </c>
      <c r="V3" s="3" t="s">
        <v>6</v>
      </c>
      <c r="W3" s="3" t="s">
        <v>94</v>
      </c>
      <c r="X3" s="45" t="s">
        <v>47</v>
      </c>
      <c r="Y3" s="3" t="s">
        <v>48</v>
      </c>
      <c r="Z3" s="3" t="s">
        <v>19</v>
      </c>
    </row>
    <row r="4" spans="4:29" ht="21.75">
      <c r="D4" s="60" t="s">
        <v>7</v>
      </c>
      <c r="E4" s="60"/>
      <c r="F4" s="60"/>
      <c r="G4" s="35"/>
      <c r="H4" s="35" t="s">
        <v>108</v>
      </c>
      <c r="I4" s="5" t="s">
        <v>8</v>
      </c>
      <c r="J4" s="42" t="s">
        <v>9</v>
      </c>
      <c r="K4" s="5" t="s">
        <v>10</v>
      </c>
      <c r="L4" s="5" t="s">
        <v>11</v>
      </c>
      <c r="M4" s="31" t="s">
        <v>10</v>
      </c>
      <c r="N4" s="31" t="s">
        <v>11</v>
      </c>
      <c r="O4" s="5" t="s">
        <v>11</v>
      </c>
      <c r="P4" s="5" t="s">
        <v>11</v>
      </c>
      <c r="Q4" s="5" t="s">
        <v>11</v>
      </c>
      <c r="R4" s="5" t="s">
        <v>50</v>
      </c>
      <c r="S4" s="5" t="s">
        <v>11</v>
      </c>
      <c r="T4" s="5" t="s">
        <v>50</v>
      </c>
      <c r="U4" s="31" t="s">
        <v>11</v>
      </c>
      <c r="V4" s="5" t="s">
        <v>12</v>
      </c>
      <c r="W4" s="5" t="s">
        <v>11</v>
      </c>
      <c r="X4" s="46" t="s">
        <v>11</v>
      </c>
      <c r="Y4" s="5" t="s">
        <v>11</v>
      </c>
      <c r="Z4" s="5" t="s">
        <v>50</v>
      </c>
      <c r="AA4" s="29"/>
      <c r="AB4" s="29"/>
      <c r="AC4" s="29"/>
    </row>
    <row r="5" spans="2:23" ht="18">
      <c r="B5" s="25">
        <v>2002</v>
      </c>
      <c r="D5" s="20"/>
      <c r="E5" s="20"/>
      <c r="F5" s="20"/>
      <c r="G5" s="20"/>
      <c r="H5" s="20"/>
      <c r="I5" s="4"/>
      <c r="J5" s="43"/>
      <c r="K5" s="4"/>
      <c r="L5" s="4"/>
      <c r="M5" s="67"/>
      <c r="N5" s="67"/>
      <c r="O5" s="5"/>
      <c r="P5" s="5"/>
      <c r="Q5" s="5"/>
      <c r="R5" s="5"/>
      <c r="S5" s="5"/>
      <c r="U5" s="5"/>
      <c r="V5" s="5"/>
      <c r="W5" s="5"/>
    </row>
    <row r="6" spans="1:28" ht="18">
      <c r="A6" s="9">
        <v>1</v>
      </c>
      <c r="B6" s="15">
        <v>37367</v>
      </c>
      <c r="C6" s="49"/>
      <c r="D6" s="21">
        <v>0.027777777777777776</v>
      </c>
      <c r="E6" s="22">
        <v>0.05694444444444444</v>
      </c>
      <c r="F6" s="22">
        <v>0.4993055555555555</v>
      </c>
      <c r="G6" s="47" t="s">
        <v>64</v>
      </c>
      <c r="H6" s="16">
        <v>150</v>
      </c>
      <c r="I6" s="7">
        <v>6.8</v>
      </c>
      <c r="J6" s="7">
        <v>15.9</v>
      </c>
      <c r="K6" s="7">
        <v>8.8</v>
      </c>
      <c r="L6" s="9">
        <v>16</v>
      </c>
      <c r="M6" s="68">
        <f>L6/$L$1</f>
        <v>8</v>
      </c>
      <c r="N6" s="69">
        <v>6.84</v>
      </c>
      <c r="O6" s="10">
        <v>0.3</v>
      </c>
      <c r="P6" s="13">
        <v>77</v>
      </c>
      <c r="Q6" s="13">
        <f>P6/$P$2</f>
        <v>19.25</v>
      </c>
      <c r="R6" s="10">
        <f>Q6/N6</f>
        <v>2.814327485380117</v>
      </c>
      <c r="S6" s="13">
        <v>1.5</v>
      </c>
      <c r="T6" s="7">
        <f>Q6/S6</f>
        <v>12.833333333333334</v>
      </c>
      <c r="U6" s="9"/>
      <c r="V6" s="9">
        <f>10^(32.3-31)</f>
        <v>19.952623149688673</v>
      </c>
      <c r="W6" s="9">
        <f>V6*10</f>
        <v>199.52623149688674</v>
      </c>
      <c r="X6" s="9">
        <f>(10^31.3)/10^30</f>
        <v>19.952623149689067</v>
      </c>
      <c r="Y6" s="9">
        <v>40</v>
      </c>
      <c r="Z6" s="10">
        <f>W6/P6</f>
        <v>2.591249759699828</v>
      </c>
      <c r="AA6" s="13">
        <v>0.1</v>
      </c>
      <c r="AB6" s="13">
        <v>0.1</v>
      </c>
    </row>
    <row r="7" spans="1:28" ht="18">
      <c r="A7" s="9">
        <v>2</v>
      </c>
      <c r="B7" s="15">
        <v>37408</v>
      </c>
      <c r="C7" s="49"/>
      <c r="D7" s="21">
        <v>0.15625</v>
      </c>
      <c r="E7" s="22">
        <v>0.16458333333333333</v>
      </c>
      <c r="F7" s="22">
        <v>0.1875</v>
      </c>
      <c r="G7" s="47" t="s">
        <v>97</v>
      </c>
      <c r="H7" s="16">
        <v>16</v>
      </c>
      <c r="I7" s="7">
        <v>1.4</v>
      </c>
      <c r="J7" s="7">
        <v>9.8</v>
      </c>
      <c r="K7" s="10">
        <v>0.57</v>
      </c>
      <c r="L7" s="7">
        <v>3</v>
      </c>
      <c r="M7" s="69">
        <f aca="true" t="shared" si="0" ref="M7:M57">L7/$L$1</f>
        <v>1.5</v>
      </c>
      <c r="N7" s="70">
        <v>0.12</v>
      </c>
      <c r="O7" s="12">
        <v>0.0041</v>
      </c>
      <c r="P7" s="13">
        <v>0.59</v>
      </c>
      <c r="Q7" s="13">
        <f>P7/$P$2</f>
        <v>0.1475</v>
      </c>
      <c r="R7" s="10">
        <f aca="true" t="shared" si="1" ref="R7:R57">Q7/N7</f>
        <v>1.2291666666666667</v>
      </c>
      <c r="S7" s="13">
        <v>0.012</v>
      </c>
      <c r="T7" s="7">
        <f aca="true" t="shared" si="2" ref="T7:T57">Q7/S7</f>
        <v>12.291666666666666</v>
      </c>
      <c r="U7" s="13"/>
      <c r="V7" s="13"/>
      <c r="W7" s="13"/>
      <c r="Z7" s="10"/>
      <c r="AA7" s="13">
        <v>100</v>
      </c>
      <c r="AB7" s="13">
        <v>100</v>
      </c>
    </row>
    <row r="8" spans="1:27" ht="18">
      <c r="A8" s="9">
        <v>3</v>
      </c>
      <c r="B8" s="15">
        <v>37460</v>
      </c>
      <c r="C8" s="49"/>
      <c r="D8" s="21">
        <v>0.010416666666666666</v>
      </c>
      <c r="E8" s="22">
        <v>0.5270833333333333</v>
      </c>
      <c r="F8" s="22">
        <v>0.25</v>
      </c>
      <c r="G8" s="47" t="s">
        <v>65</v>
      </c>
      <c r="H8" s="16">
        <v>480</v>
      </c>
      <c r="I8" s="9">
        <v>36</v>
      </c>
      <c r="J8" s="7">
        <v>20</v>
      </c>
      <c r="K8" s="7">
        <v>1.2</v>
      </c>
      <c r="L8" s="9">
        <v>17</v>
      </c>
      <c r="M8" s="69">
        <f t="shared" si="0"/>
        <v>8.5</v>
      </c>
      <c r="N8" s="69">
        <v>1.6</v>
      </c>
      <c r="O8" s="10">
        <v>0.18</v>
      </c>
      <c r="P8" s="13">
        <v>37</v>
      </c>
      <c r="Q8" s="13">
        <f aca="true" t="shared" si="3" ref="Q8:Q57">P8/$P$2</f>
        <v>9.25</v>
      </c>
      <c r="R8" s="10">
        <f t="shared" si="1"/>
        <v>5.78125</v>
      </c>
      <c r="S8" s="13">
        <v>1.5</v>
      </c>
      <c r="T8" s="7">
        <f t="shared" si="2"/>
        <v>6.166666666666667</v>
      </c>
      <c r="U8" s="13"/>
      <c r="V8" s="13">
        <f>10^(32-31)</f>
        <v>10</v>
      </c>
      <c r="W8" s="13">
        <f>V8*10</f>
        <v>100</v>
      </c>
      <c r="X8" s="9">
        <f>(10^31.5)/10^30</f>
        <v>31.622776601684162</v>
      </c>
      <c r="Y8" s="9">
        <f>(10^31.9)/10^30</f>
        <v>79.43282347242878</v>
      </c>
      <c r="Z8" s="10">
        <f>W8/P8</f>
        <v>2.7027027027027026</v>
      </c>
      <c r="AA8" s="13"/>
    </row>
    <row r="9" spans="2:26" ht="18">
      <c r="B9" s="25">
        <v>2003</v>
      </c>
      <c r="C9" s="49"/>
      <c r="D9" s="21"/>
      <c r="E9" s="22"/>
      <c r="F9" s="22"/>
      <c r="G9" s="47"/>
      <c r="H9" s="16"/>
      <c r="I9" s="9"/>
      <c r="J9" s="7"/>
      <c r="K9" s="7"/>
      <c r="L9" s="9"/>
      <c r="M9" s="68"/>
      <c r="N9" s="69"/>
      <c r="O9" s="10"/>
      <c r="P9" s="13"/>
      <c r="Q9" s="13"/>
      <c r="R9" s="10"/>
      <c r="S9" s="13"/>
      <c r="T9" s="7"/>
      <c r="U9" s="13"/>
      <c r="V9" s="13"/>
      <c r="W9" s="13"/>
      <c r="Z9" s="10"/>
    </row>
    <row r="10" spans="1:26" ht="18">
      <c r="A10" s="9">
        <v>4</v>
      </c>
      <c r="B10" s="15">
        <v>37737</v>
      </c>
      <c r="C10" s="49"/>
      <c r="D10" s="21">
        <v>0.12361111111111112</v>
      </c>
      <c r="E10" s="22">
        <v>0.12916666666666668</v>
      </c>
      <c r="F10" s="22">
        <v>0.1451388888888889</v>
      </c>
      <c r="G10" s="47" t="s">
        <v>70</v>
      </c>
      <c r="H10" s="16">
        <v>24</v>
      </c>
      <c r="I10" s="7">
        <v>1.8</v>
      </c>
      <c r="J10" s="7">
        <v>18.9</v>
      </c>
      <c r="K10" s="10">
        <v>0.6</v>
      </c>
      <c r="L10" s="9">
        <v>3</v>
      </c>
      <c r="M10" s="69">
        <f t="shared" si="0"/>
        <v>1.5</v>
      </c>
      <c r="N10" s="70">
        <v>0.18</v>
      </c>
      <c r="O10" s="12">
        <v>0.0053</v>
      </c>
      <c r="P10" s="13">
        <v>0.65</v>
      </c>
      <c r="Q10" s="13">
        <f t="shared" si="3"/>
        <v>0.1625</v>
      </c>
      <c r="R10" s="10">
        <f t="shared" si="1"/>
        <v>0.9027777777777778</v>
      </c>
      <c r="S10" s="13">
        <v>0.019</v>
      </c>
      <c r="T10" s="7">
        <f t="shared" si="2"/>
        <v>8.552631578947368</v>
      </c>
      <c r="U10" s="13"/>
      <c r="V10" s="13"/>
      <c r="W10" s="13"/>
      <c r="Z10" s="10"/>
    </row>
    <row r="11" spans="1:26" ht="18">
      <c r="A11" s="9">
        <v>5</v>
      </c>
      <c r="B11" s="15">
        <v>37912</v>
      </c>
      <c r="C11" s="49"/>
      <c r="D11" s="21">
        <v>0.23055555555555554</v>
      </c>
      <c r="E11" s="22">
        <v>0.2347222222222222</v>
      </c>
      <c r="F11" s="22">
        <v>0.24166666666666667</v>
      </c>
      <c r="G11" s="47" t="s">
        <v>66</v>
      </c>
      <c r="H11" s="7">
        <v>2</v>
      </c>
      <c r="I11" s="16">
        <v>0.23</v>
      </c>
      <c r="J11" s="7">
        <v>13.9</v>
      </c>
      <c r="K11" s="10">
        <v>0.63</v>
      </c>
      <c r="L11" s="16">
        <v>0.69</v>
      </c>
      <c r="M11" s="70">
        <f t="shared" si="0"/>
        <v>0.345</v>
      </c>
      <c r="N11" s="73">
        <v>0.021</v>
      </c>
      <c r="O11" s="16">
        <v>0.00062</v>
      </c>
      <c r="P11" s="17">
        <v>0.069</v>
      </c>
      <c r="Q11" s="13">
        <f t="shared" si="3"/>
        <v>0.01725</v>
      </c>
      <c r="R11" s="10">
        <f t="shared" si="1"/>
        <v>0.8214285714285714</v>
      </c>
      <c r="S11" s="13">
        <v>0.0015</v>
      </c>
      <c r="T11" s="7">
        <f t="shared" si="2"/>
        <v>11.5</v>
      </c>
      <c r="U11" s="13"/>
      <c r="V11" s="13">
        <v>0.028</v>
      </c>
      <c r="W11" s="13">
        <f aca="true" t="shared" si="4" ref="W11:W16">V11*10</f>
        <v>0.28</v>
      </c>
      <c r="Z11" s="10">
        <f aca="true" t="shared" si="5" ref="Z11:Z23">W11/P11</f>
        <v>4.057971014492754</v>
      </c>
    </row>
    <row r="12" spans="1:26" ht="18">
      <c r="A12" s="9">
        <v>6</v>
      </c>
      <c r="B12" s="15">
        <v>37912</v>
      </c>
      <c r="C12" s="49"/>
      <c r="D12" s="21">
        <v>0.2576388888888889</v>
      </c>
      <c r="E12" s="22">
        <v>0.2652777777777778</v>
      </c>
      <c r="F12" s="22">
        <v>0.2847222222222222</v>
      </c>
      <c r="G12" s="50" t="s">
        <v>98</v>
      </c>
      <c r="H12" s="51">
        <v>0.75</v>
      </c>
      <c r="I12" s="16">
        <v>0.093</v>
      </c>
      <c r="J12" s="7">
        <v>10.6</v>
      </c>
      <c r="K12" s="7">
        <v>1.1</v>
      </c>
      <c r="L12" s="16">
        <v>0.44</v>
      </c>
      <c r="M12" s="70">
        <f t="shared" si="0"/>
        <v>0.22</v>
      </c>
      <c r="N12" s="73">
        <v>0.025</v>
      </c>
      <c r="O12" s="16">
        <v>0.00071</v>
      </c>
      <c r="P12" s="13">
        <v>0.12</v>
      </c>
      <c r="Q12" s="13">
        <f t="shared" si="3"/>
        <v>0.03</v>
      </c>
      <c r="R12" s="10">
        <f t="shared" si="1"/>
        <v>1.2</v>
      </c>
      <c r="S12" s="12">
        <v>0.002</v>
      </c>
      <c r="T12" s="7">
        <f t="shared" si="2"/>
        <v>15</v>
      </c>
      <c r="U12" s="13"/>
      <c r="V12" s="13">
        <v>0.016</v>
      </c>
      <c r="W12" s="13">
        <f t="shared" si="4"/>
        <v>0.16</v>
      </c>
      <c r="Z12" s="10">
        <f t="shared" si="5"/>
        <v>1.3333333333333335</v>
      </c>
    </row>
    <row r="13" spans="1:26" ht="18">
      <c r="A13" s="9">
        <v>7</v>
      </c>
      <c r="B13" s="15">
        <v>37912</v>
      </c>
      <c r="C13" s="49"/>
      <c r="D13" s="21">
        <v>0.34375</v>
      </c>
      <c r="E13" s="22">
        <v>0.3743055555555555</v>
      </c>
      <c r="F13" s="22">
        <v>0.4166666666666667</v>
      </c>
      <c r="G13" s="47" t="s">
        <v>67</v>
      </c>
      <c r="H13" s="16">
        <v>3.3</v>
      </c>
      <c r="I13" s="16">
        <v>0.36</v>
      </c>
      <c r="J13" s="7">
        <v>14.1</v>
      </c>
      <c r="K13" s="10">
        <v>0.83</v>
      </c>
      <c r="L13" s="7">
        <v>1</v>
      </c>
      <c r="M13" s="70">
        <f t="shared" si="0"/>
        <v>0.5</v>
      </c>
      <c r="N13" s="73">
        <v>0.059</v>
      </c>
      <c r="O13" s="12">
        <v>0.002</v>
      </c>
      <c r="P13" s="13">
        <v>0.34</v>
      </c>
      <c r="Q13" s="13">
        <f t="shared" si="3"/>
        <v>0.085</v>
      </c>
      <c r="R13" s="10">
        <f t="shared" si="1"/>
        <v>1.440677966101695</v>
      </c>
      <c r="S13" s="13">
        <v>0.0055</v>
      </c>
      <c r="T13" s="7">
        <f t="shared" si="2"/>
        <v>15.454545454545457</v>
      </c>
      <c r="U13" s="13"/>
      <c r="V13" s="13">
        <v>0.056</v>
      </c>
      <c r="W13" s="13">
        <f t="shared" si="4"/>
        <v>0.56</v>
      </c>
      <c r="Z13" s="10">
        <f t="shared" si="5"/>
        <v>1.647058823529412</v>
      </c>
    </row>
    <row r="14" spans="1:26" ht="18">
      <c r="A14" s="9">
        <v>8</v>
      </c>
      <c r="B14" s="15">
        <v>37912</v>
      </c>
      <c r="C14" s="49"/>
      <c r="D14" s="21">
        <v>0.8333333333333334</v>
      </c>
      <c r="E14" s="22">
        <v>0.8618055555555556</v>
      </c>
      <c r="F14" s="22">
        <v>0.8888888888888888</v>
      </c>
      <c r="G14" s="47" t="s">
        <v>67</v>
      </c>
      <c r="H14" s="16">
        <v>3.3</v>
      </c>
      <c r="I14" s="16">
        <v>0.46</v>
      </c>
      <c r="J14" s="7">
        <v>10.8</v>
      </c>
      <c r="K14" s="7">
        <v>1.47</v>
      </c>
      <c r="L14" s="16">
        <v>1.2</v>
      </c>
      <c r="M14" s="70">
        <f t="shared" si="0"/>
        <v>0.6</v>
      </c>
      <c r="N14" s="73">
        <v>0.16</v>
      </c>
      <c r="O14" s="16">
        <v>0.0048</v>
      </c>
      <c r="P14" s="13">
        <v>0.59</v>
      </c>
      <c r="Q14" s="13">
        <f t="shared" si="3"/>
        <v>0.1475</v>
      </c>
      <c r="R14" s="10">
        <f t="shared" si="1"/>
        <v>0.9218749999999999</v>
      </c>
      <c r="S14" s="13">
        <v>0.011</v>
      </c>
      <c r="T14" s="7">
        <f t="shared" si="2"/>
        <v>13.409090909090908</v>
      </c>
      <c r="U14" s="13"/>
      <c r="V14" s="13">
        <v>0.53</v>
      </c>
      <c r="W14" s="13">
        <f t="shared" si="4"/>
        <v>5.300000000000001</v>
      </c>
      <c r="Z14" s="10">
        <f t="shared" si="5"/>
        <v>8.983050847457628</v>
      </c>
    </row>
    <row r="15" spans="1:26" ht="18">
      <c r="A15" s="9">
        <v>9</v>
      </c>
      <c r="B15" s="15">
        <v>37913</v>
      </c>
      <c r="C15" s="49"/>
      <c r="D15" s="21">
        <v>0.22916666666666666</v>
      </c>
      <c r="E15" s="22">
        <v>0.26666666666666666</v>
      </c>
      <c r="F15" s="22">
        <v>0.3333333333333333</v>
      </c>
      <c r="G15" s="47" t="s">
        <v>68</v>
      </c>
      <c r="H15" s="16">
        <v>19</v>
      </c>
      <c r="I15" s="16">
        <v>1.9</v>
      </c>
      <c r="J15" s="7">
        <v>15.5</v>
      </c>
      <c r="K15" s="7">
        <v>1.2</v>
      </c>
      <c r="L15" s="16">
        <v>3.1</v>
      </c>
      <c r="M15" s="70">
        <f t="shared" si="0"/>
        <v>1.55</v>
      </c>
      <c r="N15" s="73">
        <v>0.24</v>
      </c>
      <c r="O15" s="16">
        <v>0.015</v>
      </c>
      <c r="P15" s="13">
        <v>3.3</v>
      </c>
      <c r="Q15" s="13">
        <f t="shared" si="3"/>
        <v>0.825</v>
      </c>
      <c r="R15" s="10">
        <f t="shared" si="1"/>
        <v>3.4375</v>
      </c>
      <c r="S15" s="13">
        <v>0.063</v>
      </c>
      <c r="T15" s="7">
        <f t="shared" si="2"/>
        <v>13.095238095238095</v>
      </c>
      <c r="U15" s="13"/>
      <c r="V15" s="13">
        <v>0.087</v>
      </c>
      <c r="W15" s="13">
        <f t="shared" si="4"/>
        <v>0.8699999999999999</v>
      </c>
      <c r="Z15" s="10">
        <f t="shared" si="5"/>
        <v>0.2636363636363636</v>
      </c>
    </row>
    <row r="16" spans="1:26" ht="18">
      <c r="A16" s="9">
        <v>10</v>
      </c>
      <c r="B16" s="15">
        <v>37913</v>
      </c>
      <c r="C16" s="49"/>
      <c r="D16" s="21">
        <v>0.6666666666666666</v>
      </c>
      <c r="E16" s="22">
        <v>0.6993055555555556</v>
      </c>
      <c r="F16" s="22">
        <v>0.8020833333333334</v>
      </c>
      <c r="G16" s="47" t="s">
        <v>69</v>
      </c>
      <c r="H16" s="16">
        <v>110</v>
      </c>
      <c r="I16" s="7">
        <v>9.7</v>
      </c>
      <c r="J16" s="7">
        <v>18.3</v>
      </c>
      <c r="K16" s="7">
        <v>2.2</v>
      </c>
      <c r="L16" s="9">
        <v>10</v>
      </c>
      <c r="M16" s="69">
        <f t="shared" si="0"/>
        <v>5</v>
      </c>
      <c r="N16" s="69">
        <v>1.1</v>
      </c>
      <c r="O16" s="11">
        <v>0.079</v>
      </c>
      <c r="P16" s="13">
        <v>15</v>
      </c>
      <c r="Q16" s="13">
        <f t="shared" si="3"/>
        <v>3.75</v>
      </c>
      <c r="R16" s="10">
        <f t="shared" si="1"/>
        <v>3.4090909090909087</v>
      </c>
      <c r="S16" s="13">
        <v>0.38</v>
      </c>
      <c r="T16" s="7">
        <f t="shared" si="2"/>
        <v>9.868421052631579</v>
      </c>
      <c r="U16" s="13"/>
      <c r="V16" s="13">
        <v>0.81</v>
      </c>
      <c r="W16" s="13">
        <f t="shared" si="4"/>
        <v>8.100000000000001</v>
      </c>
      <c r="X16" s="9"/>
      <c r="Y16" s="13"/>
      <c r="Z16" s="10">
        <f t="shared" si="5"/>
        <v>0.5400000000000001</v>
      </c>
    </row>
    <row r="17" spans="1:26" ht="18">
      <c r="A17" s="9">
        <v>11</v>
      </c>
      <c r="B17" s="15">
        <v>37913</v>
      </c>
      <c r="C17" s="49"/>
      <c r="D17" s="21">
        <v>0.8055555555555555</v>
      </c>
      <c r="E17" s="22">
        <v>0.8104166666666667</v>
      </c>
      <c r="F17" s="22">
        <v>0.8166666666666668</v>
      </c>
      <c r="G17" s="50" t="s">
        <v>99</v>
      </c>
      <c r="H17" s="51">
        <v>10</v>
      </c>
      <c r="I17" s="16">
        <v>0.94</v>
      </c>
      <c r="J17" s="7">
        <v>15.4</v>
      </c>
      <c r="K17" s="7">
        <v>1.5</v>
      </c>
      <c r="L17" s="16">
        <v>2.4</v>
      </c>
      <c r="M17" s="70">
        <f t="shared" si="0"/>
        <v>1.2</v>
      </c>
      <c r="N17" s="73">
        <v>0.067</v>
      </c>
      <c r="O17" s="16">
        <v>0.0039</v>
      </c>
      <c r="P17" s="16">
        <v>0.24</v>
      </c>
      <c r="Q17" s="13">
        <f t="shared" si="3"/>
        <v>0.06</v>
      </c>
      <c r="R17" s="10">
        <f t="shared" si="1"/>
        <v>0.8955223880597014</v>
      </c>
      <c r="S17" s="16">
        <v>0.0096</v>
      </c>
      <c r="T17" s="7">
        <f t="shared" si="2"/>
        <v>6.25</v>
      </c>
      <c r="W17" s="16">
        <v>4.2</v>
      </c>
      <c r="X17" s="9"/>
      <c r="Y17" s="16"/>
      <c r="Z17" s="10">
        <f t="shared" si="5"/>
        <v>17.5</v>
      </c>
    </row>
    <row r="18" spans="1:26" ht="18">
      <c r="A18" s="9">
        <v>12</v>
      </c>
      <c r="B18" s="15">
        <v>37915</v>
      </c>
      <c r="C18" s="49"/>
      <c r="D18" s="21">
        <v>0.13194444444444445</v>
      </c>
      <c r="E18" s="22">
        <v>0.15625</v>
      </c>
      <c r="F18" s="22">
        <v>0.19930555555555554</v>
      </c>
      <c r="G18" s="50" t="s">
        <v>100</v>
      </c>
      <c r="H18" s="51">
        <v>7.9</v>
      </c>
      <c r="I18" s="16">
        <v>0.72</v>
      </c>
      <c r="J18" s="7">
        <v>13.7</v>
      </c>
      <c r="K18" s="7">
        <v>1.5</v>
      </c>
      <c r="L18" s="16">
        <v>1.9</v>
      </c>
      <c r="M18" s="70">
        <f t="shared" si="0"/>
        <v>0.95</v>
      </c>
      <c r="N18" s="73">
        <v>0.14</v>
      </c>
      <c r="O18" s="16">
        <v>0.011</v>
      </c>
      <c r="P18" s="16">
        <v>1.5</v>
      </c>
      <c r="Q18" s="13">
        <f t="shared" si="3"/>
        <v>0.375</v>
      </c>
      <c r="R18" s="10">
        <f t="shared" si="1"/>
        <v>2.6785714285714284</v>
      </c>
      <c r="S18" s="16">
        <v>0.038</v>
      </c>
      <c r="T18" s="7">
        <f t="shared" si="2"/>
        <v>9.868421052631579</v>
      </c>
      <c r="W18" s="16">
        <v>13</v>
      </c>
      <c r="X18" s="9"/>
      <c r="Y18" s="16"/>
      <c r="Z18" s="10">
        <f t="shared" si="5"/>
        <v>8.666666666666666</v>
      </c>
    </row>
    <row r="19" spans="1:26" ht="18">
      <c r="A19" s="9">
        <v>13</v>
      </c>
      <c r="B19" s="15">
        <v>37915</v>
      </c>
      <c r="C19" s="49"/>
      <c r="D19" s="21">
        <v>0.6298611111111111</v>
      </c>
      <c r="E19" s="22">
        <v>0.6402777777777778</v>
      </c>
      <c r="F19" s="22">
        <v>0.65625</v>
      </c>
      <c r="G19" s="50" t="s">
        <v>101</v>
      </c>
      <c r="H19" s="51">
        <v>2.4</v>
      </c>
      <c r="I19" s="16">
        <v>0.19</v>
      </c>
      <c r="J19" s="7">
        <v>9.24</v>
      </c>
      <c r="K19" s="7">
        <v>6.4</v>
      </c>
      <c r="L19" s="16">
        <v>1.3</v>
      </c>
      <c r="M19" s="70">
        <f t="shared" si="0"/>
        <v>0.65</v>
      </c>
      <c r="N19" s="73">
        <v>0.055</v>
      </c>
      <c r="O19" s="16">
        <v>0.0028</v>
      </c>
      <c r="P19" s="16">
        <v>0.13</v>
      </c>
      <c r="Q19" s="13">
        <f t="shared" si="3"/>
        <v>0.0325</v>
      </c>
      <c r="R19" s="10">
        <f t="shared" si="1"/>
        <v>0.5909090909090909</v>
      </c>
      <c r="S19" s="16">
        <v>0.0069</v>
      </c>
      <c r="T19" s="7">
        <f t="shared" si="2"/>
        <v>4.710144927536232</v>
      </c>
      <c r="W19" s="16">
        <v>1.1</v>
      </c>
      <c r="X19" s="9"/>
      <c r="Y19" s="16"/>
      <c r="Z19" s="10">
        <f t="shared" si="5"/>
        <v>8.461538461538462</v>
      </c>
    </row>
    <row r="20" spans="1:26" ht="18">
      <c r="A20" s="9">
        <v>14</v>
      </c>
      <c r="B20" s="15">
        <v>37915</v>
      </c>
      <c r="C20" s="49"/>
      <c r="D20" s="21">
        <v>0.7916666666666666</v>
      </c>
      <c r="E20" s="22">
        <v>0.9131944444444445</v>
      </c>
      <c r="F20" s="22">
        <v>0.9583333333333334</v>
      </c>
      <c r="G20" s="47" t="s">
        <v>102</v>
      </c>
      <c r="H20" s="16">
        <v>11</v>
      </c>
      <c r="I20" s="16">
        <v>1.5</v>
      </c>
      <c r="J20" s="7">
        <v>12.4</v>
      </c>
      <c r="K20" s="7">
        <v>3.2</v>
      </c>
      <c r="L20" s="16">
        <v>3.5</v>
      </c>
      <c r="M20" s="69">
        <f t="shared" si="0"/>
        <v>1.75</v>
      </c>
      <c r="N20" s="73">
        <v>3.9</v>
      </c>
      <c r="O20" s="16">
        <v>0.11</v>
      </c>
      <c r="P20" s="16">
        <v>7.4</v>
      </c>
      <c r="Q20" s="13">
        <f t="shared" si="3"/>
        <v>1.85</v>
      </c>
      <c r="R20" s="10">
        <f t="shared" si="1"/>
        <v>0.4743589743589744</v>
      </c>
      <c r="S20" s="16">
        <v>0.18</v>
      </c>
      <c r="T20" s="7">
        <f t="shared" si="2"/>
        <v>10.277777777777779</v>
      </c>
      <c r="W20" s="16">
        <f>15+12</f>
        <v>27</v>
      </c>
      <c r="X20" s="9"/>
      <c r="Y20" s="16"/>
      <c r="Z20" s="10">
        <f t="shared" si="5"/>
        <v>3.6486486486486487</v>
      </c>
    </row>
    <row r="21" spans="1:26" ht="18">
      <c r="A21" s="9">
        <v>15</v>
      </c>
      <c r="B21" s="15">
        <v>37915</v>
      </c>
      <c r="C21" s="49"/>
      <c r="D21" s="21">
        <v>0.9583333333333334</v>
      </c>
      <c r="E21" s="22">
        <v>0.9805555555555556</v>
      </c>
      <c r="F21" s="22">
        <v>0.0798611111111111</v>
      </c>
      <c r="G21" s="47" t="s">
        <v>70</v>
      </c>
      <c r="H21" s="16">
        <v>24</v>
      </c>
      <c r="I21" s="16">
        <v>1.7</v>
      </c>
      <c r="J21" s="7">
        <v>13.6</v>
      </c>
      <c r="K21" s="7">
        <v>1.8</v>
      </c>
      <c r="L21" s="16">
        <v>3.1</v>
      </c>
      <c r="M21" s="69">
        <f t="shared" si="0"/>
        <v>1.55</v>
      </c>
      <c r="N21" s="73">
        <v>0.54</v>
      </c>
      <c r="O21" s="16">
        <v>0.055</v>
      </c>
      <c r="P21" s="16">
        <v>3.1</v>
      </c>
      <c r="Q21" s="13">
        <f t="shared" si="3"/>
        <v>0.775</v>
      </c>
      <c r="R21" s="10">
        <f t="shared" si="1"/>
        <v>1.4351851851851851</v>
      </c>
      <c r="S21" s="16">
        <v>0.22</v>
      </c>
      <c r="T21" s="7">
        <f t="shared" si="2"/>
        <v>3.522727272727273</v>
      </c>
      <c r="W21" s="16">
        <v>2.8</v>
      </c>
      <c r="X21" s="9"/>
      <c r="Y21" s="16"/>
      <c r="Z21" s="10">
        <f t="shared" si="5"/>
        <v>0.9032258064516128</v>
      </c>
    </row>
    <row r="22" spans="1:26" ht="18">
      <c r="A22" s="9">
        <v>16</v>
      </c>
      <c r="B22" s="15">
        <v>37916</v>
      </c>
      <c r="C22" s="49"/>
      <c r="D22" s="21">
        <v>0.0763888888888889</v>
      </c>
      <c r="E22" s="22">
        <v>0.10277777777777779</v>
      </c>
      <c r="F22" s="22">
        <v>0.11805555555555557</v>
      </c>
      <c r="G22" s="50" t="s">
        <v>99</v>
      </c>
      <c r="H22" s="51">
        <v>10</v>
      </c>
      <c r="I22" s="16">
        <v>0.62</v>
      </c>
      <c r="J22" s="7">
        <v>10.6</v>
      </c>
      <c r="K22" s="7">
        <v>1.3</v>
      </c>
      <c r="L22" s="7">
        <v>4</v>
      </c>
      <c r="M22" s="69">
        <f t="shared" si="0"/>
        <v>2</v>
      </c>
      <c r="N22" s="73">
        <v>0.19</v>
      </c>
      <c r="O22" s="16">
        <v>0.026</v>
      </c>
      <c r="P22" s="16">
        <v>0.52</v>
      </c>
      <c r="Q22" s="13">
        <f t="shared" si="3"/>
        <v>0.13</v>
      </c>
      <c r="R22" s="10">
        <f t="shared" si="1"/>
        <v>0.6842105263157895</v>
      </c>
      <c r="S22" s="16">
        <v>0.042</v>
      </c>
      <c r="T22" s="7">
        <f t="shared" si="2"/>
        <v>3.0952380952380953</v>
      </c>
      <c r="W22" s="16">
        <v>8.3</v>
      </c>
      <c r="X22" s="9"/>
      <c r="Y22" s="16"/>
      <c r="Z22" s="10">
        <f t="shared" si="5"/>
        <v>15.961538461538462</v>
      </c>
    </row>
    <row r="23" spans="1:26" ht="18">
      <c r="A23" s="9">
        <v>17</v>
      </c>
      <c r="B23" s="15">
        <v>37916</v>
      </c>
      <c r="C23" s="49"/>
      <c r="D23" s="21">
        <v>0.125</v>
      </c>
      <c r="E23" s="22">
        <v>0.15972222222222224</v>
      </c>
      <c r="F23" s="22">
        <v>0.3333333333333333</v>
      </c>
      <c r="G23" s="47" t="s">
        <v>71</v>
      </c>
      <c r="H23" s="16">
        <v>37</v>
      </c>
      <c r="I23" s="16">
        <v>4.5</v>
      </c>
      <c r="J23" s="7">
        <v>12.4</v>
      </c>
      <c r="K23" s="7">
        <v>1.47</v>
      </c>
      <c r="L23" s="16">
        <v>4.2</v>
      </c>
      <c r="M23" s="69">
        <f t="shared" si="0"/>
        <v>2.1</v>
      </c>
      <c r="N23" s="73">
        <v>1.6</v>
      </c>
      <c r="O23" s="16">
        <v>0.063</v>
      </c>
      <c r="P23" s="13">
        <v>25</v>
      </c>
      <c r="Q23" s="13">
        <f t="shared" si="3"/>
        <v>6.25</v>
      </c>
      <c r="R23" s="10">
        <f t="shared" si="1"/>
        <v>3.90625</v>
      </c>
      <c r="S23" s="13">
        <v>0.55</v>
      </c>
      <c r="T23" s="7">
        <f t="shared" si="2"/>
        <v>11.363636363636363</v>
      </c>
      <c r="U23" s="13"/>
      <c r="V23" s="13">
        <v>3.9</v>
      </c>
      <c r="W23" s="13">
        <f>V23*10</f>
        <v>39</v>
      </c>
      <c r="X23" s="9"/>
      <c r="Y23" s="13"/>
      <c r="Z23" s="10">
        <f t="shared" si="5"/>
        <v>1.56</v>
      </c>
    </row>
    <row r="24" spans="1:26" ht="18">
      <c r="A24" s="9">
        <v>18</v>
      </c>
      <c r="B24" s="15">
        <v>37916</v>
      </c>
      <c r="C24" s="49"/>
      <c r="D24" s="21">
        <v>0.625</v>
      </c>
      <c r="E24" s="22">
        <v>0.6326388888888889</v>
      </c>
      <c r="F24" s="22">
        <v>0.6527777777777778</v>
      </c>
      <c r="G24" s="47" t="s">
        <v>72</v>
      </c>
      <c r="H24" s="16">
        <v>14</v>
      </c>
      <c r="I24" s="16">
        <v>0.94</v>
      </c>
      <c r="J24" s="7">
        <v>17.7</v>
      </c>
      <c r="K24" s="10">
        <v>0.83</v>
      </c>
      <c r="L24" s="16">
        <v>2.1</v>
      </c>
      <c r="M24" s="69">
        <f t="shared" si="0"/>
        <v>1.05</v>
      </c>
      <c r="N24" s="73">
        <v>0.048</v>
      </c>
      <c r="O24" s="16">
        <v>0.0064</v>
      </c>
      <c r="P24" s="13">
        <v>0.15</v>
      </c>
      <c r="Q24" s="13">
        <f t="shared" si="3"/>
        <v>0.0375</v>
      </c>
      <c r="R24" s="10">
        <f t="shared" si="1"/>
        <v>0.78125</v>
      </c>
      <c r="S24" s="11">
        <v>0.02</v>
      </c>
      <c r="T24" s="7">
        <f t="shared" si="2"/>
        <v>1.875</v>
      </c>
      <c r="U24" s="13"/>
      <c r="V24" s="13"/>
      <c r="W24" s="13"/>
      <c r="X24" s="9"/>
      <c r="Y24" s="13"/>
      <c r="Z24" s="10"/>
    </row>
    <row r="25" spans="1:26" ht="18">
      <c r="A25" s="9">
        <v>19</v>
      </c>
      <c r="B25" s="15">
        <v>37916</v>
      </c>
      <c r="C25" s="49"/>
      <c r="D25" s="21">
        <v>0.65625</v>
      </c>
      <c r="E25" s="22">
        <v>0.6673611111111111</v>
      </c>
      <c r="F25" s="22">
        <v>0.6770833333333334</v>
      </c>
      <c r="G25" s="47" t="s">
        <v>73</v>
      </c>
      <c r="H25" s="16">
        <v>12</v>
      </c>
      <c r="I25" s="16">
        <v>1.1</v>
      </c>
      <c r="J25" s="7">
        <v>14.9</v>
      </c>
      <c r="K25" s="7">
        <v>1.47</v>
      </c>
      <c r="L25" s="16">
        <v>2.4</v>
      </c>
      <c r="M25" s="69">
        <f t="shared" si="0"/>
        <v>1.2</v>
      </c>
      <c r="N25" s="73">
        <v>0.062</v>
      </c>
      <c r="O25" s="16">
        <v>0.0074</v>
      </c>
      <c r="P25" s="13">
        <v>0.17</v>
      </c>
      <c r="Q25" s="13">
        <f t="shared" si="3"/>
        <v>0.0425</v>
      </c>
      <c r="R25" s="10">
        <f t="shared" si="1"/>
        <v>0.685483870967742</v>
      </c>
      <c r="S25" s="13">
        <v>0.014</v>
      </c>
      <c r="T25" s="7">
        <f t="shared" si="2"/>
        <v>3.035714285714286</v>
      </c>
      <c r="U25" s="13"/>
      <c r="V25" s="13"/>
      <c r="W25" s="13"/>
      <c r="X25" s="9"/>
      <c r="Y25" s="13"/>
      <c r="Z25" s="10"/>
    </row>
    <row r="26" spans="1:26" ht="18">
      <c r="A26" s="9">
        <v>20</v>
      </c>
      <c r="B26" s="15">
        <v>37916</v>
      </c>
      <c r="C26" s="49"/>
      <c r="D26" s="21">
        <v>0.7916666666666666</v>
      </c>
      <c r="E26" s="22">
        <v>0.8361111111111111</v>
      </c>
      <c r="F26" s="22">
        <v>0.9930555555555555</v>
      </c>
      <c r="G26" s="47" t="s">
        <v>74</v>
      </c>
      <c r="H26" s="16">
        <v>99</v>
      </c>
      <c r="I26" s="7">
        <v>8.3</v>
      </c>
      <c r="J26" s="7">
        <v>18.8</v>
      </c>
      <c r="K26" s="7">
        <v>2.2</v>
      </c>
      <c r="L26" s="7">
        <v>9.6</v>
      </c>
      <c r="M26" s="69">
        <f t="shared" si="0"/>
        <v>4.8</v>
      </c>
      <c r="N26" s="73">
        <v>1.1</v>
      </c>
      <c r="O26" s="11">
        <v>0.088</v>
      </c>
      <c r="P26" s="13">
        <v>21</v>
      </c>
      <c r="Q26" s="13">
        <f t="shared" si="3"/>
        <v>5.25</v>
      </c>
      <c r="R26" s="10">
        <f t="shared" si="1"/>
        <v>4.7727272727272725</v>
      </c>
      <c r="S26" s="13">
        <v>0.59</v>
      </c>
      <c r="T26" s="7">
        <f t="shared" si="2"/>
        <v>8.898305084745763</v>
      </c>
      <c r="U26" s="13"/>
      <c r="V26" s="13">
        <v>5.7</v>
      </c>
      <c r="W26" s="13">
        <f>V26*10</f>
        <v>57</v>
      </c>
      <c r="Z26" s="10">
        <f>W26/P26</f>
        <v>2.7142857142857144</v>
      </c>
    </row>
    <row r="27" spans="1:26" ht="18">
      <c r="A27" s="9">
        <v>21</v>
      </c>
      <c r="B27" s="15">
        <v>37917</v>
      </c>
      <c r="C27" s="49"/>
      <c r="D27" s="21">
        <v>0.10416666666666667</v>
      </c>
      <c r="E27" s="22">
        <v>0.11180555555555556</v>
      </c>
      <c r="F27" s="22">
        <v>0.125</v>
      </c>
      <c r="G27" s="47" t="s">
        <v>70</v>
      </c>
      <c r="H27" s="16">
        <v>24</v>
      </c>
      <c r="I27" s="16">
        <v>1.9</v>
      </c>
      <c r="J27" s="7">
        <v>19</v>
      </c>
      <c r="K27" s="7">
        <v>0.77</v>
      </c>
      <c r="L27" s="7">
        <v>3</v>
      </c>
      <c r="M27" s="69">
        <f t="shared" si="0"/>
        <v>1.5</v>
      </c>
      <c r="N27" s="73">
        <v>0.077</v>
      </c>
      <c r="O27" s="16">
        <v>0.0073</v>
      </c>
      <c r="P27" s="13">
        <v>0.32</v>
      </c>
      <c r="Q27" s="13">
        <f t="shared" si="3"/>
        <v>0.08</v>
      </c>
      <c r="R27" s="10">
        <f t="shared" si="1"/>
        <v>1.038961038961039</v>
      </c>
      <c r="S27" s="11">
        <v>0.02</v>
      </c>
      <c r="T27" s="7">
        <f t="shared" si="2"/>
        <v>4</v>
      </c>
      <c r="U27" s="13"/>
      <c r="V27" s="13">
        <v>0.14</v>
      </c>
      <c r="W27" s="13">
        <f>V27*10</f>
        <v>1.4000000000000001</v>
      </c>
      <c r="Z27" s="10">
        <f>W27/P27</f>
        <v>4.375</v>
      </c>
    </row>
    <row r="28" spans="1:26" ht="18">
      <c r="A28" s="9">
        <v>22</v>
      </c>
      <c r="B28" s="15">
        <v>37917</v>
      </c>
      <c r="C28" s="49"/>
      <c r="D28" s="21">
        <v>0.2916666666666667</v>
      </c>
      <c r="E28" s="22">
        <v>0.2965277777777778</v>
      </c>
      <c r="F28" s="22">
        <v>0.32569444444444445</v>
      </c>
      <c r="G28" s="47" t="s">
        <v>75</v>
      </c>
      <c r="H28" s="16">
        <v>32</v>
      </c>
      <c r="I28" s="16">
        <v>2.4</v>
      </c>
      <c r="J28" s="7">
        <v>19.7</v>
      </c>
      <c r="K28" s="7">
        <v>1.47</v>
      </c>
      <c r="L28" s="7">
        <v>4.9</v>
      </c>
      <c r="M28" s="69">
        <f t="shared" si="0"/>
        <v>2.45</v>
      </c>
      <c r="N28" s="73">
        <v>0.057</v>
      </c>
      <c r="O28" s="16">
        <v>0.0063</v>
      </c>
      <c r="P28" s="13">
        <v>0.8</v>
      </c>
      <c r="Q28" s="13">
        <f t="shared" si="3"/>
        <v>0.2</v>
      </c>
      <c r="R28" s="10">
        <f t="shared" si="1"/>
        <v>3.5087719298245617</v>
      </c>
      <c r="S28" s="13">
        <v>0.036</v>
      </c>
      <c r="T28" s="7">
        <f t="shared" si="2"/>
        <v>5.555555555555556</v>
      </c>
      <c r="U28" s="13"/>
      <c r="V28" s="13"/>
      <c r="W28" s="13"/>
      <c r="Z28" s="10"/>
    </row>
    <row r="29" spans="1:26" ht="18">
      <c r="A29" s="9">
        <v>23</v>
      </c>
      <c r="B29" s="15">
        <v>37917</v>
      </c>
      <c r="C29" s="49"/>
      <c r="D29" s="21">
        <v>0.3333333333333333</v>
      </c>
      <c r="E29" s="22">
        <v>0.35625</v>
      </c>
      <c r="F29" s="22">
        <v>0.5</v>
      </c>
      <c r="G29" s="47" t="s">
        <v>76</v>
      </c>
      <c r="H29" s="16">
        <v>540</v>
      </c>
      <c r="I29" s="16">
        <v>39</v>
      </c>
      <c r="J29" s="7">
        <v>22.5</v>
      </c>
      <c r="K29" s="7">
        <v>1.47</v>
      </c>
      <c r="L29" s="9">
        <v>22</v>
      </c>
      <c r="M29" s="69">
        <f t="shared" si="0"/>
        <v>11</v>
      </c>
      <c r="N29" s="69">
        <v>3.8</v>
      </c>
      <c r="O29" s="16">
        <v>0.39</v>
      </c>
      <c r="P29" s="13">
        <v>44</v>
      </c>
      <c r="Q29" s="13">
        <f t="shared" si="3"/>
        <v>11</v>
      </c>
      <c r="R29" s="10">
        <f t="shared" si="1"/>
        <v>2.8947368421052633</v>
      </c>
      <c r="S29" s="13">
        <v>1.9</v>
      </c>
      <c r="T29" s="7">
        <f t="shared" si="2"/>
        <v>5.7894736842105265</v>
      </c>
      <c r="U29" s="13"/>
      <c r="V29" s="13">
        <v>10</v>
      </c>
      <c r="W29" s="13">
        <f aca="true" t="shared" si="6" ref="W29:W41">V29*10</f>
        <v>100</v>
      </c>
      <c r="Z29" s="10">
        <f aca="true" t="shared" si="7" ref="Z29:Z41">W29/P29</f>
        <v>2.272727272727273</v>
      </c>
    </row>
    <row r="30" spans="1:26" ht="18">
      <c r="A30" s="9">
        <v>24</v>
      </c>
      <c r="B30" s="15">
        <v>37917</v>
      </c>
      <c r="C30" s="49"/>
      <c r="D30" s="21">
        <v>0.7916666666666666</v>
      </c>
      <c r="E30" s="22">
        <v>0.8347222222222223</v>
      </c>
      <c r="F30" s="22">
        <v>0.041666666666666664</v>
      </c>
      <c r="G30" s="47" t="s">
        <v>69</v>
      </c>
      <c r="H30" s="16">
        <v>110</v>
      </c>
      <c r="I30" s="9">
        <v>11</v>
      </c>
      <c r="J30" s="7">
        <v>16.6</v>
      </c>
      <c r="K30" s="7">
        <v>1.5</v>
      </c>
      <c r="L30" s="7">
        <v>8.6</v>
      </c>
      <c r="M30" s="69">
        <f t="shared" si="0"/>
        <v>4.3</v>
      </c>
      <c r="N30" s="70">
        <v>1.1</v>
      </c>
      <c r="O30" s="11">
        <v>0.081</v>
      </c>
      <c r="P30" s="13">
        <v>20</v>
      </c>
      <c r="Q30" s="13">
        <f t="shared" si="3"/>
        <v>5</v>
      </c>
      <c r="R30" s="10">
        <f t="shared" si="1"/>
        <v>4.545454545454545</v>
      </c>
      <c r="S30" s="13">
        <v>0.42</v>
      </c>
      <c r="T30" s="7">
        <f t="shared" si="2"/>
        <v>11.904761904761905</v>
      </c>
      <c r="U30" s="13"/>
      <c r="V30" s="13">
        <v>7.2</v>
      </c>
      <c r="W30" s="13">
        <f t="shared" si="6"/>
        <v>72</v>
      </c>
      <c r="Z30" s="10">
        <f t="shared" si="7"/>
        <v>3.6</v>
      </c>
    </row>
    <row r="31" spans="1:26" ht="18">
      <c r="A31" s="9">
        <v>25</v>
      </c>
      <c r="B31" s="15">
        <v>37918</v>
      </c>
      <c r="C31" s="49"/>
      <c r="D31" s="21">
        <v>0</v>
      </c>
      <c r="E31" s="22">
        <v>0.12013888888888889</v>
      </c>
      <c r="F31" s="22">
        <v>0.20833333333333334</v>
      </c>
      <c r="G31" s="47" t="s">
        <v>77</v>
      </c>
      <c r="H31" s="16">
        <v>76</v>
      </c>
      <c r="I31" s="16">
        <v>8.4</v>
      </c>
      <c r="J31" s="7">
        <v>14.7</v>
      </c>
      <c r="K31" s="7">
        <v>6.4</v>
      </c>
      <c r="L31" s="7">
        <v>14</v>
      </c>
      <c r="M31" s="69">
        <f t="shared" si="0"/>
        <v>7</v>
      </c>
      <c r="N31" s="69">
        <v>4</v>
      </c>
      <c r="O31" s="10">
        <v>0.2</v>
      </c>
      <c r="P31" s="13">
        <v>17</v>
      </c>
      <c r="Q31" s="13">
        <f t="shared" si="3"/>
        <v>4.25</v>
      </c>
      <c r="R31" s="10">
        <f t="shared" si="1"/>
        <v>1.0625</v>
      </c>
      <c r="S31" s="13">
        <v>0.49</v>
      </c>
      <c r="T31" s="7">
        <f t="shared" si="2"/>
        <v>8.673469387755102</v>
      </c>
      <c r="U31" s="13"/>
      <c r="V31" s="13">
        <v>6.9</v>
      </c>
      <c r="W31" s="13">
        <f t="shared" si="6"/>
        <v>69</v>
      </c>
      <c r="Z31" s="10">
        <f t="shared" si="7"/>
        <v>4.0588235294117645</v>
      </c>
    </row>
    <row r="32" spans="1:26" ht="18">
      <c r="A32" s="9">
        <v>26</v>
      </c>
      <c r="B32" s="15">
        <v>37918</v>
      </c>
      <c r="C32" s="49"/>
      <c r="D32" s="21">
        <v>0.20833333333333334</v>
      </c>
      <c r="E32" s="22">
        <v>0.2152777777777778</v>
      </c>
      <c r="F32" s="22">
        <v>0.25</v>
      </c>
      <c r="G32" s="47" t="s">
        <v>78</v>
      </c>
      <c r="H32" s="16">
        <v>42</v>
      </c>
      <c r="I32" s="16">
        <v>3.7</v>
      </c>
      <c r="J32" s="7">
        <v>15.9</v>
      </c>
      <c r="K32" s="7">
        <v>1.47</v>
      </c>
      <c r="L32" s="7">
        <v>4.9</v>
      </c>
      <c r="M32" s="69">
        <f t="shared" si="0"/>
        <v>2.45</v>
      </c>
      <c r="N32" s="73">
        <v>0.17</v>
      </c>
      <c r="O32" s="16">
        <v>0.012</v>
      </c>
      <c r="P32" s="13">
        <v>1.9</v>
      </c>
      <c r="Q32" s="13">
        <f t="shared" si="3"/>
        <v>0.475</v>
      </c>
      <c r="R32" s="10">
        <f t="shared" si="1"/>
        <v>2.7941176470588234</v>
      </c>
      <c r="S32" s="11">
        <v>0.07</v>
      </c>
      <c r="T32" s="7">
        <f t="shared" si="2"/>
        <v>6.785714285714285</v>
      </c>
      <c r="U32" s="13"/>
      <c r="V32" s="13">
        <v>0.79</v>
      </c>
      <c r="W32" s="13">
        <f t="shared" si="6"/>
        <v>7.9</v>
      </c>
      <c r="Z32" s="10">
        <f t="shared" si="7"/>
        <v>4.157894736842105</v>
      </c>
    </row>
    <row r="33" spans="1:26" ht="18">
      <c r="A33" s="9">
        <v>27</v>
      </c>
      <c r="B33" s="15">
        <v>37918</v>
      </c>
      <c r="C33" s="49"/>
      <c r="D33" s="21">
        <v>0.625</v>
      </c>
      <c r="E33" s="22">
        <v>0.7159722222222222</v>
      </c>
      <c r="F33" s="22">
        <v>0.7805555555555556</v>
      </c>
      <c r="G33" s="47" t="s">
        <v>79</v>
      </c>
      <c r="H33" s="16">
        <v>8.9</v>
      </c>
      <c r="I33" s="16">
        <v>1.1</v>
      </c>
      <c r="J33" s="7">
        <v>12.1</v>
      </c>
      <c r="K33" s="7">
        <v>2.8</v>
      </c>
      <c r="L33" s="16">
        <v>2.8</v>
      </c>
      <c r="M33" s="69">
        <f t="shared" si="0"/>
        <v>1.4</v>
      </c>
      <c r="N33" s="73">
        <v>2.7</v>
      </c>
      <c r="O33" s="11">
        <v>0.08</v>
      </c>
      <c r="P33" s="13">
        <v>6.3</v>
      </c>
      <c r="Q33" s="13">
        <f t="shared" si="3"/>
        <v>1.575</v>
      </c>
      <c r="R33" s="10">
        <f t="shared" si="1"/>
        <v>0.5833333333333333</v>
      </c>
      <c r="S33" s="13">
        <v>0.14</v>
      </c>
      <c r="T33" s="7">
        <f t="shared" si="2"/>
        <v>11.249999999999998</v>
      </c>
      <c r="U33" s="13"/>
      <c r="V33" s="13">
        <v>0.15</v>
      </c>
      <c r="W33" s="13">
        <f t="shared" si="6"/>
        <v>1.5</v>
      </c>
      <c r="Z33" s="10">
        <f t="shared" si="7"/>
        <v>0.2380952380952381</v>
      </c>
    </row>
    <row r="34" spans="1:26" ht="18">
      <c r="A34" s="9">
        <v>28</v>
      </c>
      <c r="B34" s="15">
        <v>37918</v>
      </c>
      <c r="C34" s="49"/>
      <c r="D34" s="21">
        <v>0.7805555555555556</v>
      </c>
      <c r="E34" s="22">
        <v>0.7881944444444445</v>
      </c>
      <c r="F34" s="22">
        <v>0.8048611111111111</v>
      </c>
      <c r="G34" s="47" t="s">
        <v>80</v>
      </c>
      <c r="H34" s="16">
        <v>13</v>
      </c>
      <c r="I34" s="16">
        <v>0.86</v>
      </c>
      <c r="J34" s="7">
        <v>14.6</v>
      </c>
      <c r="K34" s="7">
        <v>1.2</v>
      </c>
      <c r="L34" s="16">
        <v>1.9</v>
      </c>
      <c r="M34" s="70">
        <f t="shared" si="0"/>
        <v>0.95</v>
      </c>
      <c r="N34" s="73">
        <v>0.13</v>
      </c>
      <c r="O34" s="16">
        <v>0.011</v>
      </c>
      <c r="P34" s="13">
        <v>0.67</v>
      </c>
      <c r="Q34" s="13">
        <f t="shared" si="3"/>
        <v>0.1675</v>
      </c>
      <c r="R34" s="10">
        <f t="shared" si="1"/>
        <v>1.2884615384615385</v>
      </c>
      <c r="S34" s="13">
        <v>0.031</v>
      </c>
      <c r="T34" s="7">
        <f t="shared" si="2"/>
        <v>5.403225806451613</v>
      </c>
      <c r="U34" s="13"/>
      <c r="V34" s="13">
        <v>0.082</v>
      </c>
      <c r="W34" s="13">
        <f t="shared" si="6"/>
        <v>0.8200000000000001</v>
      </c>
      <c r="Z34" s="10">
        <f t="shared" si="7"/>
        <v>1.2238805970149254</v>
      </c>
    </row>
    <row r="35" spans="1:26" ht="18">
      <c r="A35" s="9">
        <v>29</v>
      </c>
      <c r="B35" s="15">
        <v>37919</v>
      </c>
      <c r="C35" s="49"/>
      <c r="D35" s="21">
        <v>0.16666666666666666</v>
      </c>
      <c r="E35" s="22">
        <v>0.24375</v>
      </c>
      <c r="F35" s="22">
        <v>0.3298611111111111</v>
      </c>
      <c r="G35" s="47" t="s">
        <v>73</v>
      </c>
      <c r="H35" s="16">
        <v>12</v>
      </c>
      <c r="I35" s="16">
        <v>2.2</v>
      </c>
      <c r="J35" s="7">
        <v>11.9</v>
      </c>
      <c r="K35" s="7">
        <v>7</v>
      </c>
      <c r="L35" s="16">
        <v>6.2</v>
      </c>
      <c r="M35" s="69">
        <f t="shared" si="0"/>
        <v>3.1</v>
      </c>
      <c r="N35" s="73">
        <v>5.4</v>
      </c>
      <c r="O35" s="16">
        <v>0.086</v>
      </c>
      <c r="P35" s="13">
        <v>13</v>
      </c>
      <c r="Q35" s="13">
        <f t="shared" si="3"/>
        <v>3.25</v>
      </c>
      <c r="R35" s="10">
        <f t="shared" si="1"/>
        <v>0.6018518518518519</v>
      </c>
      <c r="S35" s="13">
        <v>0.19</v>
      </c>
      <c r="T35" s="7">
        <f t="shared" si="2"/>
        <v>17.105263157894736</v>
      </c>
      <c r="U35" s="7"/>
      <c r="V35" s="7">
        <v>1</v>
      </c>
      <c r="W35" s="13">
        <f t="shared" si="6"/>
        <v>10</v>
      </c>
      <c r="Z35" s="10">
        <f t="shared" si="7"/>
        <v>0.7692307692307693</v>
      </c>
    </row>
    <row r="36" spans="1:26" ht="18">
      <c r="A36" s="9">
        <v>30</v>
      </c>
      <c r="B36" s="15">
        <v>37920</v>
      </c>
      <c r="C36" s="49"/>
      <c r="D36" s="21">
        <v>0.21875</v>
      </c>
      <c r="E36" s="22">
        <v>0.28680555555555554</v>
      </c>
      <c r="F36" s="22">
        <v>0.6659722222222222</v>
      </c>
      <c r="G36" s="47" t="s">
        <v>81</v>
      </c>
      <c r="H36" s="16">
        <v>120</v>
      </c>
      <c r="I36" s="16">
        <v>13</v>
      </c>
      <c r="J36" s="7">
        <v>16.5</v>
      </c>
      <c r="K36" s="7">
        <v>1.47</v>
      </c>
      <c r="L36" s="7">
        <v>9.5</v>
      </c>
      <c r="M36" s="69">
        <f t="shared" si="0"/>
        <v>4.75</v>
      </c>
      <c r="N36" s="73">
        <v>9.7</v>
      </c>
      <c r="O36" s="10">
        <v>0.5</v>
      </c>
      <c r="P36" s="13">
        <v>44</v>
      </c>
      <c r="Q36" s="13">
        <f t="shared" si="3"/>
        <v>11</v>
      </c>
      <c r="R36" s="10">
        <f t="shared" si="1"/>
        <v>1.1340206185567012</v>
      </c>
      <c r="S36" s="13">
        <v>1.5</v>
      </c>
      <c r="T36" s="7">
        <f t="shared" si="2"/>
        <v>7.333333333333333</v>
      </c>
      <c r="U36" s="13"/>
      <c r="V36" s="13">
        <v>12</v>
      </c>
      <c r="W36" s="13">
        <f t="shared" si="6"/>
        <v>120</v>
      </c>
      <c r="Z36" s="10">
        <f t="shared" si="7"/>
        <v>2.727272727272727</v>
      </c>
    </row>
    <row r="37" spans="1:26" ht="18">
      <c r="A37" s="9">
        <v>31</v>
      </c>
      <c r="B37" s="15">
        <v>37920</v>
      </c>
      <c r="C37" s="49"/>
      <c r="D37" s="21">
        <v>0.6875</v>
      </c>
      <c r="E37" s="22">
        <v>0.7555555555555555</v>
      </c>
      <c r="F37" s="22">
        <v>0.8888888888888888</v>
      </c>
      <c r="G37" s="47" t="s">
        <v>81</v>
      </c>
      <c r="H37" s="16">
        <v>120</v>
      </c>
      <c r="I37" s="16">
        <v>15</v>
      </c>
      <c r="J37" s="7">
        <v>14.5</v>
      </c>
      <c r="K37" s="7">
        <v>1.47</v>
      </c>
      <c r="L37" s="7">
        <v>9</v>
      </c>
      <c r="M37" s="69">
        <f t="shared" si="0"/>
        <v>4.5</v>
      </c>
      <c r="N37" s="73">
        <v>7.9</v>
      </c>
      <c r="O37" s="16">
        <v>0.34</v>
      </c>
      <c r="P37" s="13">
        <v>82</v>
      </c>
      <c r="Q37" s="13">
        <f t="shared" si="3"/>
        <v>20.5</v>
      </c>
      <c r="R37" s="10">
        <f t="shared" si="1"/>
        <v>2.5949367088607596</v>
      </c>
      <c r="S37" s="13">
        <v>1.5</v>
      </c>
      <c r="T37" s="7">
        <f t="shared" si="2"/>
        <v>13.666666666666666</v>
      </c>
      <c r="U37" s="13"/>
      <c r="V37" s="13">
        <v>24</v>
      </c>
      <c r="W37" s="13">
        <f t="shared" si="6"/>
        <v>240</v>
      </c>
      <c r="Z37" s="10">
        <f t="shared" si="7"/>
        <v>2.926829268292683</v>
      </c>
    </row>
    <row r="38" spans="1:26" ht="18">
      <c r="A38" s="9">
        <v>32</v>
      </c>
      <c r="B38" s="15">
        <v>37921</v>
      </c>
      <c r="C38" s="49"/>
      <c r="D38" s="21">
        <v>0.1729166666666667</v>
      </c>
      <c r="E38" s="22">
        <v>0.1909722222222222</v>
      </c>
      <c r="F38" s="22">
        <v>0.22916666666666666</v>
      </c>
      <c r="G38" s="47" t="s">
        <v>73</v>
      </c>
      <c r="H38" s="16">
        <v>12</v>
      </c>
      <c r="I38" s="16">
        <v>0.76</v>
      </c>
      <c r="J38" s="7">
        <v>15.3</v>
      </c>
      <c r="K38" s="7">
        <v>1.47</v>
      </c>
      <c r="L38" s="7">
        <v>2.1</v>
      </c>
      <c r="M38" s="69">
        <f t="shared" si="0"/>
        <v>1.05</v>
      </c>
      <c r="N38" s="73">
        <v>0.14</v>
      </c>
      <c r="O38" s="16">
        <v>0.019</v>
      </c>
      <c r="P38" s="13">
        <v>1.7</v>
      </c>
      <c r="Q38" s="13">
        <f t="shared" si="3"/>
        <v>0.425</v>
      </c>
      <c r="R38" s="10">
        <f t="shared" si="1"/>
        <v>3.035714285714285</v>
      </c>
      <c r="S38" s="13">
        <v>0.061</v>
      </c>
      <c r="T38" s="7">
        <f t="shared" si="2"/>
        <v>6.967213114754099</v>
      </c>
      <c r="U38" s="13"/>
      <c r="V38" s="13">
        <v>0.28</v>
      </c>
      <c r="W38" s="13">
        <f t="shared" si="6"/>
        <v>2.8000000000000003</v>
      </c>
      <c r="Z38" s="10">
        <f t="shared" si="7"/>
        <v>1.647058823529412</v>
      </c>
    </row>
    <row r="39" spans="1:26" ht="18">
      <c r="A39" s="9">
        <v>33</v>
      </c>
      <c r="B39" s="15">
        <v>37921</v>
      </c>
      <c r="C39" s="49"/>
      <c r="D39" s="21">
        <v>0.3125</v>
      </c>
      <c r="E39" s="22">
        <v>0.3527777777777778</v>
      </c>
      <c r="F39" s="22">
        <v>0.3888888888888889</v>
      </c>
      <c r="G39" s="47" t="s">
        <v>82</v>
      </c>
      <c r="H39" s="16">
        <v>27</v>
      </c>
      <c r="I39" s="16">
        <v>2.8</v>
      </c>
      <c r="J39" s="7">
        <v>13.1</v>
      </c>
      <c r="K39" s="7">
        <v>1.47</v>
      </c>
      <c r="L39" s="7">
        <v>3.5</v>
      </c>
      <c r="M39" s="69">
        <f t="shared" si="0"/>
        <v>1.75</v>
      </c>
      <c r="N39" s="73">
        <v>1.7</v>
      </c>
      <c r="O39" s="16">
        <v>0.087</v>
      </c>
      <c r="P39" s="13">
        <v>8.3</v>
      </c>
      <c r="Q39" s="13">
        <f t="shared" si="3"/>
        <v>2.075</v>
      </c>
      <c r="R39" s="10">
        <f t="shared" si="1"/>
        <v>1.2205882352941178</v>
      </c>
      <c r="S39" s="13">
        <v>0.21</v>
      </c>
      <c r="T39" s="7">
        <f t="shared" si="2"/>
        <v>9.880952380952381</v>
      </c>
      <c r="U39" s="13"/>
      <c r="V39" s="13">
        <v>3.9</v>
      </c>
      <c r="W39" s="13">
        <f t="shared" si="6"/>
        <v>39</v>
      </c>
      <c r="Z39" s="10">
        <f t="shared" si="7"/>
        <v>4.698795180722891</v>
      </c>
    </row>
    <row r="40" spans="1:26" ht="18">
      <c r="A40" s="9">
        <v>34</v>
      </c>
      <c r="B40" s="15">
        <v>37921</v>
      </c>
      <c r="C40" s="49"/>
      <c r="D40" s="21">
        <v>0.517361111111111</v>
      </c>
      <c r="E40" s="22">
        <v>0.5298611111111111</v>
      </c>
      <c r="F40" s="22">
        <v>0.5722222222222222</v>
      </c>
      <c r="G40" s="47" t="s">
        <v>83</v>
      </c>
      <c r="H40" s="16">
        <v>67</v>
      </c>
      <c r="I40" s="16">
        <v>6.2</v>
      </c>
      <c r="J40" s="7">
        <v>17.5</v>
      </c>
      <c r="K40" s="7">
        <v>1.47</v>
      </c>
      <c r="L40" s="7">
        <v>6.9</v>
      </c>
      <c r="M40" s="69">
        <f t="shared" si="0"/>
        <v>3.45</v>
      </c>
      <c r="N40" s="73">
        <v>1.2</v>
      </c>
      <c r="O40" s="16">
        <v>0.063</v>
      </c>
      <c r="P40" s="13">
        <v>4.8</v>
      </c>
      <c r="Q40" s="13">
        <f t="shared" si="3"/>
        <v>1.2</v>
      </c>
      <c r="R40" s="10">
        <f t="shared" si="1"/>
        <v>1</v>
      </c>
      <c r="S40" s="13">
        <v>0.16</v>
      </c>
      <c r="T40" s="7">
        <f t="shared" si="2"/>
        <v>7.5</v>
      </c>
      <c r="U40" s="13"/>
      <c r="V40" s="13">
        <v>0.21</v>
      </c>
      <c r="W40" s="13">
        <f t="shared" si="6"/>
        <v>2.1</v>
      </c>
      <c r="Z40" s="10">
        <f t="shared" si="7"/>
        <v>0.43750000000000006</v>
      </c>
    </row>
    <row r="41" spans="1:26" ht="18">
      <c r="A41" s="9">
        <v>35</v>
      </c>
      <c r="B41" s="15">
        <v>37921</v>
      </c>
      <c r="C41" s="49"/>
      <c r="D41" s="21">
        <v>0.8194444444444445</v>
      </c>
      <c r="E41" s="22">
        <v>0.83125</v>
      </c>
      <c r="F41" s="22">
        <v>0.8597222222222222</v>
      </c>
      <c r="G41" s="47" t="s">
        <v>84</v>
      </c>
      <c r="H41" s="7">
        <v>9</v>
      </c>
      <c r="I41" s="16">
        <v>1.1</v>
      </c>
      <c r="J41" s="7">
        <v>12.2</v>
      </c>
      <c r="K41" s="7">
        <v>1.47</v>
      </c>
      <c r="L41" s="7">
        <v>2</v>
      </c>
      <c r="M41" s="69">
        <f t="shared" si="0"/>
        <v>1</v>
      </c>
      <c r="N41" s="73">
        <v>0.12</v>
      </c>
      <c r="O41" s="16">
        <v>0.0057</v>
      </c>
      <c r="P41" s="13">
        <v>1.2</v>
      </c>
      <c r="Q41" s="13">
        <f t="shared" si="3"/>
        <v>0.3</v>
      </c>
      <c r="R41" s="10">
        <f t="shared" si="1"/>
        <v>2.5</v>
      </c>
      <c r="S41" s="13">
        <v>0.027</v>
      </c>
      <c r="T41" s="7">
        <f t="shared" si="2"/>
        <v>11.11111111111111</v>
      </c>
      <c r="U41" s="13"/>
      <c r="V41" s="13">
        <v>0.47</v>
      </c>
      <c r="W41" s="13">
        <f t="shared" si="6"/>
        <v>4.699999999999999</v>
      </c>
      <c r="Z41" s="10">
        <f t="shared" si="7"/>
        <v>3.916666666666666</v>
      </c>
    </row>
    <row r="42" spans="1:26" ht="18">
      <c r="A42" s="9">
        <v>36</v>
      </c>
      <c r="B42" s="15">
        <v>37922</v>
      </c>
      <c r="C42" s="49"/>
      <c r="D42" s="21">
        <v>0.20138888888888887</v>
      </c>
      <c r="E42" s="22">
        <v>0.21597222222222223</v>
      </c>
      <c r="F42" s="22">
        <v>0.22916666666666666</v>
      </c>
      <c r="G42" s="47" t="s">
        <v>85</v>
      </c>
      <c r="H42" s="16">
        <v>7.7</v>
      </c>
      <c r="I42" s="16">
        <v>0.55</v>
      </c>
      <c r="J42" s="7">
        <v>13.6</v>
      </c>
      <c r="K42" s="7">
        <v>1.47</v>
      </c>
      <c r="L42" s="7">
        <v>1.6</v>
      </c>
      <c r="M42" s="70">
        <f t="shared" si="0"/>
        <v>0.8</v>
      </c>
      <c r="N42" s="73">
        <v>0.053</v>
      </c>
      <c r="O42" s="16">
        <v>0.0085</v>
      </c>
      <c r="P42" s="13">
        <v>0.16</v>
      </c>
      <c r="Q42" s="13">
        <f t="shared" si="3"/>
        <v>0.04</v>
      </c>
      <c r="R42" s="10">
        <f t="shared" si="1"/>
        <v>0.7547169811320755</v>
      </c>
      <c r="S42" s="13">
        <v>0.016</v>
      </c>
      <c r="T42" s="7">
        <f t="shared" si="2"/>
        <v>2.5</v>
      </c>
      <c r="U42" s="13"/>
      <c r="V42" s="13"/>
      <c r="W42" s="13"/>
      <c r="Z42" s="10"/>
    </row>
    <row r="43" spans="1:26" ht="18">
      <c r="A43" s="9">
        <v>37</v>
      </c>
      <c r="B43" s="15">
        <v>37922</v>
      </c>
      <c r="C43" s="49"/>
      <c r="D43" s="21">
        <v>0.23055555555555554</v>
      </c>
      <c r="E43" s="22">
        <v>0.2513888888888889</v>
      </c>
      <c r="F43" s="22">
        <v>0.26875</v>
      </c>
      <c r="G43" s="50" t="s">
        <v>103</v>
      </c>
      <c r="H43" s="51">
        <v>5.8</v>
      </c>
      <c r="I43" s="16">
        <v>0.39</v>
      </c>
      <c r="J43" s="7">
        <v>10.9</v>
      </c>
      <c r="K43" s="7">
        <v>1.5</v>
      </c>
      <c r="L43" s="7">
        <v>1.1</v>
      </c>
      <c r="M43" s="70">
        <f t="shared" si="0"/>
        <v>0.55</v>
      </c>
      <c r="N43" s="73">
        <v>0.21</v>
      </c>
      <c r="O43" s="16">
        <v>0.012</v>
      </c>
      <c r="P43" s="13">
        <v>0.35</v>
      </c>
      <c r="Q43" s="13">
        <f t="shared" si="3"/>
        <v>0.0875</v>
      </c>
      <c r="R43" s="10">
        <f t="shared" si="1"/>
        <v>0.41666666666666663</v>
      </c>
      <c r="S43" s="11">
        <v>0.02</v>
      </c>
      <c r="T43" s="7">
        <f t="shared" si="2"/>
        <v>4.375</v>
      </c>
      <c r="V43" s="13">
        <v>0.038</v>
      </c>
      <c r="W43" s="13">
        <v>0.38</v>
      </c>
      <c r="X43" s="9"/>
      <c r="Y43" s="10"/>
      <c r="Z43" s="10">
        <f>W43/P43</f>
        <v>1.0857142857142859</v>
      </c>
    </row>
    <row r="44" spans="1:23" ht="18">
      <c r="A44" s="9">
        <v>38</v>
      </c>
      <c r="B44" s="15">
        <v>37922</v>
      </c>
      <c r="C44" s="49"/>
      <c r="D44" s="21">
        <v>0.26875</v>
      </c>
      <c r="E44" s="22">
        <v>0.28194444444444444</v>
      </c>
      <c r="F44" s="22">
        <v>0.2986111111111111</v>
      </c>
      <c r="G44" s="50" t="s">
        <v>104</v>
      </c>
      <c r="H44" s="51">
        <v>3.5</v>
      </c>
      <c r="I44" s="16">
        <v>0.13</v>
      </c>
      <c r="J44" s="7">
        <v>12.8</v>
      </c>
      <c r="K44" s="7">
        <v>1.5</v>
      </c>
      <c r="L44" s="16">
        <v>0.74</v>
      </c>
      <c r="M44" s="70">
        <f t="shared" si="0"/>
        <v>0.37</v>
      </c>
      <c r="N44" s="73">
        <v>0.011</v>
      </c>
      <c r="O44" s="16">
        <v>0.0046</v>
      </c>
      <c r="P44" s="16">
        <v>0.034</v>
      </c>
      <c r="Q44" s="13">
        <f t="shared" si="3"/>
        <v>0.0085</v>
      </c>
      <c r="R44" s="10">
        <f t="shared" si="1"/>
        <v>0.7727272727272728</v>
      </c>
      <c r="S44" s="16">
        <v>0.0097</v>
      </c>
      <c r="T44" s="7">
        <f t="shared" si="2"/>
        <v>0.8762886597938144</v>
      </c>
      <c r="U44" s="13"/>
      <c r="W44" s="10"/>
    </row>
    <row r="45" spans="1:26" ht="18">
      <c r="A45" s="9">
        <v>39</v>
      </c>
      <c r="B45" s="15">
        <v>37922</v>
      </c>
      <c r="C45" s="49"/>
      <c r="D45" s="21">
        <v>0.39305555555555555</v>
      </c>
      <c r="E45" s="22">
        <v>0.4479166666666667</v>
      </c>
      <c r="F45" s="22">
        <v>0.4583333333333333</v>
      </c>
      <c r="G45" s="50" t="s">
        <v>105</v>
      </c>
      <c r="H45" s="51">
        <v>84</v>
      </c>
      <c r="I45" s="16">
        <v>8.2</v>
      </c>
      <c r="J45" s="7">
        <v>15.5</v>
      </c>
      <c r="K45" s="7">
        <v>1.5</v>
      </c>
      <c r="L45" s="16">
        <v>7.1</v>
      </c>
      <c r="M45" s="69">
        <f t="shared" si="0"/>
        <v>3.55</v>
      </c>
      <c r="N45" s="69">
        <v>4</v>
      </c>
      <c r="O45" s="16">
        <v>0.18</v>
      </c>
      <c r="P45" s="16">
        <v>8.1</v>
      </c>
      <c r="Q45" s="13">
        <f t="shared" si="3"/>
        <v>2.025</v>
      </c>
      <c r="R45" s="10">
        <f t="shared" si="1"/>
        <v>0.50625</v>
      </c>
      <c r="S45" s="16">
        <v>0.31</v>
      </c>
      <c r="T45" s="7">
        <f t="shared" si="2"/>
        <v>6.532258064516129</v>
      </c>
      <c r="V45" s="13">
        <v>0.61</v>
      </c>
      <c r="W45" s="13">
        <v>6.1</v>
      </c>
      <c r="X45" s="9"/>
      <c r="Y45" s="10"/>
      <c r="Z45" s="10">
        <f aca="true" t="shared" si="8" ref="Z45:Z57">W45/P45</f>
        <v>0.7530864197530864</v>
      </c>
    </row>
    <row r="46" spans="1:26" ht="18">
      <c r="A46" s="9">
        <v>40</v>
      </c>
      <c r="B46" s="15">
        <v>37922</v>
      </c>
      <c r="C46" s="49" t="s">
        <v>45</v>
      </c>
      <c r="D46" s="21">
        <v>0.4583333333333333</v>
      </c>
      <c r="E46" s="22">
        <v>0.46527777777777773</v>
      </c>
      <c r="F46" s="22">
        <v>0.875</v>
      </c>
      <c r="G46" s="47" t="s">
        <v>86</v>
      </c>
      <c r="H46" s="16">
        <v>1700</v>
      </c>
      <c r="I46" s="9">
        <v>170</v>
      </c>
      <c r="J46" s="7">
        <v>17.6</v>
      </c>
      <c r="K46" s="7">
        <v>1.5</v>
      </c>
      <c r="L46" s="9">
        <v>36</v>
      </c>
      <c r="M46" s="68">
        <f t="shared" si="0"/>
        <v>18</v>
      </c>
      <c r="N46" s="68">
        <v>16</v>
      </c>
      <c r="O46" s="7">
        <v>1.1</v>
      </c>
      <c r="P46" s="13">
        <v>167</v>
      </c>
      <c r="Q46" s="13">
        <f t="shared" si="3"/>
        <v>41.75</v>
      </c>
      <c r="R46" s="10">
        <f t="shared" si="1"/>
        <v>2.609375</v>
      </c>
      <c r="S46" s="13">
        <v>6.3</v>
      </c>
      <c r="T46" s="7">
        <f t="shared" si="2"/>
        <v>6.626984126984127</v>
      </c>
      <c r="U46" s="13">
        <v>461</v>
      </c>
      <c r="V46" s="13">
        <v>120</v>
      </c>
      <c r="W46" s="13">
        <v>1200</v>
      </c>
      <c r="X46" s="9"/>
      <c r="Y46" s="13">
        <v>80</v>
      </c>
      <c r="Z46" s="10">
        <f t="shared" si="8"/>
        <v>7.18562874251497</v>
      </c>
    </row>
    <row r="47" spans="1:26" ht="18">
      <c r="A47" s="9">
        <v>41</v>
      </c>
      <c r="B47" s="15">
        <v>37923</v>
      </c>
      <c r="C47" s="49"/>
      <c r="D47" s="21">
        <v>0.7916666666666666</v>
      </c>
      <c r="E47" s="22">
        <v>0.8666666666666667</v>
      </c>
      <c r="F47" s="22">
        <v>0.9993055555555556</v>
      </c>
      <c r="G47" s="47" t="s">
        <v>87</v>
      </c>
      <c r="H47" s="16">
        <v>1000</v>
      </c>
      <c r="I47" s="16">
        <v>75</v>
      </c>
      <c r="J47" s="7">
        <v>22.5</v>
      </c>
      <c r="K47" s="7">
        <v>1.47</v>
      </c>
      <c r="L47" s="9">
        <v>31</v>
      </c>
      <c r="M47" s="68">
        <f t="shared" si="0"/>
        <v>15.5</v>
      </c>
      <c r="N47" s="73">
        <v>5.9</v>
      </c>
      <c r="O47" s="16">
        <v>0.54</v>
      </c>
      <c r="P47" s="13">
        <v>73</v>
      </c>
      <c r="Q47" s="13">
        <f t="shared" si="3"/>
        <v>18.25</v>
      </c>
      <c r="R47" s="10">
        <f t="shared" si="1"/>
        <v>3.0932203389830506</v>
      </c>
      <c r="S47" s="13">
        <v>2.7</v>
      </c>
      <c r="T47" s="7">
        <f t="shared" si="2"/>
        <v>6.759259259259259</v>
      </c>
      <c r="U47" s="13"/>
      <c r="V47" s="13">
        <v>34</v>
      </c>
      <c r="W47" s="13">
        <f>V47*10</f>
        <v>340</v>
      </c>
      <c r="X47" s="9"/>
      <c r="Y47" s="13"/>
      <c r="Z47" s="10">
        <f t="shared" si="8"/>
        <v>4.657534246575342</v>
      </c>
    </row>
    <row r="48" spans="1:26" ht="18">
      <c r="A48" s="9">
        <v>42</v>
      </c>
      <c r="B48" s="15">
        <v>37925</v>
      </c>
      <c r="C48" s="49"/>
      <c r="D48" s="21">
        <v>0.18055555555555555</v>
      </c>
      <c r="E48" s="22">
        <v>0.18958333333333333</v>
      </c>
      <c r="F48" s="22">
        <v>0.17</v>
      </c>
      <c r="G48" s="47" t="s">
        <v>88</v>
      </c>
      <c r="H48" s="16">
        <v>20</v>
      </c>
      <c r="I48" s="16">
        <v>1.6</v>
      </c>
      <c r="J48" s="7">
        <v>18.9</v>
      </c>
      <c r="K48" s="7">
        <v>1.47</v>
      </c>
      <c r="L48" s="7">
        <v>3.8</v>
      </c>
      <c r="M48" s="69">
        <f t="shared" si="0"/>
        <v>1.9</v>
      </c>
      <c r="N48" s="73">
        <v>0.075</v>
      </c>
      <c r="O48" s="16">
        <v>0.0086</v>
      </c>
      <c r="P48" s="13">
        <v>0.56</v>
      </c>
      <c r="Q48" s="13">
        <f t="shared" si="3"/>
        <v>0.14</v>
      </c>
      <c r="R48" s="10">
        <f t="shared" si="1"/>
        <v>1.866666666666667</v>
      </c>
      <c r="S48" s="13">
        <v>0.027</v>
      </c>
      <c r="T48" s="7">
        <f t="shared" si="2"/>
        <v>5.185185185185186</v>
      </c>
      <c r="U48" s="13"/>
      <c r="V48" s="13">
        <v>1.6</v>
      </c>
      <c r="W48" s="13">
        <v>16</v>
      </c>
      <c r="X48" s="9"/>
      <c r="Y48" s="13"/>
      <c r="Z48" s="10">
        <f t="shared" si="8"/>
        <v>28.57142857142857</v>
      </c>
    </row>
    <row r="49" spans="1:26" ht="18">
      <c r="A49" s="9">
        <v>43</v>
      </c>
      <c r="B49" s="15">
        <v>37925</v>
      </c>
      <c r="C49" s="49"/>
      <c r="D49" s="21">
        <v>0.6944444444444445</v>
      </c>
      <c r="E49" s="22">
        <v>0.7125</v>
      </c>
      <c r="F49" s="22">
        <v>0.8333333333333334</v>
      </c>
      <c r="G49" s="47" t="s">
        <v>89</v>
      </c>
      <c r="H49" s="16">
        <v>5.3</v>
      </c>
      <c r="I49" s="16">
        <v>0.84</v>
      </c>
      <c r="J49" s="7">
        <v>9.5</v>
      </c>
      <c r="K49" s="7">
        <v>1.5</v>
      </c>
      <c r="L49" s="7">
        <v>1.4</v>
      </c>
      <c r="M49" s="69">
        <f t="shared" si="0"/>
        <v>0.7</v>
      </c>
      <c r="N49" s="73">
        <v>0.65</v>
      </c>
      <c r="O49" s="16">
        <v>0.0095</v>
      </c>
      <c r="P49" s="13">
        <v>4.8</v>
      </c>
      <c r="Q49" s="13">
        <f t="shared" si="3"/>
        <v>1.2</v>
      </c>
      <c r="R49" s="10">
        <f t="shared" si="1"/>
        <v>1.846153846153846</v>
      </c>
      <c r="S49" s="13">
        <v>0.062</v>
      </c>
      <c r="T49" s="7">
        <f t="shared" si="2"/>
        <v>19.35483870967742</v>
      </c>
      <c r="V49" s="13">
        <v>0.042</v>
      </c>
      <c r="W49" s="13">
        <v>0.42</v>
      </c>
      <c r="X49" s="9"/>
      <c r="Y49" s="10"/>
      <c r="Z49" s="10">
        <f t="shared" si="8"/>
        <v>0.0875</v>
      </c>
    </row>
    <row r="50" spans="1:26" ht="18">
      <c r="A50" s="9">
        <v>44</v>
      </c>
      <c r="B50" s="15">
        <v>37926</v>
      </c>
      <c r="C50" s="49"/>
      <c r="D50" s="21">
        <v>0.4625</v>
      </c>
      <c r="E50" s="22">
        <v>0.4895833333333333</v>
      </c>
      <c r="F50" s="22">
        <v>0.5416666666666666</v>
      </c>
      <c r="G50" s="50" t="s">
        <v>106</v>
      </c>
      <c r="H50" s="51">
        <v>9.7</v>
      </c>
      <c r="I50" s="16">
        <v>0.96</v>
      </c>
      <c r="J50" s="7">
        <v>14.2</v>
      </c>
      <c r="K50" s="7">
        <v>1.5</v>
      </c>
      <c r="L50" s="7">
        <v>2.2</v>
      </c>
      <c r="M50" s="69">
        <f t="shared" si="0"/>
        <v>1.1</v>
      </c>
      <c r="N50" s="73">
        <v>0.24</v>
      </c>
      <c r="O50" s="16">
        <v>0.015</v>
      </c>
      <c r="P50" s="13">
        <v>1.6</v>
      </c>
      <c r="Q50" s="13">
        <f t="shared" si="3"/>
        <v>0.4</v>
      </c>
      <c r="R50" s="10">
        <f t="shared" si="1"/>
        <v>1.6666666666666667</v>
      </c>
      <c r="S50" s="13">
        <v>0.049</v>
      </c>
      <c r="T50" s="7">
        <f t="shared" si="2"/>
        <v>8.16326530612245</v>
      </c>
      <c r="V50" s="13">
        <v>0.047</v>
      </c>
      <c r="W50" s="13">
        <v>0.47</v>
      </c>
      <c r="X50" s="9"/>
      <c r="Y50" s="10"/>
      <c r="Z50" s="10">
        <f t="shared" si="8"/>
        <v>0.29374999999999996</v>
      </c>
    </row>
    <row r="51" spans="1:26" ht="18">
      <c r="A51" s="9">
        <v>45</v>
      </c>
      <c r="B51" s="15">
        <v>37926</v>
      </c>
      <c r="C51" s="49"/>
      <c r="D51" s="21">
        <v>0.9270833333333334</v>
      </c>
      <c r="E51" s="22">
        <v>0.9430555555555555</v>
      </c>
      <c r="F51" s="22">
        <v>0.041666666666666664</v>
      </c>
      <c r="G51" s="47" t="s">
        <v>75</v>
      </c>
      <c r="H51" s="16">
        <v>32</v>
      </c>
      <c r="I51" s="16">
        <v>3.8</v>
      </c>
      <c r="J51" s="7">
        <v>14.1</v>
      </c>
      <c r="K51" s="7">
        <v>1.6</v>
      </c>
      <c r="L51" s="7">
        <v>4.6</v>
      </c>
      <c r="M51" s="69">
        <f t="shared" si="0"/>
        <v>2.3</v>
      </c>
      <c r="N51" s="73">
        <v>0.44</v>
      </c>
      <c r="O51" s="16">
        <v>0.019</v>
      </c>
      <c r="P51" s="13">
        <v>7.9</v>
      </c>
      <c r="Q51" s="13">
        <f t="shared" si="3"/>
        <v>1.975</v>
      </c>
      <c r="R51" s="10">
        <f t="shared" si="1"/>
        <v>4.488636363636364</v>
      </c>
      <c r="S51" s="13">
        <v>0.13</v>
      </c>
      <c r="T51" s="7">
        <f t="shared" si="2"/>
        <v>15.192307692307692</v>
      </c>
      <c r="U51" s="13"/>
      <c r="V51" s="13">
        <v>3.6</v>
      </c>
      <c r="W51" s="13">
        <f aca="true" t="shared" si="9" ref="W51:W57">V51*10</f>
        <v>36</v>
      </c>
      <c r="X51" s="9"/>
      <c r="Y51" s="13"/>
      <c r="Z51" s="10">
        <f t="shared" si="8"/>
        <v>4.556962025316455</v>
      </c>
    </row>
    <row r="52" spans="1:26" ht="18">
      <c r="A52" s="9">
        <v>46</v>
      </c>
      <c r="B52" s="15">
        <v>37927</v>
      </c>
      <c r="C52" s="49"/>
      <c r="D52" s="21">
        <v>0.7152777777777778</v>
      </c>
      <c r="E52" s="22">
        <v>0.7277777777777777</v>
      </c>
      <c r="F52" s="22">
        <v>0.8118055555555556</v>
      </c>
      <c r="G52" s="47" t="s">
        <v>90</v>
      </c>
      <c r="H52" s="16">
        <v>830</v>
      </c>
      <c r="I52" s="9">
        <v>64</v>
      </c>
      <c r="J52" s="7">
        <v>22.4</v>
      </c>
      <c r="K52" s="7">
        <v>1.2</v>
      </c>
      <c r="L52" s="9">
        <v>14</v>
      </c>
      <c r="M52" s="68">
        <f t="shared" si="0"/>
        <v>7</v>
      </c>
      <c r="N52" s="69">
        <v>5.6</v>
      </c>
      <c r="O52" s="10">
        <v>0.61</v>
      </c>
      <c r="P52" s="13">
        <v>67</v>
      </c>
      <c r="Q52" s="13">
        <f t="shared" si="3"/>
        <v>16.75</v>
      </c>
      <c r="R52" s="10">
        <f t="shared" si="1"/>
        <v>2.991071428571429</v>
      </c>
      <c r="S52" s="13">
        <v>2.7</v>
      </c>
      <c r="T52" s="7">
        <f t="shared" si="2"/>
        <v>6.203703703703703</v>
      </c>
      <c r="U52" s="13"/>
      <c r="V52" s="13">
        <v>16</v>
      </c>
      <c r="W52" s="13">
        <f t="shared" si="9"/>
        <v>160</v>
      </c>
      <c r="X52" s="9"/>
      <c r="Y52" s="13"/>
      <c r="Z52" s="10">
        <f t="shared" si="8"/>
        <v>2.388059701492537</v>
      </c>
    </row>
    <row r="53" spans="1:26" ht="18">
      <c r="A53" s="9">
        <v>47</v>
      </c>
      <c r="B53" s="15">
        <v>37928</v>
      </c>
      <c r="C53" s="49"/>
      <c r="D53" s="21">
        <v>0.020833333333333332</v>
      </c>
      <c r="E53" s="22">
        <v>0.061111111111111116</v>
      </c>
      <c r="F53" s="22">
        <v>0.2916666666666667</v>
      </c>
      <c r="G53" s="47" t="s">
        <v>91</v>
      </c>
      <c r="H53" s="16">
        <v>270</v>
      </c>
      <c r="I53" s="16">
        <v>24</v>
      </c>
      <c r="J53" s="7">
        <v>19.8</v>
      </c>
      <c r="K53" s="7">
        <v>1.47</v>
      </c>
      <c r="L53" s="9">
        <v>16</v>
      </c>
      <c r="M53" s="68">
        <f t="shared" si="0"/>
        <v>8</v>
      </c>
      <c r="N53" s="69">
        <v>3.6</v>
      </c>
      <c r="O53" s="16">
        <v>0.31</v>
      </c>
      <c r="P53" s="13">
        <v>33</v>
      </c>
      <c r="Q53" s="13">
        <f t="shared" si="3"/>
        <v>8.25</v>
      </c>
      <c r="R53" s="10">
        <f t="shared" si="1"/>
        <v>2.2916666666666665</v>
      </c>
      <c r="S53" s="13">
        <v>1.2</v>
      </c>
      <c r="T53" s="7">
        <f t="shared" si="2"/>
        <v>6.875</v>
      </c>
      <c r="U53" s="13"/>
      <c r="V53" s="13">
        <v>2.3</v>
      </c>
      <c r="W53" s="13">
        <f t="shared" si="9"/>
        <v>23</v>
      </c>
      <c r="X53" s="9"/>
      <c r="Y53" s="13"/>
      <c r="Z53" s="10">
        <f t="shared" si="8"/>
        <v>0.696969696969697</v>
      </c>
    </row>
    <row r="54" spans="1:27" ht="18">
      <c r="A54" s="9">
        <v>48</v>
      </c>
      <c r="B54" s="15">
        <v>37928</v>
      </c>
      <c r="C54" s="49"/>
      <c r="D54" s="21">
        <v>0.3923611111111111</v>
      </c>
      <c r="E54" s="22">
        <v>0.4125</v>
      </c>
      <c r="F54" s="22">
        <v>0.64375</v>
      </c>
      <c r="G54" s="47" t="s">
        <v>92</v>
      </c>
      <c r="H54" s="16">
        <v>390</v>
      </c>
      <c r="I54" s="9">
        <v>34</v>
      </c>
      <c r="J54" s="7">
        <v>20.6</v>
      </c>
      <c r="K54" s="7">
        <v>1.7</v>
      </c>
      <c r="L54" s="9">
        <v>20</v>
      </c>
      <c r="M54" s="68">
        <f t="shared" si="0"/>
        <v>10</v>
      </c>
      <c r="N54" s="69">
        <v>1.6</v>
      </c>
      <c r="O54" s="10">
        <v>0.17</v>
      </c>
      <c r="P54" s="13">
        <v>43</v>
      </c>
      <c r="Q54" s="13">
        <f t="shared" si="3"/>
        <v>10.75</v>
      </c>
      <c r="R54" s="10">
        <f t="shared" si="1"/>
        <v>6.71875</v>
      </c>
      <c r="S54" s="13">
        <v>1.7</v>
      </c>
      <c r="T54" s="7">
        <f t="shared" si="2"/>
        <v>6.323529411764706</v>
      </c>
      <c r="U54" s="13"/>
      <c r="V54" s="13">
        <v>13</v>
      </c>
      <c r="W54" s="13">
        <f t="shared" si="9"/>
        <v>130</v>
      </c>
      <c r="X54" s="9">
        <v>190</v>
      </c>
      <c r="Y54" s="13">
        <v>30</v>
      </c>
      <c r="Z54" s="10">
        <f t="shared" si="8"/>
        <v>3.0232558139534884</v>
      </c>
      <c r="AA54" s="13"/>
    </row>
    <row r="55" spans="1:26" ht="18" hidden="1">
      <c r="A55" s="9">
        <v>49</v>
      </c>
      <c r="B55" s="15">
        <v>37929</v>
      </c>
      <c r="C55" s="49"/>
      <c r="D55" s="21">
        <v>0.7986111111111112</v>
      </c>
      <c r="E55" s="22">
        <v>0.8298611111111112</v>
      </c>
      <c r="F55" s="22">
        <v>0.08333333333333333</v>
      </c>
      <c r="G55" s="50" t="s">
        <v>107</v>
      </c>
      <c r="H55" s="51">
        <v>180</v>
      </c>
      <c r="I55" s="9">
        <v>170</v>
      </c>
      <c r="J55" s="7">
        <v>17.6</v>
      </c>
      <c r="K55" s="10">
        <v>0.8</v>
      </c>
      <c r="L55" s="9">
        <v>27</v>
      </c>
      <c r="M55" s="68">
        <f t="shared" si="0"/>
        <v>13.5</v>
      </c>
      <c r="N55" s="68">
        <v>48</v>
      </c>
      <c r="O55" s="7">
        <v>2.6</v>
      </c>
      <c r="P55" s="13">
        <v>180</v>
      </c>
      <c r="Q55" s="13">
        <f t="shared" si="3"/>
        <v>45</v>
      </c>
      <c r="R55" s="10">
        <f t="shared" si="1"/>
        <v>0.9375</v>
      </c>
      <c r="S55" s="13">
        <v>6.4</v>
      </c>
      <c r="T55" s="7">
        <f t="shared" si="2"/>
        <v>7.03125</v>
      </c>
      <c r="U55" s="13">
        <v>200</v>
      </c>
      <c r="V55" s="13">
        <v>61</v>
      </c>
      <c r="W55" s="13">
        <f t="shared" si="9"/>
        <v>610</v>
      </c>
      <c r="Z55" s="10">
        <f t="shared" si="8"/>
        <v>3.388888888888889</v>
      </c>
    </row>
    <row r="56" spans="1:26" ht="18">
      <c r="A56" s="9">
        <v>49</v>
      </c>
      <c r="B56" s="15">
        <v>37929</v>
      </c>
      <c r="C56" s="49" t="s">
        <v>45</v>
      </c>
      <c r="D56" s="21">
        <v>0.8125</v>
      </c>
      <c r="E56" s="22">
        <v>0.8236111111111111</v>
      </c>
      <c r="F56" s="22">
        <v>37930</v>
      </c>
      <c r="G56" s="47" t="s">
        <v>93</v>
      </c>
      <c r="H56" s="16">
        <v>2800</v>
      </c>
      <c r="I56" s="9">
        <v>290</v>
      </c>
      <c r="J56" s="7">
        <v>30</v>
      </c>
      <c r="K56" s="10">
        <v>0.8</v>
      </c>
      <c r="L56" s="9">
        <v>81</v>
      </c>
      <c r="M56" s="68">
        <f t="shared" si="0"/>
        <v>40.5</v>
      </c>
      <c r="N56" s="68">
        <v>13.7</v>
      </c>
      <c r="O56" s="7">
        <v>1</v>
      </c>
      <c r="P56" s="13">
        <v>177</v>
      </c>
      <c r="Q56" s="13">
        <f t="shared" si="3"/>
        <v>44.25</v>
      </c>
      <c r="R56" s="10">
        <f t="shared" si="1"/>
        <v>3.22992700729927</v>
      </c>
      <c r="S56" s="13">
        <v>7.2</v>
      </c>
      <c r="T56" s="7">
        <f t="shared" si="2"/>
        <v>6.145833333333333</v>
      </c>
      <c r="U56" s="13">
        <v>200</v>
      </c>
      <c r="V56" s="13">
        <v>61</v>
      </c>
      <c r="W56" s="13">
        <f t="shared" si="9"/>
        <v>610</v>
      </c>
      <c r="Z56" s="10">
        <f t="shared" si="8"/>
        <v>3.446327683615819</v>
      </c>
    </row>
    <row r="57" spans="1:26" ht="18">
      <c r="A57" s="9">
        <v>50</v>
      </c>
      <c r="B57" s="15">
        <v>37930</v>
      </c>
      <c r="C57" s="49"/>
      <c r="D57" s="21">
        <v>0.6805555555555555</v>
      </c>
      <c r="E57" s="22">
        <v>0.7</v>
      </c>
      <c r="F57" s="22">
        <v>0.7395833333333334</v>
      </c>
      <c r="G57" s="50" t="s">
        <v>66</v>
      </c>
      <c r="H57" s="52">
        <v>2</v>
      </c>
      <c r="I57" s="16">
        <v>0.16</v>
      </c>
      <c r="J57" s="7">
        <v>10.9</v>
      </c>
      <c r="K57" s="7">
        <v>1.47</v>
      </c>
      <c r="L57" s="10">
        <v>0.69</v>
      </c>
      <c r="M57" s="70">
        <f t="shared" si="0"/>
        <v>0.345</v>
      </c>
      <c r="N57" s="73">
        <v>0.049</v>
      </c>
      <c r="O57" s="16">
        <v>0.0034</v>
      </c>
      <c r="P57" s="13">
        <v>0.37</v>
      </c>
      <c r="Q57" s="13">
        <f t="shared" si="3"/>
        <v>0.0925</v>
      </c>
      <c r="R57" s="10">
        <f t="shared" si="1"/>
        <v>1.8877551020408163</v>
      </c>
      <c r="S57" s="13">
        <v>0.011</v>
      </c>
      <c r="T57" s="7">
        <f t="shared" si="2"/>
        <v>8.40909090909091</v>
      </c>
      <c r="U57" s="13"/>
      <c r="V57" s="13">
        <v>0.17</v>
      </c>
      <c r="W57" s="13">
        <f t="shared" si="9"/>
        <v>1.7000000000000002</v>
      </c>
      <c r="Z57" s="10">
        <f t="shared" si="8"/>
        <v>4.594594594594595</v>
      </c>
    </row>
    <row r="58" spans="2:23" ht="18">
      <c r="B58" s="15"/>
      <c r="C58" s="49"/>
      <c r="D58" s="21"/>
      <c r="E58" s="22"/>
      <c r="F58" s="22"/>
      <c r="G58" s="22"/>
      <c r="H58" s="22"/>
      <c r="I58" s="9"/>
      <c r="J58" s="8"/>
      <c r="K58" s="7"/>
      <c r="L58" s="10"/>
      <c r="M58" s="70"/>
      <c r="N58" s="73"/>
      <c r="O58" s="16"/>
      <c r="P58" s="13"/>
      <c r="Q58" s="13"/>
      <c r="R58" s="13"/>
      <c r="S58" s="13"/>
      <c r="U58" s="13"/>
      <c r="V58" s="13"/>
      <c r="W58" s="13"/>
    </row>
    <row r="59" spans="2:26" ht="18">
      <c r="B59" s="34" t="s">
        <v>35</v>
      </c>
      <c r="C59" s="10"/>
      <c r="D59" s="10"/>
      <c r="E59" s="10"/>
      <c r="F59" s="10"/>
      <c r="G59" s="10"/>
      <c r="H59" s="10">
        <f>AVERAGE(H6:H57)</f>
        <v>188.01078431372548</v>
      </c>
      <c r="I59" s="10">
        <f>AVERAGE(I6:I57)</f>
        <v>20.24123529411765</v>
      </c>
      <c r="J59" s="7">
        <f>AVERAGE(J6:J57)</f>
        <v>15.559607843137256</v>
      </c>
      <c r="K59" s="10">
        <f aca="true" t="shared" si="10" ref="K59:X59">AVERAGE(K6:K57)</f>
        <v>1.8749019607843131</v>
      </c>
      <c r="L59" s="10">
        <f t="shared" si="10"/>
        <v>8.61686274509804</v>
      </c>
      <c r="M59" s="70">
        <f>AVERAGE(M6:M57)</f>
        <v>4.30843137254902</v>
      </c>
      <c r="N59" s="70">
        <f>AVERAGE(N6:N57)</f>
        <v>3.0660588235294117</v>
      </c>
      <c r="O59" s="10">
        <f t="shared" si="10"/>
        <v>0.1851750980392157</v>
      </c>
      <c r="P59" s="10">
        <f t="shared" si="10"/>
        <v>23.602607843137253</v>
      </c>
      <c r="Q59" s="10">
        <f t="shared" si="10"/>
        <v>5.900651960784313</v>
      </c>
      <c r="R59" s="10">
        <f>AVERAGE(R6:R57)</f>
        <v>2.053799248945657</v>
      </c>
      <c r="S59" s="10">
        <f t="shared" si="10"/>
        <v>0.7991019607843138</v>
      </c>
      <c r="T59" s="10">
        <f t="shared" si="10"/>
        <v>8.442139085647597</v>
      </c>
      <c r="U59" s="13">
        <f t="shared" si="10"/>
        <v>287</v>
      </c>
      <c r="V59" s="10">
        <f t="shared" si="10"/>
        <v>11.094963767097072</v>
      </c>
      <c r="W59" s="10">
        <f t="shared" si="10"/>
        <v>97.1019598067474</v>
      </c>
      <c r="X59" s="9">
        <f t="shared" si="10"/>
        <v>80.52513325045774</v>
      </c>
      <c r="Y59" s="9">
        <f>AVERAGE(Y6:Y57)</f>
        <v>57.35820586810719</v>
      </c>
      <c r="Z59" s="10">
        <f>AVERAGE(Z6:Z57)</f>
        <v>4.166235956468313</v>
      </c>
    </row>
    <row r="60" spans="2:26" ht="18">
      <c r="B60" s="34" t="s">
        <v>36</v>
      </c>
      <c r="D60" s="11"/>
      <c r="E60" s="11"/>
      <c r="F60" s="11"/>
      <c r="G60" s="11"/>
      <c r="H60" s="11">
        <f>MIN(H6:H57)</f>
        <v>0.75</v>
      </c>
      <c r="I60" s="11">
        <f>MIN(J6:J57)</f>
        <v>9.24</v>
      </c>
      <c r="J60" s="7">
        <f aca="true" t="shared" si="11" ref="J60:P60">MIN(J6:J57)</f>
        <v>9.24</v>
      </c>
      <c r="K60" s="11">
        <f t="shared" si="11"/>
        <v>0.57</v>
      </c>
      <c r="L60" s="11">
        <f t="shared" si="11"/>
        <v>0.44</v>
      </c>
      <c r="M60" s="71">
        <f>MIN(M6:M57)</f>
        <v>0.22</v>
      </c>
      <c r="N60" s="71">
        <f t="shared" si="11"/>
        <v>0.011</v>
      </c>
      <c r="O60" s="11">
        <f t="shared" si="11"/>
        <v>0.00062</v>
      </c>
      <c r="P60" s="11">
        <f t="shared" si="11"/>
        <v>0.034</v>
      </c>
      <c r="Q60" s="11">
        <f aca="true" t="shared" si="12" ref="Q60:Z60">MIN(Q6:Q57)</f>
        <v>0.0085</v>
      </c>
      <c r="R60" s="11">
        <f>MIN(R6:R57)</f>
        <v>0.41666666666666663</v>
      </c>
      <c r="S60" s="11">
        <f t="shared" si="12"/>
        <v>0.0015</v>
      </c>
      <c r="T60" s="11">
        <f t="shared" si="12"/>
        <v>0.8762886597938144</v>
      </c>
      <c r="U60" s="13">
        <f t="shared" si="12"/>
        <v>200</v>
      </c>
      <c r="V60" s="11">
        <f t="shared" si="12"/>
        <v>0.016</v>
      </c>
      <c r="W60" s="10">
        <f t="shared" si="12"/>
        <v>0.16</v>
      </c>
      <c r="X60" s="9">
        <f t="shared" si="12"/>
        <v>19.952623149689067</v>
      </c>
      <c r="Y60" s="9">
        <f>MIN(Y6:Y57)</f>
        <v>30</v>
      </c>
      <c r="Z60" s="10">
        <f t="shared" si="12"/>
        <v>0.0875</v>
      </c>
    </row>
    <row r="61" spans="2:26" ht="18">
      <c r="B61" s="34" t="s">
        <v>37</v>
      </c>
      <c r="D61" s="11"/>
      <c r="E61" s="11"/>
      <c r="F61" s="11"/>
      <c r="G61" s="11"/>
      <c r="H61" s="9">
        <f>MAX(H6:H57)</f>
        <v>2800</v>
      </c>
      <c r="I61" s="9">
        <f>MAX(I6:I57)</f>
        <v>290</v>
      </c>
      <c r="J61" s="9">
        <f>MAX(J6:J57)</f>
        <v>30</v>
      </c>
      <c r="K61" s="9">
        <f>MAX(K6:K57)</f>
        <v>8.8</v>
      </c>
      <c r="L61" s="9">
        <f aca="true" t="shared" si="13" ref="L61:Z61">MAX(L6:L57)</f>
        <v>81</v>
      </c>
      <c r="M61" s="68">
        <f>MAX(M6:M57)</f>
        <v>40.5</v>
      </c>
      <c r="N61" s="68">
        <f t="shared" si="13"/>
        <v>48</v>
      </c>
      <c r="O61" s="9">
        <f t="shared" si="13"/>
        <v>2.6</v>
      </c>
      <c r="P61" s="9">
        <f t="shared" si="13"/>
        <v>180</v>
      </c>
      <c r="Q61" s="9">
        <f t="shared" si="13"/>
        <v>45</v>
      </c>
      <c r="R61" s="9">
        <f>MAX(R6:R57)</f>
        <v>6.71875</v>
      </c>
      <c r="S61" s="9">
        <f t="shared" si="13"/>
        <v>7.2</v>
      </c>
      <c r="T61" s="9">
        <f t="shared" si="13"/>
        <v>19.35483870967742</v>
      </c>
      <c r="U61" s="9">
        <f t="shared" si="13"/>
        <v>461</v>
      </c>
      <c r="V61" s="9">
        <f t="shared" si="13"/>
        <v>120</v>
      </c>
      <c r="W61" s="9">
        <f t="shared" si="13"/>
        <v>1200</v>
      </c>
      <c r="X61" s="9">
        <f t="shared" si="13"/>
        <v>190</v>
      </c>
      <c r="Y61" s="9">
        <f>MAX(Y6:Y57)</f>
        <v>80</v>
      </c>
      <c r="Z61" s="9">
        <f t="shared" si="13"/>
        <v>28.57142857142857</v>
      </c>
    </row>
    <row r="63" spans="2:4" ht="23.25">
      <c r="B63" s="23" t="s">
        <v>40</v>
      </c>
      <c r="D63" s="14" t="s">
        <v>24</v>
      </c>
    </row>
    <row r="64" spans="2:4" ht="23.25">
      <c r="B64" s="23" t="s">
        <v>41</v>
      </c>
      <c r="D64" s="14" t="s">
        <v>25</v>
      </c>
    </row>
    <row r="65" spans="2:4" ht="23.25">
      <c r="B65" s="23" t="s">
        <v>18</v>
      </c>
      <c r="D65" s="14" t="s">
        <v>15</v>
      </c>
    </row>
    <row r="66" spans="2:4" ht="23.25">
      <c r="B66" s="23" t="s">
        <v>42</v>
      </c>
      <c r="D66" s="14" t="s">
        <v>44</v>
      </c>
    </row>
    <row r="67" spans="2:4" ht="23.25">
      <c r="B67" s="23" t="s">
        <v>43</v>
      </c>
      <c r="D67" s="14" t="s">
        <v>16</v>
      </c>
    </row>
    <row r="68" spans="2:4" ht="20.25">
      <c r="B68" s="23" t="s">
        <v>20</v>
      </c>
      <c r="D68" s="14" t="s">
        <v>38</v>
      </c>
    </row>
    <row r="69" spans="2:4" ht="23.25">
      <c r="B69" s="23" t="s">
        <v>19</v>
      </c>
      <c r="D69" s="14" t="s">
        <v>22</v>
      </c>
    </row>
    <row r="70" spans="2:4" ht="23.25">
      <c r="B70" s="23" t="s">
        <v>21</v>
      </c>
      <c r="D70" s="14" t="s">
        <v>23</v>
      </c>
    </row>
    <row r="71" spans="2:4" ht="20.25">
      <c r="B71" s="23" t="s">
        <v>6</v>
      </c>
      <c r="D71" s="14" t="s">
        <v>17</v>
      </c>
    </row>
    <row r="72" spans="2:4" ht="21">
      <c r="B72" s="23" t="s">
        <v>14</v>
      </c>
      <c r="D72" s="14" t="s">
        <v>39</v>
      </c>
    </row>
    <row r="73" spans="2:9" ht="20.25">
      <c r="B73" s="14"/>
      <c r="C73" s="39" t="s">
        <v>45</v>
      </c>
      <c r="D73" s="14" t="s">
        <v>46</v>
      </c>
      <c r="E73" s="14"/>
      <c r="F73" s="14"/>
      <c r="G73" s="14"/>
      <c r="H73" s="14"/>
      <c r="I73" s="14"/>
    </row>
  </sheetData>
  <mergeCells count="4">
    <mergeCell ref="D4:F4"/>
    <mergeCell ref="I2:O2"/>
    <mergeCell ref="X2:Y2"/>
    <mergeCell ref="G2:H2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5" sqref="M5"/>
    </sheetView>
  </sheetViews>
  <sheetFormatPr defaultColWidth="9.140625" defaultRowHeight="12.75"/>
  <cols>
    <col min="1" max="1" width="7.00390625" style="0" customWidth="1"/>
    <col min="3" max="3" width="6.7109375" style="0" customWidth="1"/>
    <col min="4" max="4" width="12.00390625" style="0" customWidth="1"/>
    <col min="5" max="5" width="12.57421875" style="0" customWidth="1"/>
    <col min="6" max="6" width="8.00390625" style="0" customWidth="1"/>
    <col min="7" max="7" width="11.7109375" style="0" customWidth="1"/>
    <col min="8" max="8" width="14.421875" style="0" hidden="1" customWidth="1"/>
    <col min="9" max="9" width="12.28125" style="0" customWidth="1"/>
    <col min="10" max="10" width="11.8515625" style="0" customWidth="1"/>
    <col min="11" max="11" width="13.7109375" style="0" hidden="1" customWidth="1"/>
    <col min="12" max="12" width="15.00390625" style="0" customWidth="1"/>
    <col min="13" max="13" width="11.421875" style="0" customWidth="1"/>
  </cols>
  <sheetData>
    <row r="1" spans="2:5" ht="20.25">
      <c r="B1" s="1" t="s">
        <v>51</v>
      </c>
      <c r="E1" s="2"/>
    </row>
    <row r="2" spans="2:13" ht="23.25">
      <c r="B2" s="37" t="s">
        <v>1</v>
      </c>
      <c r="D2" s="27" t="s">
        <v>3</v>
      </c>
      <c r="E2" s="3" t="s">
        <v>40</v>
      </c>
      <c r="F2" s="3" t="s">
        <v>41</v>
      </c>
      <c r="G2" s="3" t="s">
        <v>59</v>
      </c>
      <c r="H2" s="37" t="s">
        <v>60</v>
      </c>
      <c r="I2" s="3" t="s">
        <v>18</v>
      </c>
      <c r="J2" s="3" t="s">
        <v>43</v>
      </c>
      <c r="K2" s="3" t="s">
        <v>61</v>
      </c>
      <c r="L2" s="3" t="s">
        <v>62</v>
      </c>
      <c r="M2" s="3" t="s">
        <v>14</v>
      </c>
    </row>
    <row r="3" spans="4:13" ht="21.75">
      <c r="D3" s="4" t="s">
        <v>7</v>
      </c>
      <c r="E3" s="4" t="s">
        <v>8</v>
      </c>
      <c r="F3" s="28" t="s">
        <v>9</v>
      </c>
      <c r="G3" s="4" t="s">
        <v>10</v>
      </c>
      <c r="H3" s="4" t="s">
        <v>11</v>
      </c>
      <c r="I3" s="4" t="s">
        <v>11</v>
      </c>
      <c r="J3" s="4" t="s">
        <v>11</v>
      </c>
      <c r="K3" s="5" t="s">
        <v>11</v>
      </c>
      <c r="L3" s="5" t="s">
        <v>11</v>
      </c>
      <c r="M3" s="5" t="s">
        <v>11</v>
      </c>
    </row>
    <row r="4" spans="1:11" ht="15.75">
      <c r="A4" s="6">
        <v>2002</v>
      </c>
      <c r="D4" s="4"/>
      <c r="E4" s="4"/>
      <c r="F4" s="28"/>
      <c r="G4" s="4"/>
      <c r="H4" s="4"/>
      <c r="I4" s="4"/>
      <c r="J4" s="4"/>
      <c r="K4" s="5"/>
    </row>
    <row r="5" spans="2:13" ht="18">
      <c r="B5" s="15">
        <v>37367</v>
      </c>
      <c r="C5" t="s">
        <v>52</v>
      </c>
      <c r="D5" s="38">
        <v>0.02152777777777778</v>
      </c>
      <c r="E5" s="7">
        <v>1.6</v>
      </c>
      <c r="F5" s="39">
        <v>22.7</v>
      </c>
      <c r="G5" s="13">
        <v>8.8</v>
      </c>
      <c r="H5" s="9">
        <v>11</v>
      </c>
      <c r="I5" s="7">
        <f>H5/2</f>
        <v>5.5</v>
      </c>
      <c r="J5" s="10">
        <v>0.8</v>
      </c>
      <c r="K5" s="7">
        <v>1</v>
      </c>
      <c r="L5" s="13">
        <f>K5/4</f>
        <v>0.25</v>
      </c>
      <c r="M5" s="9">
        <f>(10^31.3)/10^30</f>
        <v>19.952623149689067</v>
      </c>
    </row>
    <row r="6" spans="2:13" ht="18">
      <c r="B6" s="15">
        <v>37367</v>
      </c>
      <c r="C6" t="s">
        <v>53</v>
      </c>
      <c r="D6" s="38">
        <v>0.09166666666666667</v>
      </c>
      <c r="E6" s="7">
        <v>2.4</v>
      </c>
      <c r="F6" s="39">
        <v>18.3</v>
      </c>
      <c r="G6" s="13">
        <v>18</v>
      </c>
      <c r="H6" s="9">
        <v>16</v>
      </c>
      <c r="I6" s="7">
        <f>H6/2</f>
        <v>8</v>
      </c>
      <c r="J6" s="13">
        <v>12</v>
      </c>
      <c r="K6" s="13">
        <v>13</v>
      </c>
      <c r="L6" s="7">
        <f>K6/4</f>
        <v>3.25</v>
      </c>
      <c r="M6" s="44"/>
    </row>
    <row r="7" spans="2:13" ht="18">
      <c r="B7" s="15">
        <v>37408</v>
      </c>
      <c r="D7" s="38">
        <v>0.16458333333333333</v>
      </c>
      <c r="E7" s="10">
        <v>0.9</v>
      </c>
      <c r="F7" s="39">
        <v>17.6</v>
      </c>
      <c r="G7" s="13">
        <v>0.54</v>
      </c>
      <c r="H7" s="7">
        <v>2</v>
      </c>
      <c r="I7" s="7">
        <f>H7/2</f>
        <v>1</v>
      </c>
      <c r="J7" s="10">
        <v>0.5</v>
      </c>
      <c r="K7" s="13">
        <v>0.6</v>
      </c>
      <c r="L7" s="13">
        <f>K7/4</f>
        <v>0.15</v>
      </c>
      <c r="M7" s="9"/>
    </row>
    <row r="8" spans="2:13" ht="18">
      <c r="B8" s="15">
        <v>37460</v>
      </c>
      <c r="D8" s="38">
        <v>0.02638888888888889</v>
      </c>
      <c r="E8" s="7">
        <v>6.9</v>
      </c>
      <c r="F8" s="39">
        <v>32.1</v>
      </c>
      <c r="G8" s="10">
        <v>0.9</v>
      </c>
      <c r="H8" s="9">
        <v>10</v>
      </c>
      <c r="I8" s="7">
        <f>H8/2</f>
        <v>5</v>
      </c>
      <c r="J8" s="13">
        <v>1.1</v>
      </c>
      <c r="K8" s="13">
        <v>3.2</v>
      </c>
      <c r="L8" s="10">
        <f>K8/4</f>
        <v>0.8</v>
      </c>
      <c r="M8" s="9">
        <f>(10^31.5)/10^30</f>
        <v>31.622776601684162</v>
      </c>
    </row>
    <row r="9" spans="1:13" ht="18">
      <c r="A9" s="40">
        <v>2003</v>
      </c>
      <c r="D9" s="38"/>
      <c r="E9" s="7"/>
      <c r="F9" s="39"/>
      <c r="G9" s="13"/>
      <c r="H9" s="7"/>
      <c r="I9" s="7"/>
      <c r="J9" s="13"/>
      <c r="K9" s="13"/>
      <c r="L9" s="13"/>
      <c r="M9" s="13"/>
    </row>
    <row r="10" spans="2:13" ht="18">
      <c r="B10" s="15">
        <v>37737</v>
      </c>
      <c r="D10" s="38">
        <v>0.13125</v>
      </c>
      <c r="E10" s="10">
        <v>0.6</v>
      </c>
      <c r="F10" s="8">
        <v>26</v>
      </c>
      <c r="G10" s="10">
        <v>0.6</v>
      </c>
      <c r="H10" s="7">
        <v>2</v>
      </c>
      <c r="I10" s="7">
        <f aca="true" t="shared" si="0" ref="I10:I20">H10/2</f>
        <v>1</v>
      </c>
      <c r="J10" s="10">
        <v>0.4</v>
      </c>
      <c r="K10" s="13">
        <v>0.6</v>
      </c>
      <c r="L10" s="13">
        <f aca="true" t="shared" si="1" ref="L10:L20">K10/4</f>
        <v>0.15</v>
      </c>
      <c r="M10" s="13"/>
    </row>
    <row r="11" spans="2:13" ht="18">
      <c r="B11" s="15">
        <v>37913</v>
      </c>
      <c r="D11" s="38">
        <v>0.6965277777777777</v>
      </c>
      <c r="E11" s="7">
        <v>4</v>
      </c>
      <c r="F11" s="39">
        <v>24.6</v>
      </c>
      <c r="G11" s="13">
        <v>1.8</v>
      </c>
      <c r="H11" s="7">
        <v>8.5</v>
      </c>
      <c r="I11" s="7">
        <f t="shared" si="0"/>
        <v>4.25</v>
      </c>
      <c r="J11" s="13">
        <v>2.9</v>
      </c>
      <c r="K11" s="7">
        <v>5</v>
      </c>
      <c r="L11" s="7">
        <f t="shared" si="1"/>
        <v>1.25</v>
      </c>
      <c r="M11" s="13"/>
    </row>
    <row r="12" spans="2:13" ht="18">
      <c r="B12" s="15">
        <v>37916</v>
      </c>
      <c r="D12" s="38">
        <v>0.8368055555555555</v>
      </c>
      <c r="E12" s="7">
        <v>2.3</v>
      </c>
      <c r="F12" s="39">
        <v>24.9</v>
      </c>
      <c r="G12" s="13">
        <v>1.2</v>
      </c>
      <c r="H12" s="7">
        <v>5.5</v>
      </c>
      <c r="I12" s="7">
        <f t="shared" si="0"/>
        <v>2.75</v>
      </c>
      <c r="J12" s="7">
        <v>4</v>
      </c>
      <c r="K12" s="13">
        <v>4.6</v>
      </c>
      <c r="L12" s="7">
        <f t="shared" si="1"/>
        <v>1.15</v>
      </c>
      <c r="M12" s="13"/>
    </row>
    <row r="13" spans="2:13" ht="18">
      <c r="B13" s="15">
        <v>37917</v>
      </c>
      <c r="D13" s="38">
        <v>0.8326388888888889</v>
      </c>
      <c r="E13" s="7">
        <v>5.3</v>
      </c>
      <c r="F13" s="8">
        <v>22</v>
      </c>
      <c r="G13" s="10">
        <v>0.9</v>
      </c>
      <c r="H13" s="7">
        <v>6.2</v>
      </c>
      <c r="I13" s="7">
        <f t="shared" si="0"/>
        <v>3.1</v>
      </c>
      <c r="J13" s="13">
        <v>6.2</v>
      </c>
      <c r="K13" s="13">
        <v>7.8</v>
      </c>
      <c r="L13" s="7">
        <f t="shared" si="1"/>
        <v>1.95</v>
      </c>
      <c r="M13" s="13"/>
    </row>
    <row r="14" spans="2:13" ht="18">
      <c r="B14" s="15">
        <v>37922</v>
      </c>
      <c r="C14" t="s">
        <v>54</v>
      </c>
      <c r="D14" s="38">
        <v>0.46319444444444446</v>
      </c>
      <c r="E14" s="9">
        <v>84</v>
      </c>
      <c r="F14" s="39">
        <v>29.1</v>
      </c>
      <c r="G14" s="13">
        <v>2.8</v>
      </c>
      <c r="H14" s="9">
        <v>59</v>
      </c>
      <c r="I14" s="9">
        <f t="shared" si="0"/>
        <v>29.5</v>
      </c>
      <c r="J14" s="13">
        <v>48</v>
      </c>
      <c r="K14" s="13">
        <v>59</v>
      </c>
      <c r="L14" s="9">
        <f t="shared" si="1"/>
        <v>14.75</v>
      </c>
      <c r="M14" s="13"/>
    </row>
    <row r="15" spans="2:13" ht="18" hidden="1">
      <c r="B15" s="15">
        <v>37922</v>
      </c>
      <c r="C15" t="s">
        <v>55</v>
      </c>
      <c r="D15" s="38">
        <v>0.4666666666666666</v>
      </c>
      <c r="E15" s="7">
        <v>15</v>
      </c>
      <c r="F15" s="8">
        <v>40</v>
      </c>
      <c r="G15" s="13">
        <v>2.8</v>
      </c>
      <c r="H15" s="9">
        <v>34</v>
      </c>
      <c r="I15" s="9">
        <f t="shared" si="0"/>
        <v>17</v>
      </c>
      <c r="J15" s="13">
        <v>31</v>
      </c>
      <c r="K15" s="13">
        <v>34</v>
      </c>
      <c r="L15" s="13">
        <f t="shared" si="1"/>
        <v>8.5</v>
      </c>
      <c r="M15" s="13"/>
    </row>
    <row r="16" spans="2:13" ht="18" hidden="1">
      <c r="B16" s="15">
        <v>37922</v>
      </c>
      <c r="C16" t="s">
        <v>56</v>
      </c>
      <c r="D16" s="38">
        <v>0.4666666666666666</v>
      </c>
      <c r="E16" s="7">
        <v>5200</v>
      </c>
      <c r="F16" s="39">
        <v>12.9</v>
      </c>
      <c r="G16" s="13">
        <v>2.8</v>
      </c>
      <c r="H16" s="9">
        <v>140</v>
      </c>
      <c r="I16" s="9">
        <f t="shared" si="0"/>
        <v>70</v>
      </c>
      <c r="J16" s="13">
        <v>190</v>
      </c>
      <c r="K16" s="13">
        <v>910</v>
      </c>
      <c r="L16" s="13">
        <f t="shared" si="1"/>
        <v>227.5</v>
      </c>
      <c r="M16" s="13"/>
    </row>
    <row r="17" spans="2:13" ht="18">
      <c r="B17" s="15">
        <v>37927</v>
      </c>
      <c r="D17" s="38">
        <v>0.7277777777777777</v>
      </c>
      <c r="E17" s="7">
        <v>12</v>
      </c>
      <c r="F17" s="39">
        <v>29.3</v>
      </c>
      <c r="G17" s="13">
        <v>2.7</v>
      </c>
      <c r="H17" s="9">
        <v>21</v>
      </c>
      <c r="I17" s="9">
        <f t="shared" si="0"/>
        <v>10.5</v>
      </c>
      <c r="J17" s="13">
        <v>9.9</v>
      </c>
      <c r="K17" s="13">
        <v>10</v>
      </c>
      <c r="L17" s="13">
        <f t="shared" si="1"/>
        <v>2.5</v>
      </c>
      <c r="M17" s="13"/>
    </row>
    <row r="18" spans="2:13" ht="18">
      <c r="B18" s="15">
        <v>37928</v>
      </c>
      <c r="C18" t="s">
        <v>57</v>
      </c>
      <c r="D18" s="38">
        <v>0.4173611111111111</v>
      </c>
      <c r="E18" s="9">
        <v>500</v>
      </c>
      <c r="F18" s="39">
        <v>13.2</v>
      </c>
      <c r="G18" s="13">
        <v>2.8</v>
      </c>
      <c r="H18" s="9">
        <v>22.2</v>
      </c>
      <c r="I18" s="9">
        <f t="shared" si="0"/>
        <v>11.1</v>
      </c>
      <c r="J18" s="13">
        <v>13</v>
      </c>
      <c r="K18" s="13">
        <v>100</v>
      </c>
      <c r="L18" s="13">
        <f t="shared" si="1"/>
        <v>25</v>
      </c>
      <c r="M18" s="13">
        <v>190</v>
      </c>
    </row>
    <row r="19" spans="2:13" ht="18">
      <c r="B19" s="15">
        <v>37928</v>
      </c>
      <c r="C19" t="s">
        <v>58</v>
      </c>
      <c r="D19" s="38">
        <v>0.4125</v>
      </c>
      <c r="E19" s="7">
        <v>3.2</v>
      </c>
      <c r="F19" s="39">
        <v>37.2</v>
      </c>
      <c r="G19" s="13">
        <v>2.8</v>
      </c>
      <c r="H19" s="7">
        <v>6</v>
      </c>
      <c r="I19" s="7">
        <f t="shared" si="0"/>
        <v>3</v>
      </c>
      <c r="J19" s="10">
        <v>0.1</v>
      </c>
      <c r="K19" s="13">
        <v>0.4</v>
      </c>
      <c r="L19" s="10">
        <f t="shared" si="1"/>
        <v>0.1</v>
      </c>
      <c r="M19" s="29"/>
    </row>
    <row r="20" spans="2:13" ht="18">
      <c r="B20" s="15">
        <v>37929</v>
      </c>
      <c r="D20" s="38">
        <v>0.8173611111111111</v>
      </c>
      <c r="E20" s="7">
        <v>4.5</v>
      </c>
      <c r="F20" s="39">
        <v>21.2</v>
      </c>
      <c r="G20" s="13">
        <v>0.6</v>
      </c>
      <c r="H20" s="7">
        <v>4</v>
      </c>
      <c r="I20" s="7">
        <f t="shared" si="0"/>
        <v>2</v>
      </c>
      <c r="J20" s="10">
        <v>0.1</v>
      </c>
      <c r="K20" s="13">
        <v>0.2</v>
      </c>
      <c r="L20" s="13">
        <f t="shared" si="1"/>
        <v>0.05</v>
      </c>
      <c r="M20" s="29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D3" sqref="D3"/>
    </sheetView>
  </sheetViews>
  <sheetFormatPr defaultColWidth="9.140625" defaultRowHeight="12.75"/>
  <sheetData>
    <row r="1" ht="20.25">
      <c r="A1" s="32" t="s">
        <v>30</v>
      </c>
    </row>
    <row r="3" spans="2:3" ht="12.75">
      <c r="B3" t="s">
        <v>31</v>
      </c>
      <c r="C3" t="s">
        <v>33</v>
      </c>
    </row>
    <row r="4" spans="2:3" ht="14.25">
      <c r="B4" t="s">
        <v>32</v>
      </c>
      <c r="C4" t="s">
        <v>34</v>
      </c>
    </row>
    <row r="6" spans="1:3" ht="12.75">
      <c r="A6" s="33">
        <v>37929</v>
      </c>
      <c r="B6">
        <v>0.1</v>
      </c>
      <c r="C6">
        <v>600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Haga</dc:creator>
  <cp:keywords/>
  <dc:description/>
  <cp:lastModifiedBy>Brian R. Dennis</cp:lastModifiedBy>
  <cp:lastPrinted>2005-06-03T21:53:15Z</cp:lastPrinted>
  <dcterms:created xsi:type="dcterms:W3CDTF">2005-05-04T20:08:24Z</dcterms:created>
  <dcterms:modified xsi:type="dcterms:W3CDTF">2005-06-03T23:19:32Z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-1094644867</vt:i4>
  </property>
  <property fmtid="{D5CDD505-2E9C-101B-9397-08002B2CF9AE}" pid="3" name="_NewReviewCycle">
    <vt:lpwstr/>
  </property>
  <property fmtid="{D5CDD505-2E9C-101B-9397-08002B2CF9AE}" pid="4" name="_EmailSubject">
    <vt:lpwstr>Latest spreadsheet</vt:lpwstr>
  </property>
  <property fmtid="{D5CDD505-2E9C-101B-9397-08002B2CF9AE}" pid="5" name="_AuthorEmail">
    <vt:lpwstr>Brian.R.Dennis@nasa.gov</vt:lpwstr>
  </property>
  <property fmtid="{D5CDD505-2E9C-101B-9397-08002B2CF9AE}" pid="6" name="_AuthorEmailDisplayName">
    <vt:lpwstr>Brian R. Dennis</vt:lpwstr>
  </property>
  <property fmtid="{D5CDD505-2E9C-101B-9397-08002B2CF9AE}" pid="7" name="_PreviousAdHocReviewCycleID">
    <vt:i4>-718646108</vt:i4>
  </property>
  <property fmtid="{D5CDD505-2E9C-101B-9397-08002B2CF9AE}" pid="8" name="_ReviewingToolsShownOnce">
    <vt:lpwstr/>
  </property>
</Properties>
</file>