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480" windowHeight="11640" activeTab="0"/>
  </bookViews>
  <sheets>
    <sheet name="FY 07 RATE" sheetId="1" r:id="rId1"/>
  </sheets>
  <definedNames>
    <definedName name="_Regression_Int" localSheetId="0" hidden="1">1</definedName>
    <definedName name="Full_GA">'FY 07 RATE'!$B$1</definedName>
    <definedName name="Full_GA_NIH">'FY 07 RATE'!$H$2</definedName>
    <definedName name="LW_Serv">'FY 07 RATE'!$B$2</definedName>
    <definedName name="LW_Serv_NIH">'FY 07 RATE'!$H$1</definedName>
    <definedName name="NFA">'FY 07 RATE'!$B$3</definedName>
    <definedName name="OFA">'FY 07 RATE'!$B$4</definedName>
    <definedName name="_xlnm.Print_Area" localSheetId="0">'FY 07 RATE'!$A$7:$U$157</definedName>
    <definedName name="Print_Area_MI">'FY 07 RATE'!$A$15:$P$53</definedName>
    <definedName name="_xlnm.Print_Titles" localSheetId="0">'FY 07 RATE'!$7:$14</definedName>
    <definedName name="Print_Titles_MI" localSheetId="0">'FY 07 RATE'!$7:$14</definedName>
  </definedNames>
  <calcPr fullCalcOnLoad="1"/>
</workbook>
</file>

<file path=xl/comments1.xml><?xml version="1.0" encoding="utf-8"?>
<comments xmlns="http://schemas.openxmlformats.org/spreadsheetml/2006/main">
  <authors>
    <author>Shantilata Subudhi</author>
  </authors>
  <commentList>
    <comment ref="B68" authorId="0">
      <text>
        <r>
          <rPr>
            <b/>
            <sz val="8"/>
            <rFont val="Tahoma"/>
            <family val="0"/>
          </rPr>
          <t>Shantilata Subudhi:</t>
        </r>
        <r>
          <rPr>
            <sz val="8"/>
            <rFont val="Tahoma"/>
            <family val="0"/>
          </rPr>
          <t xml:space="preserve">
Direct plus Decontamination/decommissioning rates per hr.</t>
        </r>
      </text>
    </comment>
    <comment ref="F68" authorId="0">
      <text>
        <r>
          <rPr>
            <b/>
            <sz val="8"/>
            <rFont val="Tahoma"/>
            <family val="0"/>
          </rPr>
          <t>Shantilata Subudhi:</t>
        </r>
        <r>
          <rPr>
            <sz val="8"/>
            <rFont val="Tahoma"/>
            <family val="0"/>
          </rPr>
          <t xml:space="preserve">
Manually entered G&amp;A amt because part of the costs includes central recharges which gets lower G&amp;A rate (31.2%); therefore, full G&amp;A rate (39.45%) cannot apply to the direct costs. </t>
        </r>
      </text>
    </comment>
    <comment ref="A68" authorId="0">
      <text>
        <r>
          <rPr>
            <b/>
            <sz val="8"/>
            <rFont val="Tahoma"/>
            <family val="0"/>
          </rPr>
          <t>Shantilata Subudhi:</t>
        </r>
        <r>
          <rPr>
            <sz val="8"/>
            <rFont val="Tahoma"/>
            <family val="0"/>
          </rPr>
          <t xml:space="preserve">
New Rate as of 2-16-07</t>
        </r>
      </text>
    </comment>
  </commentList>
</comments>
</file>

<file path=xl/sharedStrings.xml><?xml version="1.0" encoding="utf-8"?>
<sst xmlns="http://schemas.openxmlformats.org/spreadsheetml/2006/main" count="172" uniqueCount="159">
  <si>
    <t>this line and data above not included in print out</t>
  </si>
  <si>
    <t>BROOKHAVEN NATIONAL LABORATORY</t>
  </si>
  <si>
    <t>BNL Users Only</t>
  </si>
  <si>
    <t>Organizational Unit</t>
  </si>
  <si>
    <t>SCIENTIFIC DEVICES</t>
  </si>
  <si>
    <t xml:space="preserve">     Cost per hour</t>
  </si>
  <si>
    <t xml:space="preserve">     A- per project</t>
  </si>
  <si>
    <t xml:space="preserve">     B- per house period</t>
  </si>
  <si>
    <t xml:space="preserve">     C- per CATS</t>
  </si>
  <si>
    <t xml:space="preserve">     F- pollutant sources -per N + 1 zone</t>
  </si>
  <si>
    <t>Non Returned Items - One Time Fee</t>
  </si>
  <si>
    <t xml:space="preserve">     A- CATS</t>
  </si>
  <si>
    <t xml:space="preserve">     B- Source</t>
  </si>
  <si>
    <t xml:space="preserve">     C- Tray</t>
  </si>
  <si>
    <t xml:space="preserve">     Mouse</t>
  </si>
  <si>
    <t xml:space="preserve">     Rat</t>
  </si>
  <si>
    <t xml:space="preserve">     Rabbit</t>
  </si>
  <si>
    <t xml:space="preserve">     Baboon</t>
  </si>
  <si>
    <t>- Professional Reps</t>
  </si>
  <si>
    <t>- Radiation Control Technicians (RCT)</t>
  </si>
  <si>
    <t>- RCT Overtime</t>
  </si>
  <si>
    <t>Glassblowing Services</t>
  </si>
  <si>
    <t xml:space="preserve">Engineering Construction Services </t>
  </si>
  <si>
    <t>Metallurgical Services</t>
  </si>
  <si>
    <t>Building Trades Shops  (Standard)</t>
  </si>
  <si>
    <t>Building Trades Shops  (Assigned)</t>
  </si>
  <si>
    <t>General Labor</t>
  </si>
  <si>
    <t>Tandem Van de Graaff -  MP-6</t>
  </si>
  <si>
    <t>CCD Technicians Services</t>
  </si>
  <si>
    <t>Demonstration Fee (Two Tables) (Per Day)</t>
  </si>
  <si>
    <t>Each Additional Table (Per Day)</t>
  </si>
  <si>
    <t>Capillary Adsorption Tube Sampler (CATS)</t>
  </si>
  <si>
    <t xml:space="preserve">Chauffeur Straight Time Hourly Rate </t>
  </si>
  <si>
    <t>Chauffeur Overtime Hourly Rate</t>
  </si>
  <si>
    <t>DOE Program</t>
  </si>
  <si>
    <t xml:space="preserve">Total </t>
  </si>
  <si>
    <t xml:space="preserve">Copy Service </t>
  </si>
  <si>
    <t>C/S Assigned Rate</t>
  </si>
  <si>
    <t>C/S Premium Rate</t>
  </si>
  <si>
    <t xml:space="preserve">Off-Site per day </t>
  </si>
  <si>
    <t>On-Site per day</t>
  </si>
  <si>
    <t>On-Site 1/2 day</t>
  </si>
  <si>
    <t>Animal Receiving</t>
  </si>
  <si>
    <t>Dept. of EENS</t>
  </si>
  <si>
    <t>Senior Scientist</t>
  </si>
  <si>
    <t>Scientist</t>
  </si>
  <si>
    <t>Engineer/Professional</t>
  </si>
  <si>
    <t>Technical Rate</t>
  </si>
  <si>
    <t>Secretarial Rate</t>
  </si>
  <si>
    <t xml:space="preserve">     E- CATS bake/check</t>
  </si>
  <si>
    <t xml:space="preserve">     G- CATS HC Oxidation</t>
  </si>
  <si>
    <t>FCR</t>
  </si>
  <si>
    <t>Safeg&amp;Sec</t>
  </si>
  <si>
    <t>LW Serv G&amp;A</t>
  </si>
  <si>
    <t>Full G&amp;A</t>
  </si>
  <si>
    <t>LW NIH G&amp;A</t>
  </si>
  <si>
    <t>Full NIH G&amp;A</t>
  </si>
  <si>
    <t>Section A: Central Lab Recharge Services</t>
  </si>
  <si>
    <t>Dept of Chemistry</t>
  </si>
  <si>
    <t>Conference Personnel OT Rate</t>
  </si>
  <si>
    <t>Conference Personnel Double Time Rate</t>
  </si>
  <si>
    <t xml:space="preserve">     D- per source/MO  </t>
  </si>
  <si>
    <t>Section B: Other Services</t>
  </si>
  <si>
    <t>Off-Site 1/2 day</t>
  </si>
  <si>
    <t>Waste Mgmt Dept</t>
  </si>
  <si>
    <t xml:space="preserve">   a.      Whole Body Count (Rate per Count) </t>
  </si>
  <si>
    <t xml:space="preserve">   Waste Mgmt Professional Rate</t>
  </si>
  <si>
    <t xml:space="preserve">   Waste Mgmt Tech  Rate</t>
  </si>
  <si>
    <t>Plant Engineering Division - Charge for Space Maint. &amp; Fuel</t>
  </si>
  <si>
    <t xml:space="preserve">Airline Ticket surcharge - per ticket </t>
  </si>
  <si>
    <t>Extra Care mouse</t>
  </si>
  <si>
    <t>Monkey</t>
  </si>
  <si>
    <t>Assigned Motor Vehicle Rate</t>
  </si>
  <si>
    <t>Sedan/Wagon/Pickup/Van/Truck</t>
  </si>
  <si>
    <t>Security Vehicle</t>
  </si>
  <si>
    <t>Ambulance/Fire</t>
  </si>
  <si>
    <t xml:space="preserve">   b.      Off-Site Bioassay (Per Bioassay)</t>
  </si>
  <si>
    <t xml:space="preserve">   d.       Ring Dosimeter (Per Dosimeter)</t>
  </si>
  <si>
    <t>Hourly rate used for Allocation</t>
  </si>
  <si>
    <t>1. Storage Space (per year)</t>
  </si>
  <si>
    <t>2. Industrial Space (per year)</t>
  </si>
  <si>
    <t xml:space="preserve">3. Laboratory/Office  (per year) </t>
  </si>
  <si>
    <t>RATE ($)*</t>
  </si>
  <si>
    <t xml:space="preserve">DESCRIPTION </t>
  </si>
  <si>
    <t>Common Space (Corridors, bathrooms, electrical and mechanical space associated with the operation of the building).</t>
  </si>
  <si>
    <t>Normally unoccupied space, including programmatic equipment support spaces, electrical and mechanical space associated with the operation of the program, and storage spaces.</t>
  </si>
  <si>
    <t>Normally occupied spaces, including industrial spaces, such as machine shops, tech and craft shop areas, nonlaboratory high-bay industrial areas, such as manufacturing, testing, and assembly areas, and commercial-type space, such as the Research Library or other building spaces originally designed as a library.</t>
  </si>
  <si>
    <t>Normally occupied space, including offices, laboratories, conference rooms, and local libraries.</t>
  </si>
  <si>
    <t>Normally inaccessible spaces occupied by large research machines including associated tunnels and caves.</t>
  </si>
  <si>
    <t>Housing. All maintenance is charged back to the Staff Services Division.</t>
  </si>
  <si>
    <t>Same as Type 1 space, except occupant pays for all maintenance. Responsible organization must have an "Open Work Order" with Plant Engineering so that maintenance costs can be charged.</t>
  </si>
  <si>
    <t>Same as Type 2 space, except occupant pays for all maintenance. Responsible organization must have an "Open Work Order" with Plant Engineering so that maintenance costs can be charged.</t>
  </si>
  <si>
    <t>Same as Type 3 space, except occupant pays for all maintenance. Responsible organization must have an "Open Work Order" with Plant Engineering so that maintenance costs can be charged.</t>
  </si>
  <si>
    <t xml:space="preserve">-Fuel Surcharge </t>
  </si>
  <si>
    <t xml:space="preserve">   c.      Lost Dosimeter Replacement (Per Replacement</t>
  </si>
  <si>
    <t>Special Service Rate</t>
  </si>
  <si>
    <t xml:space="preserve">Office of Intellectual Property &amp; Industrial Partnership </t>
  </si>
  <si>
    <t xml:space="preserve">Note: The charge will apply to all issued tickets. </t>
  </si>
  <si>
    <t>Automotive Rental Rate (using the Enterprise Rents)</t>
  </si>
  <si>
    <t>Central Shop Standard Rate</t>
  </si>
  <si>
    <t xml:space="preserve">Information &amp; Technology Division </t>
  </si>
  <si>
    <t>Fiscal Services Division</t>
  </si>
  <si>
    <t>FY 2007 STANDARD RATES</t>
  </si>
  <si>
    <t>Effective October 1, 2006</t>
  </si>
  <si>
    <t xml:space="preserve">-Exception to above space codes (1, 2 and 3) : see the final page for detail </t>
  </si>
  <si>
    <t>National Synchrotron Light Source</t>
  </si>
  <si>
    <t>Condensed Matter Physics &amp; Materials Science Department</t>
  </si>
  <si>
    <t>Staff Services Division</t>
  </si>
  <si>
    <t xml:space="preserve">Medical Dept. - Vet Services Facility </t>
  </si>
  <si>
    <t>CEG&amp;PA</t>
  </si>
  <si>
    <t>Desktop Phone (Phone Jack) per jack/month</t>
  </si>
  <si>
    <t>Personal Monitor-Rates:</t>
  </si>
  <si>
    <t>Field Sampling team Rate:</t>
  </si>
  <si>
    <t>Facility Support Services Rates:</t>
  </si>
  <si>
    <t>Instrumentation &amp; Calibration Rates:</t>
  </si>
  <si>
    <t>Jr. Scientist</t>
  </si>
  <si>
    <t>Leak Hunt Rates:</t>
  </si>
  <si>
    <t>Daily Rate</t>
  </si>
  <si>
    <t>Mobilization Rate</t>
  </si>
  <si>
    <t>Central Shop Rates:</t>
  </si>
  <si>
    <t>Plant Engineering Rates:</t>
  </si>
  <si>
    <t>Tandem User Labor Rates:</t>
  </si>
  <si>
    <t>EENS Labor Rates:</t>
  </si>
  <si>
    <t>Direct Portion of Rate</t>
  </si>
  <si>
    <t>Machine Power Rate</t>
  </si>
  <si>
    <t>Total Rate</t>
  </si>
  <si>
    <t>Laboratory G&amp;A</t>
  </si>
  <si>
    <t>Total Expense</t>
  </si>
  <si>
    <t>Total Prior to FCR</t>
  </si>
  <si>
    <t>3% Full Cost Recovery Factor</t>
  </si>
  <si>
    <t>Total with FCR</t>
  </si>
  <si>
    <t>-Deferred Maintenance Surcharge</t>
  </si>
  <si>
    <t>Motor Vehicle Mechanics Hourly Rate</t>
  </si>
  <si>
    <t>Safeguard &amp; Sec Assessment</t>
  </si>
  <si>
    <t>Safety &amp; Environmental Protection Dept.</t>
  </si>
  <si>
    <t>Non DOE Program &amp; NIH (New Proposal)</t>
  </si>
  <si>
    <t xml:space="preserve">   f.      TLD Chip (Per Chip)</t>
  </si>
  <si>
    <t xml:space="preserve">   g.        Basic TLD (Per Dosimeter)</t>
  </si>
  <si>
    <t xml:space="preserve">  a.        Sample Team (Per Hour)</t>
  </si>
  <si>
    <t xml:space="preserve">   Respirator Rate (Per Respirator)</t>
  </si>
  <si>
    <t>FY 07 Space charge Rates</t>
  </si>
  <si>
    <t xml:space="preserve">       Per Hour </t>
  </si>
  <si>
    <r>
      <t>Maintenance Cost (Per Day)</t>
    </r>
    <r>
      <rPr>
        <b/>
        <u val="single"/>
        <vertAlign val="superscript"/>
        <sz val="10"/>
        <rFont val="Helv"/>
        <family val="0"/>
      </rPr>
      <t xml:space="preserve"> </t>
    </r>
  </si>
  <si>
    <t>Extra Care rat</t>
  </si>
  <si>
    <t>Overtime rate per Hr.</t>
  </si>
  <si>
    <t>Daily Replenishment Rate</t>
  </si>
  <si>
    <t>Daily Consultation Rate</t>
  </si>
  <si>
    <t>Sr. Scientist</t>
  </si>
  <si>
    <t>Dept of Chemistry - Labor Rates:</t>
  </si>
  <si>
    <t>CMPMS Department - Labor Rates</t>
  </si>
  <si>
    <t>CFN Department - Labor Rates</t>
  </si>
  <si>
    <t>NSRL Hrly rate for non-NASA users</t>
  </si>
  <si>
    <t xml:space="preserve"> NIH Program (Existing grants only)/Exempted WFO agencies</t>
  </si>
  <si>
    <r>
      <t xml:space="preserve">     Hourly Cost per NSLS Station (per Hr.) </t>
    </r>
    <r>
      <rPr>
        <b/>
        <vertAlign val="superscript"/>
        <sz val="12"/>
        <color indexed="12"/>
        <rFont val="Helv"/>
        <family val="0"/>
      </rPr>
      <t>1</t>
    </r>
  </si>
  <si>
    <r>
      <t xml:space="preserve">Sr. Scientist </t>
    </r>
    <r>
      <rPr>
        <b/>
        <vertAlign val="superscript"/>
        <sz val="12"/>
        <color indexed="12"/>
        <rFont val="Helv"/>
        <family val="0"/>
      </rPr>
      <t>1</t>
    </r>
  </si>
  <si>
    <r>
      <t xml:space="preserve">Jr. Scientist </t>
    </r>
    <r>
      <rPr>
        <b/>
        <vertAlign val="superscript"/>
        <sz val="12"/>
        <color indexed="12"/>
        <rFont val="Helv"/>
        <family val="0"/>
      </rPr>
      <t>1</t>
    </r>
  </si>
  <si>
    <r>
      <t xml:space="preserve">Post Doc </t>
    </r>
    <r>
      <rPr>
        <b/>
        <vertAlign val="superscript"/>
        <sz val="12"/>
        <color indexed="12"/>
        <rFont val="Helv"/>
        <family val="0"/>
      </rPr>
      <t>1</t>
    </r>
  </si>
  <si>
    <r>
      <t xml:space="preserve">Technical Rate </t>
    </r>
    <r>
      <rPr>
        <b/>
        <vertAlign val="superscript"/>
        <sz val="12"/>
        <color indexed="12"/>
        <rFont val="Helv"/>
        <family val="0"/>
      </rPr>
      <t>1</t>
    </r>
  </si>
  <si>
    <t xml:space="preserve">Note: the number 1 right to individual rate indicates the mid-year rate change effective April, 2007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</si>
</sst>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0.0000_)"/>
    <numFmt numFmtId="167" formatCode="#,##0.000"/>
    <numFmt numFmtId="168" formatCode="#,##0.0000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0.0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"/>
  </numFmts>
  <fonts count="43">
    <font>
      <sz val="9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12"/>
      <name val="Helv"/>
      <family val="0"/>
    </font>
    <font>
      <sz val="11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color indexed="12"/>
      <name val="Helv"/>
      <family val="0"/>
    </font>
    <font>
      <sz val="10"/>
      <color indexed="12"/>
      <name val="Helv"/>
      <family val="0"/>
    </font>
    <font>
      <b/>
      <sz val="9"/>
      <name val="Helv"/>
      <family val="0"/>
    </font>
    <font>
      <sz val="11"/>
      <color indexed="10"/>
      <name val="Helv"/>
      <family val="0"/>
    </font>
    <font>
      <sz val="9"/>
      <color indexed="12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b/>
      <u val="single"/>
      <sz val="9"/>
      <color indexed="12"/>
      <name val="Helv"/>
      <family val="0"/>
    </font>
    <font>
      <u val="single"/>
      <sz val="9"/>
      <color indexed="12"/>
      <name val="Helv"/>
      <family val="0"/>
    </font>
    <font>
      <u val="single"/>
      <sz val="9"/>
      <name val="Helv"/>
      <family val="0"/>
    </font>
    <font>
      <b/>
      <vertAlign val="superscript"/>
      <sz val="9"/>
      <name val="Helv"/>
      <family val="0"/>
    </font>
    <font>
      <b/>
      <sz val="8"/>
      <name val="Helv"/>
      <family val="0"/>
    </font>
    <font>
      <u val="single"/>
      <sz val="10"/>
      <color indexed="12"/>
      <name val="Helv"/>
      <family val="0"/>
    </font>
    <font>
      <b/>
      <u val="single"/>
      <sz val="10"/>
      <name val="Helv"/>
      <family val="0"/>
    </font>
    <font>
      <b/>
      <u val="single"/>
      <sz val="10"/>
      <color indexed="12"/>
      <name val="Helv"/>
      <family val="0"/>
    </font>
    <font>
      <sz val="8"/>
      <name val="Georgia"/>
      <family val="1"/>
    </font>
    <font>
      <b/>
      <sz val="11"/>
      <color indexed="14"/>
      <name val="Helv"/>
      <family val="0"/>
    </font>
    <font>
      <b/>
      <sz val="10"/>
      <color indexed="56"/>
      <name val="Helv"/>
      <family val="0"/>
    </font>
    <font>
      <b/>
      <sz val="9"/>
      <color indexed="12"/>
      <name val="Helv"/>
      <family val="0"/>
    </font>
    <font>
      <b/>
      <sz val="8"/>
      <color indexed="12"/>
      <name val="Helv"/>
      <family val="0"/>
    </font>
    <font>
      <b/>
      <sz val="11"/>
      <name val="Helv"/>
      <family val="0"/>
    </font>
    <font>
      <b/>
      <u val="single"/>
      <vertAlign val="superscript"/>
      <sz val="10"/>
      <name val="Helv"/>
      <family val="0"/>
    </font>
    <font>
      <u val="single"/>
      <sz val="9"/>
      <color indexed="36"/>
      <name val="Helv"/>
      <family val="0"/>
    </font>
    <font>
      <b/>
      <sz val="12"/>
      <color indexed="12"/>
      <name val="Helv"/>
      <family val="0"/>
    </font>
    <font>
      <sz val="12"/>
      <color indexed="12"/>
      <name val="Helv"/>
      <family val="0"/>
    </font>
    <font>
      <b/>
      <u val="single"/>
      <sz val="10"/>
      <name val="Helvetica Condensed"/>
      <family val="2"/>
    </font>
    <font>
      <b/>
      <u val="single"/>
      <sz val="11"/>
      <name val="Helv"/>
      <family val="0"/>
    </font>
    <font>
      <b/>
      <u val="single"/>
      <sz val="9"/>
      <name val="Helv"/>
      <family val="0"/>
    </font>
    <font>
      <b/>
      <u val="single"/>
      <sz val="11"/>
      <color indexed="50"/>
      <name val="Helv"/>
      <family val="0"/>
    </font>
    <font>
      <u val="single"/>
      <sz val="11"/>
      <color indexed="12"/>
      <name val="Helv"/>
      <family val="0"/>
    </font>
    <font>
      <b/>
      <sz val="10"/>
      <color indexed="16"/>
      <name val="Helv"/>
      <family val="0"/>
    </font>
    <font>
      <sz val="8"/>
      <name val="Tahoma"/>
      <family val="0"/>
    </font>
    <font>
      <b/>
      <sz val="8"/>
      <name val="Tahoma"/>
      <family val="0"/>
    </font>
    <font>
      <b/>
      <vertAlign val="superscript"/>
      <sz val="12"/>
      <color indexed="12"/>
      <name val="Helv"/>
      <family val="0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1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6" fillId="0" borderId="0" xfId="0" applyFont="1" applyAlignment="1">
      <alignment/>
    </xf>
    <xf numFmtId="164" fontId="7" fillId="2" borderId="0" xfId="0" applyFont="1" applyFill="1" applyAlignment="1">
      <alignment/>
    </xf>
    <xf numFmtId="164" fontId="10" fillId="0" borderId="0" xfId="0" applyFont="1" applyAlignment="1" applyProtection="1">
      <alignment/>
      <protection locked="0"/>
    </xf>
    <xf numFmtId="39" fontId="7" fillId="0" borderId="0" xfId="0" applyNumberFormat="1" applyFont="1" applyAlignment="1" applyProtection="1">
      <alignment/>
      <protection/>
    </xf>
    <xf numFmtId="44" fontId="10" fillId="0" borderId="0" xfId="17" applyFont="1" applyAlignment="1" applyProtection="1">
      <alignment/>
      <protection locked="0"/>
    </xf>
    <xf numFmtId="44" fontId="7" fillId="0" borderId="0" xfId="0" applyNumberFormat="1" applyFont="1" applyAlignment="1" applyProtection="1">
      <alignment/>
      <protection/>
    </xf>
    <xf numFmtId="164" fontId="7" fillId="0" borderId="0" xfId="0" applyFont="1" applyBorder="1" applyAlignment="1">
      <alignment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/>
    </xf>
    <xf numFmtId="165" fontId="6" fillId="0" borderId="0" xfId="0" applyNumberFormat="1" applyFont="1" applyAlignment="1">
      <alignment/>
    </xf>
    <xf numFmtId="164" fontId="0" fillId="0" borderId="0" xfId="0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7" fillId="2" borderId="0" xfId="0" applyNumberFormat="1" applyFont="1" applyFill="1" applyAlignment="1">
      <alignment/>
    </xf>
    <xf numFmtId="175" fontId="7" fillId="0" borderId="0" xfId="15" applyNumberFormat="1" applyFont="1" applyAlignment="1" applyProtection="1">
      <alignment/>
      <protection/>
    </xf>
    <xf numFmtId="175" fontId="6" fillId="0" borderId="0" xfId="15" applyNumberFormat="1" applyFont="1" applyAlignment="1">
      <alignment/>
    </xf>
    <xf numFmtId="175" fontId="0" fillId="0" borderId="0" xfId="15" applyNumberForma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 horizontal="left"/>
    </xf>
    <xf numFmtId="166" fontId="14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75" fontId="0" fillId="0" borderId="0" xfId="15" applyNumberFormat="1" applyFont="1" applyAlignment="1">
      <alignment/>
    </xf>
    <xf numFmtId="164" fontId="0" fillId="0" borderId="2" xfId="0" applyBorder="1" applyAlignment="1">
      <alignment/>
    </xf>
    <xf numFmtId="39" fontId="10" fillId="0" borderId="0" xfId="0" applyNumberFormat="1" applyFont="1" applyBorder="1" applyAlignment="1" applyProtection="1">
      <alignment/>
      <protection locked="0"/>
    </xf>
    <xf numFmtId="165" fontId="5" fillId="0" borderId="0" xfId="0" applyNumberFormat="1" applyFont="1" applyAlignment="1">
      <alignment/>
    </xf>
    <xf numFmtId="164" fontId="14" fillId="0" borderId="0" xfId="0" applyFont="1" applyFill="1" applyAlignment="1">
      <alignment/>
    </xf>
    <xf numFmtId="166" fontId="14" fillId="0" borderId="0" xfId="0" applyNumberFormat="1" applyFont="1" applyFill="1" applyAlignment="1">
      <alignment/>
    </xf>
    <xf numFmtId="175" fontId="0" fillId="0" borderId="0" xfId="15" applyNumberFormat="1" applyFill="1" applyAlignment="1">
      <alignment/>
    </xf>
    <xf numFmtId="164" fontId="0" fillId="0" borderId="0" xfId="0" applyFill="1" applyAlignment="1">
      <alignment/>
    </xf>
    <xf numFmtId="44" fontId="10" fillId="0" borderId="0" xfId="17" applyFont="1" applyBorder="1" applyAlignment="1" applyProtection="1">
      <alignment/>
      <protection locked="0"/>
    </xf>
    <xf numFmtId="164" fontId="13" fillId="0" borderId="0" xfId="0" applyFont="1" applyBorder="1" applyAlignment="1" applyProtection="1">
      <alignment horizontal="left"/>
      <protection locked="0"/>
    </xf>
    <xf numFmtId="164" fontId="7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left"/>
    </xf>
    <xf numFmtId="166" fontId="7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15" applyNumberFormat="1" applyFont="1" applyBorder="1" applyAlignment="1" applyProtection="1">
      <alignment/>
      <protection/>
    </xf>
    <xf numFmtId="4" fontId="7" fillId="0" borderId="0" xfId="17" applyNumberFormat="1" applyFont="1" applyBorder="1" applyAlignment="1" applyProtection="1">
      <alignment/>
      <protection/>
    </xf>
    <xf numFmtId="4" fontId="7" fillId="0" borderId="0" xfId="0" applyNumberFormat="1" applyFont="1" applyBorder="1" applyAlignment="1">
      <alignment/>
    </xf>
    <xf numFmtId="4" fontId="7" fillId="0" borderId="0" xfId="15" applyNumberFormat="1" applyFont="1" applyBorder="1" applyAlignment="1">
      <alignment/>
    </xf>
    <xf numFmtId="4" fontId="7" fillId="0" borderId="0" xfId="0" applyNumberFormat="1" applyFont="1" applyFill="1" applyBorder="1" applyAlignment="1" applyProtection="1">
      <alignment/>
      <protection/>
    </xf>
    <xf numFmtId="4" fontId="7" fillId="0" borderId="0" xfId="15" applyNumberFormat="1" applyFont="1" applyFill="1" applyBorder="1" applyAlignment="1" applyProtection="1">
      <alignment/>
      <protection/>
    </xf>
    <xf numFmtId="164" fontId="13" fillId="0" borderId="0" xfId="0" applyFont="1" applyBorder="1" applyAlignment="1" applyProtection="1">
      <alignment/>
      <protection locked="0"/>
    </xf>
    <xf numFmtId="164" fontId="13" fillId="0" borderId="0" xfId="0" applyFont="1" applyBorder="1" applyAlignment="1" applyProtection="1">
      <alignment horizontal="left"/>
      <protection/>
    </xf>
    <xf numFmtId="39" fontId="7" fillId="0" borderId="0" xfId="0" applyNumberFormat="1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75" fontId="7" fillId="0" borderId="0" xfId="15" applyNumberFormat="1" applyFont="1" applyBorder="1" applyAlignment="1" applyProtection="1">
      <alignment/>
      <protection/>
    </xf>
    <xf numFmtId="175" fontId="0" fillId="0" borderId="0" xfId="15" applyNumberFormat="1" applyBorder="1" applyAlignment="1">
      <alignment/>
    </xf>
    <xf numFmtId="166" fontId="0" fillId="0" borderId="0" xfId="0" applyNumberFormat="1" applyBorder="1" applyAlignment="1">
      <alignment/>
    </xf>
    <xf numFmtId="175" fontId="6" fillId="0" borderId="0" xfId="15" applyNumberFormat="1" applyFont="1" applyBorder="1" applyAlignment="1">
      <alignment/>
    </xf>
    <xf numFmtId="39" fontId="10" fillId="0" borderId="0" xfId="0" applyNumberFormat="1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11" fillId="2" borderId="0" xfId="0" applyFont="1" applyFill="1" applyBorder="1" applyAlignment="1" applyProtection="1">
      <alignment horizontal="left"/>
      <protection/>
    </xf>
    <xf numFmtId="164" fontId="25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6" fontId="5" fillId="0" borderId="0" xfId="0" applyNumberFormat="1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164" fontId="7" fillId="2" borderId="0" xfId="0" applyFont="1" applyFill="1" applyBorder="1" applyAlignment="1">
      <alignment/>
    </xf>
    <xf numFmtId="164" fontId="15" fillId="0" borderId="0" xfId="0" applyFont="1" applyBorder="1" applyAlignment="1">
      <alignment horizontal="left"/>
    </xf>
    <xf numFmtId="164" fontId="24" fillId="0" borderId="0" xfId="0" applyFont="1" applyBorder="1" applyAlignment="1">
      <alignment/>
    </xf>
    <xf numFmtId="164" fontId="10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>
      <alignment/>
    </xf>
    <xf numFmtId="164" fontId="37" fillId="0" borderId="3" xfId="0" applyFont="1" applyBorder="1" applyAlignment="1">
      <alignment/>
    </xf>
    <xf numFmtId="164" fontId="0" fillId="0" borderId="4" xfId="0" applyBorder="1" applyAlignment="1">
      <alignment/>
    </xf>
    <xf numFmtId="164" fontId="22" fillId="0" borderId="5" xfId="0" applyFont="1" applyBorder="1" applyAlignment="1" applyProtection="1">
      <alignment/>
      <protection locked="0"/>
    </xf>
    <xf numFmtId="164" fontId="10" fillId="0" borderId="5" xfId="0" applyFont="1" applyBorder="1" applyAlignment="1" applyProtection="1">
      <alignment horizontal="left"/>
      <protection locked="0"/>
    </xf>
    <xf numFmtId="164" fontId="22" fillId="0" borderId="5" xfId="0" applyFont="1" applyBorder="1" applyAlignment="1" applyProtection="1">
      <alignment horizontal="left"/>
      <protection locked="0"/>
    </xf>
    <xf numFmtId="4" fontId="0" fillId="0" borderId="2" xfId="15" applyNumberFormat="1" applyBorder="1" applyAlignment="1">
      <alignment/>
    </xf>
    <xf numFmtId="164" fontId="13" fillId="0" borderId="5" xfId="0" applyFont="1" applyBorder="1" applyAlignment="1" applyProtection="1">
      <alignment horizontal="left"/>
      <protection locked="0"/>
    </xf>
    <xf numFmtId="164" fontId="22" fillId="0" borderId="5" xfId="0" applyFont="1" applyBorder="1" applyAlignment="1">
      <alignment/>
    </xf>
    <xf numFmtId="164" fontId="10" fillId="0" borderId="5" xfId="0" applyFont="1" applyFill="1" applyBorder="1" applyAlignment="1" applyProtection="1">
      <alignment horizontal="left"/>
      <protection locked="0"/>
    </xf>
    <xf numFmtId="4" fontId="0" fillId="0" borderId="2" xfId="15" applyNumberFormat="1" applyFont="1" applyFill="1" applyBorder="1" applyAlignment="1">
      <alignment/>
    </xf>
    <xf numFmtId="164" fontId="10" fillId="0" borderId="5" xfId="0" applyFont="1" applyBorder="1" applyAlignment="1" applyProtection="1">
      <alignment/>
      <protection locked="0"/>
    </xf>
    <xf numFmtId="164" fontId="22" fillId="0" borderId="5" xfId="0" applyFont="1" applyBorder="1" applyAlignment="1" applyProtection="1">
      <alignment horizontal="left"/>
      <protection/>
    </xf>
    <xf numFmtId="164" fontId="26" fillId="0" borderId="5" xfId="0" applyFont="1" applyBorder="1" applyAlignment="1" applyProtection="1" quotePrefix="1">
      <alignment/>
      <protection locked="0"/>
    </xf>
    <xf numFmtId="164" fontId="9" fillId="0" borderId="5" xfId="0" applyFont="1" applyBorder="1" applyAlignment="1" applyProtection="1" quotePrefix="1">
      <alignment/>
      <protection locked="0"/>
    </xf>
    <xf numFmtId="164" fontId="22" fillId="0" borderId="5" xfId="0" applyFont="1" applyFill="1" applyBorder="1" applyAlignment="1" applyProtection="1">
      <alignment horizontal="left"/>
      <protection locked="0"/>
    </xf>
    <xf numFmtId="164" fontId="13" fillId="0" borderId="5" xfId="0" applyFont="1" applyBorder="1" applyAlignment="1" applyProtection="1">
      <alignment horizontal="left"/>
      <protection/>
    </xf>
    <xf numFmtId="164" fontId="37" fillId="0" borderId="5" xfId="0" applyFont="1" applyBorder="1" applyAlignment="1">
      <alignment/>
    </xf>
    <xf numFmtId="164" fontId="21" fillId="0" borderId="5" xfId="0" applyFont="1" applyBorder="1" applyAlignment="1" applyProtection="1">
      <alignment horizontal="left"/>
      <protection/>
    </xf>
    <xf numFmtId="164" fontId="21" fillId="0" borderId="5" xfId="0" applyFont="1" applyBorder="1" applyAlignment="1">
      <alignment/>
    </xf>
    <xf numFmtId="49" fontId="10" fillId="0" borderId="5" xfId="0" applyNumberFormat="1" applyFont="1" applyBorder="1" applyAlignment="1">
      <alignment/>
    </xf>
    <xf numFmtId="49" fontId="21" fillId="0" borderId="5" xfId="0" applyNumberFormat="1" applyFont="1" applyFill="1" applyBorder="1" applyAlignment="1">
      <alignment/>
    </xf>
    <xf numFmtId="49" fontId="10" fillId="0" borderId="5" xfId="0" applyNumberFormat="1" applyFont="1" applyBorder="1" applyAlignment="1">
      <alignment horizontal="left"/>
    </xf>
    <xf numFmtId="164" fontId="21" fillId="0" borderId="5" xfId="0" applyFont="1" applyBorder="1" applyAlignment="1" applyProtection="1">
      <alignment horizontal="left"/>
      <protection locked="0"/>
    </xf>
    <xf numFmtId="164" fontId="17" fillId="0" borderId="5" xfId="0" applyFont="1" applyBorder="1" applyAlignment="1" applyProtection="1">
      <alignment horizontal="left"/>
      <protection locked="0"/>
    </xf>
    <xf numFmtId="164" fontId="38" fillId="0" borderId="5" xfId="0" applyFont="1" applyBorder="1" applyAlignment="1" applyProtection="1">
      <alignment/>
      <protection locked="0"/>
    </xf>
    <xf numFmtId="175" fontId="0" fillId="0" borderId="2" xfId="15" applyNumberFormat="1" applyBorder="1" applyAlignment="1">
      <alignment/>
    </xf>
    <xf numFmtId="164" fontId="34" fillId="0" borderId="5" xfId="0" applyFont="1" applyBorder="1" applyAlignment="1">
      <alignment/>
    </xf>
    <xf numFmtId="164" fontId="10" fillId="0" borderId="5" xfId="0" applyFont="1" applyBorder="1" applyAlignment="1" applyProtection="1">
      <alignment vertical="center"/>
      <protection locked="0"/>
    </xf>
    <xf numFmtId="164" fontId="22" fillId="0" borderId="5" xfId="0" applyFont="1" applyBorder="1" applyAlignment="1" applyProtection="1">
      <alignment horizontal="left" vertical="center"/>
      <protection locked="0"/>
    </xf>
    <xf numFmtId="164" fontId="27" fillId="0" borderId="5" xfId="0" applyFont="1" applyBorder="1" applyAlignment="1" applyProtection="1">
      <alignment horizontal="left"/>
      <protection locked="0"/>
    </xf>
    <xf numFmtId="164" fontId="27" fillId="0" borderId="5" xfId="0" applyFont="1" applyBorder="1" applyAlignment="1" applyProtection="1">
      <alignment horizontal="left"/>
      <protection/>
    </xf>
    <xf numFmtId="164" fontId="24" fillId="0" borderId="5" xfId="0" applyFont="1" applyBorder="1" applyAlignment="1">
      <alignment wrapText="1"/>
    </xf>
    <xf numFmtId="164" fontId="0" fillId="0" borderId="6" xfId="0" applyBorder="1" applyAlignment="1">
      <alignment/>
    </xf>
    <xf numFmtId="166" fontId="0" fillId="0" borderId="6" xfId="0" applyNumberFormat="1" applyBorder="1" applyAlignment="1">
      <alignment/>
    </xf>
    <xf numFmtId="175" fontId="0" fillId="0" borderId="6" xfId="15" applyNumberFormat="1" applyBorder="1" applyAlignment="1">
      <alignment/>
    </xf>
    <xf numFmtId="175" fontId="6" fillId="0" borderId="6" xfId="15" applyNumberFormat="1" applyFont="1" applyBorder="1" applyAlignment="1">
      <alignment/>
    </xf>
    <xf numFmtId="175" fontId="0" fillId="0" borderId="7" xfId="15" applyNumberFormat="1" applyBorder="1" applyAlignment="1">
      <alignment/>
    </xf>
    <xf numFmtId="164" fontId="7" fillId="0" borderId="8" xfId="0" applyFont="1" applyBorder="1" applyAlignment="1" applyProtection="1">
      <alignment horizontal="left" vertical="top"/>
      <protection/>
    </xf>
    <xf numFmtId="164" fontId="7" fillId="0" borderId="8" xfId="0" applyFont="1" applyBorder="1" applyAlignment="1" applyProtection="1">
      <alignment horizontal="center" vertical="top" wrapText="1"/>
      <protection/>
    </xf>
    <xf numFmtId="164" fontId="10" fillId="0" borderId="9" xfId="0" applyFont="1" applyBorder="1" applyAlignment="1" applyProtection="1">
      <alignment horizontal="left"/>
      <protection locked="0"/>
    </xf>
    <xf numFmtId="4" fontId="7" fillId="0" borderId="10" xfId="0" applyNumberFormat="1" applyFont="1" applyBorder="1" applyAlignment="1" applyProtection="1">
      <alignment/>
      <protection/>
    </xf>
    <xf numFmtId="4" fontId="7" fillId="0" borderId="10" xfId="15" applyNumberFormat="1" applyFont="1" applyBorder="1" applyAlignment="1" applyProtection="1">
      <alignment/>
      <protection/>
    </xf>
    <xf numFmtId="4" fontId="7" fillId="0" borderId="11" xfId="0" applyNumberFormat="1" applyFont="1" applyBorder="1" applyAlignment="1" applyProtection="1">
      <alignment/>
      <protection/>
    </xf>
    <xf numFmtId="4" fontId="7" fillId="0" borderId="11" xfId="15" applyNumberFormat="1" applyFont="1" applyBorder="1" applyAlignment="1" applyProtection="1">
      <alignment/>
      <protection/>
    </xf>
    <xf numFmtId="4" fontId="0" fillId="0" borderId="12" xfId="15" applyNumberFormat="1" applyBorder="1" applyAlignment="1">
      <alignment/>
    </xf>
    <xf numFmtId="164" fontId="13" fillId="0" borderId="9" xfId="0" applyFont="1" applyBorder="1" applyAlignment="1" applyProtection="1">
      <alignment horizontal="left"/>
      <protection/>
    </xf>
    <xf numFmtId="164" fontId="10" fillId="0" borderId="13" xfId="0" applyFont="1" applyBorder="1" applyAlignment="1" applyProtection="1">
      <alignment horizontal="left"/>
      <protection locked="0"/>
    </xf>
    <xf numFmtId="7" fontId="7" fillId="0" borderId="6" xfId="0" applyNumberFormat="1" applyFont="1" applyBorder="1" applyAlignment="1" applyProtection="1">
      <alignment/>
      <protection/>
    </xf>
    <xf numFmtId="181" fontId="7" fillId="0" borderId="6" xfId="0" applyNumberFormat="1" applyFont="1" applyBorder="1" applyAlignment="1" applyProtection="1">
      <alignment/>
      <protection/>
    </xf>
    <xf numFmtId="181" fontId="7" fillId="0" borderId="6" xfId="15" applyNumberFormat="1" applyFont="1" applyBorder="1" applyAlignment="1" applyProtection="1">
      <alignment/>
      <protection/>
    </xf>
    <xf numFmtId="181" fontId="0" fillId="0" borderId="7" xfId="15" applyNumberFormat="1" applyBorder="1" applyAlignment="1">
      <alignment/>
    </xf>
    <xf numFmtId="2" fontId="7" fillId="0" borderId="6" xfId="17" applyNumberFormat="1" applyFont="1" applyBorder="1" applyAlignment="1" applyProtection="1">
      <alignment/>
      <protection/>
    </xf>
    <xf numFmtId="2" fontId="0" fillId="0" borderId="7" xfId="17" applyNumberFormat="1" applyBorder="1" applyAlignment="1">
      <alignment/>
    </xf>
    <xf numFmtId="164" fontId="10" fillId="0" borderId="13" xfId="0" applyFont="1" applyBorder="1" applyAlignment="1" applyProtection="1">
      <alignment/>
      <protection locked="0"/>
    </xf>
    <xf numFmtId="4" fontId="7" fillId="0" borderId="6" xfId="0" applyNumberFormat="1" applyFont="1" applyBorder="1" applyAlignment="1" applyProtection="1">
      <alignment/>
      <protection/>
    </xf>
    <xf numFmtId="4" fontId="7" fillId="0" borderId="6" xfId="15" applyNumberFormat="1" applyFont="1" applyBorder="1" applyAlignment="1" applyProtection="1">
      <alignment/>
      <protection/>
    </xf>
    <xf numFmtId="4" fontId="0" fillId="0" borderId="7" xfId="15" applyNumberFormat="1" applyBorder="1" applyAlignment="1">
      <alignment/>
    </xf>
    <xf numFmtId="164" fontId="39" fillId="0" borderId="13" xfId="0" applyFont="1" applyBorder="1" applyAlignment="1" applyProtection="1" quotePrefix="1">
      <alignment/>
      <protection locked="0"/>
    </xf>
    <xf numFmtId="164" fontId="21" fillId="0" borderId="14" xfId="0" applyFont="1" applyBorder="1" applyAlignment="1" applyProtection="1">
      <alignment horizontal="left"/>
      <protection/>
    </xf>
    <xf numFmtId="49" fontId="10" fillId="0" borderId="9" xfId="0" applyNumberFormat="1" applyFont="1" applyBorder="1" applyAlignment="1">
      <alignment/>
    </xf>
    <xf numFmtId="49" fontId="10" fillId="0" borderId="13" xfId="0" applyNumberFormat="1" applyFont="1" applyBorder="1" applyAlignment="1">
      <alignment/>
    </xf>
    <xf numFmtId="49" fontId="10" fillId="0" borderId="13" xfId="0" applyNumberFormat="1" applyFont="1" applyBorder="1" applyAlignment="1">
      <alignment horizontal="left"/>
    </xf>
    <xf numFmtId="164" fontId="36" fillId="0" borderId="5" xfId="0" applyFont="1" applyBorder="1" applyAlignment="1" applyProtection="1">
      <alignment horizontal="left"/>
      <protection locked="0"/>
    </xf>
    <xf numFmtId="4" fontId="7" fillId="0" borderId="6" xfId="0" applyNumberFormat="1" applyFont="1" applyFill="1" applyBorder="1" applyAlignment="1" applyProtection="1">
      <alignment/>
      <protection/>
    </xf>
    <xf numFmtId="4" fontId="7" fillId="0" borderId="6" xfId="15" applyNumberFormat="1" applyFont="1" applyFill="1" applyBorder="1" applyAlignment="1" applyProtection="1">
      <alignment/>
      <protection/>
    </xf>
    <xf numFmtId="4" fontId="0" fillId="0" borderId="7" xfId="15" applyNumberFormat="1" applyFont="1" applyFill="1" applyBorder="1" applyAlignment="1">
      <alignment/>
    </xf>
    <xf numFmtId="164" fontId="13" fillId="0" borderId="9" xfId="0" applyFont="1" applyBorder="1" applyAlignment="1" applyProtection="1">
      <alignment horizontal="left"/>
      <protection locked="0"/>
    </xf>
    <xf numFmtId="164" fontId="10" fillId="0" borderId="9" xfId="0" applyFont="1" applyBorder="1" applyAlignment="1" applyProtection="1">
      <alignment vertical="center"/>
      <protection locked="0"/>
    </xf>
    <xf numFmtId="164" fontId="35" fillId="0" borderId="5" xfId="0" applyFont="1" applyBorder="1" applyAlignment="1" applyProtection="1">
      <alignment/>
      <protection locked="0"/>
    </xf>
    <xf numFmtId="164" fontId="28" fillId="0" borderId="13" xfId="0" applyFont="1" applyBorder="1" applyAlignment="1" applyProtection="1">
      <alignment horizontal="left"/>
      <protection locked="0"/>
    </xf>
    <xf numFmtId="164" fontId="16" fillId="0" borderId="13" xfId="0" applyFont="1" applyBorder="1" applyAlignment="1" applyProtection="1">
      <alignment horizontal="left"/>
      <protection/>
    </xf>
    <xf numFmtId="164" fontId="7" fillId="0" borderId="15" xfId="0" applyFont="1" applyBorder="1" applyAlignment="1" applyProtection="1">
      <alignment horizontal="center" vertical="top" wrapText="1"/>
      <protection/>
    </xf>
    <xf numFmtId="164" fontId="0" fillId="0" borderId="16" xfId="0" applyBorder="1" applyAlignment="1">
      <alignment/>
    </xf>
    <xf numFmtId="181" fontId="0" fillId="0" borderId="17" xfId="15" applyNumberFormat="1" applyBorder="1" applyAlignment="1">
      <alignment/>
    </xf>
    <xf numFmtId="4" fontId="0" fillId="0" borderId="18" xfId="15" applyNumberFormat="1" applyBorder="1" applyAlignment="1">
      <alignment/>
    </xf>
    <xf numFmtId="2" fontId="0" fillId="0" borderId="17" xfId="17" applyNumberFormat="1" applyBorder="1" applyAlignment="1">
      <alignment/>
    </xf>
    <xf numFmtId="4" fontId="0" fillId="0" borderId="18" xfId="15" applyNumberFormat="1" applyFont="1" applyFill="1" applyBorder="1" applyAlignment="1">
      <alignment/>
    </xf>
    <xf numFmtId="4" fontId="0" fillId="0" borderId="17" xfId="15" applyNumberFormat="1" applyBorder="1" applyAlignment="1">
      <alignment/>
    </xf>
    <xf numFmtId="4" fontId="0" fillId="0" borderId="19" xfId="15" applyNumberFormat="1" applyBorder="1" applyAlignment="1">
      <alignment/>
    </xf>
    <xf numFmtId="4" fontId="0" fillId="0" borderId="20" xfId="15" applyNumberFormat="1" applyBorder="1" applyAlignment="1">
      <alignment/>
    </xf>
    <xf numFmtId="4" fontId="0" fillId="0" borderId="17" xfId="15" applyNumberFormat="1" applyFont="1" applyFill="1" applyBorder="1" applyAlignment="1">
      <alignment/>
    </xf>
    <xf numFmtId="175" fontId="0" fillId="0" borderId="18" xfId="15" applyNumberFormat="1" applyBorder="1" applyAlignment="1">
      <alignment/>
    </xf>
    <xf numFmtId="164" fontId="0" fillId="0" borderId="21" xfId="0" applyBorder="1" applyAlignment="1">
      <alignment/>
    </xf>
    <xf numFmtId="181" fontId="0" fillId="0" borderId="22" xfId="15" applyNumberFormat="1" applyBorder="1" applyAlignment="1">
      <alignment/>
    </xf>
    <xf numFmtId="4" fontId="7" fillId="0" borderId="23" xfId="15" applyNumberFormat="1" applyFont="1" applyBorder="1" applyAlignment="1" applyProtection="1">
      <alignment/>
      <protection/>
    </xf>
    <xf numFmtId="2" fontId="7" fillId="0" borderId="22" xfId="17" applyNumberFormat="1" applyFont="1" applyBorder="1" applyAlignment="1" applyProtection="1">
      <alignment/>
      <protection/>
    </xf>
    <xf numFmtId="4" fontId="0" fillId="0" borderId="23" xfId="15" applyNumberFormat="1" applyBorder="1" applyAlignment="1">
      <alignment/>
    </xf>
    <xf numFmtId="4" fontId="7" fillId="0" borderId="23" xfId="15" applyNumberFormat="1" applyFont="1" applyFill="1" applyBorder="1" applyAlignment="1" applyProtection="1">
      <alignment/>
      <protection/>
    </xf>
    <xf numFmtId="4" fontId="7" fillId="0" borderId="22" xfId="15" applyNumberFormat="1" applyFont="1" applyBorder="1" applyAlignment="1" applyProtection="1">
      <alignment/>
      <protection/>
    </xf>
    <xf numFmtId="4" fontId="7" fillId="0" borderId="24" xfId="15" applyNumberFormat="1" applyFont="1" applyBorder="1" applyAlignment="1" applyProtection="1">
      <alignment/>
      <protection/>
    </xf>
    <xf numFmtId="4" fontId="7" fillId="0" borderId="25" xfId="15" applyNumberFormat="1" applyFont="1" applyBorder="1" applyAlignment="1" applyProtection="1">
      <alignment/>
      <protection/>
    </xf>
    <xf numFmtId="4" fontId="0" fillId="0" borderId="23" xfId="15" applyNumberFormat="1" applyFont="1" applyFill="1" applyBorder="1" applyAlignment="1">
      <alignment/>
    </xf>
    <xf numFmtId="4" fontId="7" fillId="0" borderId="22" xfId="15" applyNumberFormat="1" applyFont="1" applyFill="1" applyBorder="1" applyAlignment="1" applyProtection="1">
      <alignment/>
      <protection/>
    </xf>
    <xf numFmtId="175" fontId="0" fillId="0" borderId="23" xfId="15" applyNumberFormat="1" applyBorder="1" applyAlignment="1">
      <alignment/>
    </xf>
    <xf numFmtId="4" fontId="0" fillId="0" borderId="22" xfId="15" applyNumberFormat="1" applyBorder="1" applyAlignment="1">
      <alignment/>
    </xf>
    <xf numFmtId="164" fontId="7" fillId="0" borderId="16" xfId="0" applyFont="1" applyBorder="1" applyAlignment="1">
      <alignment/>
    </xf>
    <xf numFmtId="181" fontId="7" fillId="0" borderId="17" xfId="15" applyNumberFormat="1" applyFont="1" applyBorder="1" applyAlignment="1" applyProtection="1">
      <alignment/>
      <protection/>
    </xf>
    <xf numFmtId="4" fontId="7" fillId="0" borderId="18" xfId="15" applyNumberFormat="1" applyFont="1" applyBorder="1" applyAlignment="1" applyProtection="1">
      <alignment/>
      <protection/>
    </xf>
    <xf numFmtId="2" fontId="7" fillId="0" borderId="17" xfId="17" applyNumberFormat="1" applyFont="1" applyBorder="1" applyAlignment="1" applyProtection="1">
      <alignment/>
      <protection/>
    </xf>
    <xf numFmtId="4" fontId="7" fillId="0" borderId="18" xfId="15" applyNumberFormat="1" applyFont="1" applyBorder="1" applyAlignment="1">
      <alignment/>
    </xf>
    <xf numFmtId="4" fontId="7" fillId="0" borderId="18" xfId="15" applyNumberFormat="1" applyFont="1" applyFill="1" applyBorder="1" applyAlignment="1" applyProtection="1">
      <alignment/>
      <protection/>
    </xf>
    <xf numFmtId="4" fontId="7" fillId="0" borderId="17" xfId="15" applyNumberFormat="1" applyFont="1" applyBorder="1" applyAlignment="1" applyProtection="1">
      <alignment/>
      <protection/>
    </xf>
    <xf numFmtId="4" fontId="7" fillId="0" borderId="19" xfId="15" applyNumberFormat="1" applyFont="1" applyBorder="1" applyAlignment="1" applyProtection="1">
      <alignment/>
      <protection/>
    </xf>
    <xf numFmtId="4" fontId="7" fillId="0" borderId="20" xfId="15" applyNumberFormat="1" applyFont="1" applyBorder="1" applyAlignment="1" applyProtection="1">
      <alignment/>
      <protection/>
    </xf>
    <xf numFmtId="4" fontId="7" fillId="0" borderId="17" xfId="15" applyNumberFormat="1" applyFont="1" applyFill="1" applyBorder="1" applyAlignment="1" applyProtection="1">
      <alignment/>
      <protection/>
    </xf>
    <xf numFmtId="175" fontId="7" fillId="0" borderId="18" xfId="15" applyNumberFormat="1" applyFont="1" applyBorder="1" applyAlignment="1" applyProtection="1">
      <alignment/>
      <protection/>
    </xf>
    <xf numFmtId="175" fontId="7" fillId="0" borderId="23" xfId="15" applyNumberFormat="1" applyFont="1" applyBorder="1" applyAlignment="1" applyProtection="1">
      <alignment/>
      <protection/>
    </xf>
    <xf numFmtId="175" fontId="6" fillId="0" borderId="18" xfId="15" applyNumberFormat="1" applyFont="1" applyBorder="1" applyAlignment="1">
      <alignment/>
    </xf>
    <xf numFmtId="4" fontId="7" fillId="0" borderId="26" xfId="0" applyNumberFormat="1" applyFont="1" applyBorder="1" applyAlignment="1" applyProtection="1">
      <alignment/>
      <protection/>
    </xf>
    <xf numFmtId="39" fontId="7" fillId="0" borderId="27" xfId="0" applyNumberFormat="1" applyFont="1" applyBorder="1" applyAlignment="1" applyProtection="1">
      <alignment/>
      <protection/>
    </xf>
    <xf numFmtId="4" fontId="7" fillId="0" borderId="2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/>
      <protection/>
    </xf>
    <xf numFmtId="39" fontId="7" fillId="0" borderId="18" xfId="0" applyNumberFormat="1" applyFont="1" applyBorder="1" applyAlignment="1" applyProtection="1">
      <alignment/>
      <protection/>
    </xf>
    <xf numFmtId="4" fontId="7" fillId="0" borderId="18" xfId="0" applyNumberFormat="1" applyFont="1" applyBorder="1" applyAlignment="1" applyProtection="1">
      <alignment/>
      <protection/>
    </xf>
    <xf numFmtId="164" fontId="7" fillId="0" borderId="26" xfId="0" applyFont="1" applyBorder="1" applyAlignment="1">
      <alignment/>
    </xf>
    <xf numFmtId="39" fontId="10" fillId="0" borderId="27" xfId="0" applyNumberFormat="1" applyFont="1" applyBorder="1" applyAlignment="1" applyProtection="1">
      <alignment/>
      <protection locked="0"/>
    </xf>
    <xf numFmtId="39" fontId="7" fillId="0" borderId="26" xfId="0" applyNumberFormat="1" applyFont="1" applyBorder="1" applyAlignment="1" applyProtection="1">
      <alignment/>
      <protection/>
    </xf>
    <xf numFmtId="164" fontId="7" fillId="0" borderId="28" xfId="0" applyFont="1" applyBorder="1" applyAlignment="1">
      <alignment/>
    </xf>
    <xf numFmtId="44" fontId="10" fillId="0" borderId="26" xfId="17" applyFont="1" applyBorder="1" applyAlignment="1" applyProtection="1">
      <alignment/>
      <protection locked="0"/>
    </xf>
    <xf numFmtId="164" fontId="7" fillId="0" borderId="27" xfId="0" applyFont="1" applyBorder="1" applyAlignment="1">
      <alignment/>
    </xf>
    <xf numFmtId="2" fontId="7" fillId="0" borderId="26" xfId="17" applyNumberFormat="1" applyFont="1" applyBorder="1" applyAlignment="1">
      <alignment/>
    </xf>
    <xf numFmtId="164" fontId="7" fillId="0" borderId="27" xfId="0" applyFont="1" applyFill="1" applyBorder="1" applyAlignment="1">
      <alignment/>
    </xf>
    <xf numFmtId="39" fontId="10" fillId="0" borderId="26" xfId="0" applyNumberFormat="1" applyFont="1" applyBorder="1" applyAlignment="1" applyProtection="1">
      <alignment/>
      <protection locked="0"/>
    </xf>
    <xf numFmtId="164" fontId="7" fillId="0" borderId="27" xfId="0" applyNumberFormat="1" applyFont="1" applyBorder="1" applyAlignment="1" applyProtection="1">
      <alignment/>
      <protection/>
    </xf>
    <xf numFmtId="2" fontId="10" fillId="0" borderId="27" xfId="0" applyNumberFormat="1" applyFont="1" applyBorder="1" applyAlignment="1" applyProtection="1">
      <alignment/>
      <protection locked="0"/>
    </xf>
    <xf numFmtId="2" fontId="10" fillId="0" borderId="26" xfId="0" applyNumberFormat="1" applyFont="1" applyBorder="1" applyAlignment="1" applyProtection="1">
      <alignment/>
      <protection locked="0"/>
    </xf>
    <xf numFmtId="2" fontId="7" fillId="0" borderId="27" xfId="0" applyNumberFormat="1" applyFont="1" applyBorder="1" applyAlignment="1" applyProtection="1">
      <alignment/>
      <protection/>
    </xf>
    <xf numFmtId="44" fontId="7" fillId="0" borderId="27" xfId="0" applyNumberFormat="1" applyFont="1" applyBorder="1" applyAlignment="1">
      <alignment/>
    </xf>
    <xf numFmtId="44" fontId="7" fillId="0" borderId="29" xfId="0" applyNumberFormat="1" applyFont="1" applyBorder="1" applyAlignment="1">
      <alignment/>
    </xf>
    <xf numFmtId="44" fontId="7" fillId="0" borderId="30" xfId="0" applyNumberFormat="1" applyFont="1" applyBorder="1" applyAlignment="1">
      <alignment/>
    </xf>
    <xf numFmtId="44" fontId="7" fillId="0" borderId="26" xfId="0" applyNumberFormat="1" applyFont="1" applyBorder="1" applyAlignment="1">
      <alignment/>
    </xf>
    <xf numFmtId="39" fontId="10" fillId="0" borderId="29" xfId="0" applyNumberFormat="1" applyFont="1" applyBorder="1" applyAlignment="1" applyProtection="1">
      <alignment/>
      <protection locked="0"/>
    </xf>
    <xf numFmtId="39" fontId="7" fillId="0" borderId="27" xfId="0" applyNumberFormat="1" applyFont="1" applyFill="1" applyBorder="1" applyAlignment="1" applyProtection="1">
      <alignment/>
      <protection locked="0"/>
    </xf>
    <xf numFmtId="39" fontId="7" fillId="0" borderId="26" xfId="0" applyNumberFormat="1" applyFont="1" applyFill="1" applyBorder="1" applyAlignment="1" applyProtection="1">
      <alignment/>
      <protection locked="0"/>
    </xf>
    <xf numFmtId="7" fontId="10" fillId="0" borderId="27" xfId="0" applyNumberFormat="1" applyFont="1" applyBorder="1" applyAlignment="1" applyProtection="1">
      <alignment/>
      <protection locked="0"/>
    </xf>
    <xf numFmtId="4" fontId="10" fillId="0" borderId="27" xfId="0" applyNumberFormat="1" applyFont="1" applyBorder="1" applyAlignment="1" applyProtection="1">
      <alignment/>
      <protection locked="0"/>
    </xf>
    <xf numFmtId="2" fontId="7" fillId="0" borderId="26" xfId="17" applyNumberFormat="1" applyFont="1" applyBorder="1" applyAlignment="1" applyProtection="1">
      <alignment/>
      <protection/>
    </xf>
    <xf numFmtId="4" fontId="7" fillId="0" borderId="27" xfId="17" applyNumberFormat="1" applyFont="1" applyBorder="1" applyAlignment="1" applyProtection="1">
      <alignment/>
      <protection/>
    </xf>
    <xf numFmtId="4" fontId="7" fillId="0" borderId="26" xfId="17" applyNumberFormat="1" applyFont="1" applyBorder="1" applyAlignment="1" applyProtection="1">
      <alignment/>
      <protection/>
    </xf>
    <xf numFmtId="166" fontId="7" fillId="0" borderId="21" xfId="0" applyNumberFormat="1" applyFont="1" applyBorder="1" applyAlignment="1">
      <alignment/>
    </xf>
    <xf numFmtId="44" fontId="7" fillId="0" borderId="17" xfId="0" applyNumberFormat="1" applyFont="1" applyBorder="1" applyAlignment="1" applyProtection="1">
      <alignment/>
      <protection/>
    </xf>
    <xf numFmtId="181" fontId="7" fillId="0" borderId="22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18" xfId="0" applyNumberFormat="1" applyFont="1" applyBorder="1" applyAlignment="1">
      <alignment/>
    </xf>
    <xf numFmtId="4" fontId="7" fillId="0" borderId="18" xfId="0" applyNumberFormat="1" applyFont="1" applyFill="1" applyBorder="1" applyAlignment="1" applyProtection="1">
      <alignment/>
      <protection/>
    </xf>
    <xf numFmtId="4" fontId="7" fillId="0" borderId="23" xfId="17" applyNumberFormat="1" applyFont="1" applyFill="1" applyBorder="1" applyAlignment="1" applyProtection="1">
      <alignment/>
      <protection/>
    </xf>
    <xf numFmtId="4" fontId="7" fillId="0" borderId="23" xfId="17" applyNumberFormat="1" applyFont="1" applyBorder="1" applyAlignment="1" applyProtection="1">
      <alignment/>
      <protection/>
    </xf>
    <xf numFmtId="4" fontId="7" fillId="0" borderId="22" xfId="17" applyNumberFormat="1" applyFont="1" applyBorder="1" applyAlignment="1" applyProtection="1">
      <alignment/>
      <protection/>
    </xf>
    <xf numFmtId="4" fontId="7" fillId="0" borderId="18" xfId="17" applyNumberFormat="1" applyFont="1" applyBorder="1" applyAlignment="1" applyProtection="1">
      <alignment/>
      <protection/>
    </xf>
    <xf numFmtId="4" fontId="7" fillId="0" borderId="19" xfId="0" applyNumberFormat="1" applyFont="1" applyBorder="1" applyAlignment="1" applyProtection="1">
      <alignment/>
      <protection/>
    </xf>
    <xf numFmtId="4" fontId="7" fillId="0" borderId="24" xfId="17" applyNumberFormat="1" applyFont="1" applyBorder="1" applyAlignment="1" applyProtection="1">
      <alignment/>
      <protection/>
    </xf>
    <xf numFmtId="4" fontId="7" fillId="0" borderId="20" xfId="0" applyNumberFormat="1" applyFont="1" applyBorder="1" applyAlignment="1" applyProtection="1">
      <alignment/>
      <protection/>
    </xf>
    <xf numFmtId="4" fontId="7" fillId="0" borderId="25" xfId="17" applyNumberFormat="1" applyFont="1" applyBorder="1" applyAlignment="1" applyProtection="1">
      <alignment/>
      <protection/>
    </xf>
    <xf numFmtId="4" fontId="7" fillId="0" borderId="24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4" fontId="7" fillId="0" borderId="17" xfId="0" applyNumberFormat="1" applyFont="1" applyFill="1" applyBorder="1" applyAlignment="1" applyProtection="1">
      <alignment/>
      <protection/>
    </xf>
    <xf numFmtId="4" fontId="7" fillId="0" borderId="22" xfId="0" applyNumberFormat="1" applyFont="1" applyFill="1" applyBorder="1" applyAlignment="1" applyProtection="1">
      <alignment/>
      <protection/>
    </xf>
    <xf numFmtId="166" fontId="7" fillId="0" borderId="23" xfId="0" applyNumberFormat="1" applyFont="1" applyBorder="1" applyAlignment="1" applyProtection="1">
      <alignment/>
      <protection/>
    </xf>
    <xf numFmtId="164" fontId="0" fillId="0" borderId="18" xfId="0" applyBorder="1" applyAlignment="1">
      <alignment/>
    </xf>
    <xf numFmtId="166" fontId="0" fillId="0" borderId="23" xfId="0" applyNumberFormat="1" applyBorder="1" applyAlignment="1">
      <alignment/>
    </xf>
    <xf numFmtId="164" fontId="0" fillId="0" borderId="27" xfId="0" applyBorder="1" applyAlignment="1">
      <alignment/>
    </xf>
    <xf numFmtId="164" fontId="10" fillId="0" borderId="27" xfId="0" applyFont="1" applyBorder="1" applyAlignment="1" applyProtection="1">
      <alignment/>
      <protection locked="0"/>
    </xf>
    <xf numFmtId="164" fontId="7" fillId="0" borderId="29" xfId="0" applyFont="1" applyBorder="1" applyAlignment="1">
      <alignment/>
    </xf>
    <xf numFmtId="164" fontId="7" fillId="0" borderId="21" xfId="0" applyFont="1" applyBorder="1" applyAlignment="1">
      <alignment/>
    </xf>
    <xf numFmtId="181" fontId="7" fillId="0" borderId="17" xfId="0" applyNumberFormat="1" applyFont="1" applyBorder="1" applyAlignment="1" applyProtection="1">
      <alignment/>
      <protection/>
    </xf>
    <xf numFmtId="181" fontId="7" fillId="0" borderId="22" xfId="15" applyNumberFormat="1" applyFont="1" applyBorder="1" applyAlignment="1" applyProtection="1">
      <alignment/>
      <protection/>
    </xf>
    <xf numFmtId="4" fontId="7" fillId="0" borderId="23" xfId="15" applyNumberFormat="1" applyFont="1" applyBorder="1" applyAlignment="1">
      <alignment/>
    </xf>
    <xf numFmtId="7" fontId="7" fillId="0" borderId="26" xfId="17" applyNumberFormat="1" applyFont="1" applyBorder="1" applyAlignment="1" applyProtection="1">
      <alignment/>
      <protection locked="0"/>
    </xf>
    <xf numFmtId="164" fontId="7" fillId="0" borderId="27" xfId="0" applyFont="1" applyBorder="1" applyAlignment="1" applyProtection="1">
      <alignment/>
      <protection locked="0"/>
    </xf>
    <xf numFmtId="4" fontId="7" fillId="0" borderId="27" xfId="0" applyNumberFormat="1" applyFont="1" applyFill="1" applyBorder="1" applyAlignment="1" applyProtection="1">
      <alignment/>
      <protection/>
    </xf>
    <xf numFmtId="39" fontId="7" fillId="0" borderId="27" xfId="0" applyNumberFormat="1" applyFont="1" applyBorder="1" applyAlignment="1" applyProtection="1">
      <alignment/>
      <protection locked="0"/>
    </xf>
    <xf numFmtId="164" fontId="7" fillId="0" borderId="26" xfId="0" applyFont="1" applyBorder="1" applyAlignment="1" applyProtection="1">
      <alignment/>
      <protection locked="0"/>
    </xf>
    <xf numFmtId="164" fontId="7" fillId="0" borderId="27" xfId="0" applyNumberFormat="1" applyFont="1" applyBorder="1" applyAlignment="1" applyProtection="1">
      <alignment/>
      <protection locked="0"/>
    </xf>
    <xf numFmtId="176" fontId="7" fillId="0" borderId="27" xfId="21" applyNumberFormat="1" applyFont="1" applyBorder="1" applyAlignment="1" applyProtection="1">
      <alignment/>
      <protection locked="0"/>
    </xf>
    <xf numFmtId="10" fontId="7" fillId="0" borderId="27" xfId="21" applyNumberFormat="1" applyFont="1" applyBorder="1" applyAlignment="1" applyProtection="1">
      <alignment/>
      <protection locked="0"/>
    </xf>
    <xf numFmtId="39" fontId="7" fillId="0" borderId="26" xfId="0" applyNumberFormat="1" applyFont="1" applyBorder="1" applyAlignment="1" applyProtection="1">
      <alignment/>
      <protection locked="0"/>
    </xf>
    <xf numFmtId="2" fontId="7" fillId="0" borderId="27" xfId="17" applyNumberFormat="1" applyFont="1" applyBorder="1" applyAlignment="1" applyProtection="1">
      <alignment/>
      <protection locked="0"/>
    </xf>
    <xf numFmtId="44" fontId="7" fillId="0" borderId="27" xfId="17" applyFont="1" applyBorder="1" applyAlignment="1" applyProtection="1">
      <alignment/>
      <protection/>
    </xf>
    <xf numFmtId="4" fontId="7" fillId="0" borderId="29" xfId="17" applyNumberFormat="1" applyFont="1" applyBorder="1" applyAlignment="1" applyProtection="1">
      <alignment/>
      <protection/>
    </xf>
    <xf numFmtId="4" fontId="7" fillId="0" borderId="30" xfId="17" applyNumberFormat="1" applyFont="1" applyBorder="1" applyAlignment="1" applyProtection="1">
      <alignment/>
      <protection/>
    </xf>
    <xf numFmtId="39" fontId="7" fillId="0" borderId="29" xfId="0" applyNumberFormat="1" applyFont="1" applyBorder="1" applyAlignment="1" applyProtection="1">
      <alignment/>
      <protection locked="0"/>
    </xf>
    <xf numFmtId="44" fontId="7" fillId="0" borderId="27" xfId="0" applyNumberFormat="1" applyFont="1" applyBorder="1" applyAlignment="1" applyProtection="1">
      <alignment/>
      <protection locked="0"/>
    </xf>
    <xf numFmtId="164" fontId="0" fillId="0" borderId="27" xfId="0" applyFont="1" applyBorder="1" applyAlignment="1">
      <alignment/>
    </xf>
    <xf numFmtId="164" fontId="7" fillId="0" borderId="27" xfId="0" applyFont="1" applyBorder="1" applyAlignment="1" applyProtection="1">
      <alignment/>
      <protection/>
    </xf>
    <xf numFmtId="164" fontId="7" fillId="0" borderId="29" xfId="0" applyFont="1" applyBorder="1" applyAlignment="1" applyProtection="1">
      <alignment/>
      <protection/>
    </xf>
    <xf numFmtId="164" fontId="7" fillId="0" borderId="26" xfId="0" applyFont="1" applyBorder="1" applyAlignment="1" applyProtection="1">
      <alignment/>
      <protection/>
    </xf>
    <xf numFmtId="164" fontId="7" fillId="0" borderId="15" xfId="0" applyFont="1" applyBorder="1" applyAlignment="1" applyProtection="1">
      <alignment horizontal="center" vertical="top"/>
      <protection/>
    </xf>
    <xf numFmtId="164" fontId="7" fillId="0" borderId="18" xfId="0" applyFont="1" applyBorder="1" applyAlignment="1">
      <alignment/>
    </xf>
    <xf numFmtId="166" fontId="7" fillId="0" borderId="23" xfId="0" applyNumberFormat="1" applyFont="1" applyBorder="1" applyAlignment="1">
      <alignment/>
    </xf>
    <xf numFmtId="164" fontId="7" fillId="0" borderId="23" xfId="0" applyFont="1" applyBorder="1" applyAlignment="1">
      <alignment/>
    </xf>
    <xf numFmtId="164" fontId="0" fillId="0" borderId="23" xfId="0" applyBorder="1" applyAlignment="1">
      <alignment/>
    </xf>
    <xf numFmtId="164" fontId="23" fillId="0" borderId="3" xfId="0" applyFont="1" applyBorder="1" applyAlignment="1" applyProtection="1">
      <alignment/>
      <protection locked="0"/>
    </xf>
    <xf numFmtId="39" fontId="10" fillId="0" borderId="1" xfId="0" applyNumberFormat="1" applyFont="1" applyBorder="1" applyAlignment="1" applyProtection="1">
      <alignment/>
      <protection locked="0"/>
    </xf>
    <xf numFmtId="39" fontId="7" fillId="0" borderId="1" xfId="0" applyNumberFormat="1" applyFont="1" applyBorder="1" applyAlignment="1" applyProtection="1">
      <alignment/>
      <protection/>
    </xf>
    <xf numFmtId="166" fontId="7" fillId="0" borderId="1" xfId="0" applyNumberFormat="1" applyFont="1" applyBorder="1" applyAlignment="1" applyProtection="1">
      <alignment/>
      <protection/>
    </xf>
    <xf numFmtId="175" fontId="7" fillId="0" borderId="1" xfId="15" applyNumberFormat="1" applyFont="1" applyBorder="1" applyAlignment="1" applyProtection="1">
      <alignment/>
      <protection/>
    </xf>
    <xf numFmtId="175" fontId="0" fillId="0" borderId="1" xfId="15" applyNumberFormat="1" applyBorder="1" applyAlignment="1">
      <alignment/>
    </xf>
    <xf numFmtId="175" fontId="0" fillId="0" borderId="4" xfId="15" applyNumberFormat="1" applyBorder="1" applyAlignment="1">
      <alignment/>
    </xf>
    <xf numFmtId="164" fontId="24" fillId="0" borderId="13" xfId="0" applyFont="1" applyBorder="1" applyAlignment="1">
      <alignment wrapText="1"/>
    </xf>
    <xf numFmtId="164" fontId="24" fillId="0" borderId="6" xfId="0" applyFont="1" applyBorder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75" fontId="6" fillId="0" borderId="1" xfId="15" applyNumberFormat="1" applyFont="1" applyBorder="1" applyAlignment="1">
      <alignment/>
    </xf>
    <xf numFmtId="164" fontId="24" fillId="0" borderId="6" xfId="0" applyFont="1" applyBorder="1" applyAlignment="1">
      <alignment wrapText="1"/>
    </xf>
    <xf numFmtId="164" fontId="7" fillId="0" borderId="0" xfId="0" applyNumberFormat="1" applyFont="1" applyBorder="1" applyAlignment="1" applyProtection="1">
      <alignment/>
      <protection locked="0"/>
    </xf>
    <xf numFmtId="164" fontId="7" fillId="0" borderId="13" xfId="0" applyFont="1" applyFill="1" applyBorder="1" applyAlignment="1" applyProtection="1">
      <alignment horizontal="left"/>
      <protection locked="0"/>
    </xf>
    <xf numFmtId="164" fontId="36" fillId="0" borderId="5" xfId="0" applyFont="1" applyFill="1" applyBorder="1" applyAlignment="1" applyProtection="1">
      <alignment horizontal="left"/>
      <protection locked="0"/>
    </xf>
    <xf numFmtId="164" fontId="29" fillId="0" borderId="0" xfId="0" applyFont="1" applyFill="1" applyBorder="1" applyAlignment="1">
      <alignment/>
    </xf>
    <xf numFmtId="39" fontId="7" fillId="0" borderId="23" xfId="0" applyNumberFormat="1" applyFont="1" applyBorder="1" applyAlignment="1" applyProtection="1">
      <alignment/>
      <protection locked="0"/>
    </xf>
    <xf numFmtId="39" fontId="10" fillId="0" borderId="30" xfId="0" applyNumberFormat="1" applyFont="1" applyBorder="1" applyAlignment="1" applyProtection="1">
      <alignment/>
      <protection locked="0"/>
    </xf>
    <xf numFmtId="39" fontId="7" fillId="0" borderId="24" xfId="0" applyNumberFormat="1" applyFont="1" applyBorder="1" applyAlignment="1" applyProtection="1">
      <alignment/>
      <protection locked="0"/>
    </xf>
    <xf numFmtId="164" fontId="21" fillId="0" borderId="31" xfId="0" applyFont="1" applyBorder="1" applyAlignment="1" applyProtection="1">
      <alignment horizontal="left"/>
      <protection locked="0"/>
    </xf>
    <xf numFmtId="164" fontId="10" fillId="0" borderId="32" xfId="0" applyFont="1" applyBorder="1" applyAlignment="1" applyProtection="1">
      <alignment horizontal="left"/>
      <protection locked="0"/>
    </xf>
    <xf numFmtId="164" fontId="10" fillId="0" borderId="33" xfId="0" applyFont="1" applyBorder="1" applyAlignment="1" applyProtection="1">
      <alignment horizontal="left"/>
      <protection locked="0"/>
    </xf>
    <xf numFmtId="4" fontId="7" fillId="0" borderId="27" xfId="0" applyNumberFormat="1" applyFont="1" applyBorder="1" applyAlignment="1" applyProtection="1">
      <alignment/>
      <protection locked="0"/>
    </xf>
    <xf numFmtId="164" fontId="0" fillId="0" borderId="3" xfId="0" applyFont="1" applyBorder="1" applyAlignment="1">
      <alignment vertical="center" wrapText="1"/>
    </xf>
    <xf numFmtId="164" fontId="0" fillId="0" borderId="0" xfId="0" applyAlignment="1">
      <alignment vertical="center" wrapText="1"/>
    </xf>
    <xf numFmtId="39" fontId="7" fillId="0" borderId="23" xfId="0" applyNumberFormat="1" applyFont="1" applyFill="1" applyBorder="1" applyAlignment="1" applyProtection="1">
      <alignment/>
      <protection locked="0"/>
    </xf>
    <xf numFmtId="39" fontId="7" fillId="0" borderId="22" xfId="0" applyNumberFormat="1" applyFont="1" applyFill="1" applyBorder="1" applyAlignment="1" applyProtection="1">
      <alignment/>
      <protection locked="0"/>
    </xf>
    <xf numFmtId="164" fontId="10" fillId="0" borderId="32" xfId="0" applyFont="1" applyBorder="1" applyAlignment="1" applyProtection="1">
      <alignment/>
      <protection locked="0"/>
    </xf>
    <xf numFmtId="164" fontId="10" fillId="0" borderId="34" xfId="0" applyFont="1" applyBorder="1" applyAlignment="1" applyProtection="1">
      <alignment/>
      <protection locked="0"/>
    </xf>
    <xf numFmtId="164" fontId="10" fillId="0" borderId="35" xfId="0" applyFont="1" applyBorder="1" applyAlignment="1" applyProtection="1">
      <alignment/>
      <protection locked="0"/>
    </xf>
    <xf numFmtId="164" fontId="22" fillId="0" borderId="34" xfId="0" applyFont="1" applyBorder="1" applyAlignment="1" applyProtection="1">
      <alignment/>
      <protection locked="0"/>
    </xf>
    <xf numFmtId="164" fontId="22" fillId="0" borderId="34" xfId="0" applyFont="1" applyFill="1" applyBorder="1" applyAlignment="1" applyProtection="1">
      <alignment horizontal="left"/>
      <protection locked="0"/>
    </xf>
    <xf numFmtId="164" fontId="10" fillId="0" borderId="35" xfId="0" applyFont="1" applyFill="1" applyBorder="1" applyAlignment="1" applyProtection="1">
      <alignment horizontal="left"/>
      <protection locked="0"/>
    </xf>
    <xf numFmtId="164" fontId="8" fillId="3" borderId="0" xfId="0" applyFont="1" applyFill="1" applyBorder="1" applyAlignment="1">
      <alignment horizontal="left" wrapText="1"/>
    </xf>
    <xf numFmtId="164" fontId="7" fillId="0" borderId="36" xfId="0" applyFont="1" applyBorder="1" applyAlignment="1" applyProtection="1">
      <alignment horizontal="center" vertical="top" wrapText="1"/>
      <protection/>
    </xf>
    <xf numFmtId="164" fontId="7" fillId="0" borderId="15" xfId="0" applyFont="1" applyBorder="1" applyAlignment="1" applyProtection="1">
      <alignment horizontal="center" vertical="top" wrapText="1"/>
      <protection/>
    </xf>
    <xf numFmtId="166" fontId="7" fillId="0" borderId="36" xfId="0" applyNumberFormat="1" applyFont="1" applyBorder="1" applyAlignment="1" applyProtection="1">
      <alignment horizontal="center" vertical="top" wrapText="1"/>
      <protection/>
    </xf>
    <xf numFmtId="166" fontId="7" fillId="0" borderId="15" xfId="0" applyNumberFormat="1" applyFont="1" applyBorder="1" applyAlignment="1" applyProtection="1">
      <alignment horizontal="center" vertical="top" wrapText="1"/>
      <protection/>
    </xf>
    <xf numFmtId="164" fontId="8" fillId="0" borderId="0" xfId="0" applyFont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 locked="0"/>
    </xf>
    <xf numFmtId="164" fontId="10" fillId="0" borderId="0" xfId="0" applyFont="1" applyAlignment="1" applyProtection="1">
      <alignment horizontal="center"/>
      <protection locked="0"/>
    </xf>
    <xf numFmtId="164" fontId="8" fillId="0" borderId="36" xfId="0" applyFont="1" applyBorder="1" applyAlignment="1" applyProtection="1">
      <alignment horizontal="center" vertical="center" wrapText="1"/>
      <protection/>
    </xf>
    <xf numFmtId="164" fontId="8" fillId="0" borderId="37" xfId="0" applyFont="1" applyBorder="1" applyAlignment="1" applyProtection="1">
      <alignment horizontal="center" vertical="center" wrapText="1"/>
      <protection/>
    </xf>
    <xf numFmtId="164" fontId="8" fillId="0" borderId="15" xfId="0" applyFont="1" applyBorder="1" applyAlignment="1" applyProtection="1">
      <alignment horizontal="center" vertical="center" wrapText="1"/>
      <protection/>
    </xf>
    <xf numFmtId="164" fontId="32" fillId="3" borderId="0" xfId="0" applyFont="1" applyFill="1" applyAlignment="1">
      <alignment horizontal="center"/>
    </xf>
    <xf numFmtId="164" fontId="33" fillId="3" borderId="0" xfId="0" applyFont="1" applyFill="1" applyAlignment="1">
      <alignment horizontal="center"/>
    </xf>
    <xf numFmtId="164" fontId="8" fillId="0" borderId="36" xfId="0" applyFont="1" applyBorder="1" applyAlignment="1">
      <alignment horizontal="center" vertical="center" wrapText="1"/>
    </xf>
    <xf numFmtId="164" fontId="8" fillId="0" borderId="37" xfId="0" applyFont="1" applyBorder="1" applyAlignment="1">
      <alignment horizontal="center" vertical="center" wrapText="1"/>
    </xf>
    <xf numFmtId="164" fontId="8" fillId="0" borderId="1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</xdr:row>
      <xdr:rowOff>0</xdr:rowOff>
    </xdr:from>
    <xdr:ext cx="85725" cy="171450"/>
    <xdr:sp>
      <xdr:nvSpPr>
        <xdr:cNvPr id="1" name="TextBox 3"/>
        <xdr:cNvSpPr txBox="1">
          <a:spLocks noChangeArrowheads="1"/>
        </xdr:cNvSpPr>
      </xdr:nvSpPr>
      <xdr:spPr>
        <a:xfrm>
          <a:off x="3324225" y="3924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66675</xdr:rowOff>
    </xdr:from>
    <xdr:ext cx="95250" cy="304800"/>
    <xdr:sp>
      <xdr:nvSpPr>
        <xdr:cNvPr id="2" name="TextBox 12"/>
        <xdr:cNvSpPr txBox="1">
          <a:spLocks noChangeArrowheads="1"/>
        </xdr:cNvSpPr>
      </xdr:nvSpPr>
      <xdr:spPr>
        <a:xfrm>
          <a:off x="3324225" y="1542097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85725" cy="171450"/>
    <xdr:sp>
      <xdr:nvSpPr>
        <xdr:cNvPr id="3" name="TextBox 14"/>
        <xdr:cNvSpPr txBox="1">
          <a:spLocks noChangeArrowheads="1"/>
        </xdr:cNvSpPr>
      </xdr:nvSpPr>
      <xdr:spPr>
        <a:xfrm>
          <a:off x="3324225" y="19840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95250" cy="304800"/>
    <xdr:sp>
      <xdr:nvSpPr>
        <xdr:cNvPr id="4" name="TextBox 15"/>
        <xdr:cNvSpPr txBox="1">
          <a:spLocks noChangeArrowheads="1"/>
        </xdr:cNvSpPr>
      </xdr:nvSpPr>
      <xdr:spPr>
        <a:xfrm>
          <a:off x="3324225" y="2758440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95250" cy="304800"/>
    <xdr:sp>
      <xdr:nvSpPr>
        <xdr:cNvPr id="5" name="TextBox 19"/>
        <xdr:cNvSpPr txBox="1">
          <a:spLocks noChangeArrowheads="1"/>
        </xdr:cNvSpPr>
      </xdr:nvSpPr>
      <xdr:spPr>
        <a:xfrm>
          <a:off x="3324225" y="44405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294</xdr:row>
      <xdr:rowOff>114300</xdr:rowOff>
    </xdr:from>
    <xdr:ext cx="85725" cy="180975"/>
    <xdr:sp>
      <xdr:nvSpPr>
        <xdr:cNvPr id="6" name="TextBox 46"/>
        <xdr:cNvSpPr txBox="1">
          <a:spLocks noChangeArrowheads="1"/>
        </xdr:cNvSpPr>
      </xdr:nvSpPr>
      <xdr:spPr>
        <a:xfrm>
          <a:off x="3324225" y="616172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71450"/>
    <xdr:sp>
      <xdr:nvSpPr>
        <xdr:cNvPr id="7" name="TextBox 56"/>
        <xdr:cNvSpPr txBox="1">
          <a:spLocks noChangeArrowheads="1"/>
        </xdr:cNvSpPr>
      </xdr:nvSpPr>
      <xdr:spPr>
        <a:xfrm>
          <a:off x="3324225" y="63817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85725" cy="171450"/>
    <xdr:sp>
      <xdr:nvSpPr>
        <xdr:cNvPr id="8" name="TextBox 67"/>
        <xdr:cNvSpPr txBox="1">
          <a:spLocks noChangeArrowheads="1"/>
        </xdr:cNvSpPr>
      </xdr:nvSpPr>
      <xdr:spPr>
        <a:xfrm>
          <a:off x="3324225" y="26022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5725" cy="171450"/>
    <xdr:sp>
      <xdr:nvSpPr>
        <xdr:cNvPr id="9" name="TextBox 109"/>
        <xdr:cNvSpPr txBox="1">
          <a:spLocks noChangeArrowheads="1"/>
        </xdr:cNvSpPr>
      </xdr:nvSpPr>
      <xdr:spPr>
        <a:xfrm>
          <a:off x="3324225" y="138493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5725" cy="171450"/>
    <xdr:sp>
      <xdr:nvSpPr>
        <xdr:cNvPr id="10" name="TextBox 110"/>
        <xdr:cNvSpPr txBox="1">
          <a:spLocks noChangeArrowheads="1"/>
        </xdr:cNvSpPr>
      </xdr:nvSpPr>
      <xdr:spPr>
        <a:xfrm>
          <a:off x="3324225" y="138493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5725" cy="171450"/>
    <xdr:sp>
      <xdr:nvSpPr>
        <xdr:cNvPr id="11" name="TextBox 112"/>
        <xdr:cNvSpPr txBox="1">
          <a:spLocks noChangeArrowheads="1"/>
        </xdr:cNvSpPr>
      </xdr:nvSpPr>
      <xdr:spPr>
        <a:xfrm>
          <a:off x="3324225" y="138493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5725" cy="171450"/>
    <xdr:sp>
      <xdr:nvSpPr>
        <xdr:cNvPr id="12" name="TextBox 114"/>
        <xdr:cNvSpPr txBox="1">
          <a:spLocks noChangeArrowheads="1"/>
        </xdr:cNvSpPr>
      </xdr:nvSpPr>
      <xdr:spPr>
        <a:xfrm>
          <a:off x="3324225" y="138493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85725" cy="171450"/>
    <xdr:sp>
      <xdr:nvSpPr>
        <xdr:cNvPr id="13" name="TextBox 116"/>
        <xdr:cNvSpPr txBox="1">
          <a:spLocks noChangeArrowheads="1"/>
        </xdr:cNvSpPr>
      </xdr:nvSpPr>
      <xdr:spPr>
        <a:xfrm>
          <a:off x="3324225" y="196405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85725" cy="171450"/>
    <xdr:sp>
      <xdr:nvSpPr>
        <xdr:cNvPr id="14" name="TextBox 117"/>
        <xdr:cNvSpPr txBox="1">
          <a:spLocks noChangeArrowheads="1"/>
        </xdr:cNvSpPr>
      </xdr:nvSpPr>
      <xdr:spPr>
        <a:xfrm>
          <a:off x="3324225" y="196405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85725" cy="171450"/>
    <xdr:sp>
      <xdr:nvSpPr>
        <xdr:cNvPr id="15" name="TextBox 119"/>
        <xdr:cNvSpPr txBox="1">
          <a:spLocks noChangeArrowheads="1"/>
        </xdr:cNvSpPr>
      </xdr:nvSpPr>
      <xdr:spPr>
        <a:xfrm>
          <a:off x="3324225" y="309943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85725" cy="171450"/>
    <xdr:sp>
      <xdr:nvSpPr>
        <xdr:cNvPr id="16" name="TextBox 122"/>
        <xdr:cNvSpPr txBox="1">
          <a:spLocks noChangeArrowheads="1"/>
        </xdr:cNvSpPr>
      </xdr:nvSpPr>
      <xdr:spPr>
        <a:xfrm>
          <a:off x="3324225" y="309943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85725" cy="171450"/>
    <xdr:sp>
      <xdr:nvSpPr>
        <xdr:cNvPr id="17" name="TextBox 124"/>
        <xdr:cNvSpPr txBox="1">
          <a:spLocks noChangeArrowheads="1"/>
        </xdr:cNvSpPr>
      </xdr:nvSpPr>
      <xdr:spPr>
        <a:xfrm>
          <a:off x="3324225" y="30584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114300</xdr:rowOff>
    </xdr:from>
    <xdr:ext cx="85725" cy="171450"/>
    <xdr:sp>
      <xdr:nvSpPr>
        <xdr:cNvPr id="18" name="TextBox 125"/>
        <xdr:cNvSpPr txBox="1">
          <a:spLocks noChangeArrowheads="1"/>
        </xdr:cNvSpPr>
      </xdr:nvSpPr>
      <xdr:spPr>
        <a:xfrm>
          <a:off x="3324225" y="304609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180975</xdr:rowOff>
    </xdr:from>
    <xdr:ext cx="85725" cy="171450"/>
    <xdr:sp>
      <xdr:nvSpPr>
        <xdr:cNvPr id="19" name="TextBox 126"/>
        <xdr:cNvSpPr txBox="1">
          <a:spLocks noChangeArrowheads="1"/>
        </xdr:cNvSpPr>
      </xdr:nvSpPr>
      <xdr:spPr>
        <a:xfrm>
          <a:off x="3324225" y="12344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85725" cy="171450"/>
    <xdr:sp>
      <xdr:nvSpPr>
        <xdr:cNvPr id="20" name="TextBox 127"/>
        <xdr:cNvSpPr txBox="1">
          <a:spLocks noChangeArrowheads="1"/>
        </xdr:cNvSpPr>
      </xdr:nvSpPr>
      <xdr:spPr>
        <a:xfrm>
          <a:off x="3324225" y="124015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85725" cy="171450"/>
    <xdr:sp>
      <xdr:nvSpPr>
        <xdr:cNvPr id="21" name="TextBox 128"/>
        <xdr:cNvSpPr txBox="1">
          <a:spLocks noChangeArrowheads="1"/>
        </xdr:cNvSpPr>
      </xdr:nvSpPr>
      <xdr:spPr>
        <a:xfrm>
          <a:off x="3324225" y="124015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85725" cy="171450"/>
    <xdr:sp>
      <xdr:nvSpPr>
        <xdr:cNvPr id="22" name="TextBox 129"/>
        <xdr:cNvSpPr txBox="1">
          <a:spLocks noChangeArrowheads="1"/>
        </xdr:cNvSpPr>
      </xdr:nvSpPr>
      <xdr:spPr>
        <a:xfrm>
          <a:off x="3324225" y="124015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85725" cy="171450"/>
    <xdr:sp>
      <xdr:nvSpPr>
        <xdr:cNvPr id="23" name="TextBox 130"/>
        <xdr:cNvSpPr txBox="1">
          <a:spLocks noChangeArrowheads="1"/>
        </xdr:cNvSpPr>
      </xdr:nvSpPr>
      <xdr:spPr>
        <a:xfrm>
          <a:off x="3324225" y="124015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38100</xdr:rowOff>
    </xdr:from>
    <xdr:ext cx="85725" cy="171450"/>
    <xdr:sp>
      <xdr:nvSpPr>
        <xdr:cNvPr id="24" name="TextBox 131"/>
        <xdr:cNvSpPr txBox="1">
          <a:spLocks noChangeArrowheads="1"/>
        </xdr:cNvSpPr>
      </xdr:nvSpPr>
      <xdr:spPr>
        <a:xfrm>
          <a:off x="3324225" y="12677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66675</xdr:rowOff>
    </xdr:from>
    <xdr:ext cx="85725" cy="171450"/>
    <xdr:sp>
      <xdr:nvSpPr>
        <xdr:cNvPr id="25" name="TextBox 132"/>
        <xdr:cNvSpPr txBox="1">
          <a:spLocks noChangeArrowheads="1"/>
        </xdr:cNvSpPr>
      </xdr:nvSpPr>
      <xdr:spPr>
        <a:xfrm>
          <a:off x="3324225" y="12944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66675</xdr:rowOff>
    </xdr:from>
    <xdr:ext cx="85725" cy="171450"/>
    <xdr:sp>
      <xdr:nvSpPr>
        <xdr:cNvPr id="26" name="TextBox 134"/>
        <xdr:cNvSpPr txBox="1">
          <a:spLocks noChangeArrowheads="1"/>
        </xdr:cNvSpPr>
      </xdr:nvSpPr>
      <xdr:spPr>
        <a:xfrm>
          <a:off x="3324225" y="11982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66675</xdr:rowOff>
    </xdr:from>
    <xdr:ext cx="85725" cy="171450"/>
    <xdr:sp>
      <xdr:nvSpPr>
        <xdr:cNvPr id="27" name="TextBox 136"/>
        <xdr:cNvSpPr txBox="1">
          <a:spLocks noChangeArrowheads="1"/>
        </xdr:cNvSpPr>
      </xdr:nvSpPr>
      <xdr:spPr>
        <a:xfrm>
          <a:off x="3324225" y="98202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38100</xdr:rowOff>
    </xdr:from>
    <xdr:ext cx="85725" cy="171450"/>
    <xdr:sp>
      <xdr:nvSpPr>
        <xdr:cNvPr id="28" name="TextBox 138"/>
        <xdr:cNvSpPr txBox="1">
          <a:spLocks noChangeArrowheads="1"/>
        </xdr:cNvSpPr>
      </xdr:nvSpPr>
      <xdr:spPr>
        <a:xfrm>
          <a:off x="3324225" y="13411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85725" cy="171450"/>
    <xdr:sp>
      <xdr:nvSpPr>
        <xdr:cNvPr id="29" name="TextBox 139"/>
        <xdr:cNvSpPr txBox="1">
          <a:spLocks noChangeArrowheads="1"/>
        </xdr:cNvSpPr>
      </xdr:nvSpPr>
      <xdr:spPr>
        <a:xfrm>
          <a:off x="3324225" y="53911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85725" cy="171450"/>
    <xdr:sp>
      <xdr:nvSpPr>
        <xdr:cNvPr id="30" name="TextBox 140"/>
        <xdr:cNvSpPr txBox="1">
          <a:spLocks noChangeArrowheads="1"/>
        </xdr:cNvSpPr>
      </xdr:nvSpPr>
      <xdr:spPr>
        <a:xfrm>
          <a:off x="3324225" y="6886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171450"/>
    <xdr:sp>
      <xdr:nvSpPr>
        <xdr:cNvPr id="31" name="TextBox 141"/>
        <xdr:cNvSpPr txBox="1">
          <a:spLocks noChangeArrowheads="1"/>
        </xdr:cNvSpPr>
      </xdr:nvSpPr>
      <xdr:spPr>
        <a:xfrm>
          <a:off x="3324225" y="73628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676275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2" name="Line 188"/>
        <xdr:cNvSpPr>
          <a:spLocks/>
        </xdr:cNvSpPr>
      </xdr:nvSpPr>
      <xdr:spPr>
        <a:xfrm>
          <a:off x="5876925" y="1452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409575</xdr:colOff>
      <xdr:row>60</xdr:row>
      <xdr:rowOff>0</xdr:rowOff>
    </xdr:from>
    <xdr:to>
      <xdr:col>3</xdr:col>
      <xdr:colOff>809625</xdr:colOff>
      <xdr:row>60</xdr:row>
      <xdr:rowOff>0</xdr:rowOff>
    </xdr:to>
    <xdr:sp>
      <xdr:nvSpPr>
        <xdr:cNvPr id="33" name="Line 189"/>
        <xdr:cNvSpPr>
          <a:spLocks/>
        </xdr:cNvSpPr>
      </xdr:nvSpPr>
      <xdr:spPr>
        <a:xfrm>
          <a:off x="5610225" y="14525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1</xdr:col>
      <xdr:colOff>0</xdr:colOff>
      <xdr:row>15</xdr:row>
      <xdr:rowOff>142875</xdr:rowOff>
    </xdr:from>
    <xdr:ext cx="85725" cy="171450"/>
    <xdr:sp>
      <xdr:nvSpPr>
        <xdr:cNvPr id="34" name="TextBox 190"/>
        <xdr:cNvSpPr txBox="1">
          <a:spLocks noChangeArrowheads="1"/>
        </xdr:cNvSpPr>
      </xdr:nvSpPr>
      <xdr:spPr>
        <a:xfrm>
          <a:off x="3324225" y="3571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85725" cy="133350"/>
    <xdr:sp>
      <xdr:nvSpPr>
        <xdr:cNvPr id="35" name="TextBox 207"/>
        <xdr:cNvSpPr txBox="1">
          <a:spLocks noChangeArrowheads="1"/>
        </xdr:cNvSpPr>
      </xdr:nvSpPr>
      <xdr:spPr>
        <a:xfrm>
          <a:off x="5200650" y="34451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85725" cy="114300"/>
    <xdr:sp>
      <xdr:nvSpPr>
        <xdr:cNvPr id="36" name="TextBox 208"/>
        <xdr:cNvSpPr txBox="1">
          <a:spLocks noChangeArrowheads="1"/>
        </xdr:cNvSpPr>
      </xdr:nvSpPr>
      <xdr:spPr>
        <a:xfrm>
          <a:off x="5200650" y="358806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489"/>
  <sheetViews>
    <sheetView showGridLines="0" tabSelected="1" zoomScaleSheetLayoutView="75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7" sqref="A7:U7"/>
    </sheetView>
  </sheetViews>
  <sheetFormatPr defaultColWidth="9.8515625" defaultRowHeight="12"/>
  <cols>
    <col min="1" max="1" width="49.8515625" style="25" customWidth="1"/>
    <col min="2" max="2" width="18.421875" style="13" customWidth="1"/>
    <col min="3" max="3" width="9.7109375" style="0" customWidth="1"/>
    <col min="4" max="4" width="12.140625" style="0" customWidth="1"/>
    <col min="5" max="5" width="1.8515625" style="0" customWidth="1"/>
    <col min="6" max="6" width="12.28125" style="17" customWidth="1"/>
    <col min="7" max="7" width="1.7109375" style="0" customWidth="1"/>
    <col min="8" max="8" width="11.00390625" style="0" customWidth="1"/>
    <col min="9" max="9" width="1.8515625" style="0" customWidth="1"/>
    <col min="10" max="10" width="15.00390625" style="0" customWidth="1"/>
    <col min="11" max="11" width="12.7109375" style="0" customWidth="1"/>
    <col min="12" max="12" width="1.8515625" style="0" customWidth="1"/>
    <col min="13" max="13" width="13.7109375" style="0" customWidth="1"/>
    <col min="14" max="14" width="1.8515625" style="0" customWidth="1"/>
    <col min="15" max="15" width="11.421875" style="2" customWidth="1"/>
    <col min="16" max="16" width="2.140625" style="2" customWidth="1"/>
    <col min="17" max="17" width="11.7109375" style="0" customWidth="1"/>
    <col min="18" max="18" width="2.140625" style="0" customWidth="1"/>
    <col min="19" max="19" width="15.28125" style="0" customWidth="1"/>
    <col min="20" max="20" width="3.28125" style="0" customWidth="1"/>
    <col min="21" max="21" width="8.28125" style="0" customWidth="1"/>
  </cols>
  <sheetData>
    <row r="1" spans="1:13" ht="14.25">
      <c r="A1" s="56"/>
      <c r="B1" s="63">
        <v>0.3945</v>
      </c>
      <c r="C1" s="2" t="s">
        <v>54</v>
      </c>
      <c r="D1" s="2"/>
      <c r="E1" s="2"/>
      <c r="F1" s="16"/>
      <c r="G1" s="2"/>
      <c r="H1" s="29">
        <v>0.312</v>
      </c>
      <c r="I1" s="2"/>
      <c r="J1" s="2" t="s">
        <v>55</v>
      </c>
      <c r="K1" s="2"/>
      <c r="L1" s="2"/>
      <c r="M1" s="2"/>
    </row>
    <row r="2" spans="1:13" ht="14.25">
      <c r="A2" s="56"/>
      <c r="B2" s="64">
        <v>0.312</v>
      </c>
      <c r="C2" s="2" t="s">
        <v>53</v>
      </c>
      <c r="D2" s="2"/>
      <c r="E2" s="2"/>
      <c r="F2" s="16"/>
      <c r="G2" s="2"/>
      <c r="H2" s="29">
        <v>0.3945</v>
      </c>
      <c r="I2" s="2"/>
      <c r="J2" s="2" t="s">
        <v>56</v>
      </c>
      <c r="K2" s="2"/>
      <c r="L2" s="2"/>
      <c r="M2" s="2"/>
    </row>
    <row r="3" spans="1:13" ht="14.25">
      <c r="A3" s="56"/>
      <c r="B3" s="64">
        <v>0.03</v>
      </c>
      <c r="C3" s="2" t="s">
        <v>51</v>
      </c>
      <c r="D3" s="9"/>
      <c r="E3" s="2"/>
      <c r="F3" s="16"/>
      <c r="G3" s="2"/>
      <c r="H3" s="12"/>
      <c r="I3" s="2"/>
      <c r="J3" s="2"/>
      <c r="K3" s="2"/>
      <c r="L3" s="2"/>
      <c r="M3" s="2"/>
    </row>
    <row r="4" spans="1:13" ht="14.25">
      <c r="A4" s="56"/>
      <c r="B4" s="64">
        <v>0.03</v>
      </c>
      <c r="C4" s="2" t="s">
        <v>52</v>
      </c>
      <c r="D4" s="2"/>
      <c r="E4" s="2"/>
      <c r="F4" s="16"/>
      <c r="G4" s="2"/>
      <c r="H4" s="2"/>
      <c r="I4" s="2"/>
      <c r="J4" s="2"/>
      <c r="K4" s="2"/>
      <c r="L4" s="2"/>
      <c r="M4" s="2"/>
    </row>
    <row r="5" spans="1:13" ht="14.25">
      <c r="A5" s="56"/>
      <c r="B5" s="64"/>
      <c r="C5" s="2"/>
      <c r="D5" s="2"/>
      <c r="E5" s="2"/>
      <c r="F5" s="16"/>
      <c r="G5" s="2"/>
      <c r="H5" s="2"/>
      <c r="I5" s="2"/>
      <c r="J5" s="2"/>
      <c r="K5" s="2"/>
      <c r="L5" s="2"/>
      <c r="M5" s="2"/>
    </row>
    <row r="6" spans="1:16" ht="12.75">
      <c r="A6" s="57" t="s">
        <v>0</v>
      </c>
      <c r="B6" s="65"/>
      <c r="C6" s="3"/>
      <c r="D6" s="3"/>
      <c r="E6" s="3"/>
      <c r="F6" s="18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s="1" customFormat="1" ht="12.75">
      <c r="A7" s="301" t="s">
        <v>1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</row>
    <row r="8" spans="1:21" s="1" customFormat="1" ht="12.75">
      <c r="A8" s="302" t="s">
        <v>102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</row>
    <row r="9" spans="1:21" s="1" customFormat="1" ht="15.75" customHeight="1">
      <c r="A9" s="303" t="s">
        <v>103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</row>
    <row r="10" spans="1:6" s="22" customFormat="1" ht="13.5" customHeight="1">
      <c r="A10" s="58"/>
      <c r="B10" s="66"/>
      <c r="C10" s="23"/>
      <c r="F10" s="24"/>
    </row>
    <row r="11" spans="1:12" s="22" customFormat="1" ht="1.5" customHeight="1">
      <c r="A11" s="278"/>
      <c r="B11" s="37"/>
      <c r="C11" s="37"/>
      <c r="D11" s="36"/>
      <c r="E11" s="30"/>
      <c r="F11" s="31"/>
      <c r="G11" s="30"/>
      <c r="H11" s="30"/>
      <c r="I11" s="30"/>
      <c r="J11" s="30"/>
      <c r="K11" s="30"/>
      <c r="L11" s="30"/>
    </row>
    <row r="12" spans="1:21" ht="42.75" customHeight="1">
      <c r="A12" s="296" t="s">
        <v>158</v>
      </c>
      <c r="B12" s="307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</row>
    <row r="13" spans="1:21" s="287" customFormat="1" ht="28.5" customHeight="1">
      <c r="A13" s="286"/>
      <c r="B13" s="304" t="s">
        <v>2</v>
      </c>
      <c r="C13" s="305"/>
      <c r="D13" s="306"/>
      <c r="E13" s="309" t="s">
        <v>34</v>
      </c>
      <c r="F13" s="310"/>
      <c r="G13" s="310"/>
      <c r="H13" s="311"/>
      <c r="I13" s="309" t="s">
        <v>135</v>
      </c>
      <c r="J13" s="310"/>
      <c r="K13" s="310"/>
      <c r="L13" s="310"/>
      <c r="M13" s="310"/>
      <c r="N13" s="310"/>
      <c r="O13" s="311"/>
      <c r="P13" s="309" t="s">
        <v>152</v>
      </c>
      <c r="Q13" s="310"/>
      <c r="R13" s="310"/>
      <c r="S13" s="310"/>
      <c r="T13" s="310"/>
      <c r="U13" s="311"/>
    </row>
    <row r="14" spans="1:21" ht="42.75" customHeight="1">
      <c r="A14" s="107" t="s">
        <v>3</v>
      </c>
      <c r="B14" s="108" t="s">
        <v>123</v>
      </c>
      <c r="C14" s="141" t="s">
        <v>124</v>
      </c>
      <c r="D14" s="257" t="s">
        <v>125</v>
      </c>
      <c r="E14" s="299" t="s">
        <v>126</v>
      </c>
      <c r="F14" s="300"/>
      <c r="G14" s="297" t="s">
        <v>127</v>
      </c>
      <c r="H14" s="298"/>
      <c r="I14" s="297" t="s">
        <v>133</v>
      </c>
      <c r="J14" s="298"/>
      <c r="K14" s="108" t="s">
        <v>128</v>
      </c>
      <c r="L14" s="297" t="s">
        <v>129</v>
      </c>
      <c r="M14" s="298"/>
      <c r="N14" s="297" t="s">
        <v>130</v>
      </c>
      <c r="O14" s="298"/>
      <c r="P14" s="297" t="s">
        <v>126</v>
      </c>
      <c r="Q14" s="298"/>
      <c r="R14" s="297" t="s">
        <v>133</v>
      </c>
      <c r="S14" s="298"/>
      <c r="T14" s="297" t="s">
        <v>35</v>
      </c>
      <c r="U14" s="298"/>
    </row>
    <row r="15" spans="1:35" ht="15.75" customHeight="1">
      <c r="A15" s="70" t="s">
        <v>57</v>
      </c>
      <c r="B15" s="187"/>
      <c r="C15" s="187"/>
      <c r="D15" s="11"/>
      <c r="E15" s="165"/>
      <c r="F15" s="209"/>
      <c r="G15" s="11"/>
      <c r="H15" s="11"/>
      <c r="I15" s="165"/>
      <c r="J15" s="234"/>
      <c r="K15" s="11"/>
      <c r="L15" s="165"/>
      <c r="M15" s="209"/>
      <c r="N15" s="38"/>
      <c r="O15" s="38"/>
      <c r="P15" s="165"/>
      <c r="Q15" s="152"/>
      <c r="R15" s="142"/>
      <c r="S15" s="152"/>
      <c r="T15" s="142"/>
      <c r="U15" s="71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21" ht="19.5" customHeight="1">
      <c r="A16" s="72" t="s">
        <v>58</v>
      </c>
      <c r="B16" s="189"/>
      <c r="C16" s="189"/>
      <c r="D16" s="8"/>
      <c r="E16" s="258"/>
      <c r="F16" s="259"/>
      <c r="G16" s="8"/>
      <c r="H16" s="8"/>
      <c r="I16" s="258"/>
      <c r="J16" s="260"/>
      <c r="K16" s="8"/>
      <c r="L16" s="258"/>
      <c r="M16" s="259"/>
      <c r="N16" s="14"/>
      <c r="O16" s="14"/>
      <c r="P16" s="258"/>
      <c r="Q16" s="261"/>
      <c r="R16" s="229"/>
      <c r="S16" s="261"/>
      <c r="T16" s="229"/>
      <c r="U16" s="27"/>
    </row>
    <row r="17" spans="1:21" ht="19.5" customHeight="1">
      <c r="A17" s="116" t="s">
        <v>21</v>
      </c>
      <c r="B17" s="238">
        <v>124.5</v>
      </c>
      <c r="C17" s="188"/>
      <c r="D17" s="117">
        <f>IF(B17&lt;&gt;0,B17+C17," ")</f>
        <v>124.5</v>
      </c>
      <c r="E17" s="210"/>
      <c r="F17" s="211">
        <f>IF($D17&lt;&gt;0,ROUND($B17*$B$2,2)," ")</f>
        <v>38.84</v>
      </c>
      <c r="G17" s="118"/>
      <c r="H17" s="119">
        <f>IF(D17&lt;&gt;0,D17+F17," ")</f>
        <v>163.34</v>
      </c>
      <c r="I17" s="235"/>
      <c r="J17" s="236">
        <f>IF($D17&lt;&gt;0,ROUND($B17*$B$3,2)," ")</f>
        <v>3.74</v>
      </c>
      <c r="K17" s="119">
        <f>+H17+J17</f>
        <v>167.08</v>
      </c>
      <c r="L17" s="166"/>
      <c r="M17" s="236">
        <f>IF($K17&lt;&gt;0,ROUND($K17*NFA,2)," ")</f>
        <v>5.01</v>
      </c>
      <c r="N17" s="119"/>
      <c r="O17" s="119">
        <f>IF(K17&lt;&gt;0,K17+M17," ")</f>
        <v>172.09</v>
      </c>
      <c r="P17" s="166"/>
      <c r="Q17" s="153">
        <f>+B17*$H$1</f>
        <v>38.844</v>
      </c>
      <c r="R17" s="143"/>
      <c r="S17" s="153">
        <f>+B17*OFA</f>
        <v>3.735</v>
      </c>
      <c r="T17" s="143"/>
      <c r="U17" s="120">
        <f>+D17+Q17+S17</f>
        <v>167.079</v>
      </c>
    </row>
    <row r="18" spans="1:22" ht="18" customHeight="1">
      <c r="A18" s="74" t="s">
        <v>109</v>
      </c>
      <c r="B18" s="239"/>
      <c r="C18" s="189"/>
      <c r="D18" s="40"/>
      <c r="E18" s="183"/>
      <c r="F18" s="212"/>
      <c r="G18" s="40"/>
      <c r="H18" s="41"/>
      <c r="I18" s="183"/>
      <c r="J18" s="154"/>
      <c r="K18" s="41"/>
      <c r="L18" s="167"/>
      <c r="M18" s="154"/>
      <c r="N18" s="41"/>
      <c r="O18" s="41"/>
      <c r="P18" s="167"/>
      <c r="Q18" s="154"/>
      <c r="R18" s="144"/>
      <c r="S18" s="154"/>
      <c r="T18" s="144"/>
      <c r="U18" s="75"/>
      <c r="V18" s="21"/>
    </row>
    <row r="19" spans="1:22" ht="16.5" customHeight="1">
      <c r="A19" s="116" t="s">
        <v>36</v>
      </c>
      <c r="B19" s="206">
        <v>55.7</v>
      </c>
      <c r="C19" s="190"/>
      <c r="D19" s="121">
        <f>IF(B19&lt;&gt;0,B19+C19," ")</f>
        <v>55.7</v>
      </c>
      <c r="E19" s="168"/>
      <c r="F19" s="155">
        <f>IF($D19&lt;&gt;0,ROUND($B19*LW_Serv,4)," ")</f>
        <v>17.3784</v>
      </c>
      <c r="G19" s="121"/>
      <c r="H19" s="121">
        <f>IF(D19&lt;&gt;0,D19+F19," ")</f>
        <v>73.0784</v>
      </c>
      <c r="I19" s="168"/>
      <c r="J19" s="155">
        <f>IF($D19&lt;&gt;0,ROUND($B19*OFA,4)," ")</f>
        <v>1.671</v>
      </c>
      <c r="K19" s="121">
        <f>+H19+J19</f>
        <v>74.74940000000001</v>
      </c>
      <c r="L19" s="168"/>
      <c r="M19" s="155">
        <f>IF($K19&lt;&gt;0,ROUND($K19*NFA,4)," ")</f>
        <v>2.2425</v>
      </c>
      <c r="N19" s="121"/>
      <c r="O19" s="121">
        <f>IF(K19&lt;&gt;0,K19+M19," ")</f>
        <v>76.99190000000002</v>
      </c>
      <c r="P19" s="168"/>
      <c r="Q19" s="155">
        <f>IF($D19&lt;&gt;0,ROUND($B19*LW_Serv_NIH,4)," ")</f>
        <v>17.3784</v>
      </c>
      <c r="R19" s="145"/>
      <c r="S19" s="155">
        <f>IF($D19&lt;&gt;0,ROUND($B19*OFA,4)," ")</f>
        <v>1.671</v>
      </c>
      <c r="T19" s="145"/>
      <c r="U19" s="122">
        <f>+D19+Q19+S19</f>
        <v>74.74940000000001</v>
      </c>
      <c r="V19" s="21"/>
    </row>
    <row r="20" spans="1:22" ht="20.25" customHeight="1">
      <c r="A20" s="77" t="s">
        <v>119</v>
      </c>
      <c r="B20" s="189"/>
      <c r="C20" s="189"/>
      <c r="D20" s="40"/>
      <c r="E20" s="213"/>
      <c r="F20" s="212"/>
      <c r="G20" s="43"/>
      <c r="H20" s="41"/>
      <c r="I20" s="213"/>
      <c r="J20" s="237"/>
      <c r="K20" s="44"/>
      <c r="L20" s="169"/>
      <c r="M20" s="154"/>
      <c r="N20" s="44"/>
      <c r="O20" s="41"/>
      <c r="P20" s="169"/>
      <c r="Q20" s="156"/>
      <c r="R20" s="144"/>
      <c r="S20" s="156"/>
      <c r="T20" s="144"/>
      <c r="U20" s="75"/>
      <c r="V20" s="21"/>
    </row>
    <row r="21" spans="1:22" s="33" customFormat="1" ht="21.75" customHeight="1">
      <c r="A21" s="78" t="s">
        <v>99</v>
      </c>
      <c r="B21" s="240">
        <v>113.9</v>
      </c>
      <c r="C21" s="191"/>
      <c r="D21" s="45">
        <f>IF(B21&lt;&gt;0,B21+C21," ")</f>
        <v>113.9</v>
      </c>
      <c r="E21" s="214"/>
      <c r="F21" s="215">
        <f>IF($D21&lt;&gt;0,ROUND($B21*LW_Serv,4)," ")</f>
        <v>35.5368</v>
      </c>
      <c r="G21" s="45"/>
      <c r="H21" s="46">
        <f>IF(D21&lt;&gt;0,D21+F21," ")</f>
        <v>149.4368</v>
      </c>
      <c r="I21" s="214"/>
      <c r="J21" s="157">
        <f>IF($D21&lt;&gt;0,ROUND($B21*OFA,4)," ")</f>
        <v>3.417</v>
      </c>
      <c r="K21" s="46">
        <f>+H21+J21</f>
        <v>152.8538</v>
      </c>
      <c r="L21" s="170"/>
      <c r="M21" s="157">
        <f>IF($K21&lt;&gt;0,ROUND($K21*NFA,4)," ")</f>
        <v>4.5856</v>
      </c>
      <c r="N21" s="46"/>
      <c r="O21" s="46">
        <f>IF(K21&lt;&gt;0,K21+M21," ")</f>
        <v>157.4394</v>
      </c>
      <c r="P21" s="170"/>
      <c r="Q21" s="157">
        <f>IF($D21&lt;&gt;0,ROUND($B21*LW_Serv_NIH,4)," ")</f>
        <v>35.5368</v>
      </c>
      <c r="R21" s="146"/>
      <c r="S21" s="157">
        <f>IF($D21&lt;&gt;0,ROUND($B21*OFA,4)," ")</f>
        <v>3.417</v>
      </c>
      <c r="T21" s="146"/>
      <c r="U21" s="79">
        <f>+D21+Q21+S21</f>
        <v>152.8538</v>
      </c>
      <c r="V21" s="32"/>
    </row>
    <row r="22" spans="1:22" ht="19.5" customHeight="1">
      <c r="A22" s="80" t="s">
        <v>37</v>
      </c>
      <c r="B22" s="180">
        <v>102.05</v>
      </c>
      <c r="C22" s="185"/>
      <c r="D22" s="40">
        <f>IF(B22&lt;&gt;0,B22+C22," ")</f>
        <v>102.05</v>
      </c>
      <c r="E22" s="183"/>
      <c r="F22" s="216">
        <f>IF($D22&lt;&gt;0,ROUND($B22*LW_Serv,4)," ")</f>
        <v>31.8396</v>
      </c>
      <c r="G22" s="40"/>
      <c r="H22" s="41">
        <f>IF(D22&lt;&gt;0,D22+F22," ")</f>
        <v>133.8896</v>
      </c>
      <c r="I22" s="183"/>
      <c r="J22" s="154">
        <f>IF($D22&lt;&gt;0,ROUND($B22*OFA,4)," ")</f>
        <v>3.0615</v>
      </c>
      <c r="K22" s="41">
        <f>+H22+J22</f>
        <v>136.9511</v>
      </c>
      <c r="L22" s="167"/>
      <c r="M22" s="154">
        <f>IF($K22&lt;&gt;0,ROUND($K22*NFA,4)," ")</f>
        <v>4.1085</v>
      </c>
      <c r="N22" s="41"/>
      <c r="O22" s="41">
        <f>IF(K22&lt;&gt;0,K22+M22," ")</f>
        <v>141.0596</v>
      </c>
      <c r="P22" s="167"/>
      <c r="Q22" s="154">
        <f>IF($D22&lt;&gt;0,ROUND($B22*LW_Serv_NIH,4)," ")</f>
        <v>31.8396</v>
      </c>
      <c r="R22" s="144"/>
      <c r="S22" s="154">
        <f>IF($D22&lt;&gt;0,ROUND($B22*OFA,4)," ")</f>
        <v>3.0615</v>
      </c>
      <c r="T22" s="144"/>
      <c r="U22" s="75">
        <f>+D22+Q22+S22</f>
        <v>136.9511</v>
      </c>
      <c r="V22" s="21"/>
    </row>
    <row r="23" spans="1:22" ht="19.5" customHeight="1">
      <c r="A23" s="123" t="s">
        <v>38</v>
      </c>
      <c r="B23" s="178">
        <v>127.3</v>
      </c>
      <c r="C23" s="192"/>
      <c r="D23" s="124">
        <f>IF(B23&lt;&gt;0,B23+C23," ")</f>
        <v>127.3</v>
      </c>
      <c r="E23" s="181"/>
      <c r="F23" s="217">
        <f>IF($D23&lt;&gt;0,ROUND($B23*LW_Serv,4)," ")</f>
        <v>39.7176</v>
      </c>
      <c r="G23" s="124"/>
      <c r="H23" s="125">
        <f>IF(D23&lt;&gt;0,D23+F23," ")</f>
        <v>167.0176</v>
      </c>
      <c r="I23" s="181"/>
      <c r="J23" s="158">
        <f>IF($D23&lt;&gt;0,ROUND($B23*OFA,4)," ")</f>
        <v>3.819</v>
      </c>
      <c r="K23" s="125">
        <f>+H23+J23</f>
        <v>170.83659999999998</v>
      </c>
      <c r="L23" s="171"/>
      <c r="M23" s="158">
        <f>IF($K23&lt;&gt;0,ROUND($K23*NFA,4)," ")</f>
        <v>5.1251</v>
      </c>
      <c r="N23" s="125"/>
      <c r="O23" s="125">
        <f>IF(K23&lt;&gt;0,K23+M23," ")</f>
        <v>175.96169999999998</v>
      </c>
      <c r="P23" s="171"/>
      <c r="Q23" s="158">
        <f>IF($D23&lt;&gt;0,ROUND($B23*LW_Serv_NIH,4)," ")</f>
        <v>39.7176</v>
      </c>
      <c r="R23" s="147"/>
      <c r="S23" s="158">
        <f>IF($D23&lt;&gt;0,ROUND($B23*OFA,4)," ")</f>
        <v>3.819</v>
      </c>
      <c r="T23" s="147"/>
      <c r="U23" s="126">
        <f>+D23+Q23+S23</f>
        <v>170.83659999999998</v>
      </c>
      <c r="V23" s="21"/>
    </row>
    <row r="24" spans="1:22" ht="21" customHeight="1">
      <c r="A24" s="72" t="s">
        <v>120</v>
      </c>
      <c r="B24" s="241"/>
      <c r="C24" s="185"/>
      <c r="D24" s="40"/>
      <c r="E24" s="183"/>
      <c r="F24" s="212"/>
      <c r="G24" s="40"/>
      <c r="H24" s="41"/>
      <c r="I24" s="183"/>
      <c r="J24" s="154"/>
      <c r="K24" s="41"/>
      <c r="L24" s="167"/>
      <c r="M24" s="154"/>
      <c r="N24" s="41"/>
      <c r="O24" s="41"/>
      <c r="P24" s="167"/>
      <c r="Q24" s="156"/>
      <c r="R24" s="144"/>
      <c r="S24" s="156"/>
      <c r="T24" s="144"/>
      <c r="U24" s="75"/>
      <c r="V24" s="21"/>
    </row>
    <row r="25" spans="1:22" ht="19.5" customHeight="1">
      <c r="A25" s="73" t="s">
        <v>24</v>
      </c>
      <c r="B25" s="239">
        <v>91.95</v>
      </c>
      <c r="C25" s="189"/>
      <c r="D25" s="40">
        <f>IF(B25&lt;&gt;0,B25+C25," ")</f>
        <v>91.95</v>
      </c>
      <c r="E25" s="183"/>
      <c r="F25" s="216">
        <f>IF($D25&lt;&gt;0,ROUND($B25*LW_Serv,4)," ")</f>
        <v>28.6884</v>
      </c>
      <c r="G25" s="40"/>
      <c r="H25" s="41">
        <f>IF(D25&lt;&gt;0,D25+F25," ")</f>
        <v>120.6384</v>
      </c>
      <c r="I25" s="183"/>
      <c r="J25" s="154">
        <f>IF($D25&lt;&gt;0,ROUND($B25*OFA,4)," ")</f>
        <v>2.7585</v>
      </c>
      <c r="K25" s="41">
        <f>+H25+J25</f>
        <v>123.3969</v>
      </c>
      <c r="L25" s="167"/>
      <c r="M25" s="154">
        <f>IF($K25&lt;&gt;0,ROUND($K25*NFA,4)," ")</f>
        <v>3.7019</v>
      </c>
      <c r="N25" s="41"/>
      <c r="O25" s="41">
        <f>IF(K25&lt;&gt;0,K25+M25," ")</f>
        <v>127.0988</v>
      </c>
      <c r="P25" s="167"/>
      <c r="Q25" s="154">
        <f>IF($D25&lt;&gt;0,ROUND($B25*LW_Serv_NIH,4)," ")</f>
        <v>28.6884</v>
      </c>
      <c r="R25" s="144"/>
      <c r="S25" s="154">
        <f>IF($D25&lt;&gt;0,ROUND($B25*OFA,4)," ")</f>
        <v>2.7585</v>
      </c>
      <c r="T25" s="144"/>
      <c r="U25" s="75">
        <f>+D25+Q25+S25</f>
        <v>123.3969</v>
      </c>
      <c r="V25" s="21"/>
    </row>
    <row r="26" spans="1:22" ht="18.75" customHeight="1">
      <c r="A26" s="73" t="s">
        <v>25</v>
      </c>
      <c r="B26" s="239">
        <v>71.25</v>
      </c>
      <c r="C26" s="189"/>
      <c r="D26" s="40">
        <f>IF(B26&lt;&gt;0,B26+C26," ")</f>
        <v>71.25</v>
      </c>
      <c r="E26" s="183"/>
      <c r="F26" s="216">
        <f>IF($D26&lt;&gt;0,ROUND($B26*LW_Serv,4)," ")</f>
        <v>22.23</v>
      </c>
      <c r="G26" s="40"/>
      <c r="H26" s="41">
        <f>IF(D26&lt;&gt;0,D26+F26," ")</f>
        <v>93.48</v>
      </c>
      <c r="I26" s="183"/>
      <c r="J26" s="154">
        <f>IF($D26&lt;&gt;0,ROUND($B26*OFA,4)," ")</f>
        <v>2.1375</v>
      </c>
      <c r="K26" s="41">
        <f>+H26+J26</f>
        <v>95.6175</v>
      </c>
      <c r="L26" s="167"/>
      <c r="M26" s="154">
        <f>IF($K26&lt;&gt;0,ROUND($K26*NFA,4)," ")</f>
        <v>2.8685</v>
      </c>
      <c r="N26" s="41"/>
      <c r="O26" s="41">
        <f>IF(K26&lt;&gt;0,K26+M26," ")</f>
        <v>98.486</v>
      </c>
      <c r="P26" s="167"/>
      <c r="Q26" s="154">
        <f>IF($D26&lt;&gt;0,ROUND($B26*LW_Serv_NIH,4)," ")</f>
        <v>22.23</v>
      </c>
      <c r="R26" s="144"/>
      <c r="S26" s="154">
        <f>IF($D26&lt;&gt;0,ROUND($B26*OFA,4)," ")</f>
        <v>2.1375</v>
      </c>
      <c r="T26" s="144"/>
      <c r="U26" s="75">
        <f>+D26+Q26+S26</f>
        <v>95.6175</v>
      </c>
      <c r="V26" s="21"/>
    </row>
    <row r="27" spans="1:22" ht="18.75" customHeight="1">
      <c r="A27" s="73" t="s">
        <v>26</v>
      </c>
      <c r="B27" s="239">
        <v>56.55</v>
      </c>
      <c r="C27" s="189"/>
      <c r="D27" s="40">
        <f>IF(B27&lt;&gt;0,B27+C27," ")</f>
        <v>56.55</v>
      </c>
      <c r="E27" s="183"/>
      <c r="F27" s="216">
        <f>IF($D27&lt;&gt;0,ROUND($B27*LW_Serv,4)," ")</f>
        <v>17.6436</v>
      </c>
      <c r="G27" s="40"/>
      <c r="H27" s="41">
        <f>IF(D27&lt;&gt;0,D27+F27," ")</f>
        <v>74.1936</v>
      </c>
      <c r="I27" s="183"/>
      <c r="J27" s="154">
        <f>IF($D27&lt;&gt;0,ROUND($B27*OFA,4)," ")</f>
        <v>1.6965</v>
      </c>
      <c r="K27" s="41">
        <f>+H27+J27</f>
        <v>75.8901</v>
      </c>
      <c r="L27" s="167"/>
      <c r="M27" s="154">
        <f>IF($K27&lt;&gt;0,ROUND($K27*NFA,4)," ")</f>
        <v>2.2767</v>
      </c>
      <c r="N27" s="41"/>
      <c r="O27" s="41">
        <f>IF(K27&lt;&gt;0,K27+M27," ")</f>
        <v>78.16680000000001</v>
      </c>
      <c r="P27" s="167"/>
      <c r="Q27" s="154">
        <f>IF($D27&lt;&gt;0,ROUND($B27*LW_Serv_NIH,4)," ")</f>
        <v>17.6436</v>
      </c>
      <c r="R27" s="144"/>
      <c r="S27" s="154">
        <f>IF($D27&lt;&gt;0,ROUND($B27*OFA,4)," ")</f>
        <v>1.6965</v>
      </c>
      <c r="T27" s="144"/>
      <c r="U27" s="75">
        <f>+D27+Q27+S27</f>
        <v>75.8901</v>
      </c>
      <c r="V27" s="21"/>
    </row>
    <row r="28" spans="1:22" ht="18.75" customHeight="1">
      <c r="A28" s="116" t="s">
        <v>22</v>
      </c>
      <c r="B28" s="242">
        <v>109.4</v>
      </c>
      <c r="C28" s="184"/>
      <c r="D28" s="124">
        <f>IF(B28&lt;&gt;0,B28+C28," ")</f>
        <v>109.4</v>
      </c>
      <c r="E28" s="181"/>
      <c r="F28" s="217">
        <f>IF($D28&lt;&gt;0,ROUND($B28*LW_Serv,4)," ")</f>
        <v>34.1328</v>
      </c>
      <c r="G28" s="124"/>
      <c r="H28" s="125">
        <f>IF(D28&lt;&gt;0,D28+F28," ")</f>
        <v>143.5328</v>
      </c>
      <c r="I28" s="181"/>
      <c r="J28" s="158">
        <f>IF($D28&lt;&gt;0,ROUND($B28*OFA,4)," ")</f>
        <v>3.282</v>
      </c>
      <c r="K28" s="125">
        <f>+H28+J28</f>
        <v>146.81480000000002</v>
      </c>
      <c r="L28" s="171"/>
      <c r="M28" s="158">
        <f>IF($K28&lt;&gt;0,ROUND($K28*NFA,4)," ")</f>
        <v>4.4044</v>
      </c>
      <c r="N28" s="125"/>
      <c r="O28" s="125">
        <f>IF(K28&lt;&gt;0,K28+M28," ")</f>
        <v>151.21920000000003</v>
      </c>
      <c r="P28" s="171"/>
      <c r="Q28" s="158">
        <f>IF($D28&lt;&gt;0,ROUND($B28*LW_Serv_NIH,4)," ")</f>
        <v>34.1328</v>
      </c>
      <c r="R28" s="147"/>
      <c r="S28" s="158">
        <f>IF($D28&lt;&gt;0,ROUND($B28*OFA,4)," ")</f>
        <v>3.282</v>
      </c>
      <c r="T28" s="147"/>
      <c r="U28" s="126">
        <f>+D28+Q28+S28</f>
        <v>146.81480000000002</v>
      </c>
      <c r="V28" s="21"/>
    </row>
    <row r="29" spans="1:22" ht="21" customHeight="1">
      <c r="A29" s="81" t="s">
        <v>68</v>
      </c>
      <c r="B29" s="239"/>
      <c r="C29" s="189"/>
      <c r="D29" s="40"/>
      <c r="E29" s="183"/>
      <c r="F29" s="216"/>
      <c r="G29" s="40"/>
      <c r="H29" s="41"/>
      <c r="I29" s="183"/>
      <c r="J29" s="154"/>
      <c r="K29" s="41"/>
      <c r="L29" s="167"/>
      <c r="M29" s="154"/>
      <c r="N29" s="41"/>
      <c r="O29" s="41"/>
      <c r="P29" s="167"/>
      <c r="Q29" s="154"/>
      <c r="R29" s="144"/>
      <c r="S29" s="154"/>
      <c r="T29" s="144"/>
      <c r="U29" s="75"/>
      <c r="V29" s="21"/>
    </row>
    <row r="30" spans="1:22" ht="18.75" customHeight="1">
      <c r="A30" s="73" t="s">
        <v>79</v>
      </c>
      <c r="B30" s="243">
        <v>5.25</v>
      </c>
      <c r="C30" s="189"/>
      <c r="D30" s="40">
        <f>IF(B30&lt;&gt;0,B30+C30," ")</f>
        <v>5.25</v>
      </c>
      <c r="E30" s="183"/>
      <c r="F30" s="212">
        <f>IF(D30&lt;&gt;0,ROUND(B30*Full_GA,4)," ")</f>
        <v>2.0711</v>
      </c>
      <c r="G30" s="40"/>
      <c r="H30" s="41">
        <f>IF(D30&lt;&gt;0,D30+F30," ")</f>
        <v>7.3210999999999995</v>
      </c>
      <c r="I30" s="183"/>
      <c r="J30" s="154">
        <f>IF($D30&lt;&gt;0,ROUND($B30*OFA,4)," ")</f>
        <v>0.1575</v>
      </c>
      <c r="K30" s="41">
        <f>+H30+J30</f>
        <v>7.478599999999999</v>
      </c>
      <c r="L30" s="167"/>
      <c r="M30" s="154">
        <f>IF($K30&lt;&gt;0,ROUND($K30*NFA,4)," ")</f>
        <v>0.2244</v>
      </c>
      <c r="N30" s="41"/>
      <c r="O30" s="41">
        <f>IF(K30&lt;&gt;0,K30+M30," ")</f>
        <v>7.702999999999999</v>
      </c>
      <c r="P30" s="167"/>
      <c r="Q30" s="154">
        <f>IF($D30&lt;&gt;0,ROUND($B30*Full_GA_NIH,4)," ")</f>
        <v>2.0711</v>
      </c>
      <c r="R30" s="144"/>
      <c r="S30" s="154">
        <f>IF($D30&lt;&gt;0,ROUND($B30*OFA,4)," ")</f>
        <v>0.1575</v>
      </c>
      <c r="T30" s="144"/>
      <c r="U30" s="75">
        <f>+D30+Q30+S30</f>
        <v>7.478599999999999</v>
      </c>
      <c r="V30" s="21"/>
    </row>
    <row r="31" spans="1:22" ht="18.75" customHeight="1">
      <c r="A31" s="73" t="s">
        <v>80</v>
      </c>
      <c r="B31" s="243">
        <v>13.95</v>
      </c>
      <c r="C31" s="189"/>
      <c r="D31" s="40">
        <f>IF(B31&lt;&gt;0,B31+C31," ")</f>
        <v>13.95</v>
      </c>
      <c r="E31" s="183"/>
      <c r="F31" s="212">
        <f>IF(D31&lt;&gt;0,ROUND(B31*Full_GA,4)," ")</f>
        <v>5.5033</v>
      </c>
      <c r="G31" s="40"/>
      <c r="H31" s="41">
        <f>IF(D31&lt;&gt;0,D31+F31," ")</f>
        <v>19.4533</v>
      </c>
      <c r="I31" s="183"/>
      <c r="J31" s="154">
        <f>IF($D31&lt;&gt;0,ROUND($B31*OFA,4)," ")</f>
        <v>0.4185</v>
      </c>
      <c r="K31" s="41">
        <f>+H31+J31</f>
        <v>19.8718</v>
      </c>
      <c r="L31" s="167"/>
      <c r="M31" s="154">
        <f>IF($K31&lt;&gt;0,ROUND($K31*NFA,4)," ")</f>
        <v>0.5962</v>
      </c>
      <c r="N31" s="41"/>
      <c r="O31" s="41">
        <f>IF(K31&lt;&gt;0,K31+M31," ")</f>
        <v>20.468</v>
      </c>
      <c r="P31" s="167"/>
      <c r="Q31" s="154">
        <f>IF($D31&lt;&gt;0,ROUND($B31*Full_GA_NIH,4)," ")</f>
        <v>5.5033</v>
      </c>
      <c r="R31" s="144"/>
      <c r="S31" s="154">
        <f>IF($D31&lt;&gt;0,ROUND($B31*OFA,4)," ")</f>
        <v>0.4185</v>
      </c>
      <c r="T31" s="144"/>
      <c r="U31" s="75">
        <f>+D31+Q31+S31</f>
        <v>19.8718</v>
      </c>
      <c r="V31" s="21"/>
    </row>
    <row r="32" spans="1:22" ht="18.75" customHeight="1">
      <c r="A32" s="73" t="s">
        <v>81</v>
      </c>
      <c r="B32" s="243">
        <v>20.55</v>
      </c>
      <c r="C32" s="193"/>
      <c r="D32" s="40">
        <f>IF(B32&lt;&gt;0,B32+C32," ")</f>
        <v>20.55</v>
      </c>
      <c r="E32" s="183"/>
      <c r="F32" s="212">
        <f>IF(D32&lt;&gt;0,ROUND(B32*Full_GA,4)," ")</f>
        <v>8.107</v>
      </c>
      <c r="G32" s="40"/>
      <c r="H32" s="41">
        <f>IF(D32&lt;&gt;0,D32+F32," ")</f>
        <v>28.657</v>
      </c>
      <c r="I32" s="183"/>
      <c r="J32" s="154">
        <f>IF($D32&lt;&gt;0,ROUND($B32*OFA,4)," ")</f>
        <v>0.6165</v>
      </c>
      <c r="K32" s="41">
        <f>+H32+J32</f>
        <v>29.2735</v>
      </c>
      <c r="L32" s="167"/>
      <c r="M32" s="154">
        <f>IF($K32&lt;&gt;0,ROUND($K32*NFA,4)," ")</f>
        <v>0.8782</v>
      </c>
      <c r="N32" s="41"/>
      <c r="O32" s="41">
        <f>IF(K32&lt;&gt;0,K32+M32," ")</f>
        <v>30.151699999999998</v>
      </c>
      <c r="P32" s="167"/>
      <c r="Q32" s="154">
        <f>IF($D32&lt;&gt;0,ROUND($B32*Full_GA_NIH,4)," ")</f>
        <v>8.107</v>
      </c>
      <c r="R32" s="144"/>
      <c r="S32" s="154">
        <f>IF($D32&lt;&gt;0,ROUND($B32*OFA,4)," ")</f>
        <v>0.6165</v>
      </c>
      <c r="T32" s="144"/>
      <c r="U32" s="75">
        <f>+D32+Q32+S32</f>
        <v>29.2735</v>
      </c>
      <c r="V32" s="21"/>
    </row>
    <row r="33" spans="1:22" ht="26.25" customHeight="1">
      <c r="A33" s="82" t="s">
        <v>93</v>
      </c>
      <c r="B33" s="244">
        <v>0.215</v>
      </c>
      <c r="C33" s="189"/>
      <c r="D33" s="40"/>
      <c r="E33" s="183"/>
      <c r="F33" s="216"/>
      <c r="G33" s="40"/>
      <c r="H33" s="41"/>
      <c r="I33" s="183"/>
      <c r="J33" s="154"/>
      <c r="K33" s="41"/>
      <c r="L33" s="167"/>
      <c r="M33" s="154"/>
      <c r="N33" s="41"/>
      <c r="O33" s="41"/>
      <c r="P33" s="167"/>
      <c r="Q33" s="154"/>
      <c r="R33" s="144"/>
      <c r="S33" s="154"/>
      <c r="T33" s="144"/>
      <c r="U33" s="75"/>
      <c r="V33" s="21"/>
    </row>
    <row r="34" spans="1:22" ht="18.75" customHeight="1">
      <c r="A34" s="83" t="s">
        <v>131</v>
      </c>
      <c r="B34" s="245">
        <v>0.145</v>
      </c>
      <c r="C34" s="189"/>
      <c r="D34" s="40"/>
      <c r="E34" s="183"/>
      <c r="F34" s="216"/>
      <c r="G34" s="40"/>
      <c r="H34" s="41"/>
      <c r="I34" s="183"/>
      <c r="J34" s="154"/>
      <c r="K34" s="41"/>
      <c r="L34" s="167"/>
      <c r="M34" s="154"/>
      <c r="N34" s="41"/>
      <c r="O34" s="41"/>
      <c r="P34" s="167"/>
      <c r="Q34" s="154"/>
      <c r="R34" s="144"/>
      <c r="S34" s="154"/>
      <c r="T34" s="144"/>
      <c r="U34" s="75"/>
      <c r="V34" s="21"/>
    </row>
    <row r="35" spans="1:22" ht="18.75" customHeight="1">
      <c r="A35" s="127" t="s">
        <v>104</v>
      </c>
      <c r="B35" s="242"/>
      <c r="C35" s="184"/>
      <c r="D35" s="124"/>
      <c r="E35" s="181"/>
      <c r="F35" s="217"/>
      <c r="G35" s="124"/>
      <c r="H35" s="125"/>
      <c r="I35" s="181"/>
      <c r="J35" s="158"/>
      <c r="K35" s="125"/>
      <c r="L35" s="171"/>
      <c r="M35" s="158"/>
      <c r="N35" s="125"/>
      <c r="O35" s="125"/>
      <c r="P35" s="171"/>
      <c r="Q35" s="158"/>
      <c r="R35" s="147"/>
      <c r="S35" s="158"/>
      <c r="T35" s="147"/>
      <c r="U35" s="126"/>
      <c r="V35" s="21"/>
    </row>
    <row r="36" spans="1:22" ht="23.25" customHeight="1">
      <c r="A36" s="84" t="s">
        <v>100</v>
      </c>
      <c r="B36" s="241"/>
      <c r="C36" s="185"/>
      <c r="D36" s="40" t="str">
        <f>IF(B36&lt;&gt;0,B36+C36," ")</f>
        <v> </v>
      </c>
      <c r="E36" s="183"/>
      <c r="F36" s="212" t="str">
        <f>IF(D36&lt;&gt;0,ROUND(B36*GA,2)," ")</f>
        <v> </v>
      </c>
      <c r="G36" s="40"/>
      <c r="H36" s="41" t="str">
        <f>IF(D36&lt;&gt;0,D36+F36," ")</f>
        <v> </v>
      </c>
      <c r="I36" s="183"/>
      <c r="J36" s="154"/>
      <c r="K36" s="41"/>
      <c r="L36" s="167"/>
      <c r="M36" s="154" t="str">
        <f>IF(H36&lt;&gt;0,ROUND(H36*NFA,2)," ")</f>
        <v> </v>
      </c>
      <c r="N36" s="41"/>
      <c r="O36" s="41" t="str">
        <f>IF(H36&lt;&gt;0,H36+M36," ")</f>
        <v> </v>
      </c>
      <c r="P36" s="167"/>
      <c r="Q36" s="156"/>
      <c r="R36" s="144"/>
      <c r="S36" s="156"/>
      <c r="T36" s="144"/>
      <c r="U36" s="75"/>
      <c r="V36" s="21"/>
    </row>
    <row r="37" spans="1:22" ht="19.5" customHeight="1">
      <c r="A37" s="73" t="s">
        <v>28</v>
      </c>
      <c r="B37" s="241">
        <v>100.1</v>
      </c>
      <c r="C37" s="194"/>
      <c r="D37" s="40">
        <f>IF(B37&lt;&gt;0,B37+C37," ")</f>
        <v>100.1</v>
      </c>
      <c r="E37" s="183"/>
      <c r="F37" s="216">
        <f>IF($D37&lt;&gt;0,ROUND($B37*LW_Serv,4)," ")</f>
        <v>31.2312</v>
      </c>
      <c r="G37" s="40"/>
      <c r="H37" s="41">
        <f>IF(D37&lt;&gt;0,D37+F37," ")</f>
        <v>131.3312</v>
      </c>
      <c r="I37" s="183"/>
      <c r="J37" s="154">
        <f>IF($D37&lt;&gt;0,ROUND($B37*OFA,4)," ")</f>
        <v>3.003</v>
      </c>
      <c r="K37" s="41">
        <f>+H37+J37</f>
        <v>134.3342</v>
      </c>
      <c r="L37" s="167"/>
      <c r="M37" s="154">
        <f>IF($K37&lt;&gt;0,ROUND($K37*NFA,4)," ")</f>
        <v>4.03</v>
      </c>
      <c r="N37" s="41"/>
      <c r="O37" s="41">
        <f>IF(K37&lt;&gt;0,K37+M37," ")</f>
        <v>138.3642</v>
      </c>
      <c r="P37" s="167"/>
      <c r="Q37" s="154">
        <f>IF($D37&lt;&gt;0,ROUND($B37*LW_Serv_NIH,4)," ")</f>
        <v>31.2312</v>
      </c>
      <c r="R37" s="144"/>
      <c r="S37" s="154">
        <f>IF($D37&lt;&gt;0,ROUND($B37*OFA,4)," ")</f>
        <v>3.003</v>
      </c>
      <c r="T37" s="144"/>
      <c r="U37" s="75">
        <f>+D37+Q37+S37</f>
        <v>134.3342</v>
      </c>
      <c r="V37" s="21"/>
    </row>
    <row r="38" spans="1:22" ht="19.5" customHeight="1">
      <c r="A38" s="116" t="s">
        <v>110</v>
      </c>
      <c r="B38" s="246">
        <v>30.1</v>
      </c>
      <c r="C38" s="195"/>
      <c r="D38" s="124">
        <f>IF(B38&lt;&gt;0,B38+C38," ")</f>
        <v>30.1</v>
      </c>
      <c r="E38" s="181"/>
      <c r="F38" s="217">
        <f>IF($D38&lt;&gt;0,ROUND($B38*LW_Serv,4)," ")</f>
        <v>9.3912</v>
      </c>
      <c r="G38" s="124"/>
      <c r="H38" s="125">
        <f>IF(D38&lt;&gt;0,D38+F38," ")</f>
        <v>39.4912</v>
      </c>
      <c r="I38" s="181"/>
      <c r="J38" s="158">
        <f>IF($D38&lt;&gt;0,ROUND($B38*OFA,4)," ")</f>
        <v>0.903</v>
      </c>
      <c r="K38" s="125">
        <f>+H38+J38</f>
        <v>40.3942</v>
      </c>
      <c r="L38" s="171"/>
      <c r="M38" s="158">
        <f>IF($K38&lt;&gt;0,ROUND($K38*NFA,4)," ")</f>
        <v>1.2118</v>
      </c>
      <c r="N38" s="125"/>
      <c r="O38" s="125">
        <f>IF(K38&lt;&gt;0,K38+M38," ")</f>
        <v>41.605999999999995</v>
      </c>
      <c r="P38" s="171"/>
      <c r="Q38" s="158">
        <f>IF($D38&lt;&gt;0,ROUND($B38*LW_Serv_NIH,4)," ")</f>
        <v>9.3912</v>
      </c>
      <c r="R38" s="147"/>
      <c r="S38" s="158">
        <f>IF($D38&lt;&gt;0,ROUND($B38*OFA,4)," ")</f>
        <v>0.903</v>
      </c>
      <c r="T38" s="147"/>
      <c r="U38" s="126">
        <f>+D38+Q38+S38</f>
        <v>40.3942</v>
      </c>
      <c r="V38" s="21"/>
    </row>
    <row r="39" spans="1:22" ht="19.5" customHeight="1">
      <c r="A39" s="86" t="s">
        <v>57</v>
      </c>
      <c r="B39" s="247"/>
      <c r="C39" s="196"/>
      <c r="D39" s="40"/>
      <c r="E39" s="183"/>
      <c r="F39" s="212"/>
      <c r="G39" s="40"/>
      <c r="H39" s="41"/>
      <c r="I39" s="183"/>
      <c r="J39" s="154"/>
      <c r="K39" s="41"/>
      <c r="L39" s="167"/>
      <c r="M39" s="154"/>
      <c r="N39" s="41"/>
      <c r="O39" s="41"/>
      <c r="P39" s="167"/>
      <c r="Q39" s="154"/>
      <c r="R39" s="144"/>
      <c r="S39" s="154"/>
      <c r="T39" s="144"/>
      <c r="U39" s="75"/>
      <c r="V39" s="21"/>
    </row>
    <row r="40" spans="1:22" ht="24" customHeight="1">
      <c r="A40" s="81" t="s">
        <v>134</v>
      </c>
      <c r="B40" s="248"/>
      <c r="C40" s="179"/>
      <c r="D40" s="42"/>
      <c r="E40" s="218"/>
      <c r="F40" s="216"/>
      <c r="G40" s="42"/>
      <c r="H40" s="41"/>
      <c r="I40" s="218"/>
      <c r="J40" s="154"/>
      <c r="K40" s="41"/>
      <c r="L40" s="167"/>
      <c r="M40" s="154"/>
      <c r="N40" s="41"/>
      <c r="O40" s="41"/>
      <c r="P40" s="167"/>
      <c r="Q40" s="156"/>
      <c r="R40" s="144"/>
      <c r="S40" s="156"/>
      <c r="T40" s="144"/>
      <c r="U40" s="75"/>
      <c r="V40" s="21"/>
    </row>
    <row r="41" spans="1:22" ht="18.75" customHeight="1">
      <c r="A41" s="87" t="s">
        <v>111</v>
      </c>
      <c r="B41" s="248"/>
      <c r="C41" s="179"/>
      <c r="D41" s="42"/>
      <c r="E41" s="218"/>
      <c r="F41" s="216"/>
      <c r="G41" s="42"/>
      <c r="H41" s="41"/>
      <c r="I41" s="218"/>
      <c r="J41" s="154"/>
      <c r="K41" s="41"/>
      <c r="L41" s="167"/>
      <c r="M41" s="154"/>
      <c r="N41" s="41"/>
      <c r="O41" s="41"/>
      <c r="P41" s="167"/>
      <c r="Q41" s="156"/>
      <c r="R41" s="144"/>
      <c r="S41" s="156"/>
      <c r="T41" s="144"/>
      <c r="U41" s="75"/>
      <c r="V41" s="21"/>
    </row>
    <row r="42" spans="1:22" s="10" customFormat="1" ht="18.75" customHeight="1">
      <c r="A42" s="85" t="s">
        <v>65</v>
      </c>
      <c r="B42" s="207">
        <v>700.8</v>
      </c>
      <c r="C42" s="197"/>
      <c r="D42" s="40">
        <f aca="true" t="shared" si="0" ref="D42:D53">IF(B42&lt;&gt;0,B42+C42," ")</f>
        <v>700.8</v>
      </c>
      <c r="E42" s="183"/>
      <c r="F42" s="216">
        <f aca="true" t="shared" si="1" ref="F42:F56">IF($D42&lt;&gt;0,ROUND($B42*LW_Serv,4)," ")</f>
        <v>218.6496</v>
      </c>
      <c r="G42" s="40"/>
      <c r="H42" s="41">
        <f aca="true" t="shared" si="2" ref="H42:H53">IF(D42&lt;&gt;0,D42+F42," ")</f>
        <v>919.4495999999999</v>
      </c>
      <c r="I42" s="183"/>
      <c r="J42" s="154">
        <f aca="true" t="shared" si="3" ref="J42:J56">IF($D42&lt;&gt;0,ROUND($B42*OFA,4)," ")</f>
        <v>21.024</v>
      </c>
      <c r="K42" s="41">
        <f aca="true" t="shared" si="4" ref="K42:K53">+H42+J42</f>
        <v>940.4735999999999</v>
      </c>
      <c r="L42" s="167"/>
      <c r="M42" s="154">
        <f aca="true" t="shared" si="5" ref="M42:M56">IF($K42&lt;&gt;0,ROUND($K42*NFA,4)," ")</f>
        <v>28.2142</v>
      </c>
      <c r="N42" s="41"/>
      <c r="O42" s="41">
        <f aca="true" t="shared" si="6" ref="O42:O53">IF(K42&lt;&gt;0,K42+M42," ")</f>
        <v>968.6877999999999</v>
      </c>
      <c r="P42" s="167"/>
      <c r="Q42" s="154">
        <f aca="true" t="shared" si="7" ref="Q42:Q56">IF($D42&lt;&gt;0,ROUND($B42*LW_Serv_NIH,4)," ")</f>
        <v>218.6496</v>
      </c>
      <c r="R42" s="144"/>
      <c r="S42" s="154">
        <f aca="true" t="shared" si="8" ref="S42:S56">IF($D42&lt;&gt;0,ROUND($B42*OFA,4)," ")</f>
        <v>21.024</v>
      </c>
      <c r="T42" s="144"/>
      <c r="U42" s="75">
        <f aca="true" t="shared" si="9" ref="U42:U53">+D42+Q42+S42</f>
        <v>940.4735999999999</v>
      </c>
      <c r="V42" s="26"/>
    </row>
    <row r="43" spans="1:22" s="10" customFormat="1" ht="18.75" customHeight="1">
      <c r="A43" s="85" t="s">
        <v>76</v>
      </c>
      <c r="B43" s="207">
        <v>623.75</v>
      </c>
      <c r="C43" s="197"/>
      <c r="D43" s="40">
        <f t="shared" si="0"/>
        <v>623.75</v>
      </c>
      <c r="E43" s="183"/>
      <c r="F43" s="216">
        <f t="shared" si="1"/>
        <v>194.61</v>
      </c>
      <c r="G43" s="40"/>
      <c r="H43" s="41">
        <f t="shared" si="2"/>
        <v>818.36</v>
      </c>
      <c r="I43" s="183"/>
      <c r="J43" s="154">
        <f t="shared" si="3"/>
        <v>18.7125</v>
      </c>
      <c r="K43" s="41">
        <f t="shared" si="4"/>
        <v>837.0725</v>
      </c>
      <c r="L43" s="167"/>
      <c r="M43" s="154">
        <f t="shared" si="5"/>
        <v>25.1122</v>
      </c>
      <c r="N43" s="41"/>
      <c r="O43" s="41">
        <f t="shared" si="6"/>
        <v>862.1847</v>
      </c>
      <c r="P43" s="167"/>
      <c r="Q43" s="154">
        <f t="shared" si="7"/>
        <v>194.61</v>
      </c>
      <c r="R43" s="144"/>
      <c r="S43" s="154">
        <f t="shared" si="8"/>
        <v>18.7125</v>
      </c>
      <c r="T43" s="144"/>
      <c r="U43" s="75">
        <f t="shared" si="9"/>
        <v>837.0725</v>
      </c>
      <c r="V43" s="26"/>
    </row>
    <row r="44" spans="1:22" s="10" customFormat="1" ht="18.75" customHeight="1">
      <c r="A44" s="85" t="s">
        <v>94</v>
      </c>
      <c r="B44" s="207">
        <v>273.6</v>
      </c>
      <c r="C44" s="197"/>
      <c r="D44" s="40">
        <f t="shared" si="0"/>
        <v>273.6</v>
      </c>
      <c r="E44" s="183"/>
      <c r="F44" s="216">
        <f t="shared" si="1"/>
        <v>85.3632</v>
      </c>
      <c r="G44" s="40"/>
      <c r="H44" s="41">
        <f t="shared" si="2"/>
        <v>358.96320000000003</v>
      </c>
      <c r="I44" s="183"/>
      <c r="J44" s="154">
        <f t="shared" si="3"/>
        <v>8.208</v>
      </c>
      <c r="K44" s="41">
        <f t="shared" si="4"/>
        <v>367.17120000000006</v>
      </c>
      <c r="L44" s="167"/>
      <c r="M44" s="154">
        <f t="shared" si="5"/>
        <v>11.0151</v>
      </c>
      <c r="N44" s="41"/>
      <c r="O44" s="41">
        <f t="shared" si="6"/>
        <v>378.1863000000001</v>
      </c>
      <c r="P44" s="167"/>
      <c r="Q44" s="154">
        <f t="shared" si="7"/>
        <v>85.3632</v>
      </c>
      <c r="R44" s="144"/>
      <c r="S44" s="154">
        <f t="shared" si="8"/>
        <v>8.208</v>
      </c>
      <c r="T44" s="144"/>
      <c r="U44" s="75">
        <f t="shared" si="9"/>
        <v>367.17120000000006</v>
      </c>
      <c r="V44" s="26"/>
    </row>
    <row r="45" spans="1:22" s="10" customFormat="1" ht="18.75" customHeight="1">
      <c r="A45" s="85" t="s">
        <v>77</v>
      </c>
      <c r="B45" s="207">
        <v>28.6</v>
      </c>
      <c r="C45" s="197"/>
      <c r="D45" s="40">
        <f t="shared" si="0"/>
        <v>28.6</v>
      </c>
      <c r="E45" s="183"/>
      <c r="F45" s="216">
        <f t="shared" si="1"/>
        <v>8.9232</v>
      </c>
      <c r="G45" s="40"/>
      <c r="H45" s="41">
        <f t="shared" si="2"/>
        <v>37.5232</v>
      </c>
      <c r="I45" s="183"/>
      <c r="J45" s="154">
        <f t="shared" si="3"/>
        <v>0.858</v>
      </c>
      <c r="K45" s="41">
        <f t="shared" si="4"/>
        <v>38.3812</v>
      </c>
      <c r="L45" s="167"/>
      <c r="M45" s="154">
        <f t="shared" si="5"/>
        <v>1.1514</v>
      </c>
      <c r="N45" s="41"/>
      <c r="O45" s="41">
        <f t="shared" si="6"/>
        <v>39.5326</v>
      </c>
      <c r="P45" s="167"/>
      <c r="Q45" s="154">
        <f t="shared" si="7"/>
        <v>8.9232</v>
      </c>
      <c r="R45" s="144"/>
      <c r="S45" s="154">
        <f t="shared" si="8"/>
        <v>0.858</v>
      </c>
      <c r="T45" s="144"/>
      <c r="U45" s="75">
        <f t="shared" si="9"/>
        <v>38.3812</v>
      </c>
      <c r="V45" s="26"/>
    </row>
    <row r="46" spans="1:22" s="10" customFormat="1" ht="18.75" customHeight="1">
      <c r="A46" s="85" t="s">
        <v>136</v>
      </c>
      <c r="B46" s="207">
        <v>91.3</v>
      </c>
      <c r="C46" s="197"/>
      <c r="D46" s="40">
        <f t="shared" si="0"/>
        <v>91.3</v>
      </c>
      <c r="E46" s="183"/>
      <c r="F46" s="216">
        <f t="shared" si="1"/>
        <v>28.4856</v>
      </c>
      <c r="G46" s="40"/>
      <c r="H46" s="41">
        <f t="shared" si="2"/>
        <v>119.7856</v>
      </c>
      <c r="I46" s="183"/>
      <c r="J46" s="154">
        <f t="shared" si="3"/>
        <v>2.739</v>
      </c>
      <c r="K46" s="41">
        <f t="shared" si="4"/>
        <v>122.5246</v>
      </c>
      <c r="L46" s="167"/>
      <c r="M46" s="154">
        <f t="shared" si="5"/>
        <v>3.6757</v>
      </c>
      <c r="N46" s="41"/>
      <c r="O46" s="41">
        <f t="shared" si="6"/>
        <v>126.20030000000001</v>
      </c>
      <c r="P46" s="167"/>
      <c r="Q46" s="154">
        <f t="shared" si="7"/>
        <v>28.4856</v>
      </c>
      <c r="R46" s="144"/>
      <c r="S46" s="154">
        <f t="shared" si="8"/>
        <v>2.739</v>
      </c>
      <c r="T46" s="144"/>
      <c r="U46" s="75">
        <f t="shared" si="9"/>
        <v>122.5246</v>
      </c>
      <c r="V46" s="26"/>
    </row>
    <row r="47" spans="1:22" s="10" customFormat="1" ht="18.75" customHeight="1">
      <c r="A47" s="115" t="s">
        <v>137</v>
      </c>
      <c r="B47" s="249">
        <v>26</v>
      </c>
      <c r="C47" s="198"/>
      <c r="D47" s="112">
        <f t="shared" si="0"/>
        <v>26</v>
      </c>
      <c r="E47" s="219"/>
      <c r="F47" s="220">
        <f t="shared" si="1"/>
        <v>8.112</v>
      </c>
      <c r="G47" s="112"/>
      <c r="H47" s="113">
        <f t="shared" si="2"/>
        <v>34.112</v>
      </c>
      <c r="I47" s="219"/>
      <c r="J47" s="159">
        <f t="shared" si="3"/>
        <v>0.78</v>
      </c>
      <c r="K47" s="113">
        <f t="shared" si="4"/>
        <v>34.892</v>
      </c>
      <c r="L47" s="172"/>
      <c r="M47" s="159">
        <f t="shared" si="5"/>
        <v>1.0468</v>
      </c>
      <c r="N47" s="113"/>
      <c r="O47" s="113">
        <f t="shared" si="6"/>
        <v>35.9388</v>
      </c>
      <c r="P47" s="172"/>
      <c r="Q47" s="159">
        <f t="shared" si="7"/>
        <v>8.112</v>
      </c>
      <c r="R47" s="148"/>
      <c r="S47" s="159">
        <f t="shared" si="8"/>
        <v>0.78</v>
      </c>
      <c r="T47" s="148"/>
      <c r="U47" s="114">
        <f t="shared" si="9"/>
        <v>34.892</v>
      </c>
      <c r="V47" s="26"/>
    </row>
    <row r="48" spans="1:22" s="10" customFormat="1" ht="20.25" customHeight="1">
      <c r="A48" s="128" t="s">
        <v>112</v>
      </c>
      <c r="B48" s="250"/>
      <c r="C48" s="199"/>
      <c r="D48" s="110" t="str">
        <f t="shared" si="0"/>
        <v> </v>
      </c>
      <c r="E48" s="221"/>
      <c r="F48" s="222" t="str">
        <f t="shared" si="1"/>
        <v> </v>
      </c>
      <c r="G48" s="110"/>
      <c r="H48" s="111" t="str">
        <f t="shared" si="2"/>
        <v> </v>
      </c>
      <c r="I48" s="221"/>
      <c r="J48" s="160" t="str">
        <f t="shared" si="3"/>
        <v> </v>
      </c>
      <c r="K48" s="111">
        <f t="shared" si="4"/>
        <v>0</v>
      </c>
      <c r="L48" s="173"/>
      <c r="M48" s="160" t="str">
        <f t="shared" si="5"/>
        <v> </v>
      </c>
      <c r="N48" s="111"/>
      <c r="O48" s="111" t="str">
        <f t="shared" si="6"/>
        <v> </v>
      </c>
      <c r="P48" s="173"/>
      <c r="Q48" s="160" t="str">
        <f t="shared" si="7"/>
        <v> </v>
      </c>
      <c r="R48" s="149"/>
      <c r="S48" s="160" t="str">
        <f t="shared" si="8"/>
        <v> </v>
      </c>
      <c r="T48" s="149"/>
      <c r="U48" s="75">
        <f t="shared" si="9"/>
        <v>0</v>
      </c>
      <c r="V48" s="26"/>
    </row>
    <row r="49" spans="1:22" s="10" customFormat="1" ht="18.75" customHeight="1">
      <c r="A49" s="129" t="s">
        <v>138</v>
      </c>
      <c r="B49" s="249">
        <v>77.85</v>
      </c>
      <c r="C49" s="198"/>
      <c r="D49" s="112">
        <f t="shared" si="0"/>
        <v>77.85</v>
      </c>
      <c r="E49" s="219"/>
      <c r="F49" s="220">
        <f t="shared" si="1"/>
        <v>24.2892</v>
      </c>
      <c r="G49" s="112"/>
      <c r="H49" s="113">
        <f t="shared" si="2"/>
        <v>102.13919999999999</v>
      </c>
      <c r="I49" s="219"/>
      <c r="J49" s="159">
        <f t="shared" si="3"/>
        <v>2.3355</v>
      </c>
      <c r="K49" s="113">
        <f t="shared" si="4"/>
        <v>104.47469999999998</v>
      </c>
      <c r="L49" s="172"/>
      <c r="M49" s="159">
        <f t="shared" si="5"/>
        <v>3.1342</v>
      </c>
      <c r="N49" s="113"/>
      <c r="O49" s="113">
        <f t="shared" si="6"/>
        <v>107.60889999999998</v>
      </c>
      <c r="P49" s="172"/>
      <c r="Q49" s="159">
        <f t="shared" si="7"/>
        <v>24.2892</v>
      </c>
      <c r="R49" s="148"/>
      <c r="S49" s="159">
        <f t="shared" si="8"/>
        <v>2.3355</v>
      </c>
      <c r="T49" s="148"/>
      <c r="U49" s="114">
        <f t="shared" si="9"/>
        <v>104.47469999999998</v>
      </c>
      <c r="V49" s="26"/>
    </row>
    <row r="50" spans="1:22" s="10" customFormat="1" ht="19.5" customHeight="1">
      <c r="A50" s="88" t="s">
        <v>113</v>
      </c>
      <c r="B50" s="207"/>
      <c r="C50" s="197"/>
      <c r="D50" s="40" t="str">
        <f t="shared" si="0"/>
        <v> </v>
      </c>
      <c r="E50" s="183"/>
      <c r="F50" s="216" t="str">
        <f t="shared" si="1"/>
        <v> </v>
      </c>
      <c r="G50" s="40"/>
      <c r="H50" s="41" t="str">
        <f t="shared" si="2"/>
        <v> </v>
      </c>
      <c r="I50" s="183"/>
      <c r="J50" s="154" t="str">
        <f t="shared" si="3"/>
        <v> </v>
      </c>
      <c r="K50" s="41">
        <f t="shared" si="4"/>
        <v>0</v>
      </c>
      <c r="L50" s="167"/>
      <c r="M50" s="154" t="str">
        <f t="shared" si="5"/>
        <v> </v>
      </c>
      <c r="N50" s="41"/>
      <c r="O50" s="41" t="str">
        <f t="shared" si="6"/>
        <v> </v>
      </c>
      <c r="P50" s="167"/>
      <c r="Q50" s="154" t="str">
        <f t="shared" si="7"/>
        <v> </v>
      </c>
      <c r="R50" s="144"/>
      <c r="S50" s="154" t="str">
        <f t="shared" si="8"/>
        <v> </v>
      </c>
      <c r="T50" s="144"/>
      <c r="U50" s="75">
        <f t="shared" si="9"/>
        <v>0</v>
      </c>
      <c r="V50" s="26"/>
    </row>
    <row r="51" spans="1:22" s="10" customFormat="1" ht="18.75" customHeight="1">
      <c r="A51" s="89" t="s">
        <v>18</v>
      </c>
      <c r="B51" s="207">
        <v>98.8</v>
      </c>
      <c r="C51" s="197"/>
      <c r="D51" s="40">
        <f t="shared" si="0"/>
        <v>98.8</v>
      </c>
      <c r="E51" s="183"/>
      <c r="F51" s="216">
        <f t="shared" si="1"/>
        <v>30.8256</v>
      </c>
      <c r="G51" s="40"/>
      <c r="H51" s="41">
        <f t="shared" si="2"/>
        <v>129.6256</v>
      </c>
      <c r="I51" s="183"/>
      <c r="J51" s="154">
        <f t="shared" si="3"/>
        <v>2.964</v>
      </c>
      <c r="K51" s="41">
        <f t="shared" si="4"/>
        <v>132.5896</v>
      </c>
      <c r="L51" s="167"/>
      <c r="M51" s="154">
        <f t="shared" si="5"/>
        <v>3.9777</v>
      </c>
      <c r="N51" s="41"/>
      <c r="O51" s="41">
        <f t="shared" si="6"/>
        <v>136.5673</v>
      </c>
      <c r="P51" s="167"/>
      <c r="Q51" s="154">
        <f t="shared" si="7"/>
        <v>30.8256</v>
      </c>
      <c r="R51" s="144"/>
      <c r="S51" s="154">
        <f t="shared" si="8"/>
        <v>2.964</v>
      </c>
      <c r="T51" s="144"/>
      <c r="U51" s="75">
        <f t="shared" si="9"/>
        <v>132.5896</v>
      </c>
      <c r="V51" s="26"/>
    </row>
    <row r="52" spans="1:22" s="10" customFormat="1" ht="18.75" customHeight="1">
      <c r="A52" s="89" t="s">
        <v>19</v>
      </c>
      <c r="B52" s="207">
        <v>70.25</v>
      </c>
      <c r="C52" s="197"/>
      <c r="D52" s="40">
        <f t="shared" si="0"/>
        <v>70.25</v>
      </c>
      <c r="E52" s="183"/>
      <c r="F52" s="216">
        <f t="shared" si="1"/>
        <v>21.918</v>
      </c>
      <c r="G52" s="40"/>
      <c r="H52" s="41">
        <f t="shared" si="2"/>
        <v>92.168</v>
      </c>
      <c r="I52" s="183"/>
      <c r="J52" s="154">
        <f t="shared" si="3"/>
        <v>2.1075</v>
      </c>
      <c r="K52" s="41">
        <f t="shared" si="4"/>
        <v>94.27550000000001</v>
      </c>
      <c r="L52" s="167"/>
      <c r="M52" s="154">
        <f t="shared" si="5"/>
        <v>2.8283</v>
      </c>
      <c r="N52" s="41"/>
      <c r="O52" s="41">
        <f t="shared" si="6"/>
        <v>97.1038</v>
      </c>
      <c r="P52" s="167"/>
      <c r="Q52" s="154">
        <f t="shared" si="7"/>
        <v>21.918</v>
      </c>
      <c r="R52" s="144"/>
      <c r="S52" s="154">
        <f t="shared" si="8"/>
        <v>2.1075</v>
      </c>
      <c r="T52" s="144"/>
      <c r="U52" s="75">
        <f t="shared" si="9"/>
        <v>94.27550000000001</v>
      </c>
      <c r="V52" s="26"/>
    </row>
    <row r="53" spans="1:22" s="10" customFormat="1" ht="18.75" customHeight="1">
      <c r="A53" s="129" t="s">
        <v>20</v>
      </c>
      <c r="B53" s="249">
        <v>84.95</v>
      </c>
      <c r="C53" s="198"/>
      <c r="D53" s="112">
        <f t="shared" si="0"/>
        <v>84.95</v>
      </c>
      <c r="E53" s="219"/>
      <c r="F53" s="220">
        <f t="shared" si="1"/>
        <v>26.5044</v>
      </c>
      <c r="G53" s="112"/>
      <c r="H53" s="113">
        <f t="shared" si="2"/>
        <v>111.4544</v>
      </c>
      <c r="I53" s="219"/>
      <c r="J53" s="159">
        <f t="shared" si="3"/>
        <v>2.5485</v>
      </c>
      <c r="K53" s="113">
        <f t="shared" si="4"/>
        <v>114.00290000000001</v>
      </c>
      <c r="L53" s="172"/>
      <c r="M53" s="159">
        <f t="shared" si="5"/>
        <v>3.4201</v>
      </c>
      <c r="N53" s="113"/>
      <c r="O53" s="113">
        <f t="shared" si="6"/>
        <v>117.42300000000002</v>
      </c>
      <c r="P53" s="172"/>
      <c r="Q53" s="159">
        <f t="shared" si="7"/>
        <v>26.5044</v>
      </c>
      <c r="R53" s="148"/>
      <c r="S53" s="159">
        <f t="shared" si="8"/>
        <v>2.5485</v>
      </c>
      <c r="T53" s="148"/>
      <c r="U53" s="114">
        <f t="shared" si="9"/>
        <v>114.00290000000001</v>
      </c>
      <c r="V53" s="26"/>
    </row>
    <row r="54" spans="1:22" s="10" customFormat="1" ht="20.25" customHeight="1">
      <c r="A54" s="90" t="s">
        <v>114</v>
      </c>
      <c r="B54" s="207"/>
      <c r="C54" s="197"/>
      <c r="D54" s="40"/>
      <c r="E54" s="183"/>
      <c r="F54" s="216"/>
      <c r="G54" s="40"/>
      <c r="H54" s="41"/>
      <c r="I54" s="183"/>
      <c r="J54" s="154"/>
      <c r="K54" s="41"/>
      <c r="L54" s="167"/>
      <c r="M54" s="154"/>
      <c r="N54" s="41"/>
      <c r="O54" s="41"/>
      <c r="P54" s="167"/>
      <c r="Q54" s="154"/>
      <c r="R54" s="144"/>
      <c r="S54" s="154"/>
      <c r="T54" s="144"/>
      <c r="U54" s="75"/>
      <c r="V54" s="26"/>
    </row>
    <row r="55" spans="1:22" s="10" customFormat="1" ht="18.75" customHeight="1">
      <c r="A55" s="89" t="s">
        <v>78</v>
      </c>
      <c r="B55" s="207">
        <v>155.2</v>
      </c>
      <c r="C55" s="197"/>
      <c r="D55" s="40">
        <f>IF(B55&lt;&gt;0,B55+C55," ")</f>
        <v>155.2</v>
      </c>
      <c r="E55" s="183"/>
      <c r="F55" s="216">
        <f t="shared" si="1"/>
        <v>48.4224</v>
      </c>
      <c r="G55" s="40"/>
      <c r="H55" s="41">
        <f>IF(D55&lt;&gt;0,D55+F55," ")</f>
        <v>203.6224</v>
      </c>
      <c r="I55" s="183"/>
      <c r="J55" s="154">
        <f t="shared" si="3"/>
        <v>4.656</v>
      </c>
      <c r="K55" s="41">
        <f>+H55+J55</f>
        <v>208.2784</v>
      </c>
      <c r="L55" s="167"/>
      <c r="M55" s="154">
        <f t="shared" si="5"/>
        <v>6.2484</v>
      </c>
      <c r="N55" s="41"/>
      <c r="O55" s="41">
        <f>IF(K55&lt;&gt;0,K55+M55," ")</f>
        <v>214.5268</v>
      </c>
      <c r="P55" s="167"/>
      <c r="Q55" s="154">
        <f t="shared" si="7"/>
        <v>48.4224</v>
      </c>
      <c r="R55" s="144"/>
      <c r="S55" s="154">
        <f t="shared" si="8"/>
        <v>4.656</v>
      </c>
      <c r="T55" s="144"/>
      <c r="U55" s="75">
        <f>+D55+Q55+S55</f>
        <v>208.2784</v>
      </c>
      <c r="V55" s="26"/>
    </row>
    <row r="56" spans="1:22" s="10" customFormat="1" ht="18.75" customHeight="1">
      <c r="A56" s="130" t="s">
        <v>95</v>
      </c>
      <c r="B56" s="208">
        <v>131.65</v>
      </c>
      <c r="C56" s="200"/>
      <c r="D56" s="124">
        <f>IF(B56&lt;&gt;0,B56+C56," ")</f>
        <v>131.65</v>
      </c>
      <c r="E56" s="181"/>
      <c r="F56" s="217">
        <f t="shared" si="1"/>
        <v>41.0748</v>
      </c>
      <c r="G56" s="124"/>
      <c r="H56" s="125">
        <f>IF(D56&lt;&gt;0,D56+F56," ")</f>
        <v>172.72480000000002</v>
      </c>
      <c r="I56" s="181"/>
      <c r="J56" s="158">
        <f t="shared" si="3"/>
        <v>3.9495</v>
      </c>
      <c r="K56" s="125">
        <f>+H56+J56</f>
        <v>176.67430000000002</v>
      </c>
      <c r="L56" s="171"/>
      <c r="M56" s="158">
        <f t="shared" si="5"/>
        <v>5.3002</v>
      </c>
      <c r="N56" s="125"/>
      <c r="O56" s="125">
        <f>IF(K56&lt;&gt;0,K56+M56," ")</f>
        <v>181.9745</v>
      </c>
      <c r="P56" s="171"/>
      <c r="Q56" s="158">
        <f t="shared" si="7"/>
        <v>41.0748</v>
      </c>
      <c r="R56" s="147"/>
      <c r="S56" s="158">
        <f t="shared" si="8"/>
        <v>3.9495</v>
      </c>
      <c r="T56" s="147"/>
      <c r="U56" s="126">
        <f>+D56+Q56+S56</f>
        <v>176.67430000000002</v>
      </c>
      <c r="V56" s="26"/>
    </row>
    <row r="57" spans="1:22" s="10" customFormat="1" ht="18.75" customHeight="1">
      <c r="A57" s="81" t="s">
        <v>64</v>
      </c>
      <c r="B57" s="207"/>
      <c r="C57" s="197"/>
      <c r="D57" s="40"/>
      <c r="E57" s="183"/>
      <c r="F57" s="216"/>
      <c r="G57" s="40"/>
      <c r="H57" s="41"/>
      <c r="I57" s="183"/>
      <c r="J57" s="154"/>
      <c r="K57" s="41"/>
      <c r="L57" s="167"/>
      <c r="M57" s="154"/>
      <c r="N57" s="41"/>
      <c r="O57" s="41"/>
      <c r="P57" s="167"/>
      <c r="Q57" s="154"/>
      <c r="R57" s="144"/>
      <c r="S57" s="154"/>
      <c r="T57" s="144"/>
      <c r="U57" s="75"/>
      <c r="V57" s="26"/>
    </row>
    <row r="58" spans="1:22" ht="17.25" customHeight="1">
      <c r="A58" s="91" t="s">
        <v>139</v>
      </c>
      <c r="B58" s="180">
        <v>66</v>
      </c>
      <c r="C58" s="179"/>
      <c r="D58" s="40">
        <f>IF(B58&lt;&gt;0,B58+C58," ")</f>
        <v>66</v>
      </c>
      <c r="E58" s="183"/>
      <c r="F58" s="216">
        <f>IF($D58&lt;&gt;0,ROUND($B58*LW_Serv,4)," ")</f>
        <v>20.592</v>
      </c>
      <c r="G58" s="40"/>
      <c r="H58" s="41">
        <f>IF(D58&lt;&gt;0,D58+F58," ")</f>
        <v>86.592</v>
      </c>
      <c r="I58" s="183"/>
      <c r="J58" s="154">
        <f>IF($D58&lt;&gt;0,ROUND($B58*OFA,4)," ")</f>
        <v>1.98</v>
      </c>
      <c r="K58" s="41">
        <f>+H58+J58</f>
        <v>88.572</v>
      </c>
      <c r="L58" s="167"/>
      <c r="M58" s="154">
        <f>IF($K58&lt;&gt;0,ROUND($K58*NFA,4)," ")</f>
        <v>2.6572</v>
      </c>
      <c r="N58" s="41"/>
      <c r="O58" s="41">
        <f>IF(K58&lt;&gt;0,K58+M58," ")</f>
        <v>91.2292</v>
      </c>
      <c r="P58" s="167"/>
      <c r="Q58" s="154">
        <f>IF($D58&lt;&gt;0,ROUND($B58*LW_Serv_NIH,4)," ")</f>
        <v>20.592</v>
      </c>
      <c r="R58" s="144"/>
      <c r="S58" s="154">
        <f>IF($D58&lt;&gt;0,ROUND($B58*OFA,4)," ")</f>
        <v>1.98</v>
      </c>
      <c r="T58" s="144"/>
      <c r="U58" s="75">
        <f>+D58+Q58+S58</f>
        <v>88.572</v>
      </c>
      <c r="V58" s="21"/>
    </row>
    <row r="59" spans="1:22" ht="18" customHeight="1">
      <c r="A59" s="91" t="s">
        <v>66</v>
      </c>
      <c r="B59" s="180">
        <v>93.7</v>
      </c>
      <c r="C59" s="179"/>
      <c r="D59" s="40">
        <f>IF(B59&lt;&gt;0,B59+C59," ")</f>
        <v>93.7</v>
      </c>
      <c r="E59" s="183"/>
      <c r="F59" s="216">
        <f>IF($D59&lt;&gt;0,ROUND($B59*LW_Serv,4)," ")</f>
        <v>29.2344</v>
      </c>
      <c r="G59" s="40"/>
      <c r="H59" s="41">
        <f>IF(D59&lt;&gt;0,D59+F59," ")</f>
        <v>122.93440000000001</v>
      </c>
      <c r="I59" s="183"/>
      <c r="J59" s="154">
        <f>IF($D59&lt;&gt;0,ROUND($B59*OFA,4)," ")</f>
        <v>2.811</v>
      </c>
      <c r="K59" s="41">
        <f>+H59+J59</f>
        <v>125.74540000000002</v>
      </c>
      <c r="L59" s="167"/>
      <c r="M59" s="154">
        <f>IF($K59&lt;&gt;0,ROUND($K59*NFA,4)," ")</f>
        <v>3.7724</v>
      </c>
      <c r="N59" s="41"/>
      <c r="O59" s="41">
        <f>IF(K59&lt;&gt;0,K59+M59," ")</f>
        <v>129.51780000000002</v>
      </c>
      <c r="P59" s="167"/>
      <c r="Q59" s="154">
        <f>IF($D59&lt;&gt;0,ROUND($B59*LW_Serv_NIH,4)," ")</f>
        <v>29.2344</v>
      </c>
      <c r="R59" s="144"/>
      <c r="S59" s="154">
        <f>IF($D59&lt;&gt;0,ROUND($B59*OFA,4)," ")</f>
        <v>2.811</v>
      </c>
      <c r="T59" s="144"/>
      <c r="U59" s="75">
        <f>+D59+Q59+S59</f>
        <v>125.74540000000002</v>
      </c>
      <c r="V59" s="21"/>
    </row>
    <row r="60" spans="1:22" ht="18" customHeight="1">
      <c r="A60" s="131" t="s">
        <v>67</v>
      </c>
      <c r="B60" s="178">
        <v>66.3</v>
      </c>
      <c r="C60" s="186"/>
      <c r="D60" s="124">
        <f>IF(B60&lt;&gt;0,B60+C60," ")</f>
        <v>66.3</v>
      </c>
      <c r="E60" s="181"/>
      <c r="F60" s="217">
        <f>IF($D60&lt;&gt;0,ROUND($B60*LW_Serv,4)," ")</f>
        <v>20.6856</v>
      </c>
      <c r="G60" s="124"/>
      <c r="H60" s="125">
        <f>IF(D60&lt;&gt;0,D60+F60," ")</f>
        <v>86.9856</v>
      </c>
      <c r="I60" s="181"/>
      <c r="J60" s="158">
        <f>IF($D60&lt;&gt;0,ROUND($B60*OFA,4)," ")</f>
        <v>1.989</v>
      </c>
      <c r="K60" s="125">
        <f>+H60+J60</f>
        <v>88.97460000000001</v>
      </c>
      <c r="L60" s="171"/>
      <c r="M60" s="158">
        <f>IF($K60&lt;&gt;0,ROUND($K60*NFA,4)," ")</f>
        <v>2.6692</v>
      </c>
      <c r="N60" s="125"/>
      <c r="O60" s="125">
        <f>IF(K60&lt;&gt;0,K60+M60," ")</f>
        <v>91.64380000000001</v>
      </c>
      <c r="P60" s="171"/>
      <c r="Q60" s="158">
        <f>IF($D60&lt;&gt;0,ROUND($B60*LW_Serv_NIH,4)," ")</f>
        <v>20.6856</v>
      </c>
      <c r="R60" s="147"/>
      <c r="S60" s="158">
        <f>IF($D60&lt;&gt;0,ROUND($B60*OFA,4)," ")</f>
        <v>1.989</v>
      </c>
      <c r="T60" s="147"/>
      <c r="U60" s="126">
        <f>+D60+Q60+S60</f>
        <v>88.97460000000001</v>
      </c>
      <c r="V60" s="21"/>
    </row>
    <row r="61" spans="1:22" ht="20.25" customHeight="1">
      <c r="A61" s="86" t="s">
        <v>62</v>
      </c>
      <c r="B61" s="241"/>
      <c r="C61" s="185"/>
      <c r="D61" s="40"/>
      <c r="E61" s="183"/>
      <c r="F61" s="212"/>
      <c r="G61" s="40"/>
      <c r="H61" s="41"/>
      <c r="I61" s="183"/>
      <c r="J61" s="154"/>
      <c r="K61" s="41"/>
      <c r="L61" s="167"/>
      <c r="M61" s="154"/>
      <c r="N61" s="41"/>
      <c r="O61" s="41"/>
      <c r="P61" s="167"/>
      <c r="Q61" s="156"/>
      <c r="R61" s="144"/>
      <c r="S61" s="156"/>
      <c r="T61" s="144"/>
      <c r="U61" s="75"/>
      <c r="V61" s="21"/>
    </row>
    <row r="62" spans="1:22" ht="17.25" customHeight="1">
      <c r="A62" s="132" t="s">
        <v>4</v>
      </c>
      <c r="B62" s="241"/>
      <c r="C62" s="185"/>
      <c r="D62" s="40" t="str">
        <f aca="true" t="shared" si="10" ref="D62:D68">IF(B62&lt;&gt;0,B62+C62," ")</f>
        <v> </v>
      </c>
      <c r="E62" s="183"/>
      <c r="F62" s="212" t="str">
        <f>IF(D62&lt;&gt;0,ROUND(B62*GA,2)," ")</f>
        <v> </v>
      </c>
      <c r="G62" s="40"/>
      <c r="H62" s="41" t="str">
        <f aca="true" t="shared" si="11" ref="H62:H67">IF(D62&lt;&gt;0,D62+F62," ")</f>
        <v> </v>
      </c>
      <c r="I62" s="183"/>
      <c r="J62" s="154"/>
      <c r="K62" s="41"/>
      <c r="L62" s="167"/>
      <c r="M62" s="154" t="str">
        <f>IF(H62&lt;&gt;0,ROUND(H62*NFA,2)," ")</f>
        <v> </v>
      </c>
      <c r="N62" s="41"/>
      <c r="O62" s="41" t="str">
        <f>IF(H62&lt;&gt;0,H62+M62," ")</f>
        <v> </v>
      </c>
      <c r="P62" s="167"/>
      <c r="Q62" s="156"/>
      <c r="R62" s="144"/>
      <c r="S62" s="156"/>
      <c r="T62" s="144"/>
      <c r="U62" s="75"/>
      <c r="V62" s="21"/>
    </row>
    <row r="63" spans="1:22" ht="14.25" customHeight="1">
      <c r="A63" s="92" t="s">
        <v>27</v>
      </c>
      <c r="B63" s="241"/>
      <c r="C63" s="185"/>
      <c r="D63" s="40" t="str">
        <f t="shared" si="10"/>
        <v> </v>
      </c>
      <c r="E63" s="183"/>
      <c r="F63" s="212" t="str">
        <f>IF(D63&lt;&gt;0,ROUND(B63*GA,2)," ")</f>
        <v> </v>
      </c>
      <c r="G63" s="40"/>
      <c r="H63" s="41" t="str">
        <f t="shared" si="11"/>
        <v> </v>
      </c>
      <c r="I63" s="183"/>
      <c r="J63" s="154"/>
      <c r="K63" s="41"/>
      <c r="L63" s="167"/>
      <c r="M63" s="154" t="str">
        <f>IF(H63&lt;&gt;0,ROUND(H63*NFA,2)," ")</f>
        <v> </v>
      </c>
      <c r="N63" s="41"/>
      <c r="O63" s="41"/>
      <c r="P63" s="167"/>
      <c r="Q63" s="156"/>
      <c r="R63" s="144"/>
      <c r="S63" s="156"/>
      <c r="T63" s="144"/>
      <c r="U63" s="75"/>
      <c r="V63" s="21"/>
    </row>
    <row r="64" spans="1:22" ht="13.5" customHeight="1">
      <c r="A64" s="73" t="s">
        <v>5</v>
      </c>
      <c r="B64" s="241">
        <v>594.65</v>
      </c>
      <c r="C64" s="285">
        <v>64.3</v>
      </c>
      <c r="D64" s="40">
        <f t="shared" si="10"/>
        <v>658.9499999999999</v>
      </c>
      <c r="E64" s="183"/>
      <c r="F64" s="212">
        <f>IF(D64&lt;&gt;0,ROUND(B64*Full_GA,4)," ")</f>
        <v>234.5894</v>
      </c>
      <c r="G64" s="40"/>
      <c r="H64" s="41">
        <f>IF(D64&lt;&gt;0,D64+F64," ")</f>
        <v>893.5393999999999</v>
      </c>
      <c r="I64" s="183"/>
      <c r="J64" s="154">
        <f>IF($D64&lt;&gt;0,ROUND($B64*OFA,4)," ")</f>
        <v>17.8395</v>
      </c>
      <c r="K64" s="41">
        <f>+H64+J64</f>
        <v>911.3788999999999</v>
      </c>
      <c r="L64" s="167"/>
      <c r="M64" s="154">
        <f>IF($K64&lt;&gt;0,ROUND($K64*NFA,4)," ")</f>
        <v>27.3414</v>
      </c>
      <c r="N64" s="41"/>
      <c r="O64" s="41">
        <f>IF(K64&lt;&gt;0,K64+M64," ")</f>
        <v>938.7203</v>
      </c>
      <c r="P64" s="167"/>
      <c r="Q64" s="154">
        <f>IF($D64&lt;&gt;0,ROUND($B64*Full_GA_NIH,4)," ")</f>
        <v>234.5894</v>
      </c>
      <c r="R64" s="144"/>
      <c r="S64" s="154">
        <f>IF($D64&lt;&gt;0,ROUND($B64*OFA,4)," ")</f>
        <v>17.8395</v>
      </c>
      <c r="T64" s="144"/>
      <c r="U64" s="75">
        <f>+D64+Q64+S64</f>
        <v>911.3788999999999</v>
      </c>
      <c r="V64" s="21"/>
    </row>
    <row r="65" spans="1:22" ht="17.25" customHeight="1">
      <c r="A65" s="92" t="s">
        <v>121</v>
      </c>
      <c r="B65" s="241"/>
      <c r="C65" s="185"/>
      <c r="D65" s="40" t="str">
        <f t="shared" si="10"/>
        <v> </v>
      </c>
      <c r="E65" s="183"/>
      <c r="F65" s="212" t="str">
        <f>IF(D65&lt;&gt;0,ROUND(B65*GA,2)," ")</f>
        <v> </v>
      </c>
      <c r="G65" s="40"/>
      <c r="H65" s="41" t="str">
        <f t="shared" si="11"/>
        <v> </v>
      </c>
      <c r="I65" s="183"/>
      <c r="J65" s="154"/>
      <c r="K65" s="41"/>
      <c r="L65" s="167"/>
      <c r="M65" s="154" t="str">
        <f>IF(H65&lt;&gt;0,ROUND(H65*NFA,2)," ")</f>
        <v> </v>
      </c>
      <c r="N65" s="41"/>
      <c r="O65" s="44"/>
      <c r="P65" s="167"/>
      <c r="Q65" s="156"/>
      <c r="R65" s="144"/>
      <c r="S65" s="156"/>
      <c r="T65" s="144"/>
      <c r="U65" s="75"/>
      <c r="V65" s="21"/>
    </row>
    <row r="66" spans="1:22" ht="12.75" customHeight="1">
      <c r="A66" s="91" t="s">
        <v>45</v>
      </c>
      <c r="B66" s="241">
        <v>111.7</v>
      </c>
      <c r="C66" s="185"/>
      <c r="D66" s="40">
        <f t="shared" si="10"/>
        <v>111.7</v>
      </c>
      <c r="E66" s="183"/>
      <c r="F66" s="212">
        <f>IF(D66&lt;&gt;0,ROUND(B66*Full_GA,4)," ")</f>
        <v>44.0657</v>
      </c>
      <c r="G66" s="40"/>
      <c r="H66" s="41">
        <f t="shared" si="11"/>
        <v>155.7657</v>
      </c>
      <c r="I66" s="183"/>
      <c r="J66" s="154">
        <f>IF($D66&lt;&gt;0,ROUND($B66*OFA,4)," ")</f>
        <v>3.351</v>
      </c>
      <c r="K66" s="41">
        <f>+H66+J66</f>
        <v>159.1167</v>
      </c>
      <c r="L66" s="167"/>
      <c r="M66" s="154">
        <f>IF($K66&lt;&gt;0,ROUND($K66*NFA,4)," ")</f>
        <v>4.7735</v>
      </c>
      <c r="N66" s="41"/>
      <c r="O66" s="41">
        <f>IF(K66&lt;&gt;0,K66+M66," ")</f>
        <v>163.89020000000002</v>
      </c>
      <c r="P66" s="167"/>
      <c r="Q66" s="154">
        <f>IF($D66&lt;&gt;0,ROUND($B66*Full_GA_NIH,4)," ")</f>
        <v>44.0657</v>
      </c>
      <c r="R66" s="144"/>
      <c r="S66" s="154">
        <f>IF($D66&lt;&gt;0,ROUND($B66*OFA,4)," ")</f>
        <v>3.351</v>
      </c>
      <c r="T66" s="144"/>
      <c r="U66" s="75">
        <f>+D66+Q66+S66</f>
        <v>159.1167</v>
      </c>
      <c r="V66" s="21"/>
    </row>
    <row r="67" spans="1:22" ht="17.25" customHeight="1">
      <c r="A67" s="80" t="s">
        <v>47</v>
      </c>
      <c r="B67" s="241">
        <v>77.55</v>
      </c>
      <c r="C67" s="185"/>
      <c r="D67" s="40">
        <f t="shared" si="10"/>
        <v>77.55</v>
      </c>
      <c r="E67" s="183"/>
      <c r="F67" s="212">
        <f>IF(D67&lt;&gt;0,ROUND(B67*Full_GA,4)," ")</f>
        <v>30.5935</v>
      </c>
      <c r="G67" s="40"/>
      <c r="H67" s="41">
        <f t="shared" si="11"/>
        <v>108.14349999999999</v>
      </c>
      <c r="I67" s="183"/>
      <c r="J67" s="154">
        <f>IF($D67&lt;&gt;0,ROUND($B67*OFA,4)," ")</f>
        <v>2.3265</v>
      </c>
      <c r="K67" s="41">
        <f>+H67+J67</f>
        <v>110.46999999999998</v>
      </c>
      <c r="L67" s="167"/>
      <c r="M67" s="154">
        <f>IF($K67&lt;&gt;0,ROUND($K67*NFA,4)," ")</f>
        <v>3.3141</v>
      </c>
      <c r="N67" s="41"/>
      <c r="O67" s="41">
        <f>IF(K67&lt;&gt;0,K67+M67," ")</f>
        <v>113.78409999999998</v>
      </c>
      <c r="P67" s="167"/>
      <c r="Q67" s="154">
        <f>IF($D67&lt;&gt;0,ROUND($B67*Full_GA_NIH,4)," ")</f>
        <v>30.5935</v>
      </c>
      <c r="R67" s="144"/>
      <c r="S67" s="154">
        <f>IF($D67&lt;&gt;0,ROUND($B67*OFA,4)," ")</f>
        <v>2.3265</v>
      </c>
      <c r="T67" s="144"/>
      <c r="U67" s="75">
        <f>+D67+Q67+S67</f>
        <v>110.46999999999998</v>
      </c>
      <c r="V67" s="21"/>
    </row>
    <row r="68" spans="1:22" ht="17.25" customHeight="1">
      <c r="A68" s="80" t="s">
        <v>151</v>
      </c>
      <c r="B68" s="241">
        <f>2816.2+298.35</f>
        <v>3114.5499999999997</v>
      </c>
      <c r="C68" s="241">
        <v>469.04</v>
      </c>
      <c r="D68" s="40">
        <f t="shared" si="10"/>
        <v>3583.5899999999997</v>
      </c>
      <c r="E68" s="183"/>
      <c r="F68" s="212">
        <f>717301/650</f>
        <v>1103.54</v>
      </c>
      <c r="G68" s="40"/>
      <c r="H68" s="41">
        <f>IF(D68&lt;&gt;0,D68+F68," ")</f>
        <v>4687.129999999999</v>
      </c>
      <c r="I68" s="183"/>
      <c r="J68" s="154">
        <f>IF($D68&lt;&gt;0,ROUND($B68*OFA,4)," ")</f>
        <v>93.4365</v>
      </c>
      <c r="K68" s="41">
        <f>+H68+J68</f>
        <v>4780.566499999999</v>
      </c>
      <c r="L68" s="167"/>
      <c r="M68" s="154">
        <f>IF($K68&lt;&gt;0,ROUND($K68*NFA,4)," ")</f>
        <v>143.417</v>
      </c>
      <c r="N68" s="41"/>
      <c r="O68" s="41">
        <f>IF(K68&lt;&gt;0,K68+M68," ")</f>
        <v>4923.983499999999</v>
      </c>
      <c r="P68" s="167"/>
      <c r="Q68" s="154">
        <f>IF($D68&lt;&gt;0,ROUND($B68*Full_GA_NIH,4)," ")</f>
        <v>1228.69</v>
      </c>
      <c r="R68" s="144"/>
      <c r="S68" s="154">
        <f>IF($D68&lt;&gt;0,ROUND($B68*OFA,4)," ")</f>
        <v>93.4365</v>
      </c>
      <c r="T68" s="144"/>
      <c r="U68" s="75">
        <f>+D68+Q68+S68</f>
        <v>4905.7164999999995</v>
      </c>
      <c r="V68" s="21"/>
    </row>
    <row r="69" spans="1:22" ht="16.5" customHeight="1">
      <c r="A69" s="72" t="s">
        <v>148</v>
      </c>
      <c r="B69" s="241"/>
      <c r="C69" s="185"/>
      <c r="D69" s="40" t="str">
        <f aca="true" t="shared" si="12" ref="D69:D85">IF(B69&lt;&gt;0,B69+C69," ")</f>
        <v> </v>
      </c>
      <c r="E69" s="183"/>
      <c r="F69" s="212" t="str">
        <f>IF(D69&lt;&gt;0,ROUND(B69*GA,2)," ")</f>
        <v> </v>
      </c>
      <c r="G69" s="40"/>
      <c r="H69" s="41" t="str">
        <f aca="true" t="shared" si="13" ref="H69:H85">IF(D69&lt;&gt;0,D69+F69," ")</f>
        <v> </v>
      </c>
      <c r="I69" s="183"/>
      <c r="J69" s="154"/>
      <c r="K69" s="41"/>
      <c r="L69" s="167"/>
      <c r="M69" s="154" t="str">
        <f>IF(H69&lt;&gt;0,ROUND(H69*NFA,2)," ")</f>
        <v> </v>
      </c>
      <c r="N69" s="41"/>
      <c r="O69" s="41" t="str">
        <f>IF(H69&lt;&gt;0,H69+M69," ")</f>
        <v> </v>
      </c>
      <c r="P69" s="167"/>
      <c r="Q69" s="156"/>
      <c r="R69" s="144"/>
      <c r="S69" s="156"/>
      <c r="T69" s="144"/>
      <c r="U69" s="75"/>
      <c r="V69" s="21"/>
    </row>
    <row r="70" spans="1:22" ht="17.25" customHeight="1">
      <c r="A70" s="290" t="s">
        <v>154</v>
      </c>
      <c r="B70" s="212">
        <v>161.95</v>
      </c>
      <c r="C70" s="185"/>
      <c r="D70" s="40">
        <f t="shared" si="12"/>
        <v>161.95</v>
      </c>
      <c r="E70" s="183"/>
      <c r="F70" s="212">
        <f>IF(D70&lt;&gt;0,ROUND(B70*Full_GA,4)," ")</f>
        <v>63.8893</v>
      </c>
      <c r="G70" s="40"/>
      <c r="H70" s="41">
        <f t="shared" si="13"/>
        <v>225.83929999999998</v>
      </c>
      <c r="I70" s="183"/>
      <c r="J70" s="154">
        <f>IF($D70&lt;&gt;0,ROUND($B70*OFA,4)," ")</f>
        <v>4.8585</v>
      </c>
      <c r="K70" s="41">
        <f>+H70+J70</f>
        <v>230.69779999999997</v>
      </c>
      <c r="L70" s="167"/>
      <c r="M70" s="154">
        <f>IF($K70&lt;&gt;0,ROUND($K70*NFA,4)," ")</f>
        <v>6.9209</v>
      </c>
      <c r="N70" s="41"/>
      <c r="O70" s="41">
        <f>IF(K70&lt;&gt;0,K70+M70," ")</f>
        <v>237.61869999999996</v>
      </c>
      <c r="P70" s="167"/>
      <c r="Q70" s="154">
        <f>IF($D70&lt;&gt;0,ROUND($B70*Full_GA_NIH,4)," ")</f>
        <v>63.8893</v>
      </c>
      <c r="R70" s="144"/>
      <c r="S70" s="154">
        <f>IF($D70&lt;&gt;0,ROUND($B70*OFA,4)," ")</f>
        <v>4.8585</v>
      </c>
      <c r="T70" s="144"/>
      <c r="U70" s="75">
        <f>+D70+Q70+S70</f>
        <v>230.69779999999997</v>
      </c>
      <c r="V70" s="21"/>
    </row>
    <row r="71" spans="1:22" ht="17.25" customHeight="1">
      <c r="A71" s="290" t="s">
        <v>155</v>
      </c>
      <c r="B71" s="212">
        <v>110.05</v>
      </c>
      <c r="C71" s="185"/>
      <c r="D71" s="40">
        <f t="shared" si="12"/>
        <v>110.05</v>
      </c>
      <c r="E71" s="183"/>
      <c r="F71" s="212">
        <f>IF(D71&lt;&gt;0,ROUND(B71*Full_GA,4)," ")</f>
        <v>43.4147</v>
      </c>
      <c r="G71" s="40"/>
      <c r="H71" s="41">
        <f t="shared" si="13"/>
        <v>153.4647</v>
      </c>
      <c r="I71" s="183"/>
      <c r="J71" s="154">
        <f>IF($D71&lt;&gt;0,ROUND($B71*OFA,4)," ")</f>
        <v>3.3015</v>
      </c>
      <c r="K71" s="41">
        <f>+H71+J71</f>
        <v>156.7662</v>
      </c>
      <c r="L71" s="167"/>
      <c r="M71" s="154">
        <f>IF($K71&lt;&gt;0,ROUND($K71*NFA,4)," ")</f>
        <v>4.703</v>
      </c>
      <c r="N71" s="41"/>
      <c r="O71" s="41">
        <f>IF(K71&lt;&gt;0,K71+M71," ")</f>
        <v>161.4692</v>
      </c>
      <c r="P71" s="167"/>
      <c r="Q71" s="154">
        <f>IF($D71&lt;&gt;0,ROUND($B71*Full_GA_NIH,4)," ")</f>
        <v>43.4147</v>
      </c>
      <c r="R71" s="144"/>
      <c r="S71" s="154">
        <f>IF($D71&lt;&gt;0,ROUND($B71*OFA,4)," ")</f>
        <v>3.3015</v>
      </c>
      <c r="T71" s="144"/>
      <c r="U71" s="75">
        <f>+D71+Q71+S71</f>
        <v>156.7662</v>
      </c>
      <c r="V71" s="21"/>
    </row>
    <row r="72" spans="1:22" ht="17.25" customHeight="1">
      <c r="A72" s="291" t="s">
        <v>156</v>
      </c>
      <c r="B72" s="212">
        <v>48.55</v>
      </c>
      <c r="C72" s="185"/>
      <c r="D72" s="40">
        <f t="shared" si="12"/>
        <v>48.55</v>
      </c>
      <c r="E72" s="183"/>
      <c r="F72" s="212">
        <f>IF(D72&lt;&gt;0,ROUND(B72*Full_GA,4)," ")</f>
        <v>19.153</v>
      </c>
      <c r="G72" s="40"/>
      <c r="H72" s="41">
        <f t="shared" si="13"/>
        <v>67.703</v>
      </c>
      <c r="I72" s="183"/>
      <c r="J72" s="154">
        <f>IF($D72&lt;&gt;0,ROUND($B72*OFA,4)," ")</f>
        <v>1.4565</v>
      </c>
      <c r="K72" s="41">
        <f>+H72+J72</f>
        <v>69.15950000000001</v>
      </c>
      <c r="L72" s="167"/>
      <c r="M72" s="154">
        <f>IF($K72&lt;&gt;0,ROUND($K72*NFA,4)," ")</f>
        <v>2.0748</v>
      </c>
      <c r="N72" s="41"/>
      <c r="O72" s="41">
        <f>IF(K72&lt;&gt;0,K72+M72," ")</f>
        <v>71.2343</v>
      </c>
      <c r="P72" s="167"/>
      <c r="Q72" s="154">
        <f>IF($D72&lt;&gt;0,ROUND($B72*Full_GA_NIH,4)," ")</f>
        <v>19.153</v>
      </c>
      <c r="R72" s="144"/>
      <c r="S72" s="154">
        <f>IF($D72&lt;&gt;0,ROUND($B72*OFA,4)," ")</f>
        <v>1.4565</v>
      </c>
      <c r="T72" s="144"/>
      <c r="U72" s="75">
        <f>+D72+Q72+S72</f>
        <v>69.15950000000001</v>
      </c>
      <c r="V72" s="21"/>
    </row>
    <row r="73" spans="1:22" ht="17.25" customHeight="1">
      <c r="A73" s="292" t="s">
        <v>47</v>
      </c>
      <c r="B73" s="124">
        <v>67.45</v>
      </c>
      <c r="C73" s="192"/>
      <c r="D73" s="178">
        <f t="shared" si="12"/>
        <v>67.45</v>
      </c>
      <c r="E73" s="181"/>
      <c r="F73" s="224">
        <f>IF(D73&lt;&gt;0,ROUND(B73*Full_GA,4)," ")</f>
        <v>26.609</v>
      </c>
      <c r="G73" s="124"/>
      <c r="H73" s="125">
        <f t="shared" si="13"/>
        <v>94.059</v>
      </c>
      <c r="I73" s="181"/>
      <c r="J73" s="158">
        <f>IF($D73&lt;&gt;0,ROUND($B73*OFA,4)," ")</f>
        <v>2.0235</v>
      </c>
      <c r="K73" s="125">
        <f>+H73+J73</f>
        <v>96.0825</v>
      </c>
      <c r="L73" s="171"/>
      <c r="M73" s="158">
        <f>IF($K73&lt;&gt;0,ROUND($K73*NFA,4)," ")</f>
        <v>2.8825</v>
      </c>
      <c r="N73" s="125"/>
      <c r="O73" s="125">
        <f>IF(K73&lt;&gt;0,K73+M73," ")</f>
        <v>98.96499999999999</v>
      </c>
      <c r="P73" s="171"/>
      <c r="Q73" s="158">
        <f>IF($D73&lt;&gt;0,ROUND($B73*Full_GA_NIH,4)," ")</f>
        <v>26.609</v>
      </c>
      <c r="R73" s="147"/>
      <c r="S73" s="158">
        <f>IF($D73&lt;&gt;0,ROUND($B73*OFA,4)," ")</f>
        <v>2.0235</v>
      </c>
      <c r="T73" s="147"/>
      <c r="U73" s="126">
        <f>+D73+Q73+S73</f>
        <v>96.0825</v>
      </c>
      <c r="V73" s="21"/>
    </row>
    <row r="74" spans="1:22" ht="17.25" customHeight="1">
      <c r="A74" s="293" t="s">
        <v>150</v>
      </c>
      <c r="B74" s="279"/>
      <c r="C74" s="185"/>
      <c r="D74" s="40" t="str">
        <f t="shared" si="12"/>
        <v> </v>
      </c>
      <c r="E74" s="183"/>
      <c r="F74" s="212" t="str">
        <f>IF(D74&lt;&gt;0,ROUND(B74*GA,2)," ")</f>
        <v> </v>
      </c>
      <c r="G74" s="40"/>
      <c r="H74" s="41" t="str">
        <f t="shared" si="13"/>
        <v> </v>
      </c>
      <c r="I74" s="183"/>
      <c r="J74" s="154"/>
      <c r="K74" s="41"/>
      <c r="L74" s="167"/>
      <c r="M74" s="154" t="str">
        <f>IF(H74&lt;&gt;0,ROUND(H74*NFA,2)," ")</f>
        <v> </v>
      </c>
      <c r="N74" s="41"/>
      <c r="O74" s="41" t="str">
        <f>IF(H74&lt;&gt;0,H74+M74," ")</f>
        <v> </v>
      </c>
      <c r="P74" s="167"/>
      <c r="Q74" s="156"/>
      <c r="R74" s="144"/>
      <c r="S74" s="156"/>
      <c r="T74" s="144"/>
      <c r="U74" s="75"/>
      <c r="V74" s="21"/>
    </row>
    <row r="75" spans="1:22" ht="17.25" customHeight="1">
      <c r="A75" s="291" t="s">
        <v>147</v>
      </c>
      <c r="B75" s="40">
        <v>172.45</v>
      </c>
      <c r="C75" s="185"/>
      <c r="D75" s="40">
        <f t="shared" si="12"/>
        <v>172.45</v>
      </c>
      <c r="E75" s="183"/>
      <c r="F75" s="212">
        <f>IF(D75&lt;&gt;0,ROUND(B75*Full_GA,4)," ")</f>
        <v>68.0315</v>
      </c>
      <c r="G75" s="40"/>
      <c r="H75" s="41">
        <f t="shared" si="13"/>
        <v>240.48149999999998</v>
      </c>
      <c r="I75" s="183"/>
      <c r="J75" s="154">
        <f>IF($D75&lt;&gt;0,ROUND($B75*OFA,4)," ")</f>
        <v>5.1735</v>
      </c>
      <c r="K75" s="41">
        <f>+H75+J75</f>
        <v>245.65499999999997</v>
      </c>
      <c r="L75" s="167"/>
      <c r="M75" s="154">
        <f>IF($K75&lt;&gt;0,ROUND($K75*NFA,4)," ")</f>
        <v>7.3697</v>
      </c>
      <c r="N75" s="41"/>
      <c r="O75" s="41">
        <f>IF(K75&lt;&gt;0,K75+M75," ")</f>
        <v>253.02469999999997</v>
      </c>
      <c r="P75" s="167"/>
      <c r="Q75" s="154">
        <f>IF($D75&lt;&gt;0,ROUND($B75*Full_GA_NIH,4)," ")</f>
        <v>68.0315</v>
      </c>
      <c r="R75" s="144"/>
      <c r="S75" s="154">
        <f>IF($D75&lt;&gt;0,ROUND($B75*OFA,4)," ")</f>
        <v>5.1735</v>
      </c>
      <c r="T75" s="144"/>
      <c r="U75" s="75">
        <f>+D75+Q75+S75</f>
        <v>245.65499999999997</v>
      </c>
      <c r="V75" s="21"/>
    </row>
    <row r="76" spans="1:22" ht="17.25" customHeight="1">
      <c r="A76" s="290" t="s">
        <v>155</v>
      </c>
      <c r="B76" s="40">
        <v>102.3</v>
      </c>
      <c r="C76" s="185"/>
      <c r="D76" s="40">
        <f t="shared" si="12"/>
        <v>102.3</v>
      </c>
      <c r="E76" s="183"/>
      <c r="F76" s="212">
        <f>IF(D76&lt;&gt;0,ROUND(B76*Full_GA,4)," ")</f>
        <v>40.3574</v>
      </c>
      <c r="G76" s="40"/>
      <c r="H76" s="41">
        <f t="shared" si="13"/>
        <v>142.6574</v>
      </c>
      <c r="I76" s="183"/>
      <c r="J76" s="154">
        <f>IF($D76&lt;&gt;0,ROUND($B76*OFA,4)," ")</f>
        <v>3.069</v>
      </c>
      <c r="K76" s="41">
        <f>+H76+J76</f>
        <v>145.72639999999998</v>
      </c>
      <c r="L76" s="167"/>
      <c r="M76" s="154">
        <f>IF($K76&lt;&gt;0,ROUND($K76*NFA,4)," ")</f>
        <v>4.3718</v>
      </c>
      <c r="N76" s="41"/>
      <c r="O76" s="41">
        <f>IF(K76&lt;&gt;0,K76+M76," ")</f>
        <v>150.0982</v>
      </c>
      <c r="P76" s="167"/>
      <c r="Q76" s="154">
        <f>IF($D76&lt;&gt;0,ROUND($B76*Full_GA_NIH,4)," ")</f>
        <v>40.3574</v>
      </c>
      <c r="R76" s="144"/>
      <c r="S76" s="154">
        <f>IF($D76&lt;&gt;0,ROUND($B76*OFA,4)," ")</f>
        <v>3.069</v>
      </c>
      <c r="T76" s="144"/>
      <c r="U76" s="75">
        <f>+D76+Q76+S76</f>
        <v>145.72639999999998</v>
      </c>
      <c r="V76" s="21"/>
    </row>
    <row r="77" spans="1:22" ht="17.25" customHeight="1">
      <c r="A77" s="291" t="s">
        <v>156</v>
      </c>
      <c r="B77" s="40">
        <v>47.05</v>
      </c>
      <c r="C77" s="185"/>
      <c r="D77" s="40">
        <f t="shared" si="12"/>
        <v>47.05</v>
      </c>
      <c r="E77" s="183"/>
      <c r="F77" s="212">
        <f>IF(D77&lt;&gt;0,ROUND(B77*Full_GA,4)," ")</f>
        <v>18.5612</v>
      </c>
      <c r="G77" s="40"/>
      <c r="H77" s="41">
        <f t="shared" si="13"/>
        <v>65.6112</v>
      </c>
      <c r="I77" s="183"/>
      <c r="J77" s="154">
        <f>IF($D77&lt;&gt;0,ROUND($B77*OFA,4)," ")</f>
        <v>1.4115</v>
      </c>
      <c r="K77" s="41">
        <f>+H77+J77</f>
        <v>67.0227</v>
      </c>
      <c r="L77" s="167"/>
      <c r="M77" s="154">
        <f>IF($K77&lt;&gt;0,ROUND($K77*NFA,4)," ")</f>
        <v>2.0107</v>
      </c>
      <c r="N77" s="41"/>
      <c r="O77" s="41">
        <f>IF(K77&lt;&gt;0,K77+M77," ")</f>
        <v>69.0334</v>
      </c>
      <c r="P77" s="167"/>
      <c r="Q77" s="154">
        <f>IF($D77&lt;&gt;0,ROUND($B77*Full_GA_NIH,4)," ")</f>
        <v>18.5612</v>
      </c>
      <c r="R77" s="144"/>
      <c r="S77" s="154">
        <f>IF($D77&lt;&gt;0,ROUND($B77*OFA,4)," ")</f>
        <v>1.4115</v>
      </c>
      <c r="T77" s="144"/>
      <c r="U77" s="75">
        <f>+D77+Q77+S77</f>
        <v>67.0227</v>
      </c>
      <c r="V77" s="21"/>
    </row>
    <row r="78" spans="1:22" ht="17.25" customHeight="1">
      <c r="A78" s="292" t="s">
        <v>157</v>
      </c>
      <c r="B78" s="124">
        <v>68.05</v>
      </c>
      <c r="C78" s="192"/>
      <c r="D78" s="178">
        <f t="shared" si="12"/>
        <v>68.05</v>
      </c>
      <c r="E78" s="181"/>
      <c r="F78" s="224">
        <f>IF(D78&lt;&gt;0,ROUND(B78*Full_GA,4)," ")</f>
        <v>26.8457</v>
      </c>
      <c r="G78" s="124"/>
      <c r="H78" s="125">
        <f t="shared" si="13"/>
        <v>94.8957</v>
      </c>
      <c r="I78" s="181"/>
      <c r="J78" s="158">
        <f>IF($D78&lt;&gt;0,ROUND($B78*OFA,4)," ")</f>
        <v>2.0415</v>
      </c>
      <c r="K78" s="125">
        <f>+H78+J78</f>
        <v>96.9372</v>
      </c>
      <c r="L78" s="171"/>
      <c r="M78" s="158">
        <f>IF($K78&lt;&gt;0,ROUND($K78*NFA,4)," ")</f>
        <v>2.9081</v>
      </c>
      <c r="N78" s="125"/>
      <c r="O78" s="125">
        <f>IF(K78&lt;&gt;0,K78+M78," ")</f>
        <v>99.84530000000001</v>
      </c>
      <c r="P78" s="171"/>
      <c r="Q78" s="158">
        <f>IF($D78&lt;&gt;0,ROUND($B78*Full_GA_NIH,4)," ")</f>
        <v>26.8457</v>
      </c>
      <c r="R78" s="147"/>
      <c r="S78" s="158">
        <f>IF($D78&lt;&gt;0,ROUND($B78*OFA,4)," ")</f>
        <v>2.0415</v>
      </c>
      <c r="T78" s="147"/>
      <c r="U78" s="126">
        <f>+D78+Q78+S78</f>
        <v>96.9372</v>
      </c>
      <c r="V78" s="21"/>
    </row>
    <row r="79" spans="1:22" ht="17.25" customHeight="1">
      <c r="A79" s="293" t="s">
        <v>149</v>
      </c>
      <c r="B79" s="279"/>
      <c r="C79" s="185"/>
      <c r="D79" s="40" t="str">
        <f t="shared" si="12"/>
        <v> </v>
      </c>
      <c r="E79" s="183"/>
      <c r="F79" s="212" t="str">
        <f>IF(D79&lt;&gt;0,ROUND(B79*GA,2)," ")</f>
        <v> </v>
      </c>
      <c r="G79" s="40"/>
      <c r="H79" s="41" t="str">
        <f t="shared" si="13"/>
        <v> </v>
      </c>
      <c r="I79" s="183"/>
      <c r="J79" s="154"/>
      <c r="K79" s="41"/>
      <c r="L79" s="167"/>
      <c r="M79" s="154" t="str">
        <f>IF(H79&lt;&gt;0,ROUND(H79*NFA,2)," ")</f>
        <v> </v>
      </c>
      <c r="N79" s="41"/>
      <c r="O79" s="41" t="str">
        <f>IF(H79&lt;&gt;0,H79+M79," ")</f>
        <v> </v>
      </c>
      <c r="P79" s="167"/>
      <c r="Q79" s="156"/>
      <c r="R79" s="144"/>
      <c r="S79" s="156"/>
      <c r="T79" s="144"/>
      <c r="U79" s="75"/>
      <c r="V79" s="21"/>
    </row>
    <row r="80" spans="1:22" ht="17.25" customHeight="1">
      <c r="A80" s="290" t="s">
        <v>154</v>
      </c>
      <c r="B80" s="40">
        <v>147.65</v>
      </c>
      <c r="C80" s="185"/>
      <c r="D80" s="40">
        <f t="shared" si="12"/>
        <v>147.65</v>
      </c>
      <c r="E80" s="183"/>
      <c r="F80" s="212">
        <f>IF(D80&lt;&gt;0,ROUND(B80*Full_GA,4)," ")</f>
        <v>58.2479</v>
      </c>
      <c r="G80" s="40"/>
      <c r="H80" s="41">
        <f t="shared" si="13"/>
        <v>205.8979</v>
      </c>
      <c r="I80" s="183"/>
      <c r="J80" s="154">
        <f>IF($D80&lt;&gt;0,ROUND($B80*OFA,4)," ")</f>
        <v>4.4295</v>
      </c>
      <c r="K80" s="41">
        <f>+H80+J80</f>
        <v>210.32739999999998</v>
      </c>
      <c r="L80" s="167"/>
      <c r="M80" s="154">
        <f>IF($K80&lt;&gt;0,ROUND($K80*NFA,4)," ")</f>
        <v>6.3098</v>
      </c>
      <c r="N80" s="41"/>
      <c r="O80" s="41">
        <f>IF(K80&lt;&gt;0,K80+M80," ")</f>
        <v>216.63719999999998</v>
      </c>
      <c r="P80" s="167"/>
      <c r="Q80" s="154">
        <f>IF($D80&lt;&gt;0,ROUND($B80*Full_GA_NIH,4)," ")</f>
        <v>58.2479</v>
      </c>
      <c r="R80" s="144"/>
      <c r="S80" s="154">
        <f>IF($D80&lt;&gt;0,ROUND($B80*OFA,4)," ")</f>
        <v>4.4295</v>
      </c>
      <c r="T80" s="144"/>
      <c r="U80" s="75">
        <f>+D80+Q80+S80</f>
        <v>210.32739999999998</v>
      </c>
      <c r="V80" s="21"/>
    </row>
    <row r="81" spans="1:22" ht="17.25" customHeight="1">
      <c r="A81" s="291" t="s">
        <v>115</v>
      </c>
      <c r="B81" s="40">
        <v>94.3</v>
      </c>
      <c r="C81" s="185"/>
      <c r="D81" s="40">
        <f t="shared" si="12"/>
        <v>94.3</v>
      </c>
      <c r="E81" s="183"/>
      <c r="F81" s="212">
        <f>IF(D81&lt;&gt;0,ROUND(B81*Full_GA,4)," ")</f>
        <v>37.2014</v>
      </c>
      <c r="G81" s="40"/>
      <c r="H81" s="41">
        <f t="shared" si="13"/>
        <v>131.5014</v>
      </c>
      <c r="I81" s="183"/>
      <c r="J81" s="154">
        <f>IF($D81&lt;&gt;0,ROUND($B81*OFA,4)," ")</f>
        <v>2.829</v>
      </c>
      <c r="K81" s="41">
        <f>+H81+J81</f>
        <v>134.3304</v>
      </c>
      <c r="L81" s="167"/>
      <c r="M81" s="154">
        <f>IF($K81&lt;&gt;0,ROUND($K81*NFA,4)," ")</f>
        <v>4.0299</v>
      </c>
      <c r="N81" s="41"/>
      <c r="O81" s="41">
        <f>IF(K81&lt;&gt;0,K81+M81," ")</f>
        <v>138.3603</v>
      </c>
      <c r="P81" s="167"/>
      <c r="Q81" s="154">
        <f>IF($D81&lt;&gt;0,ROUND($B81*Full_GA_NIH,4)," ")</f>
        <v>37.2014</v>
      </c>
      <c r="R81" s="144"/>
      <c r="S81" s="154">
        <f>IF($D81&lt;&gt;0,ROUND($B81*OFA,4)," ")</f>
        <v>2.829</v>
      </c>
      <c r="T81" s="144"/>
      <c r="U81" s="75">
        <f>+D81+Q81+S81</f>
        <v>134.3304</v>
      </c>
      <c r="V81" s="21"/>
    </row>
    <row r="82" spans="1:22" ht="17.25" customHeight="1">
      <c r="A82" s="291" t="s">
        <v>156</v>
      </c>
      <c r="B82" s="40">
        <v>48.3</v>
      </c>
      <c r="C82" s="185"/>
      <c r="D82" s="40">
        <f t="shared" si="12"/>
        <v>48.3</v>
      </c>
      <c r="E82" s="183"/>
      <c r="F82" s="212">
        <f>IF(D82&lt;&gt;0,ROUND(B82*Full_GA,4)," ")</f>
        <v>19.0544</v>
      </c>
      <c r="G82" s="40"/>
      <c r="H82" s="41">
        <f t="shared" si="13"/>
        <v>67.3544</v>
      </c>
      <c r="I82" s="183"/>
      <c r="J82" s="154">
        <f>IF($D82&lt;&gt;0,ROUND($B82*OFA,4)," ")</f>
        <v>1.449</v>
      </c>
      <c r="K82" s="41">
        <f>+H82+J82</f>
        <v>68.8034</v>
      </c>
      <c r="L82" s="167"/>
      <c r="M82" s="154">
        <f>IF($K82&lt;&gt;0,ROUND($K82*NFA,4)," ")</f>
        <v>2.0641</v>
      </c>
      <c r="N82" s="41"/>
      <c r="O82" s="41">
        <f>IF(K82&lt;&gt;0,K82+M82," ")</f>
        <v>70.86749999999999</v>
      </c>
      <c r="P82" s="167"/>
      <c r="Q82" s="154">
        <f>IF($D82&lt;&gt;0,ROUND($B82*Full_GA_NIH,4)," ")</f>
        <v>19.0544</v>
      </c>
      <c r="R82" s="144"/>
      <c r="S82" s="154">
        <f>IF($D82&lt;&gt;0,ROUND($B82*OFA,4)," ")</f>
        <v>1.449</v>
      </c>
      <c r="T82" s="144"/>
      <c r="U82" s="75">
        <f>+D82+Q82+S82</f>
        <v>68.8034</v>
      </c>
      <c r="V82" s="21"/>
    </row>
    <row r="83" spans="1:22" ht="17.25" customHeight="1">
      <c r="A83" s="292" t="s">
        <v>47</v>
      </c>
      <c r="B83" s="124">
        <v>66.65</v>
      </c>
      <c r="C83" s="192"/>
      <c r="D83" s="178">
        <f t="shared" si="12"/>
        <v>66.65</v>
      </c>
      <c r="E83" s="181"/>
      <c r="F83" s="224">
        <f>IF(D83&lt;&gt;0,ROUND(B83*Full_GA,4)," ")</f>
        <v>26.2934</v>
      </c>
      <c r="G83" s="124"/>
      <c r="H83" s="125">
        <f t="shared" si="13"/>
        <v>92.9434</v>
      </c>
      <c r="I83" s="181"/>
      <c r="J83" s="158">
        <f>IF($D83&lt;&gt;0,ROUND($B83*OFA,4)," ")</f>
        <v>1.9995</v>
      </c>
      <c r="K83" s="125">
        <f>+H83+J83</f>
        <v>94.9429</v>
      </c>
      <c r="L83" s="171"/>
      <c r="M83" s="158">
        <f>IF($K83&lt;&gt;0,ROUND($K83*NFA,4)," ")</f>
        <v>2.8483</v>
      </c>
      <c r="N83" s="125"/>
      <c r="O83" s="125">
        <f>IF(K83&lt;&gt;0,K83+M83," ")</f>
        <v>97.79119999999999</v>
      </c>
      <c r="P83" s="171"/>
      <c r="Q83" s="158">
        <f>IF($D83&lt;&gt;0,ROUND($B83*Full_GA_NIH,4)," ")</f>
        <v>26.2934</v>
      </c>
      <c r="R83" s="147"/>
      <c r="S83" s="158">
        <f>IF($D83&lt;&gt;0,ROUND($B83*OFA,4)," ")</f>
        <v>1.9995</v>
      </c>
      <c r="T83" s="147"/>
      <c r="U83" s="126">
        <f>+D83+Q83+S83</f>
        <v>94.9429</v>
      </c>
      <c r="V83" s="21"/>
    </row>
    <row r="84" spans="1:22" s="33" customFormat="1" ht="15" customHeight="1">
      <c r="A84" s="294" t="s">
        <v>105</v>
      </c>
      <c r="B84" s="288"/>
      <c r="C84" s="202"/>
      <c r="D84" s="45" t="str">
        <f t="shared" si="12"/>
        <v> </v>
      </c>
      <c r="E84" s="214"/>
      <c r="F84" s="225" t="str">
        <f>IF(D84&lt;&gt;0,ROUND(B84*GA,2)," ")</f>
        <v> </v>
      </c>
      <c r="G84" s="45"/>
      <c r="H84" s="46" t="str">
        <f t="shared" si="13"/>
        <v> </v>
      </c>
      <c r="I84" s="214"/>
      <c r="J84" s="157"/>
      <c r="K84" s="46"/>
      <c r="L84" s="170"/>
      <c r="M84" s="157" t="str">
        <f>IF(H84&lt;&gt;0,ROUND(H84*NFA,2)," ")</f>
        <v> </v>
      </c>
      <c r="N84" s="46"/>
      <c r="O84" s="46" t="str">
        <f>IF(H84&lt;&gt;0,H84+M84," ")</f>
        <v> </v>
      </c>
      <c r="P84" s="170"/>
      <c r="Q84" s="161"/>
      <c r="R84" s="146"/>
      <c r="S84" s="161"/>
      <c r="T84" s="146"/>
      <c r="U84" s="79"/>
      <c r="V84" s="32"/>
    </row>
    <row r="85" spans="1:22" s="33" customFormat="1" ht="15.75" customHeight="1">
      <c r="A85" s="295" t="s">
        <v>153</v>
      </c>
      <c r="B85" s="289">
        <v>61.25</v>
      </c>
      <c r="C85" s="203">
        <v>4.8</v>
      </c>
      <c r="D85" s="133">
        <f t="shared" si="12"/>
        <v>66.05</v>
      </c>
      <c r="E85" s="226"/>
      <c r="F85" s="227">
        <f>IF(D85&lt;&gt;0,ROUND(B85*Full_GA,4)," ")</f>
        <v>24.1631</v>
      </c>
      <c r="G85" s="133"/>
      <c r="H85" s="134">
        <f t="shared" si="13"/>
        <v>90.2131</v>
      </c>
      <c r="I85" s="226"/>
      <c r="J85" s="162">
        <f>IF($D85&lt;&gt;0,ROUND($B85*OFA,4)," ")</f>
        <v>1.8375</v>
      </c>
      <c r="K85" s="134">
        <f>+H85+J85</f>
        <v>92.0506</v>
      </c>
      <c r="L85" s="174"/>
      <c r="M85" s="162">
        <f>IF($K85&lt;&gt;0,ROUND($K85*NFA,4)," ")</f>
        <v>2.7615</v>
      </c>
      <c r="N85" s="134"/>
      <c r="O85" s="134">
        <f>IF(K85&lt;&gt;0,K85+M85," ")</f>
        <v>94.8121</v>
      </c>
      <c r="P85" s="174"/>
      <c r="Q85" s="162">
        <f>IF($D85&lt;&gt;0,ROUND($B85*Full_GA_NIH,4)," ")</f>
        <v>24.1631</v>
      </c>
      <c r="R85" s="150"/>
      <c r="S85" s="162">
        <f>IF($D85&lt;&gt;0,ROUND($B85*OFA,4)," ")</f>
        <v>1.8375</v>
      </c>
      <c r="T85" s="150"/>
      <c r="U85" s="135">
        <f>+D85+Q85+S85</f>
        <v>92.0506</v>
      </c>
      <c r="V85" s="32"/>
    </row>
    <row r="86" spans="1:22" ht="16.5" customHeight="1">
      <c r="A86" s="72" t="s">
        <v>43</v>
      </c>
      <c r="B86" s="241"/>
      <c r="C86" s="185"/>
      <c r="D86" s="40"/>
      <c r="E86" s="183"/>
      <c r="F86" s="212"/>
      <c r="G86" s="40"/>
      <c r="H86" s="41"/>
      <c r="I86" s="183"/>
      <c r="J86" s="154"/>
      <c r="K86" s="41"/>
      <c r="L86" s="167"/>
      <c r="M86" s="154"/>
      <c r="N86" s="41"/>
      <c r="O86" s="41"/>
      <c r="P86" s="167"/>
      <c r="Q86" s="156"/>
      <c r="R86" s="144"/>
      <c r="S86" s="156"/>
      <c r="T86" s="144"/>
      <c r="U86" s="75"/>
      <c r="V86" s="21"/>
    </row>
    <row r="87" spans="1:22" ht="14.25" customHeight="1">
      <c r="A87" s="92" t="s">
        <v>31</v>
      </c>
      <c r="B87" s="241"/>
      <c r="C87" s="204"/>
      <c r="D87" s="42"/>
      <c r="E87" s="218"/>
      <c r="F87" s="216"/>
      <c r="G87" s="42"/>
      <c r="H87" s="41"/>
      <c r="I87" s="218"/>
      <c r="J87" s="154"/>
      <c r="K87" s="41"/>
      <c r="L87" s="167"/>
      <c r="M87" s="154"/>
      <c r="N87" s="41"/>
      <c r="O87" s="41"/>
      <c r="P87" s="167"/>
      <c r="Q87" s="156"/>
      <c r="R87" s="144"/>
      <c r="S87" s="156"/>
      <c r="T87" s="144"/>
      <c r="U87" s="75"/>
      <c r="V87" s="21"/>
    </row>
    <row r="88" spans="1:22" ht="15.75" customHeight="1">
      <c r="A88" s="76" t="s">
        <v>6</v>
      </c>
      <c r="B88" s="189">
        <v>2591.55</v>
      </c>
      <c r="C88" s="204"/>
      <c r="D88" s="40">
        <f>IF(B88&lt;&gt;0,B88+C88," ")</f>
        <v>2591.55</v>
      </c>
      <c r="E88" s="183"/>
      <c r="F88" s="212">
        <f>IF(D88&lt;&gt;0,ROUND(B88*Full_GA,4)," ")</f>
        <v>1022.3665</v>
      </c>
      <c r="G88" s="40"/>
      <c r="H88" s="41">
        <f>IF(D88&lt;&gt;0,D88+F88," ")</f>
        <v>3613.9165000000003</v>
      </c>
      <c r="I88" s="183"/>
      <c r="J88" s="154">
        <f>IF($D88&lt;&gt;0,ROUND($B88*OFA,4)," ")</f>
        <v>77.7465</v>
      </c>
      <c r="K88" s="41">
        <f>+H88+J88</f>
        <v>3691.6630000000005</v>
      </c>
      <c r="L88" s="167"/>
      <c r="M88" s="154">
        <f>IF($K88&lt;&gt;0,ROUND($K88*NFA,4)," ")</f>
        <v>110.7499</v>
      </c>
      <c r="N88" s="41"/>
      <c r="O88" s="41">
        <f>IF(K88&lt;&gt;0,K88+M88," ")</f>
        <v>3802.4129000000003</v>
      </c>
      <c r="P88" s="167"/>
      <c r="Q88" s="154">
        <f>IF($D88&lt;&gt;0,ROUND($B88*Full_GA_NIH,4)," ")</f>
        <v>1022.3665</v>
      </c>
      <c r="R88" s="144"/>
      <c r="S88" s="154">
        <f>IF($D88&lt;&gt;0,ROUND($B88*OFA,4)," ")</f>
        <v>77.7465</v>
      </c>
      <c r="T88" s="144"/>
      <c r="U88" s="75">
        <f aca="true" t="shared" si="14" ref="U88:U94">+D88+Q88+S88</f>
        <v>3691.6630000000005</v>
      </c>
      <c r="V88" s="21"/>
    </row>
    <row r="89" spans="1:22" ht="15.75" customHeight="1">
      <c r="A89" s="76" t="s">
        <v>7</v>
      </c>
      <c r="B89" s="241">
        <v>92.15</v>
      </c>
      <c r="C89" s="185"/>
      <c r="D89" s="40">
        <f aca="true" t="shared" si="15" ref="D89:D94">IF(B89&lt;&gt;0,B89+C89," ")</f>
        <v>92.15</v>
      </c>
      <c r="E89" s="183"/>
      <c r="F89" s="212">
        <f aca="true" t="shared" si="16" ref="F89:F94">IF(D89&lt;&gt;0,ROUND(B89*Full_GA,4)," ")</f>
        <v>36.3532</v>
      </c>
      <c r="G89" s="40"/>
      <c r="H89" s="41">
        <f aca="true" t="shared" si="17" ref="H89:H94">IF(D89&lt;&gt;0,D89+F89," ")</f>
        <v>128.5032</v>
      </c>
      <c r="I89" s="183"/>
      <c r="J89" s="154">
        <f aca="true" t="shared" si="18" ref="J89:J94">IF($D89&lt;&gt;0,ROUND($B89*OFA,4)," ")</f>
        <v>2.7645</v>
      </c>
      <c r="K89" s="41">
        <f aca="true" t="shared" si="19" ref="K89:K94">+H89+J89</f>
        <v>131.2677</v>
      </c>
      <c r="L89" s="167"/>
      <c r="M89" s="154">
        <f aca="true" t="shared" si="20" ref="M89:M94">IF($K89&lt;&gt;0,ROUND($K89*NFA,4)," ")</f>
        <v>3.938</v>
      </c>
      <c r="N89" s="41"/>
      <c r="O89" s="41">
        <f aca="true" t="shared" si="21" ref="O89:O94">IF(K89&lt;&gt;0,K89+M89," ")</f>
        <v>135.20569999999998</v>
      </c>
      <c r="P89" s="167"/>
      <c r="Q89" s="154">
        <f aca="true" t="shared" si="22" ref="Q89:Q94">IF($D89&lt;&gt;0,ROUND($B89*Full_GA_NIH,4)," ")</f>
        <v>36.3532</v>
      </c>
      <c r="R89" s="144"/>
      <c r="S89" s="154">
        <f aca="true" t="shared" si="23" ref="S89:S94">IF($D89&lt;&gt;0,ROUND($B89*OFA,4)," ")</f>
        <v>2.7645</v>
      </c>
      <c r="T89" s="144"/>
      <c r="U89" s="75">
        <f t="shared" si="14"/>
        <v>131.2677</v>
      </c>
      <c r="V89" s="21"/>
    </row>
    <row r="90" spans="1:22" ht="15.75" customHeight="1">
      <c r="A90" s="76" t="s">
        <v>8</v>
      </c>
      <c r="B90" s="241">
        <v>112.85</v>
      </c>
      <c r="C90" s="185"/>
      <c r="D90" s="40">
        <f t="shared" si="15"/>
        <v>112.85</v>
      </c>
      <c r="E90" s="183"/>
      <c r="F90" s="212">
        <f t="shared" si="16"/>
        <v>44.5193</v>
      </c>
      <c r="G90" s="40"/>
      <c r="H90" s="41">
        <f t="shared" si="17"/>
        <v>157.3693</v>
      </c>
      <c r="I90" s="183"/>
      <c r="J90" s="154">
        <f t="shared" si="18"/>
        <v>3.3855</v>
      </c>
      <c r="K90" s="41">
        <f t="shared" si="19"/>
        <v>160.75480000000002</v>
      </c>
      <c r="L90" s="167"/>
      <c r="M90" s="154">
        <f t="shared" si="20"/>
        <v>4.8226</v>
      </c>
      <c r="N90" s="41"/>
      <c r="O90" s="41">
        <f t="shared" si="21"/>
        <v>165.5774</v>
      </c>
      <c r="P90" s="167"/>
      <c r="Q90" s="154">
        <f t="shared" si="22"/>
        <v>44.5193</v>
      </c>
      <c r="R90" s="144"/>
      <c r="S90" s="154">
        <f t="shared" si="23"/>
        <v>3.3855</v>
      </c>
      <c r="T90" s="144"/>
      <c r="U90" s="75">
        <f t="shared" si="14"/>
        <v>160.75480000000002</v>
      </c>
      <c r="V90" s="21"/>
    </row>
    <row r="91" spans="1:22" ht="15.75" customHeight="1">
      <c r="A91" s="76" t="s">
        <v>61</v>
      </c>
      <c r="B91" s="241">
        <v>2.8</v>
      </c>
      <c r="C91" s="185"/>
      <c r="D91" s="40">
        <f t="shared" si="15"/>
        <v>2.8</v>
      </c>
      <c r="E91" s="183"/>
      <c r="F91" s="212">
        <f t="shared" si="16"/>
        <v>1.1046</v>
      </c>
      <c r="G91" s="40"/>
      <c r="H91" s="41">
        <f t="shared" si="17"/>
        <v>3.9046</v>
      </c>
      <c r="I91" s="183"/>
      <c r="J91" s="154">
        <f t="shared" si="18"/>
        <v>0.084</v>
      </c>
      <c r="K91" s="41">
        <f t="shared" si="19"/>
        <v>3.9886</v>
      </c>
      <c r="L91" s="167"/>
      <c r="M91" s="154">
        <f t="shared" si="20"/>
        <v>0.1197</v>
      </c>
      <c r="N91" s="41"/>
      <c r="O91" s="41">
        <f t="shared" si="21"/>
        <v>4.1083</v>
      </c>
      <c r="P91" s="167"/>
      <c r="Q91" s="154">
        <f t="shared" si="22"/>
        <v>1.1046</v>
      </c>
      <c r="R91" s="144"/>
      <c r="S91" s="154">
        <f t="shared" si="23"/>
        <v>0.084</v>
      </c>
      <c r="T91" s="144"/>
      <c r="U91" s="75">
        <f t="shared" si="14"/>
        <v>3.9886</v>
      </c>
      <c r="V91" s="21"/>
    </row>
    <row r="92" spans="1:22" ht="15.75" customHeight="1">
      <c r="A92" s="76" t="s">
        <v>49</v>
      </c>
      <c r="B92" s="241">
        <v>17.95</v>
      </c>
      <c r="C92" s="185"/>
      <c r="D92" s="40">
        <f t="shared" si="15"/>
        <v>17.95</v>
      </c>
      <c r="E92" s="183"/>
      <c r="F92" s="212">
        <f t="shared" si="16"/>
        <v>7.0813</v>
      </c>
      <c r="G92" s="40"/>
      <c r="H92" s="41">
        <f t="shared" si="17"/>
        <v>25.031299999999998</v>
      </c>
      <c r="I92" s="183"/>
      <c r="J92" s="154">
        <f t="shared" si="18"/>
        <v>0.5385</v>
      </c>
      <c r="K92" s="41">
        <f t="shared" si="19"/>
        <v>25.569799999999997</v>
      </c>
      <c r="L92" s="167"/>
      <c r="M92" s="154">
        <f t="shared" si="20"/>
        <v>0.7671</v>
      </c>
      <c r="N92" s="41"/>
      <c r="O92" s="41">
        <f t="shared" si="21"/>
        <v>26.336899999999996</v>
      </c>
      <c r="P92" s="167"/>
      <c r="Q92" s="154">
        <f t="shared" si="22"/>
        <v>7.0813</v>
      </c>
      <c r="R92" s="144"/>
      <c r="S92" s="154">
        <f t="shared" si="23"/>
        <v>0.5385</v>
      </c>
      <c r="T92" s="144"/>
      <c r="U92" s="75">
        <f t="shared" si="14"/>
        <v>25.569799999999997</v>
      </c>
      <c r="V92" s="21"/>
    </row>
    <row r="93" spans="1:22" ht="15.75" customHeight="1">
      <c r="A93" s="76" t="s">
        <v>9</v>
      </c>
      <c r="B93" s="241">
        <v>11.65</v>
      </c>
      <c r="C93" s="185"/>
      <c r="D93" s="40">
        <f t="shared" si="15"/>
        <v>11.65</v>
      </c>
      <c r="E93" s="183"/>
      <c r="F93" s="212">
        <f t="shared" si="16"/>
        <v>4.5959</v>
      </c>
      <c r="G93" s="40"/>
      <c r="H93" s="41">
        <f t="shared" si="17"/>
        <v>16.2459</v>
      </c>
      <c r="I93" s="183"/>
      <c r="J93" s="154">
        <f t="shared" si="18"/>
        <v>0.3495</v>
      </c>
      <c r="K93" s="41">
        <f t="shared" si="19"/>
        <v>16.595399999999998</v>
      </c>
      <c r="L93" s="167"/>
      <c r="M93" s="154">
        <f t="shared" si="20"/>
        <v>0.4979</v>
      </c>
      <c r="N93" s="41"/>
      <c r="O93" s="41">
        <f t="shared" si="21"/>
        <v>17.0933</v>
      </c>
      <c r="P93" s="167"/>
      <c r="Q93" s="154">
        <f t="shared" si="22"/>
        <v>4.5959</v>
      </c>
      <c r="R93" s="144"/>
      <c r="S93" s="154">
        <f t="shared" si="23"/>
        <v>0.3495</v>
      </c>
      <c r="T93" s="144"/>
      <c r="U93" s="75">
        <f t="shared" si="14"/>
        <v>16.595399999999998</v>
      </c>
      <c r="V93" s="21"/>
    </row>
    <row r="94" spans="1:22" ht="15.75" customHeight="1">
      <c r="A94" s="136" t="s">
        <v>50</v>
      </c>
      <c r="B94" s="251">
        <v>86.65</v>
      </c>
      <c r="C94" s="201"/>
      <c r="D94" s="112">
        <f t="shared" si="15"/>
        <v>86.65</v>
      </c>
      <c r="E94" s="219"/>
      <c r="F94" s="223">
        <f t="shared" si="16"/>
        <v>34.1834</v>
      </c>
      <c r="G94" s="112"/>
      <c r="H94" s="113">
        <f t="shared" si="17"/>
        <v>120.83340000000001</v>
      </c>
      <c r="I94" s="219"/>
      <c r="J94" s="159">
        <f t="shared" si="18"/>
        <v>2.5995</v>
      </c>
      <c r="K94" s="113">
        <f t="shared" si="19"/>
        <v>123.43290000000002</v>
      </c>
      <c r="L94" s="172"/>
      <c r="M94" s="159">
        <f t="shared" si="20"/>
        <v>3.703</v>
      </c>
      <c r="N94" s="113"/>
      <c r="O94" s="113">
        <f t="shared" si="21"/>
        <v>127.13590000000002</v>
      </c>
      <c r="P94" s="172"/>
      <c r="Q94" s="159">
        <f t="shared" si="22"/>
        <v>34.1834</v>
      </c>
      <c r="R94" s="148"/>
      <c r="S94" s="159">
        <f t="shared" si="23"/>
        <v>2.5995</v>
      </c>
      <c r="T94" s="148"/>
      <c r="U94" s="114">
        <f t="shared" si="14"/>
        <v>123.43290000000002</v>
      </c>
      <c r="V94" s="21"/>
    </row>
    <row r="95" spans="1:22" ht="15.75" customHeight="1">
      <c r="A95" s="93" t="s">
        <v>10</v>
      </c>
      <c r="B95" s="241"/>
      <c r="C95" s="185"/>
      <c r="D95" s="40"/>
      <c r="E95" s="183"/>
      <c r="F95" s="212"/>
      <c r="G95" s="40"/>
      <c r="H95" s="41"/>
      <c r="I95" s="183"/>
      <c r="J95" s="154"/>
      <c r="K95" s="41"/>
      <c r="L95" s="167"/>
      <c r="M95" s="154"/>
      <c r="N95" s="41"/>
      <c r="O95" s="41"/>
      <c r="P95" s="167" t="str">
        <f>IF(I95&lt;&gt;0,I95+N95," ")</f>
        <v> </v>
      </c>
      <c r="Q95" s="156"/>
      <c r="R95" s="144"/>
      <c r="S95" s="156"/>
      <c r="T95" s="144"/>
      <c r="U95" s="75"/>
      <c r="V95" s="21"/>
    </row>
    <row r="96" spans="1:22" ht="17.25" customHeight="1">
      <c r="A96" s="76" t="s">
        <v>11</v>
      </c>
      <c r="B96" s="241">
        <v>24.3</v>
      </c>
      <c r="C96" s="185"/>
      <c r="D96" s="40">
        <f>IF(B96&lt;&gt;0,B96+C96," ")</f>
        <v>24.3</v>
      </c>
      <c r="E96" s="183"/>
      <c r="F96" s="212">
        <f>IF(D96&lt;&gt;0,ROUND(B96*Full_GA,4)," ")</f>
        <v>9.5864</v>
      </c>
      <c r="G96" s="40"/>
      <c r="H96" s="41">
        <f>IF(D96&lt;&gt;0,D96+F96," ")</f>
        <v>33.8864</v>
      </c>
      <c r="I96" s="183"/>
      <c r="J96" s="154">
        <f>IF($D96&lt;&gt;0,ROUND($B96*OFA,4)," ")</f>
        <v>0.729</v>
      </c>
      <c r="K96" s="41">
        <f>+H96+J96</f>
        <v>34.6154</v>
      </c>
      <c r="L96" s="167"/>
      <c r="M96" s="154">
        <f>IF($K96&lt;&gt;0,ROUND($K96*NFA,4)," ")</f>
        <v>1.0385</v>
      </c>
      <c r="N96" s="41"/>
      <c r="O96" s="41">
        <f>IF(K96&lt;&gt;0,K96+M96," ")</f>
        <v>35.6539</v>
      </c>
      <c r="P96" s="167"/>
      <c r="Q96" s="154">
        <f>IF($D96&lt;&gt;0,ROUND($B96*Full_GA_NIH,4)," ")</f>
        <v>9.5864</v>
      </c>
      <c r="R96" s="144"/>
      <c r="S96" s="154">
        <f>IF($D96&lt;&gt;0,ROUND($B96*OFA,4)," ")</f>
        <v>0.729</v>
      </c>
      <c r="T96" s="144"/>
      <c r="U96" s="75">
        <f>+D96+Q96+S96</f>
        <v>34.6154</v>
      </c>
      <c r="V96" s="21"/>
    </row>
    <row r="97" spans="1:22" ht="17.25" customHeight="1">
      <c r="A97" s="76" t="s">
        <v>12</v>
      </c>
      <c r="B97" s="241">
        <v>24.3</v>
      </c>
      <c r="C97" s="185"/>
      <c r="D97" s="40">
        <f>IF(B97&lt;&gt;0,B97+C97," ")</f>
        <v>24.3</v>
      </c>
      <c r="E97" s="183"/>
      <c r="F97" s="212">
        <f>IF(D97&lt;&gt;0,ROUND(B97*Full_GA,4)," ")</f>
        <v>9.5864</v>
      </c>
      <c r="G97" s="40"/>
      <c r="H97" s="41">
        <f>IF(D97&lt;&gt;0,D97+F97," ")</f>
        <v>33.8864</v>
      </c>
      <c r="I97" s="183"/>
      <c r="J97" s="154">
        <f>IF($D97&lt;&gt;0,ROUND($B97*OFA,4)," ")</f>
        <v>0.729</v>
      </c>
      <c r="K97" s="41">
        <f>+H97+J97</f>
        <v>34.6154</v>
      </c>
      <c r="L97" s="167"/>
      <c r="M97" s="154">
        <f>IF($K97&lt;&gt;0,ROUND($K97*NFA,4)," ")</f>
        <v>1.0385</v>
      </c>
      <c r="N97" s="41"/>
      <c r="O97" s="41">
        <f>IF(K97&lt;&gt;0,K97+M97," ")</f>
        <v>35.6539</v>
      </c>
      <c r="P97" s="167"/>
      <c r="Q97" s="154">
        <f>IF($D97&lt;&gt;0,ROUND($B97*Full_GA_NIH,4)," ")</f>
        <v>9.5864</v>
      </c>
      <c r="R97" s="144"/>
      <c r="S97" s="154">
        <f>IF($D97&lt;&gt;0,ROUND($B97*OFA,4)," ")</f>
        <v>0.729</v>
      </c>
      <c r="T97" s="144"/>
      <c r="U97" s="75">
        <f>+D97+Q97+S97</f>
        <v>34.6154</v>
      </c>
      <c r="V97" s="21"/>
    </row>
    <row r="98" spans="1:22" ht="17.25" customHeight="1">
      <c r="A98" s="136" t="s">
        <v>13</v>
      </c>
      <c r="B98" s="251">
        <v>5</v>
      </c>
      <c r="C98" s="201"/>
      <c r="D98" s="112">
        <f>IF(B98&lt;&gt;0,B98+C98," ")</f>
        <v>5</v>
      </c>
      <c r="E98" s="219"/>
      <c r="F98" s="223">
        <f>IF(D98&lt;&gt;0,ROUND(B98*Full_GA,4)," ")</f>
        <v>1.9725</v>
      </c>
      <c r="G98" s="112"/>
      <c r="H98" s="113">
        <f>IF(D98&lt;&gt;0,D98+F98," ")</f>
        <v>6.9725</v>
      </c>
      <c r="I98" s="219"/>
      <c r="J98" s="159">
        <f>IF($D98&lt;&gt;0,ROUND($B98*OFA,4)," ")</f>
        <v>0.15</v>
      </c>
      <c r="K98" s="113">
        <f>+H98+J98</f>
        <v>7.1225000000000005</v>
      </c>
      <c r="L98" s="172"/>
      <c r="M98" s="159">
        <f>IF($K98&lt;&gt;0,ROUND($K98*NFA,4)," ")</f>
        <v>0.2137</v>
      </c>
      <c r="N98" s="113"/>
      <c r="O98" s="113">
        <f>IF(K98&lt;&gt;0,K98+M98," ")</f>
        <v>7.336200000000001</v>
      </c>
      <c r="P98" s="172"/>
      <c r="Q98" s="159">
        <f>IF($D98&lt;&gt;0,ROUND($B98*Full_GA_NIH,4)," ")</f>
        <v>1.9725</v>
      </c>
      <c r="R98" s="148"/>
      <c r="S98" s="159">
        <f>IF($D98&lt;&gt;0,ROUND($B98*OFA,4)," ")</f>
        <v>0.15</v>
      </c>
      <c r="T98" s="148"/>
      <c r="U98" s="114">
        <f>+D98+Q98+S98</f>
        <v>7.1225000000000005</v>
      </c>
      <c r="V98" s="21"/>
    </row>
    <row r="99" spans="1:22" ht="16.5" customHeight="1">
      <c r="A99" s="282" t="s">
        <v>116</v>
      </c>
      <c r="B99" s="279"/>
      <c r="C99" s="280"/>
      <c r="D99" s="40"/>
      <c r="E99" s="183"/>
      <c r="F99" s="212"/>
      <c r="G99" s="40"/>
      <c r="H99" s="41"/>
      <c r="I99" s="183"/>
      <c r="J99" s="154"/>
      <c r="K99" s="41"/>
      <c r="L99" s="167"/>
      <c r="M99" s="154"/>
      <c r="N99" s="41"/>
      <c r="O99" s="41"/>
      <c r="P99" s="167"/>
      <c r="Q99" s="154"/>
      <c r="R99" s="144"/>
      <c r="S99" s="154"/>
      <c r="T99" s="144"/>
      <c r="U99" s="75"/>
      <c r="V99" s="21"/>
    </row>
    <row r="100" spans="1:22" ht="17.25" customHeight="1">
      <c r="A100" s="283" t="s">
        <v>117</v>
      </c>
      <c r="B100" s="279">
        <v>3328</v>
      </c>
      <c r="C100" s="185"/>
      <c r="D100" s="40">
        <f>IF(B100&lt;&gt;0,B100+C100," ")</f>
        <v>3328</v>
      </c>
      <c r="E100" s="183"/>
      <c r="F100" s="212">
        <f>IF(D100&lt;&gt;0,ROUND(B100*Full_GA,4)," ")</f>
        <v>1312.896</v>
      </c>
      <c r="G100" s="40"/>
      <c r="H100" s="41">
        <f>IF(D100&lt;&gt;0,D100+F100," ")</f>
        <v>4640.896</v>
      </c>
      <c r="I100" s="183"/>
      <c r="J100" s="154">
        <f>IF($D100&lt;&gt;0,ROUND($B100*OFA,4)," ")</f>
        <v>99.84</v>
      </c>
      <c r="K100" s="41">
        <f>+H100+J100</f>
        <v>4740.736</v>
      </c>
      <c r="L100" s="167"/>
      <c r="M100" s="154">
        <f>IF($K100&lt;&gt;0,ROUND($K100*NFA,4)," ")</f>
        <v>142.2221</v>
      </c>
      <c r="N100" s="41"/>
      <c r="O100" s="41">
        <f>IF(K100&lt;&gt;0,K100+M100," ")</f>
        <v>4882.9581</v>
      </c>
      <c r="P100" s="167"/>
      <c r="Q100" s="154">
        <f>IF($D100&lt;&gt;0,ROUND($B100*Full_GA_NIH,4)," ")</f>
        <v>1312.896</v>
      </c>
      <c r="R100" s="144"/>
      <c r="S100" s="154">
        <f>IF($D100&lt;&gt;0,ROUND($B100*OFA,4)," ")</f>
        <v>99.84</v>
      </c>
      <c r="T100" s="144"/>
      <c r="U100" s="75">
        <f>+D100+Q100+S100</f>
        <v>4740.736</v>
      </c>
      <c r="V100" s="21"/>
    </row>
    <row r="101" spans="1:22" ht="17.25" customHeight="1">
      <c r="A101" s="283" t="s">
        <v>118</v>
      </c>
      <c r="B101" s="279">
        <v>5708.42</v>
      </c>
      <c r="C101" s="185"/>
      <c r="D101" s="40">
        <f>IF(B101&lt;&gt;0,B101+C101," ")</f>
        <v>5708.42</v>
      </c>
      <c r="E101" s="183"/>
      <c r="F101" s="212">
        <f>IF(D101&lt;&gt;0,ROUND(B101*Full_GA,4)," ")</f>
        <v>2251.9717</v>
      </c>
      <c r="G101" s="40"/>
      <c r="H101" s="41">
        <f>IF(D101&lt;&gt;0,D101+F101," ")</f>
        <v>7960.3917</v>
      </c>
      <c r="I101" s="183"/>
      <c r="J101" s="154">
        <f>IF($D101&lt;&gt;0,ROUND($B101*OFA,4)," ")</f>
        <v>171.2526</v>
      </c>
      <c r="K101" s="41">
        <f>+H101+J101</f>
        <v>8131.6443</v>
      </c>
      <c r="L101" s="167"/>
      <c r="M101" s="154">
        <f>IF($K101&lt;&gt;0,ROUND($K101*NFA,4)," ")</f>
        <v>243.9493</v>
      </c>
      <c r="N101" s="41"/>
      <c r="O101" s="41">
        <f>IF(K101&lt;&gt;0,K101+M101," ")</f>
        <v>8375.5936</v>
      </c>
      <c r="P101" s="167"/>
      <c r="Q101" s="154">
        <f>IF($D101&lt;&gt;0,ROUND($B101*Full_GA_NIH,4)," ")</f>
        <v>2251.9717</v>
      </c>
      <c r="R101" s="144"/>
      <c r="S101" s="154">
        <f>IF($D101&lt;&gt;0,ROUND($B101*OFA,4)," ")</f>
        <v>171.2526</v>
      </c>
      <c r="T101" s="144"/>
      <c r="U101" s="75">
        <f>+D101+Q101+S101</f>
        <v>8131.6443</v>
      </c>
      <c r="V101" s="21"/>
    </row>
    <row r="102" spans="1:22" ht="17.25" customHeight="1">
      <c r="A102" s="283" t="s">
        <v>145</v>
      </c>
      <c r="B102" s="279">
        <v>1057.6</v>
      </c>
      <c r="C102" s="185"/>
      <c r="D102" s="40">
        <f>IF(B102&lt;&gt;0,B102+C102," ")</f>
        <v>1057.6</v>
      </c>
      <c r="E102" s="183"/>
      <c r="F102" s="212">
        <f>IF(D102&lt;&gt;0,ROUND(B102*Full_GA,4)," ")</f>
        <v>417.2232</v>
      </c>
      <c r="G102" s="40"/>
      <c r="H102" s="41">
        <f>IF(D102&lt;&gt;0,D102+F102," ")</f>
        <v>1474.8231999999998</v>
      </c>
      <c r="I102" s="183"/>
      <c r="J102" s="154">
        <f>IF($D102&lt;&gt;0,ROUND($B102*OFA,4)," ")</f>
        <v>31.728</v>
      </c>
      <c r="K102" s="41">
        <f>+H102+J102</f>
        <v>1506.5511999999999</v>
      </c>
      <c r="L102" s="167"/>
      <c r="M102" s="154">
        <f>IF($K102&lt;&gt;0,ROUND($K102*NFA,4)," ")</f>
        <v>45.1965</v>
      </c>
      <c r="N102" s="41"/>
      <c r="O102" s="41">
        <f>IF(K102&lt;&gt;0,K102+M102," ")</f>
        <v>1551.7477</v>
      </c>
      <c r="P102" s="167"/>
      <c r="Q102" s="154">
        <f>IF($D102&lt;&gt;0,ROUND($B102*Full_GA_NIH,4)," ")</f>
        <v>417.2232</v>
      </c>
      <c r="R102" s="144"/>
      <c r="S102" s="154">
        <f>IF($D102&lt;&gt;0,ROUND($B102*OFA,4)," ")</f>
        <v>31.728</v>
      </c>
      <c r="T102" s="144"/>
      <c r="U102" s="75">
        <f>+D102+Q102+S102</f>
        <v>1506.5511999999999</v>
      </c>
      <c r="V102" s="21"/>
    </row>
    <row r="103" spans="1:22" ht="17.25" customHeight="1">
      <c r="A103" s="283" t="s">
        <v>146</v>
      </c>
      <c r="B103" s="279">
        <v>1212.8</v>
      </c>
      <c r="C103" s="185"/>
      <c r="D103" s="40">
        <f>IF(B103&lt;&gt;0,B103+C103," ")</f>
        <v>1212.8</v>
      </c>
      <c r="E103" s="183"/>
      <c r="F103" s="212">
        <f>IF(D103&lt;&gt;0,ROUND(B103*Full_GA,4)," ")</f>
        <v>478.4496</v>
      </c>
      <c r="G103" s="40"/>
      <c r="H103" s="41">
        <f>IF(D103&lt;&gt;0,D103+F103," ")</f>
        <v>1691.2495999999999</v>
      </c>
      <c r="I103" s="183"/>
      <c r="J103" s="154">
        <f>IF($D103&lt;&gt;0,ROUND($B103*OFA,4)," ")</f>
        <v>36.384</v>
      </c>
      <c r="K103" s="41">
        <f>+H103+J103</f>
        <v>1727.6336</v>
      </c>
      <c r="L103" s="167"/>
      <c r="M103" s="154">
        <f>IF($K103&lt;&gt;0,ROUND($K103*NFA,4)," ")</f>
        <v>51.829</v>
      </c>
      <c r="N103" s="41"/>
      <c r="O103" s="41">
        <f>IF(K103&lt;&gt;0,K103+M103," ")</f>
        <v>1779.4625999999998</v>
      </c>
      <c r="P103" s="167"/>
      <c r="Q103" s="154">
        <f>IF($D103&lt;&gt;0,ROUND($B103*Full_GA_NIH,4)," ")</f>
        <v>478.4496</v>
      </c>
      <c r="R103" s="144"/>
      <c r="S103" s="154">
        <f>IF($D103&lt;&gt;0,ROUND($B103*OFA,4)," ")</f>
        <v>36.384</v>
      </c>
      <c r="T103" s="144"/>
      <c r="U103" s="75">
        <f>+D103+Q103+S103</f>
        <v>1727.6336</v>
      </c>
      <c r="V103" s="21"/>
    </row>
    <row r="104" spans="1:22" ht="17.25" customHeight="1">
      <c r="A104" s="284" t="s">
        <v>144</v>
      </c>
      <c r="B104" s="281">
        <v>624</v>
      </c>
      <c r="C104" s="201"/>
      <c r="D104" s="112">
        <f>IF(B104&lt;&gt;0,B104+C104," ")</f>
        <v>624</v>
      </c>
      <c r="E104" s="219"/>
      <c r="F104" s="223">
        <f>IF(D104&lt;&gt;0,ROUND(B104*Full_GA,4)," ")</f>
        <v>246.168</v>
      </c>
      <c r="G104" s="112"/>
      <c r="H104" s="113">
        <f>IF(D104&lt;&gt;0,D104+F104," ")</f>
        <v>870.168</v>
      </c>
      <c r="I104" s="219"/>
      <c r="J104" s="159">
        <f>IF($D104&lt;&gt;0,ROUND($B104*OFA,4)," ")</f>
        <v>18.72</v>
      </c>
      <c r="K104" s="113">
        <f>+H104+J104</f>
        <v>888.888</v>
      </c>
      <c r="L104" s="172"/>
      <c r="M104" s="159">
        <f>IF($K104&lt;&gt;0,ROUND($K104*NFA,4)," ")</f>
        <v>26.6666</v>
      </c>
      <c r="N104" s="113"/>
      <c r="O104" s="113">
        <f>IF(K104&lt;&gt;0,K104+M104," ")</f>
        <v>915.5546</v>
      </c>
      <c r="P104" s="172"/>
      <c r="Q104" s="159">
        <f>IF($D104&lt;&gt;0,ROUND($B104*Full_GA_NIH,4)," ")</f>
        <v>246.168</v>
      </c>
      <c r="R104" s="148"/>
      <c r="S104" s="159">
        <f>IF($D104&lt;&gt;0,ROUND($B104*OFA,4)," ")</f>
        <v>18.72</v>
      </c>
      <c r="T104" s="148"/>
      <c r="U104" s="114">
        <f>+D104+Q104+S104</f>
        <v>888.888</v>
      </c>
      <c r="V104" s="21"/>
    </row>
    <row r="105" spans="1:22" ht="17.25" customHeight="1">
      <c r="A105" s="94" t="s">
        <v>122</v>
      </c>
      <c r="B105" s="252"/>
      <c r="C105" s="197"/>
      <c r="D105" s="40"/>
      <c r="E105" s="183"/>
      <c r="F105" s="212"/>
      <c r="G105" s="40"/>
      <c r="H105" s="41"/>
      <c r="I105" s="183"/>
      <c r="J105" s="154"/>
      <c r="K105" s="41"/>
      <c r="L105" s="167"/>
      <c r="M105" s="154"/>
      <c r="N105" s="41"/>
      <c r="O105" s="41"/>
      <c r="P105" s="169"/>
      <c r="Q105" s="156"/>
      <c r="R105" s="144"/>
      <c r="S105" s="156"/>
      <c r="T105" s="144"/>
      <c r="U105" s="75"/>
      <c r="V105" s="21"/>
    </row>
    <row r="106" spans="1:22" ht="17.25" customHeight="1">
      <c r="A106" s="80" t="s">
        <v>44</v>
      </c>
      <c r="B106" s="180">
        <v>189.45</v>
      </c>
      <c r="C106" s="205"/>
      <c r="D106" s="40">
        <f aca="true" t="shared" si="24" ref="D106:D111">IF(B106&lt;&gt;0,B106+C106," ")</f>
        <v>189.45</v>
      </c>
      <c r="E106" s="183"/>
      <c r="F106" s="212">
        <f aca="true" t="shared" si="25" ref="F106:F111">IF(D106&lt;&gt;0,ROUND(B106*Full_GA,4)," ")</f>
        <v>74.738</v>
      </c>
      <c r="G106" s="40"/>
      <c r="H106" s="41">
        <f aca="true" t="shared" si="26" ref="H106:H111">IF(D106&lt;&gt;0,D106+F106," ")</f>
        <v>264.188</v>
      </c>
      <c r="I106" s="183"/>
      <c r="J106" s="154">
        <f aca="true" t="shared" si="27" ref="J106:J111">IF($D106&lt;&gt;0,ROUND($B106*OFA,4)," ")</f>
        <v>5.6835</v>
      </c>
      <c r="K106" s="41">
        <f aca="true" t="shared" si="28" ref="K106:K111">+H106+J106</f>
        <v>269.87149999999997</v>
      </c>
      <c r="L106" s="167"/>
      <c r="M106" s="154">
        <f aca="true" t="shared" si="29" ref="M106:M111">IF($K106&lt;&gt;0,ROUND($K106*NFA,4)," ")</f>
        <v>8.0961</v>
      </c>
      <c r="N106" s="41"/>
      <c r="O106" s="41">
        <f aca="true" t="shared" si="30" ref="O106:O111">IF(K106&lt;&gt;0,K106+M106," ")</f>
        <v>277.96759999999995</v>
      </c>
      <c r="P106" s="167"/>
      <c r="Q106" s="154">
        <f aca="true" t="shared" si="31" ref="Q106:Q111">IF($D106&lt;&gt;0,ROUND($B106*Full_GA_NIH,4)," ")</f>
        <v>74.738</v>
      </c>
      <c r="R106" s="144"/>
      <c r="S106" s="154">
        <f aca="true" t="shared" si="32" ref="S106:S111">IF($D106&lt;&gt;0,ROUND($B106*OFA,4)," ")</f>
        <v>5.6835</v>
      </c>
      <c r="T106" s="144"/>
      <c r="U106" s="75">
        <f aca="true" t="shared" si="33" ref="U106:U111">+D106+Q106+S106</f>
        <v>269.87149999999997</v>
      </c>
      <c r="V106" s="21"/>
    </row>
    <row r="107" spans="1:22" ht="17.25" customHeight="1">
      <c r="A107" s="80" t="s">
        <v>45</v>
      </c>
      <c r="B107" s="180">
        <v>151.6</v>
      </c>
      <c r="C107" s="185"/>
      <c r="D107" s="40">
        <f t="shared" si="24"/>
        <v>151.6</v>
      </c>
      <c r="E107" s="183"/>
      <c r="F107" s="212">
        <f t="shared" si="25"/>
        <v>59.8062</v>
      </c>
      <c r="G107" s="40"/>
      <c r="H107" s="41">
        <f t="shared" si="26"/>
        <v>211.40619999999998</v>
      </c>
      <c r="I107" s="183"/>
      <c r="J107" s="154">
        <f t="shared" si="27"/>
        <v>4.548</v>
      </c>
      <c r="K107" s="41">
        <f t="shared" si="28"/>
        <v>215.9542</v>
      </c>
      <c r="L107" s="167"/>
      <c r="M107" s="154">
        <f t="shared" si="29"/>
        <v>6.4786</v>
      </c>
      <c r="N107" s="41"/>
      <c r="O107" s="41">
        <f t="shared" si="30"/>
        <v>222.4328</v>
      </c>
      <c r="P107" s="167"/>
      <c r="Q107" s="154">
        <f t="shared" si="31"/>
        <v>59.8062</v>
      </c>
      <c r="R107" s="144"/>
      <c r="S107" s="154">
        <f t="shared" si="32"/>
        <v>4.548</v>
      </c>
      <c r="T107" s="144"/>
      <c r="U107" s="75">
        <f t="shared" si="33"/>
        <v>215.9542</v>
      </c>
      <c r="V107" s="21"/>
    </row>
    <row r="108" spans="1:22" ht="17.25" customHeight="1">
      <c r="A108" s="80" t="s">
        <v>115</v>
      </c>
      <c r="B108" s="180">
        <v>89.45</v>
      </c>
      <c r="C108" s="185"/>
      <c r="D108" s="40">
        <f t="shared" si="24"/>
        <v>89.45</v>
      </c>
      <c r="E108" s="183"/>
      <c r="F108" s="212">
        <f t="shared" si="25"/>
        <v>35.288</v>
      </c>
      <c r="G108" s="40"/>
      <c r="H108" s="41">
        <f t="shared" si="26"/>
        <v>124.738</v>
      </c>
      <c r="I108" s="183"/>
      <c r="J108" s="154">
        <f t="shared" si="27"/>
        <v>2.6835</v>
      </c>
      <c r="K108" s="41">
        <f t="shared" si="28"/>
        <v>127.4215</v>
      </c>
      <c r="L108" s="167"/>
      <c r="M108" s="154">
        <f t="shared" si="29"/>
        <v>3.8226</v>
      </c>
      <c r="N108" s="41"/>
      <c r="O108" s="41">
        <f t="shared" si="30"/>
        <v>131.2441</v>
      </c>
      <c r="P108" s="167"/>
      <c r="Q108" s="154">
        <f t="shared" si="31"/>
        <v>35.288</v>
      </c>
      <c r="R108" s="144"/>
      <c r="S108" s="154">
        <f t="shared" si="32"/>
        <v>2.6835</v>
      </c>
      <c r="T108" s="144"/>
      <c r="U108" s="75">
        <f t="shared" si="33"/>
        <v>127.4215</v>
      </c>
      <c r="V108" s="21"/>
    </row>
    <row r="109" spans="1:22" ht="17.25" customHeight="1">
      <c r="A109" s="80" t="s">
        <v>46</v>
      </c>
      <c r="B109" s="180">
        <v>132.2</v>
      </c>
      <c r="C109" s="185"/>
      <c r="D109" s="40">
        <f t="shared" si="24"/>
        <v>132.2</v>
      </c>
      <c r="E109" s="183"/>
      <c r="F109" s="212">
        <f t="shared" si="25"/>
        <v>52.1529</v>
      </c>
      <c r="G109" s="40"/>
      <c r="H109" s="41">
        <f t="shared" si="26"/>
        <v>184.35289999999998</v>
      </c>
      <c r="I109" s="183"/>
      <c r="J109" s="154">
        <f t="shared" si="27"/>
        <v>3.966</v>
      </c>
      <c r="K109" s="41">
        <f t="shared" si="28"/>
        <v>188.31889999999999</v>
      </c>
      <c r="L109" s="167"/>
      <c r="M109" s="154">
        <f t="shared" si="29"/>
        <v>5.6496</v>
      </c>
      <c r="N109" s="41"/>
      <c r="O109" s="41">
        <f t="shared" si="30"/>
        <v>193.96849999999998</v>
      </c>
      <c r="P109" s="167"/>
      <c r="Q109" s="154">
        <f t="shared" si="31"/>
        <v>52.1529</v>
      </c>
      <c r="R109" s="144"/>
      <c r="S109" s="154">
        <f t="shared" si="32"/>
        <v>3.966</v>
      </c>
      <c r="T109" s="144"/>
      <c r="U109" s="75">
        <f t="shared" si="33"/>
        <v>188.31889999999999</v>
      </c>
      <c r="V109" s="21"/>
    </row>
    <row r="110" spans="1:22" ht="17.25" customHeight="1">
      <c r="A110" s="80" t="s">
        <v>47</v>
      </c>
      <c r="B110" s="180">
        <v>92.25</v>
      </c>
      <c r="C110" s="185"/>
      <c r="D110" s="40">
        <f t="shared" si="24"/>
        <v>92.25</v>
      </c>
      <c r="E110" s="183"/>
      <c r="F110" s="212">
        <f t="shared" si="25"/>
        <v>36.3926</v>
      </c>
      <c r="G110" s="40"/>
      <c r="H110" s="41">
        <f t="shared" si="26"/>
        <v>128.64260000000002</v>
      </c>
      <c r="I110" s="183"/>
      <c r="J110" s="154">
        <f t="shared" si="27"/>
        <v>2.7675</v>
      </c>
      <c r="K110" s="41">
        <f t="shared" si="28"/>
        <v>131.41010000000003</v>
      </c>
      <c r="L110" s="167"/>
      <c r="M110" s="154">
        <f t="shared" si="29"/>
        <v>3.9423</v>
      </c>
      <c r="N110" s="41"/>
      <c r="O110" s="41">
        <f t="shared" si="30"/>
        <v>135.35240000000002</v>
      </c>
      <c r="P110" s="167"/>
      <c r="Q110" s="154">
        <f t="shared" si="31"/>
        <v>36.3926</v>
      </c>
      <c r="R110" s="144"/>
      <c r="S110" s="154">
        <f t="shared" si="32"/>
        <v>2.7675</v>
      </c>
      <c r="T110" s="144"/>
      <c r="U110" s="75">
        <f t="shared" si="33"/>
        <v>131.41010000000003</v>
      </c>
      <c r="V110" s="21"/>
    </row>
    <row r="111" spans="1:22" ht="18" customHeight="1">
      <c r="A111" s="123" t="s">
        <v>48</v>
      </c>
      <c r="B111" s="178">
        <v>64.95</v>
      </c>
      <c r="C111" s="192"/>
      <c r="D111" s="124">
        <f t="shared" si="24"/>
        <v>64.95</v>
      </c>
      <c r="E111" s="181"/>
      <c r="F111" s="224">
        <f t="shared" si="25"/>
        <v>25.6228</v>
      </c>
      <c r="G111" s="124"/>
      <c r="H111" s="125">
        <f t="shared" si="26"/>
        <v>90.5728</v>
      </c>
      <c r="I111" s="181"/>
      <c r="J111" s="158">
        <f t="shared" si="27"/>
        <v>1.9485</v>
      </c>
      <c r="K111" s="125">
        <f t="shared" si="28"/>
        <v>92.5213</v>
      </c>
      <c r="L111" s="171"/>
      <c r="M111" s="158">
        <f t="shared" si="29"/>
        <v>2.7756</v>
      </c>
      <c r="N111" s="125"/>
      <c r="O111" s="125">
        <f t="shared" si="30"/>
        <v>95.2969</v>
      </c>
      <c r="P111" s="171"/>
      <c r="Q111" s="158">
        <f t="shared" si="31"/>
        <v>25.6228</v>
      </c>
      <c r="R111" s="147"/>
      <c r="S111" s="158">
        <f t="shared" si="32"/>
        <v>1.9485</v>
      </c>
      <c r="T111" s="147"/>
      <c r="U111" s="126">
        <f t="shared" si="33"/>
        <v>92.5213</v>
      </c>
      <c r="V111" s="21"/>
    </row>
    <row r="112" spans="1:22" ht="19.5" customHeight="1">
      <c r="A112" s="86" t="s">
        <v>62</v>
      </c>
      <c r="B112" s="241"/>
      <c r="C112" s="185"/>
      <c r="D112" s="40"/>
      <c r="E112" s="183"/>
      <c r="F112" s="228"/>
      <c r="G112" s="40"/>
      <c r="H112" s="51"/>
      <c r="I112" s="183"/>
      <c r="J112" s="176"/>
      <c r="K112" s="51"/>
      <c r="L112" s="175"/>
      <c r="M112" s="176"/>
      <c r="N112" s="51"/>
      <c r="O112" s="51"/>
      <c r="P112" s="175"/>
      <c r="Q112" s="176"/>
      <c r="R112" s="151"/>
      <c r="S112" s="163"/>
      <c r="T112" s="151"/>
      <c r="U112" s="95"/>
      <c r="V112" s="21"/>
    </row>
    <row r="113" spans="1:22" ht="16.5" customHeight="1">
      <c r="A113" s="96" t="s">
        <v>106</v>
      </c>
      <c r="B113" s="253"/>
      <c r="C113" s="231"/>
      <c r="D113" s="13"/>
      <c r="E113" s="229"/>
      <c r="F113" s="230"/>
      <c r="G113" s="13"/>
      <c r="H113" s="52"/>
      <c r="I113" s="229"/>
      <c r="J113" s="163"/>
      <c r="K113" s="52"/>
      <c r="L113" s="151"/>
      <c r="M113" s="163"/>
      <c r="N113" s="52"/>
      <c r="O113" s="54"/>
      <c r="P113" s="177"/>
      <c r="Q113" s="163"/>
      <c r="R113" s="151"/>
      <c r="S113" s="163"/>
      <c r="T113" s="151"/>
      <c r="U113" s="95"/>
      <c r="V113" s="21"/>
    </row>
    <row r="114" spans="1:22" ht="18" customHeight="1">
      <c r="A114" s="116" t="s">
        <v>23</v>
      </c>
      <c r="B114" s="246">
        <v>117.35</v>
      </c>
      <c r="C114" s="192"/>
      <c r="D114" s="124">
        <f>IF(B114&lt;&gt;0,B114+C114," ")</f>
        <v>117.35</v>
      </c>
      <c r="E114" s="181"/>
      <c r="F114" s="224">
        <f>IF(D114&lt;&gt;0,ROUND(B114*Full_GA,4)," ")</f>
        <v>46.2946</v>
      </c>
      <c r="G114" s="124"/>
      <c r="H114" s="125">
        <f>IF(D114&lt;&gt;0,D114+F114," ")</f>
        <v>163.6446</v>
      </c>
      <c r="I114" s="181"/>
      <c r="J114" s="158">
        <f>IF($D114&lt;&gt;0,ROUND($B114*OFA,4)," ")</f>
        <v>3.5205</v>
      </c>
      <c r="K114" s="125">
        <f>+H114+J114</f>
        <v>167.1651</v>
      </c>
      <c r="L114" s="171"/>
      <c r="M114" s="158">
        <f>IF($K114&lt;&gt;0,ROUND($K114*NFA,4)," ")</f>
        <v>5.015</v>
      </c>
      <c r="N114" s="125"/>
      <c r="O114" s="125">
        <f>IF(K114&lt;&gt;0,K114+M114," ")</f>
        <v>172.18009999999998</v>
      </c>
      <c r="P114" s="171"/>
      <c r="Q114" s="158">
        <f>IF($D114&lt;&gt;0,ROUND($B114*Full_GA_NIH,4)," ")</f>
        <v>46.2946</v>
      </c>
      <c r="R114" s="147"/>
      <c r="S114" s="158">
        <f>IF($D114&lt;&gt;0,ROUND($B114*OFA,4)," ")</f>
        <v>3.5205</v>
      </c>
      <c r="T114" s="147"/>
      <c r="U114" s="126">
        <f>+D114+Q114+S114</f>
        <v>167.1651</v>
      </c>
      <c r="V114" s="21"/>
    </row>
    <row r="115" spans="1:22" ht="18" customHeight="1">
      <c r="A115" s="74" t="s">
        <v>96</v>
      </c>
      <c r="B115" s="241"/>
      <c r="C115" s="185"/>
      <c r="D115" s="49"/>
      <c r="E115" s="182"/>
      <c r="F115" s="228"/>
      <c r="G115" s="49"/>
      <c r="H115" s="51"/>
      <c r="I115" s="182"/>
      <c r="J115" s="176"/>
      <c r="K115" s="51"/>
      <c r="L115" s="175"/>
      <c r="M115" s="176"/>
      <c r="N115" s="51"/>
      <c r="O115" s="51"/>
      <c r="P115" s="175"/>
      <c r="Q115" s="163"/>
      <c r="R115" s="151"/>
      <c r="S115" s="163"/>
      <c r="T115" s="151"/>
      <c r="U115" s="95"/>
      <c r="V115" s="21"/>
    </row>
    <row r="116" spans="1:22" ht="12.75">
      <c r="A116" s="276" t="s">
        <v>141</v>
      </c>
      <c r="B116" s="246">
        <v>379.45</v>
      </c>
      <c r="C116" s="192"/>
      <c r="D116" s="124">
        <f>IF(B116&lt;&gt;0,B116+C116," ")</f>
        <v>379.45</v>
      </c>
      <c r="E116" s="181"/>
      <c r="F116" s="224">
        <f>IF(D116&lt;&gt;0,ROUND(B116*Full_GA,4)," ")</f>
        <v>149.693</v>
      </c>
      <c r="G116" s="124"/>
      <c r="H116" s="125">
        <f>IF(D116&lt;&gt;0,D116+F116," ")</f>
        <v>529.143</v>
      </c>
      <c r="I116" s="181"/>
      <c r="J116" s="158">
        <f>IF($D116&lt;&gt;0,ROUND($B116*OFA,4)," ")</f>
        <v>11.3835</v>
      </c>
      <c r="K116" s="125">
        <f>+H116+J116</f>
        <v>540.5265</v>
      </c>
      <c r="L116" s="171"/>
      <c r="M116" s="158">
        <f>IF($K116&lt;&gt;0,ROUND($K116*NFA,4)," ")</f>
        <v>16.2158</v>
      </c>
      <c r="N116" s="125"/>
      <c r="O116" s="125">
        <f>IF(K116&lt;&gt;0,K116+M116," ")</f>
        <v>556.7423000000001</v>
      </c>
      <c r="P116" s="171"/>
      <c r="Q116" s="158">
        <f>IF($D116&lt;&gt;0,ROUND($B116*Full_GA_NIH,4)," ")</f>
        <v>149.693</v>
      </c>
      <c r="R116" s="147"/>
      <c r="S116" s="158">
        <f>IF($D116&lt;&gt;0,ROUND($B116*OFA,4)," ")</f>
        <v>11.3835</v>
      </c>
      <c r="T116" s="147"/>
      <c r="U116" s="126">
        <f>+D116+Q116+S116</f>
        <v>540.5265</v>
      </c>
      <c r="V116" s="21"/>
    </row>
    <row r="117" spans="1:22" ht="20.25" customHeight="1">
      <c r="A117" s="81" t="s">
        <v>107</v>
      </c>
      <c r="B117" s="241"/>
      <c r="C117" s="189"/>
      <c r="D117" s="49" t="str">
        <f>IF(B117&lt;&gt;0,B117+C117," ")</f>
        <v> </v>
      </c>
      <c r="E117" s="182" t="str">
        <f>IF(C117&lt;&gt;0,C117+D117," ")</f>
        <v> </v>
      </c>
      <c r="F117" s="228" t="str">
        <f>IF(D117&lt;&gt;0,ROUND(B117*GA,2)," ")</f>
        <v> </v>
      </c>
      <c r="G117" s="49" t="str">
        <f>IF(E117&lt;&gt;0,E117+F117," ")</f>
        <v> </v>
      </c>
      <c r="H117" s="51" t="str">
        <f aca="true" t="shared" si="34" ref="H117:H129">IF(D117&lt;&gt;0,D117+F117," ")</f>
        <v> </v>
      </c>
      <c r="I117" s="182" t="str">
        <f>IF(G117&lt;&gt;0,G117+H117," ")</f>
        <v> </v>
      </c>
      <c r="J117" s="176"/>
      <c r="K117" s="51"/>
      <c r="L117" s="175"/>
      <c r="M117" s="176" t="str">
        <f>IF(H117&lt;&gt;0,ROUND(H117*NFA,2)," ")</f>
        <v> </v>
      </c>
      <c r="N117" s="51" t="str">
        <f>IF(I117&lt;&gt;0,I117+M117," ")</f>
        <v> </v>
      </c>
      <c r="O117" s="51" t="str">
        <f>IF(H117&lt;&gt;0,H117+M117," ")</f>
        <v> </v>
      </c>
      <c r="P117" s="175" t="str">
        <f>IF(N117&lt;&gt;0,N117+O117," ")</f>
        <v> </v>
      </c>
      <c r="Q117" s="163"/>
      <c r="R117" s="151"/>
      <c r="S117" s="163"/>
      <c r="T117" s="151"/>
      <c r="U117" s="95"/>
      <c r="V117" s="21"/>
    </row>
    <row r="118" spans="1:22" ht="18" customHeight="1">
      <c r="A118" s="73" t="s">
        <v>29</v>
      </c>
      <c r="B118" s="239">
        <v>139.9</v>
      </c>
      <c r="C118" s="189"/>
      <c r="D118" s="40">
        <f aca="true" t="shared" si="35" ref="D118:D129">IF(B118&lt;&gt;0,B118+C118," ")</f>
        <v>139.9</v>
      </c>
      <c r="E118" s="183"/>
      <c r="F118" s="212">
        <f aca="true" t="shared" si="36" ref="F118:F124">IF(D118&lt;&gt;0,ROUND(B118*Full_GA,4)," ")</f>
        <v>55.1906</v>
      </c>
      <c r="G118" s="40"/>
      <c r="H118" s="41">
        <f t="shared" si="34"/>
        <v>195.0906</v>
      </c>
      <c r="I118" s="183"/>
      <c r="J118" s="154">
        <f aca="true" t="shared" si="37" ref="J118:J124">IF($D118&lt;&gt;0,ROUND($B118*OFA,4)," ")</f>
        <v>4.197</v>
      </c>
      <c r="K118" s="41">
        <f aca="true" t="shared" si="38" ref="K118:K124">+H118+J118</f>
        <v>199.2876</v>
      </c>
      <c r="L118" s="167"/>
      <c r="M118" s="154">
        <f aca="true" t="shared" si="39" ref="M118:M124">IF($K118&lt;&gt;0,ROUND($K118*NFA,4)," ")</f>
        <v>5.9786</v>
      </c>
      <c r="N118" s="41"/>
      <c r="O118" s="41">
        <f aca="true" t="shared" si="40" ref="O118:O124">IF(K118&lt;&gt;0,K118+M118," ")</f>
        <v>205.2662</v>
      </c>
      <c r="P118" s="167"/>
      <c r="Q118" s="154">
        <f aca="true" t="shared" si="41" ref="Q118:Q124">IF($D118&lt;&gt;0,ROUND($B118*Full_GA_NIH,4)," ")</f>
        <v>55.1906</v>
      </c>
      <c r="R118" s="144"/>
      <c r="S118" s="154">
        <f aca="true" t="shared" si="42" ref="S118:S124">IF($D118&lt;&gt;0,ROUND($B118*OFA,4)," ")</f>
        <v>4.197</v>
      </c>
      <c r="T118" s="144"/>
      <c r="U118" s="75">
        <f aca="true" t="shared" si="43" ref="U118:U124">+D118+Q118+S118</f>
        <v>199.2876</v>
      </c>
      <c r="V118" s="21"/>
    </row>
    <row r="119" spans="1:22" ht="18" customHeight="1">
      <c r="A119" s="73" t="s">
        <v>30</v>
      </c>
      <c r="B119" s="243">
        <v>20.25</v>
      </c>
      <c r="C119" s="189"/>
      <c r="D119" s="40">
        <f t="shared" si="35"/>
        <v>20.25</v>
      </c>
      <c r="E119" s="183"/>
      <c r="F119" s="212">
        <f t="shared" si="36"/>
        <v>7.9886</v>
      </c>
      <c r="G119" s="40"/>
      <c r="H119" s="41">
        <f t="shared" si="34"/>
        <v>28.238599999999998</v>
      </c>
      <c r="I119" s="183"/>
      <c r="J119" s="154">
        <f t="shared" si="37"/>
        <v>0.6075</v>
      </c>
      <c r="K119" s="41">
        <f t="shared" si="38"/>
        <v>28.8461</v>
      </c>
      <c r="L119" s="167"/>
      <c r="M119" s="154">
        <f t="shared" si="39"/>
        <v>0.8654</v>
      </c>
      <c r="N119" s="41"/>
      <c r="O119" s="41">
        <f t="shared" si="40"/>
        <v>29.7115</v>
      </c>
      <c r="P119" s="167"/>
      <c r="Q119" s="154">
        <f t="shared" si="41"/>
        <v>7.9886</v>
      </c>
      <c r="R119" s="144"/>
      <c r="S119" s="154">
        <f t="shared" si="42"/>
        <v>0.6075</v>
      </c>
      <c r="T119" s="144"/>
      <c r="U119" s="75">
        <f t="shared" si="43"/>
        <v>28.8461</v>
      </c>
      <c r="V119" s="21"/>
    </row>
    <row r="120" spans="1:22" ht="18" customHeight="1">
      <c r="A120" s="73" t="s">
        <v>59</v>
      </c>
      <c r="B120" s="254">
        <v>51.6</v>
      </c>
      <c r="C120" s="189"/>
      <c r="D120" s="40">
        <f t="shared" si="35"/>
        <v>51.6</v>
      </c>
      <c r="E120" s="183"/>
      <c r="F120" s="212">
        <f t="shared" si="36"/>
        <v>20.3562</v>
      </c>
      <c r="G120" s="40"/>
      <c r="H120" s="41">
        <f t="shared" si="34"/>
        <v>71.9562</v>
      </c>
      <c r="I120" s="183"/>
      <c r="J120" s="154">
        <f t="shared" si="37"/>
        <v>1.548</v>
      </c>
      <c r="K120" s="41">
        <f t="shared" si="38"/>
        <v>73.5042</v>
      </c>
      <c r="L120" s="167"/>
      <c r="M120" s="154">
        <f t="shared" si="39"/>
        <v>2.2051</v>
      </c>
      <c r="N120" s="41"/>
      <c r="O120" s="41">
        <f t="shared" si="40"/>
        <v>75.7093</v>
      </c>
      <c r="P120" s="167"/>
      <c r="Q120" s="154">
        <f t="shared" si="41"/>
        <v>20.3562</v>
      </c>
      <c r="R120" s="144"/>
      <c r="S120" s="154">
        <f t="shared" si="42"/>
        <v>1.548</v>
      </c>
      <c r="T120" s="144"/>
      <c r="U120" s="75">
        <f t="shared" si="43"/>
        <v>73.5042</v>
      </c>
      <c r="V120" s="21"/>
    </row>
    <row r="121" spans="1:22" ht="18" customHeight="1">
      <c r="A121" s="73" t="s">
        <v>60</v>
      </c>
      <c r="B121" s="254">
        <v>68.75</v>
      </c>
      <c r="C121" s="189"/>
      <c r="D121" s="40">
        <f t="shared" si="35"/>
        <v>68.75</v>
      </c>
      <c r="E121" s="183"/>
      <c r="F121" s="212">
        <f t="shared" si="36"/>
        <v>27.1219</v>
      </c>
      <c r="G121" s="40"/>
      <c r="H121" s="41">
        <f t="shared" si="34"/>
        <v>95.8719</v>
      </c>
      <c r="I121" s="183"/>
      <c r="J121" s="154">
        <f t="shared" si="37"/>
        <v>2.0625</v>
      </c>
      <c r="K121" s="41">
        <f t="shared" si="38"/>
        <v>97.9344</v>
      </c>
      <c r="L121" s="167"/>
      <c r="M121" s="154">
        <f t="shared" si="39"/>
        <v>2.938</v>
      </c>
      <c r="N121" s="41"/>
      <c r="O121" s="41">
        <f t="shared" si="40"/>
        <v>100.8724</v>
      </c>
      <c r="P121" s="167"/>
      <c r="Q121" s="154">
        <f t="shared" si="41"/>
        <v>27.1219</v>
      </c>
      <c r="R121" s="144"/>
      <c r="S121" s="154">
        <f t="shared" si="42"/>
        <v>2.0625</v>
      </c>
      <c r="T121" s="144"/>
      <c r="U121" s="75">
        <f t="shared" si="43"/>
        <v>97.9344</v>
      </c>
      <c r="V121" s="21"/>
    </row>
    <row r="122" spans="1:22" ht="18" customHeight="1">
      <c r="A122" s="73" t="s">
        <v>32</v>
      </c>
      <c r="B122" s="241">
        <v>51.05</v>
      </c>
      <c r="C122" s="185"/>
      <c r="D122" s="40">
        <f t="shared" si="35"/>
        <v>51.05</v>
      </c>
      <c r="E122" s="183"/>
      <c r="F122" s="212">
        <f t="shared" si="36"/>
        <v>20.1392</v>
      </c>
      <c r="G122" s="40"/>
      <c r="H122" s="41">
        <f t="shared" si="34"/>
        <v>71.1892</v>
      </c>
      <c r="I122" s="183"/>
      <c r="J122" s="154">
        <f t="shared" si="37"/>
        <v>1.5315</v>
      </c>
      <c r="K122" s="41">
        <f t="shared" si="38"/>
        <v>72.7207</v>
      </c>
      <c r="L122" s="167"/>
      <c r="M122" s="154">
        <f t="shared" si="39"/>
        <v>2.1816</v>
      </c>
      <c r="N122" s="41"/>
      <c r="O122" s="41">
        <f t="shared" si="40"/>
        <v>74.9023</v>
      </c>
      <c r="P122" s="167"/>
      <c r="Q122" s="154">
        <f t="shared" si="41"/>
        <v>20.1392</v>
      </c>
      <c r="R122" s="144"/>
      <c r="S122" s="154">
        <f t="shared" si="42"/>
        <v>1.5315</v>
      </c>
      <c r="T122" s="144"/>
      <c r="U122" s="75">
        <f t="shared" si="43"/>
        <v>72.7207</v>
      </c>
      <c r="V122" s="21"/>
    </row>
    <row r="123" spans="1:22" ht="18" customHeight="1">
      <c r="A123" s="73" t="s">
        <v>33</v>
      </c>
      <c r="B123" s="241">
        <v>64.65</v>
      </c>
      <c r="C123" s="185"/>
      <c r="D123" s="40">
        <f t="shared" si="35"/>
        <v>64.65</v>
      </c>
      <c r="E123" s="183"/>
      <c r="F123" s="212">
        <f t="shared" si="36"/>
        <v>25.5044</v>
      </c>
      <c r="G123" s="40"/>
      <c r="H123" s="41">
        <f t="shared" si="34"/>
        <v>90.15440000000001</v>
      </c>
      <c r="I123" s="183"/>
      <c r="J123" s="154">
        <f t="shared" si="37"/>
        <v>1.9395</v>
      </c>
      <c r="K123" s="41">
        <f t="shared" si="38"/>
        <v>92.0939</v>
      </c>
      <c r="L123" s="167"/>
      <c r="M123" s="154">
        <f t="shared" si="39"/>
        <v>2.7628</v>
      </c>
      <c r="N123" s="41"/>
      <c r="O123" s="41">
        <f t="shared" si="40"/>
        <v>94.8567</v>
      </c>
      <c r="P123" s="167"/>
      <c r="Q123" s="154">
        <f t="shared" si="41"/>
        <v>25.5044</v>
      </c>
      <c r="R123" s="144"/>
      <c r="S123" s="154">
        <f t="shared" si="42"/>
        <v>1.9395</v>
      </c>
      <c r="T123" s="144"/>
      <c r="U123" s="75">
        <f t="shared" si="43"/>
        <v>92.0939</v>
      </c>
      <c r="V123" s="21"/>
    </row>
    <row r="124" spans="1:22" ht="18" customHeight="1">
      <c r="A124" s="109" t="s">
        <v>132</v>
      </c>
      <c r="B124" s="251">
        <v>89.1</v>
      </c>
      <c r="C124" s="201"/>
      <c r="D124" s="112">
        <f t="shared" si="35"/>
        <v>89.1</v>
      </c>
      <c r="E124" s="219"/>
      <c r="F124" s="223">
        <f t="shared" si="36"/>
        <v>35.15</v>
      </c>
      <c r="G124" s="112"/>
      <c r="H124" s="113">
        <f t="shared" si="34"/>
        <v>124.25</v>
      </c>
      <c r="I124" s="219"/>
      <c r="J124" s="159">
        <f t="shared" si="37"/>
        <v>2.673</v>
      </c>
      <c r="K124" s="113">
        <f t="shared" si="38"/>
        <v>126.923</v>
      </c>
      <c r="L124" s="172"/>
      <c r="M124" s="159">
        <f t="shared" si="39"/>
        <v>3.8077</v>
      </c>
      <c r="N124" s="113"/>
      <c r="O124" s="113">
        <f t="shared" si="40"/>
        <v>130.7307</v>
      </c>
      <c r="P124" s="172"/>
      <c r="Q124" s="159">
        <f t="shared" si="41"/>
        <v>35.15</v>
      </c>
      <c r="R124" s="148"/>
      <c r="S124" s="159">
        <f t="shared" si="42"/>
        <v>2.673</v>
      </c>
      <c r="T124" s="148"/>
      <c r="U124" s="114">
        <f t="shared" si="43"/>
        <v>126.923</v>
      </c>
      <c r="V124" s="21"/>
    </row>
    <row r="125" spans="1:22" ht="18.75" customHeight="1">
      <c r="A125" s="92" t="s">
        <v>98</v>
      </c>
      <c r="B125" s="243"/>
      <c r="C125" s="232"/>
      <c r="D125" s="40" t="str">
        <f t="shared" si="35"/>
        <v> </v>
      </c>
      <c r="E125" s="183"/>
      <c r="F125" s="212" t="str">
        <f>IF(D125&lt;&gt;0,ROUND(B125*GA,2)," ")</f>
        <v> </v>
      </c>
      <c r="G125" s="40"/>
      <c r="H125" s="41" t="str">
        <f t="shared" si="34"/>
        <v> </v>
      </c>
      <c r="I125" s="183"/>
      <c r="J125" s="154"/>
      <c r="K125" s="41"/>
      <c r="L125" s="167"/>
      <c r="M125" s="154" t="str">
        <f>IF(H125&lt;&gt;0,ROUND(H125*NFA,2)," ")</f>
        <v> </v>
      </c>
      <c r="N125" s="41"/>
      <c r="O125" s="41" t="str">
        <f>IF(H125&lt;&gt;0,H125+M125," ")</f>
        <v> </v>
      </c>
      <c r="P125" s="167"/>
      <c r="Q125" s="156"/>
      <c r="R125" s="144"/>
      <c r="S125" s="156"/>
      <c r="T125" s="144"/>
      <c r="U125" s="75"/>
      <c r="V125" s="21"/>
    </row>
    <row r="126" spans="1:22" ht="18" customHeight="1">
      <c r="A126" s="97" t="s">
        <v>39</v>
      </c>
      <c r="B126" s="241">
        <v>41</v>
      </c>
      <c r="C126" s="185"/>
      <c r="D126" s="40">
        <f t="shared" si="35"/>
        <v>41</v>
      </c>
      <c r="E126" s="183"/>
      <c r="F126" s="212">
        <f>IF(D126&lt;&gt;0,ROUND(B126*Full_GA,4)," ")</f>
        <v>16.1745</v>
      </c>
      <c r="G126" s="40"/>
      <c r="H126" s="41">
        <f t="shared" si="34"/>
        <v>57.174499999999995</v>
      </c>
      <c r="I126" s="183"/>
      <c r="J126" s="154">
        <f>IF($D126&lt;&gt;0,ROUND($B126*OFA,4)," ")</f>
        <v>1.23</v>
      </c>
      <c r="K126" s="41">
        <f>+H126+J126</f>
        <v>58.40449999999999</v>
      </c>
      <c r="L126" s="167"/>
      <c r="M126" s="154">
        <f>IF($K126&lt;&gt;0,ROUND($K126*NFA,4)," ")</f>
        <v>1.7521</v>
      </c>
      <c r="N126" s="41"/>
      <c r="O126" s="41">
        <f>IF(K126&lt;&gt;0,K126+M126," ")</f>
        <v>60.15659999999999</v>
      </c>
      <c r="P126" s="167"/>
      <c r="Q126" s="154">
        <f>IF($D126&lt;&gt;0,ROUND($B126*Full_GA_NIH,4)," ")</f>
        <v>16.1745</v>
      </c>
      <c r="R126" s="144"/>
      <c r="S126" s="154">
        <f>IF($D126&lt;&gt;0,ROUND($B126*OFA,4)," ")</f>
        <v>1.23</v>
      </c>
      <c r="T126" s="144"/>
      <c r="U126" s="75">
        <f>+D126+Q126+S126</f>
        <v>58.40449999999999</v>
      </c>
      <c r="V126" s="21"/>
    </row>
    <row r="127" spans="1:22" ht="18" customHeight="1">
      <c r="A127" s="97" t="s">
        <v>40</v>
      </c>
      <c r="B127" s="241">
        <v>35</v>
      </c>
      <c r="C127" s="185"/>
      <c r="D127" s="40">
        <f t="shared" si="35"/>
        <v>35</v>
      </c>
      <c r="E127" s="183"/>
      <c r="F127" s="212">
        <f>IF(D127&lt;&gt;0,ROUND(B127*Full_GA,4)," ")</f>
        <v>13.8075</v>
      </c>
      <c r="G127" s="40"/>
      <c r="H127" s="41">
        <f t="shared" si="34"/>
        <v>48.8075</v>
      </c>
      <c r="I127" s="183"/>
      <c r="J127" s="154">
        <f>IF($D127&lt;&gt;0,ROUND($B127*OFA,4)," ")</f>
        <v>1.05</v>
      </c>
      <c r="K127" s="41">
        <f>+H127+J127</f>
        <v>49.857499999999995</v>
      </c>
      <c r="L127" s="167"/>
      <c r="M127" s="154">
        <f>IF($K127&lt;&gt;0,ROUND($K127*NFA,4)," ")</f>
        <v>1.4957</v>
      </c>
      <c r="N127" s="41"/>
      <c r="O127" s="41">
        <f>IF(K127&lt;&gt;0,K127+M127," ")</f>
        <v>51.353199999999994</v>
      </c>
      <c r="P127" s="167"/>
      <c r="Q127" s="154">
        <f>IF($D127&lt;&gt;0,ROUND($B127*Full_GA_NIH,4)," ")</f>
        <v>13.8075</v>
      </c>
      <c r="R127" s="144"/>
      <c r="S127" s="154">
        <f>IF($D127&lt;&gt;0,ROUND($B127*OFA,4)," ")</f>
        <v>1.05</v>
      </c>
      <c r="T127" s="144"/>
      <c r="U127" s="75">
        <f>+D127+Q127+S127</f>
        <v>49.857499999999995</v>
      </c>
      <c r="V127" s="21"/>
    </row>
    <row r="128" spans="1:22" ht="18" customHeight="1">
      <c r="A128" s="97" t="s">
        <v>41</v>
      </c>
      <c r="B128" s="241">
        <v>20</v>
      </c>
      <c r="C128" s="185"/>
      <c r="D128" s="40">
        <f t="shared" si="35"/>
        <v>20</v>
      </c>
      <c r="E128" s="183"/>
      <c r="F128" s="212">
        <f>IF(D128&lt;&gt;0,ROUND(B128*Full_GA,4)," ")</f>
        <v>7.89</v>
      </c>
      <c r="G128" s="40"/>
      <c r="H128" s="41">
        <f t="shared" si="34"/>
        <v>27.89</v>
      </c>
      <c r="I128" s="183"/>
      <c r="J128" s="154">
        <f>IF($D128&lt;&gt;0,ROUND($B128*OFA,4)," ")</f>
        <v>0.6</v>
      </c>
      <c r="K128" s="41">
        <f>+H128+J128</f>
        <v>28.490000000000002</v>
      </c>
      <c r="L128" s="167"/>
      <c r="M128" s="154">
        <f>IF($K128&lt;&gt;0,ROUND($K128*NFA,4)," ")</f>
        <v>0.8547</v>
      </c>
      <c r="N128" s="41"/>
      <c r="O128" s="41">
        <f>IF(K128&lt;&gt;0,K128+M128," ")</f>
        <v>29.344700000000003</v>
      </c>
      <c r="P128" s="167"/>
      <c r="Q128" s="154">
        <f>IF($D128&lt;&gt;0,ROUND($B128*Full_GA_NIH,4)," ")</f>
        <v>7.89</v>
      </c>
      <c r="R128" s="144"/>
      <c r="S128" s="154">
        <f>IF($D128&lt;&gt;0,ROUND($B128*OFA,4)," ")</f>
        <v>0.6</v>
      </c>
      <c r="T128" s="144"/>
      <c r="U128" s="75">
        <f>+D128+Q128+S128</f>
        <v>28.490000000000002</v>
      </c>
      <c r="V128" s="21"/>
    </row>
    <row r="129" spans="1:22" ht="18" customHeight="1">
      <c r="A129" s="137" t="s">
        <v>63</v>
      </c>
      <c r="B129" s="255">
        <v>22</v>
      </c>
      <c r="C129" s="233"/>
      <c r="D129" s="112">
        <f t="shared" si="35"/>
        <v>22</v>
      </c>
      <c r="E129" s="219"/>
      <c r="F129" s="223">
        <f>IF(D129&lt;&gt;0,ROUND(B129*Full_GA,4)," ")</f>
        <v>8.679</v>
      </c>
      <c r="G129" s="112"/>
      <c r="H129" s="113">
        <f t="shared" si="34"/>
        <v>30.679000000000002</v>
      </c>
      <c r="I129" s="219"/>
      <c r="J129" s="159">
        <f>IF($D129&lt;&gt;0,ROUND($B129*OFA,4)," ")</f>
        <v>0.66</v>
      </c>
      <c r="K129" s="113">
        <f>+H129+J129</f>
        <v>31.339000000000002</v>
      </c>
      <c r="L129" s="172"/>
      <c r="M129" s="159">
        <f>IF($K129&lt;&gt;0,ROUND($K129*NFA,4)," ")</f>
        <v>0.9402</v>
      </c>
      <c r="N129" s="113"/>
      <c r="O129" s="113">
        <f>IF(K129&lt;&gt;0,K129+M129," ")</f>
        <v>32.2792</v>
      </c>
      <c r="P129" s="172"/>
      <c r="Q129" s="159">
        <f>IF($D129&lt;&gt;0,ROUND($B129*Full_GA_NIH,4)," ")</f>
        <v>8.679</v>
      </c>
      <c r="R129" s="148"/>
      <c r="S129" s="159">
        <f>IF($D129&lt;&gt;0,ROUND($B129*OFA,4)," ")</f>
        <v>0.66</v>
      </c>
      <c r="T129" s="148"/>
      <c r="U129" s="114">
        <f>+D129+Q129+S129</f>
        <v>31.339000000000002</v>
      </c>
      <c r="V129" s="21"/>
    </row>
    <row r="130" spans="1:22" ht="18.75" customHeight="1">
      <c r="A130" s="92" t="s">
        <v>72</v>
      </c>
      <c r="B130" s="254"/>
      <c r="C130" s="189"/>
      <c r="D130" s="40"/>
      <c r="E130" s="183"/>
      <c r="F130" s="212"/>
      <c r="G130" s="40"/>
      <c r="H130" s="41"/>
      <c r="I130" s="183"/>
      <c r="J130" s="154"/>
      <c r="K130" s="41"/>
      <c r="L130" s="167"/>
      <c r="M130" s="154"/>
      <c r="N130" s="41"/>
      <c r="O130" s="41"/>
      <c r="P130" s="167"/>
      <c r="Q130" s="154"/>
      <c r="R130" s="144"/>
      <c r="S130" s="154"/>
      <c r="T130" s="144"/>
      <c r="U130" s="75"/>
      <c r="V130" s="21"/>
    </row>
    <row r="131" spans="1:22" ht="18" customHeight="1">
      <c r="A131" s="73" t="s">
        <v>73</v>
      </c>
      <c r="B131" s="180">
        <v>508</v>
      </c>
      <c r="C131" s="189"/>
      <c r="D131" s="40">
        <f>IF(B131&lt;&gt;0,B131+C131," ")</f>
        <v>508</v>
      </c>
      <c r="E131" s="183"/>
      <c r="F131" s="212">
        <f>IF(D131&lt;&gt;0,ROUND(B131*Full_GA,4)," ")</f>
        <v>200.406</v>
      </c>
      <c r="G131" s="40"/>
      <c r="H131" s="41">
        <f>IF(D131&lt;&gt;0,D131+F131," ")</f>
        <v>708.406</v>
      </c>
      <c r="I131" s="183"/>
      <c r="J131" s="154">
        <f>IF($D131&lt;&gt;0,ROUND($B131*OFA,4)," ")</f>
        <v>15.24</v>
      </c>
      <c r="K131" s="41">
        <f>+H131+J131</f>
        <v>723.646</v>
      </c>
      <c r="L131" s="167"/>
      <c r="M131" s="154">
        <f>IF($K131&lt;&gt;0,ROUND($K131*NFA,4)," ")</f>
        <v>21.7094</v>
      </c>
      <c r="N131" s="41"/>
      <c r="O131" s="41">
        <f>IF(K131&lt;&gt;0,K131+M131," ")</f>
        <v>745.3553999999999</v>
      </c>
      <c r="P131" s="167"/>
      <c r="Q131" s="154">
        <f>IF($D131&lt;&gt;0,ROUND($B131*Full_GA_NIH,4)," ")</f>
        <v>200.406</v>
      </c>
      <c r="R131" s="144"/>
      <c r="S131" s="154">
        <f>IF($D131&lt;&gt;0,ROUND($B131*OFA,4)," ")</f>
        <v>15.24</v>
      </c>
      <c r="T131" s="144"/>
      <c r="U131" s="75">
        <f>+D131+Q131+S131</f>
        <v>723.646</v>
      </c>
      <c r="V131" s="21"/>
    </row>
    <row r="132" spans="1:22" ht="18" customHeight="1">
      <c r="A132" s="73" t="s">
        <v>74</v>
      </c>
      <c r="B132" s="180">
        <v>737</v>
      </c>
      <c r="C132" s="189"/>
      <c r="D132" s="40">
        <f>IF(B132&lt;&gt;0,B132+C132," ")</f>
        <v>737</v>
      </c>
      <c r="E132" s="183"/>
      <c r="F132" s="212">
        <f>IF(D132&lt;&gt;0,ROUND(B132*Full_GA,4)," ")</f>
        <v>290.7465</v>
      </c>
      <c r="G132" s="40"/>
      <c r="H132" s="41">
        <f>IF(D132&lt;&gt;0,D132+F132," ")</f>
        <v>1027.7465</v>
      </c>
      <c r="I132" s="183"/>
      <c r="J132" s="154">
        <f>IF($D132&lt;&gt;0,ROUND($B132*OFA,4)," ")</f>
        <v>22.11</v>
      </c>
      <c r="K132" s="41">
        <f>+H132+J132</f>
        <v>1049.8564999999999</v>
      </c>
      <c r="L132" s="167"/>
      <c r="M132" s="154">
        <f>IF($K132&lt;&gt;0,ROUND($K132*NFA,4)," ")</f>
        <v>31.4957</v>
      </c>
      <c r="N132" s="41"/>
      <c r="O132" s="41">
        <f>IF(K132&lt;&gt;0,K132+M132," ")</f>
        <v>1081.3521999999998</v>
      </c>
      <c r="P132" s="167"/>
      <c r="Q132" s="154">
        <f>IF($D132&lt;&gt;0,ROUND($B132*Full_GA_NIH,4)," ")</f>
        <v>290.7465</v>
      </c>
      <c r="R132" s="144"/>
      <c r="S132" s="154">
        <f>IF($D132&lt;&gt;0,ROUND($B132*OFA,4)," ")</f>
        <v>22.11</v>
      </c>
      <c r="T132" s="144"/>
      <c r="U132" s="75">
        <f>+D132+Q132+S132</f>
        <v>1049.8564999999999</v>
      </c>
      <c r="V132" s="21"/>
    </row>
    <row r="133" spans="1:22" ht="18" customHeight="1">
      <c r="A133" s="116" t="s">
        <v>75</v>
      </c>
      <c r="B133" s="178">
        <v>615</v>
      </c>
      <c r="C133" s="184"/>
      <c r="D133" s="124">
        <f>IF(B133&lt;&gt;0,B133+C133," ")</f>
        <v>615</v>
      </c>
      <c r="E133" s="181"/>
      <c r="F133" s="224">
        <f>IF(D133&lt;&gt;0,ROUND(B133*Full_GA,4)," ")</f>
        <v>242.6175</v>
      </c>
      <c r="G133" s="124"/>
      <c r="H133" s="125">
        <f>IF(D133&lt;&gt;0,D133+F133," ")</f>
        <v>857.6175000000001</v>
      </c>
      <c r="I133" s="181"/>
      <c r="J133" s="158">
        <f>IF($D133&lt;&gt;0,ROUND($B133*OFA,4)," ")</f>
        <v>18.45</v>
      </c>
      <c r="K133" s="125">
        <f>+H133+J133</f>
        <v>876.0675000000001</v>
      </c>
      <c r="L133" s="171"/>
      <c r="M133" s="158">
        <f>IF($K133&lt;&gt;0,ROUND($K133*NFA,4)," ")</f>
        <v>26.282</v>
      </c>
      <c r="N133" s="125"/>
      <c r="O133" s="125">
        <f>IF(K133&lt;&gt;0,K133+M133," ")</f>
        <v>902.3495000000001</v>
      </c>
      <c r="P133" s="171"/>
      <c r="Q133" s="158">
        <f>IF($D133&lt;&gt;0,ROUND($B133*Full_GA_NIH,4)," ")</f>
        <v>242.6175</v>
      </c>
      <c r="R133" s="147"/>
      <c r="S133" s="158">
        <f>IF($D133&lt;&gt;0,ROUND($B133*OFA,4)," ")</f>
        <v>18.45</v>
      </c>
      <c r="T133" s="147"/>
      <c r="U133" s="126">
        <f>+D133+Q133+S133</f>
        <v>876.0675000000001</v>
      </c>
      <c r="V133" s="21"/>
    </row>
    <row r="134" spans="1:22" ht="18.75" customHeight="1">
      <c r="A134" s="138" t="s">
        <v>101</v>
      </c>
      <c r="B134" s="254"/>
      <c r="C134" s="189"/>
      <c r="D134" s="40"/>
      <c r="E134" s="183"/>
      <c r="F134" s="212"/>
      <c r="G134" s="40"/>
      <c r="H134" s="41"/>
      <c r="I134" s="183"/>
      <c r="J134" s="154"/>
      <c r="K134" s="41"/>
      <c r="L134" s="167"/>
      <c r="M134" s="154"/>
      <c r="N134" s="41"/>
      <c r="O134" s="41"/>
      <c r="P134" s="167"/>
      <c r="Q134" s="154"/>
      <c r="R134" s="144"/>
      <c r="S134" s="154"/>
      <c r="T134" s="144"/>
      <c r="U134" s="75"/>
      <c r="V134" s="21"/>
    </row>
    <row r="135" spans="1:22" ht="19.5" customHeight="1">
      <c r="A135" s="97" t="s">
        <v>69</v>
      </c>
      <c r="B135" s="254">
        <v>20</v>
      </c>
      <c r="C135" s="189"/>
      <c r="D135" s="40">
        <f>IF(B135&lt;&gt;0,B135+C135," ")</f>
        <v>20</v>
      </c>
      <c r="E135" s="183"/>
      <c r="F135" s="212">
        <f>IF(D135&lt;&gt;0,ROUND(B135*Full_GA,4)," ")</f>
        <v>7.89</v>
      </c>
      <c r="G135" s="40"/>
      <c r="H135" s="41">
        <f>IF(D135&lt;&gt;0,D135+F135," ")</f>
        <v>27.89</v>
      </c>
      <c r="I135" s="183"/>
      <c r="J135" s="154">
        <f>IF($D135&lt;&gt;0,ROUND($B135*OFA,4)," ")</f>
        <v>0.6</v>
      </c>
      <c r="K135" s="41">
        <f>+H135+J135</f>
        <v>28.490000000000002</v>
      </c>
      <c r="L135" s="167"/>
      <c r="M135" s="154">
        <f>IF($K135&lt;&gt;0,ROUND($K135*NFA,4)," ")</f>
        <v>0.8547</v>
      </c>
      <c r="N135" s="41"/>
      <c r="O135" s="41">
        <f>IF(K135&lt;&gt;0,K135+M135," ")</f>
        <v>29.344700000000003</v>
      </c>
      <c r="P135" s="167"/>
      <c r="Q135" s="154">
        <f>IF($D135&lt;&gt;0,ROUND($B135*Full_GA_NIH,4)," ")</f>
        <v>7.89</v>
      </c>
      <c r="R135" s="144"/>
      <c r="S135" s="154">
        <f>IF($D135&lt;&gt;0,ROUND($B135*OFA,4)," ")</f>
        <v>0.6</v>
      </c>
      <c r="T135" s="144"/>
      <c r="U135" s="75">
        <f>+D135+Q135+S135</f>
        <v>28.490000000000002</v>
      </c>
      <c r="V135" s="21"/>
    </row>
    <row r="136" spans="1:22" ht="12.75">
      <c r="A136" s="139" t="s">
        <v>97</v>
      </c>
      <c r="B136" s="256"/>
      <c r="C136" s="184"/>
      <c r="D136" s="124"/>
      <c r="E136" s="181"/>
      <c r="F136" s="224"/>
      <c r="G136" s="124"/>
      <c r="H136" s="125"/>
      <c r="I136" s="181"/>
      <c r="J136" s="158"/>
      <c r="K136" s="125"/>
      <c r="L136" s="171"/>
      <c r="M136" s="158"/>
      <c r="N136" s="125"/>
      <c r="O136" s="125"/>
      <c r="P136" s="171"/>
      <c r="Q136" s="164"/>
      <c r="R136" s="147"/>
      <c r="S136" s="164"/>
      <c r="T136" s="147"/>
      <c r="U136" s="126"/>
      <c r="V136" s="21"/>
    </row>
    <row r="137" spans="1:22" ht="25.5" customHeight="1">
      <c r="A137" s="98" t="s">
        <v>108</v>
      </c>
      <c r="B137" s="241"/>
      <c r="C137" s="185"/>
      <c r="D137" s="49"/>
      <c r="E137" s="182"/>
      <c r="F137" s="228"/>
      <c r="G137" s="49"/>
      <c r="H137" s="51"/>
      <c r="I137" s="182"/>
      <c r="J137" s="176"/>
      <c r="K137" s="51"/>
      <c r="L137" s="175"/>
      <c r="M137" s="176"/>
      <c r="N137" s="51"/>
      <c r="O137" s="51"/>
      <c r="P137" s="175"/>
      <c r="Q137" s="163"/>
      <c r="R137" s="151"/>
      <c r="S137" s="163"/>
      <c r="T137" s="151"/>
      <c r="U137" s="95"/>
      <c r="V137" s="21"/>
    </row>
    <row r="138" spans="1:22" ht="15.75">
      <c r="A138" s="277" t="s">
        <v>142</v>
      </c>
      <c r="B138" s="241"/>
      <c r="C138" s="185"/>
      <c r="D138" s="49" t="str">
        <f aca="true" t="shared" si="44" ref="D138:D146">IF(B138&lt;&gt;0,B138+C138," ")</f>
        <v> </v>
      </c>
      <c r="E138" s="182"/>
      <c r="F138" s="228" t="str">
        <f>IF(D138&lt;&gt;0,ROUND(B138*GA,2)," ")</f>
        <v> </v>
      </c>
      <c r="G138" s="49"/>
      <c r="H138" s="51" t="str">
        <f aca="true" t="shared" si="45" ref="H138:H146">IF(D138&lt;&gt;0,D138+F138," ")</f>
        <v> </v>
      </c>
      <c r="I138" s="182"/>
      <c r="J138" s="176"/>
      <c r="K138" s="51"/>
      <c r="L138" s="175"/>
      <c r="M138" s="176" t="str">
        <f>IF(H138&lt;&gt;0,ROUND(H138*NFA,2)," ")</f>
        <v> </v>
      </c>
      <c r="N138" s="51"/>
      <c r="O138" s="51" t="str">
        <f>IF(H138&lt;&gt;0,H138+M138," ")</f>
        <v> </v>
      </c>
      <c r="P138" s="175"/>
      <c r="Q138" s="163"/>
      <c r="R138" s="151"/>
      <c r="S138" s="163"/>
      <c r="T138" s="151"/>
      <c r="U138" s="95"/>
      <c r="V138" s="21"/>
    </row>
    <row r="139" spans="1:22" ht="18" customHeight="1">
      <c r="A139" s="99" t="s">
        <v>14</v>
      </c>
      <c r="B139" s="241">
        <v>0.35</v>
      </c>
      <c r="C139" s="185"/>
      <c r="D139" s="40">
        <f t="shared" si="44"/>
        <v>0.35</v>
      </c>
      <c r="E139" s="183"/>
      <c r="F139" s="212">
        <f aca="true" t="shared" si="46" ref="F139:F144">IF(D139&lt;&gt;0,ROUND(B139*Full_GA,2)," ")</f>
        <v>0.14</v>
      </c>
      <c r="G139" s="40"/>
      <c r="H139" s="41">
        <f t="shared" si="45"/>
        <v>0.49</v>
      </c>
      <c r="I139" s="183"/>
      <c r="J139" s="154">
        <f aca="true" t="shared" si="47" ref="J139:J145">IF($D139&lt;&gt;0,ROUND($B139*OFA,2)," ")</f>
        <v>0.01</v>
      </c>
      <c r="K139" s="41">
        <f aca="true" t="shared" si="48" ref="K139:K144">+H139+J139</f>
        <v>0.5</v>
      </c>
      <c r="L139" s="167"/>
      <c r="M139" s="154">
        <f aca="true" t="shared" si="49" ref="M139:M145">IF($K139&lt;&gt;0,ROUND($K139*NFA,2)," ")</f>
        <v>0.02</v>
      </c>
      <c r="N139" s="41"/>
      <c r="O139" s="41">
        <f aca="true" t="shared" si="50" ref="O139:O144">IF(K139&lt;&gt;0,K139+M139," ")</f>
        <v>0.52</v>
      </c>
      <c r="P139" s="167"/>
      <c r="Q139" s="154">
        <f aca="true" t="shared" si="51" ref="Q139:Q145">IF($D139&lt;&gt;0,ROUND($B139*Full_GA_NIH,2)," ")</f>
        <v>0.14</v>
      </c>
      <c r="R139" s="144"/>
      <c r="S139" s="156">
        <f aca="true" t="shared" si="52" ref="S139:S144">+B139*OFA</f>
        <v>0.010499999999999999</v>
      </c>
      <c r="T139" s="144"/>
      <c r="U139" s="75">
        <f aca="true" t="shared" si="53" ref="U139:U144">+D139+Q139+S139</f>
        <v>0.5005</v>
      </c>
      <c r="V139" s="21"/>
    </row>
    <row r="140" spans="1:22" ht="18" customHeight="1">
      <c r="A140" s="99" t="s">
        <v>15</v>
      </c>
      <c r="B140" s="179">
        <v>0.85</v>
      </c>
      <c r="C140" s="179"/>
      <c r="D140" s="40">
        <f>IF(B140&lt;&gt;0,B140+C140," ")</f>
        <v>0.85</v>
      </c>
      <c r="E140" s="183"/>
      <c r="F140" s="212">
        <f>IF(D140&lt;&gt;0,ROUND(B140*Full_GA,2)," ")</f>
        <v>0.34</v>
      </c>
      <c r="G140" s="40"/>
      <c r="H140" s="41">
        <f>IF(D140&lt;&gt;0,D140+F140," ")</f>
        <v>1.19</v>
      </c>
      <c r="I140" s="183"/>
      <c r="J140" s="154">
        <f t="shared" si="47"/>
        <v>0.03</v>
      </c>
      <c r="K140" s="41">
        <f>+H140+J140</f>
        <v>1.22</v>
      </c>
      <c r="L140" s="167"/>
      <c r="M140" s="154">
        <f t="shared" si="49"/>
        <v>0.04</v>
      </c>
      <c r="N140" s="41"/>
      <c r="O140" s="41">
        <f>IF(K140&lt;&gt;0,K140+M140," ")</f>
        <v>1.26</v>
      </c>
      <c r="P140" s="167"/>
      <c r="Q140" s="154">
        <f t="shared" si="51"/>
        <v>0.34</v>
      </c>
      <c r="R140" s="144"/>
      <c r="S140" s="156">
        <f>+B140*OFA</f>
        <v>0.0255</v>
      </c>
      <c r="T140" s="144"/>
      <c r="U140" s="75">
        <f t="shared" si="53"/>
        <v>1.2155</v>
      </c>
      <c r="V140" s="21"/>
    </row>
    <row r="141" spans="1:22" ht="18" customHeight="1">
      <c r="A141" s="99" t="s">
        <v>16</v>
      </c>
      <c r="B141" s="179">
        <v>5.7</v>
      </c>
      <c r="C141" s="179"/>
      <c r="D141" s="40">
        <f t="shared" si="44"/>
        <v>5.7</v>
      </c>
      <c r="E141" s="183"/>
      <c r="F141" s="212">
        <f t="shared" si="46"/>
        <v>2.25</v>
      </c>
      <c r="G141" s="40"/>
      <c r="H141" s="41">
        <f t="shared" si="45"/>
        <v>7.95</v>
      </c>
      <c r="I141" s="183"/>
      <c r="J141" s="154">
        <f t="shared" si="47"/>
        <v>0.17</v>
      </c>
      <c r="K141" s="41">
        <f t="shared" si="48"/>
        <v>8.120000000000001</v>
      </c>
      <c r="L141" s="167"/>
      <c r="M141" s="154">
        <f t="shared" si="49"/>
        <v>0.24</v>
      </c>
      <c r="N141" s="41"/>
      <c r="O141" s="41">
        <f t="shared" si="50"/>
        <v>8.360000000000001</v>
      </c>
      <c r="P141" s="167"/>
      <c r="Q141" s="154">
        <f t="shared" si="51"/>
        <v>2.25</v>
      </c>
      <c r="R141" s="144"/>
      <c r="S141" s="156">
        <f t="shared" si="52"/>
        <v>0.17099999999999999</v>
      </c>
      <c r="T141" s="144"/>
      <c r="U141" s="75">
        <f t="shared" si="53"/>
        <v>8.121</v>
      </c>
      <c r="V141" s="21"/>
    </row>
    <row r="142" spans="1:22" ht="18" customHeight="1">
      <c r="A142" s="100" t="s">
        <v>17</v>
      </c>
      <c r="B142" s="179">
        <v>16.95</v>
      </c>
      <c r="C142" s="179"/>
      <c r="D142" s="40">
        <f t="shared" si="44"/>
        <v>16.95</v>
      </c>
      <c r="E142" s="183"/>
      <c r="F142" s="212">
        <f t="shared" si="46"/>
        <v>6.69</v>
      </c>
      <c r="G142" s="40"/>
      <c r="H142" s="41">
        <f t="shared" si="45"/>
        <v>23.64</v>
      </c>
      <c r="I142" s="183"/>
      <c r="J142" s="154">
        <f t="shared" si="47"/>
        <v>0.51</v>
      </c>
      <c r="K142" s="41">
        <f t="shared" si="48"/>
        <v>24.150000000000002</v>
      </c>
      <c r="L142" s="167"/>
      <c r="M142" s="154">
        <f t="shared" si="49"/>
        <v>0.72</v>
      </c>
      <c r="N142" s="41"/>
      <c r="O142" s="41">
        <f t="shared" si="50"/>
        <v>24.87</v>
      </c>
      <c r="P142" s="167"/>
      <c r="Q142" s="154">
        <f t="shared" si="51"/>
        <v>6.69</v>
      </c>
      <c r="R142" s="144"/>
      <c r="S142" s="156">
        <f t="shared" si="52"/>
        <v>0.5085</v>
      </c>
      <c r="T142" s="144"/>
      <c r="U142" s="75">
        <f t="shared" si="53"/>
        <v>24.148500000000002</v>
      </c>
      <c r="V142" s="21"/>
    </row>
    <row r="143" spans="1:22" ht="18" customHeight="1">
      <c r="A143" s="100" t="s">
        <v>71</v>
      </c>
      <c r="B143" s="179">
        <v>12.5</v>
      </c>
      <c r="C143" s="179"/>
      <c r="D143" s="40">
        <f>IF(B143&lt;&gt;0,B143+C143," ")</f>
        <v>12.5</v>
      </c>
      <c r="E143" s="183"/>
      <c r="F143" s="212">
        <f>IF(D143&lt;&gt;0,ROUND(B143*Full_GA,2)," ")</f>
        <v>4.93</v>
      </c>
      <c r="G143" s="40"/>
      <c r="H143" s="41">
        <f>IF(D143&lt;&gt;0,D143+F143," ")</f>
        <v>17.43</v>
      </c>
      <c r="I143" s="183"/>
      <c r="J143" s="154">
        <f t="shared" si="47"/>
        <v>0.38</v>
      </c>
      <c r="K143" s="41">
        <f>+H143+J143</f>
        <v>17.81</v>
      </c>
      <c r="L143" s="167"/>
      <c r="M143" s="154">
        <f t="shared" si="49"/>
        <v>0.53</v>
      </c>
      <c r="N143" s="41"/>
      <c r="O143" s="41">
        <f>IF(K143&lt;&gt;0,K143+M143," ")</f>
        <v>18.34</v>
      </c>
      <c r="P143" s="167"/>
      <c r="Q143" s="154">
        <f t="shared" si="51"/>
        <v>4.93</v>
      </c>
      <c r="R143" s="144"/>
      <c r="S143" s="156">
        <f>+B143*OFA</f>
        <v>0.375</v>
      </c>
      <c r="T143" s="144"/>
      <c r="U143" s="75">
        <f t="shared" si="53"/>
        <v>17.805</v>
      </c>
      <c r="V143" s="21"/>
    </row>
    <row r="144" spans="1:22" ht="18" customHeight="1">
      <c r="A144" s="100" t="s">
        <v>70</v>
      </c>
      <c r="B144" s="179">
        <v>1</v>
      </c>
      <c r="C144" s="179"/>
      <c r="D144" s="40">
        <f t="shared" si="44"/>
        <v>1</v>
      </c>
      <c r="E144" s="183"/>
      <c r="F144" s="212">
        <f t="shared" si="46"/>
        <v>0.39</v>
      </c>
      <c r="G144" s="40"/>
      <c r="H144" s="41">
        <f t="shared" si="45"/>
        <v>1.3900000000000001</v>
      </c>
      <c r="I144" s="183"/>
      <c r="J144" s="154">
        <f t="shared" si="47"/>
        <v>0.03</v>
      </c>
      <c r="K144" s="41">
        <f t="shared" si="48"/>
        <v>1.4200000000000002</v>
      </c>
      <c r="L144" s="167"/>
      <c r="M144" s="154">
        <f t="shared" si="49"/>
        <v>0.04</v>
      </c>
      <c r="N144" s="41"/>
      <c r="O144" s="41">
        <f t="shared" si="50"/>
        <v>1.4600000000000002</v>
      </c>
      <c r="P144" s="167"/>
      <c r="Q144" s="154">
        <f t="shared" si="51"/>
        <v>0.39</v>
      </c>
      <c r="R144" s="144"/>
      <c r="S144" s="156">
        <f t="shared" si="52"/>
        <v>0.03</v>
      </c>
      <c r="T144" s="144"/>
      <c r="U144" s="75">
        <f t="shared" si="53"/>
        <v>1.4200000000000002</v>
      </c>
      <c r="V144" s="21"/>
    </row>
    <row r="145" spans="1:22" ht="18" customHeight="1">
      <c r="A145" s="100" t="s">
        <v>143</v>
      </c>
      <c r="B145" s="179">
        <v>1.3</v>
      </c>
      <c r="C145" s="179"/>
      <c r="D145" s="40">
        <f t="shared" si="44"/>
        <v>1.3</v>
      </c>
      <c r="E145" s="183"/>
      <c r="F145" s="212">
        <f>IF(D145&lt;&gt;0,ROUND(B145*Full_GA,2)," ")</f>
        <v>0.51</v>
      </c>
      <c r="G145" s="40"/>
      <c r="H145" s="41">
        <f>IF(D145&lt;&gt;0,D145+F145," ")</f>
        <v>1.81</v>
      </c>
      <c r="I145" s="183"/>
      <c r="J145" s="154">
        <f t="shared" si="47"/>
        <v>0.04</v>
      </c>
      <c r="K145" s="41">
        <f>+H145+J145</f>
        <v>1.85</v>
      </c>
      <c r="L145" s="167"/>
      <c r="M145" s="154">
        <f t="shared" si="49"/>
        <v>0.06</v>
      </c>
      <c r="N145" s="41"/>
      <c r="O145" s="41">
        <f>IF(K145&lt;&gt;0,K145+M145," ")</f>
        <v>1.9100000000000001</v>
      </c>
      <c r="P145" s="167"/>
      <c r="Q145" s="154">
        <f t="shared" si="51"/>
        <v>0.51</v>
      </c>
      <c r="R145" s="144"/>
      <c r="S145" s="156">
        <f>+B145*OFA</f>
        <v>0.039</v>
      </c>
      <c r="T145" s="144"/>
      <c r="U145" s="75">
        <f>+D145+Q145+S145</f>
        <v>1.849</v>
      </c>
      <c r="V145" s="21"/>
    </row>
    <row r="146" spans="1:22" ht="18" customHeight="1">
      <c r="A146" s="140" t="s">
        <v>42</v>
      </c>
      <c r="B146" s="186">
        <v>39.15</v>
      </c>
      <c r="C146" s="186"/>
      <c r="D146" s="124">
        <f t="shared" si="44"/>
        <v>39.15</v>
      </c>
      <c r="E146" s="181"/>
      <c r="F146" s="224">
        <f>IF($D146&lt;&gt;0,ROUND($B146*$B$2,2)," ")</f>
        <v>12.21</v>
      </c>
      <c r="G146" s="124"/>
      <c r="H146" s="125">
        <f t="shared" si="45"/>
        <v>51.36</v>
      </c>
      <c r="I146" s="181"/>
      <c r="J146" s="158">
        <f>IF($D146&lt;&gt;0,ROUND($B146*$B$1,2)," ")</f>
        <v>15.44</v>
      </c>
      <c r="K146" s="125">
        <f>IF(D146&lt;&gt;0,D146+J146," ")</f>
        <v>54.589999999999996</v>
      </c>
      <c r="L146" s="171"/>
      <c r="M146" s="158">
        <f>IF($K146&lt;&gt;0,ROUND($K146*NFA,2)," ")</f>
        <v>1.64</v>
      </c>
      <c r="N146" s="125"/>
      <c r="O146" s="125">
        <f>IF(K146&lt;&gt;0,K146+M146," ")</f>
        <v>56.23</v>
      </c>
      <c r="P146" s="171"/>
      <c r="Q146" s="164"/>
      <c r="R146" s="147"/>
      <c r="S146" s="164"/>
      <c r="T146" s="147"/>
      <c r="U146" s="126"/>
      <c r="V146" s="21"/>
    </row>
    <row r="147" spans="1:22" ht="34.5" customHeight="1">
      <c r="A147" s="262" t="s">
        <v>140</v>
      </c>
      <c r="B147" s="263"/>
      <c r="C147" s="263"/>
      <c r="D147" s="264"/>
      <c r="E147" s="264"/>
      <c r="F147" s="265"/>
      <c r="G147" s="264"/>
      <c r="H147" s="266"/>
      <c r="I147" s="264"/>
      <c r="J147" s="266"/>
      <c r="K147" s="266"/>
      <c r="L147" s="266"/>
      <c r="M147" s="266"/>
      <c r="N147" s="266"/>
      <c r="O147" s="266"/>
      <c r="P147" s="266"/>
      <c r="Q147" s="267"/>
      <c r="R147" s="267"/>
      <c r="S147" s="267"/>
      <c r="T147" s="267"/>
      <c r="U147" s="268"/>
      <c r="V147" s="21"/>
    </row>
    <row r="148" spans="1:22" ht="18.75" customHeight="1">
      <c r="A148" s="269" t="s">
        <v>83</v>
      </c>
      <c r="B148" s="274" t="s">
        <v>82</v>
      </c>
      <c r="C148" s="28"/>
      <c r="D148" s="49"/>
      <c r="E148" s="49"/>
      <c r="F148" s="50"/>
      <c r="G148" s="49"/>
      <c r="H148" s="51"/>
      <c r="I148" s="49"/>
      <c r="J148" s="51"/>
      <c r="K148" s="51"/>
      <c r="L148" s="51"/>
      <c r="M148" s="51"/>
      <c r="N148" s="51"/>
      <c r="O148" s="51"/>
      <c r="P148" s="51"/>
      <c r="Q148" s="52"/>
      <c r="R148" s="52"/>
      <c r="S148" s="52"/>
      <c r="T148" s="52"/>
      <c r="U148" s="95"/>
      <c r="V148" s="21"/>
    </row>
    <row r="149" spans="1:22" ht="33.75">
      <c r="A149" s="101" t="s">
        <v>84</v>
      </c>
      <c r="B149" s="67">
        <v>0</v>
      </c>
      <c r="C149" s="28"/>
      <c r="D149" s="49"/>
      <c r="E149" s="49"/>
      <c r="F149" s="50"/>
      <c r="G149" s="49"/>
      <c r="H149" s="51"/>
      <c r="I149" s="49"/>
      <c r="J149" s="51"/>
      <c r="K149" s="51"/>
      <c r="L149" s="51"/>
      <c r="M149" s="51"/>
      <c r="N149" s="51"/>
      <c r="O149" s="51"/>
      <c r="P149" s="51"/>
      <c r="Q149" s="52"/>
      <c r="R149" s="52"/>
      <c r="S149" s="52"/>
      <c r="T149" s="52"/>
      <c r="U149" s="95"/>
      <c r="V149" s="21"/>
    </row>
    <row r="150" spans="1:22" ht="33.75">
      <c r="A150" s="101" t="s">
        <v>85</v>
      </c>
      <c r="B150" s="67">
        <v>5.25</v>
      </c>
      <c r="C150" s="28"/>
      <c r="D150" s="275"/>
      <c r="E150" s="49"/>
      <c r="F150" s="50"/>
      <c r="G150" s="49"/>
      <c r="H150" s="51"/>
      <c r="I150" s="49"/>
      <c r="J150" s="51"/>
      <c r="K150" s="51"/>
      <c r="L150" s="51"/>
      <c r="M150" s="51"/>
      <c r="N150" s="51"/>
      <c r="O150" s="51"/>
      <c r="P150" s="51"/>
      <c r="Q150" s="52"/>
      <c r="R150" s="52"/>
      <c r="S150" s="52"/>
      <c r="T150" s="52"/>
      <c r="U150" s="95"/>
      <c r="V150" s="21"/>
    </row>
    <row r="151" spans="1:22" ht="78.75">
      <c r="A151" s="101" t="s">
        <v>86</v>
      </c>
      <c r="B151" s="67">
        <v>13.95</v>
      </c>
      <c r="C151" s="28"/>
      <c r="D151" s="275"/>
      <c r="E151" s="49"/>
      <c r="F151" s="50"/>
      <c r="G151" s="49"/>
      <c r="H151" s="51"/>
      <c r="I151" s="49"/>
      <c r="J151" s="51"/>
      <c r="K151" s="51"/>
      <c r="L151" s="51"/>
      <c r="M151" s="51"/>
      <c r="N151" s="51"/>
      <c r="O151" s="51"/>
      <c r="P151" s="51"/>
      <c r="Q151" s="52"/>
      <c r="R151" s="52"/>
      <c r="S151" s="52"/>
      <c r="T151" s="52"/>
      <c r="U151" s="95"/>
      <c r="V151" s="21"/>
    </row>
    <row r="152" spans="1:22" ht="22.5">
      <c r="A152" s="101" t="s">
        <v>87</v>
      </c>
      <c r="B152" s="67">
        <v>20.55</v>
      </c>
      <c r="C152" s="28"/>
      <c r="D152" s="275"/>
      <c r="E152" s="49"/>
      <c r="F152" s="50"/>
      <c r="G152" s="49"/>
      <c r="H152" s="51"/>
      <c r="I152" s="49"/>
      <c r="J152" s="51"/>
      <c r="K152" s="51"/>
      <c r="L152" s="51"/>
      <c r="M152" s="51"/>
      <c r="N152" s="51"/>
      <c r="O152" s="51"/>
      <c r="P152" s="51"/>
      <c r="Q152" s="52"/>
      <c r="R152" s="52"/>
      <c r="S152" s="52"/>
      <c r="T152" s="52"/>
      <c r="U152" s="95"/>
      <c r="V152" s="21"/>
    </row>
    <row r="153" spans="1:22" ht="33.75">
      <c r="A153" s="101" t="s">
        <v>88</v>
      </c>
      <c r="B153" s="67">
        <v>0</v>
      </c>
      <c r="C153" s="13"/>
      <c r="D153" s="13"/>
      <c r="E153" s="13"/>
      <c r="F153" s="53"/>
      <c r="G153" s="13"/>
      <c r="H153" s="52"/>
      <c r="I153" s="13"/>
      <c r="J153" s="52"/>
      <c r="K153" s="52"/>
      <c r="L153" s="52"/>
      <c r="M153" s="52"/>
      <c r="N153" s="52"/>
      <c r="O153" s="54"/>
      <c r="P153" s="54"/>
      <c r="Q153" s="52"/>
      <c r="R153" s="52"/>
      <c r="S153" s="52"/>
      <c r="T153" s="52"/>
      <c r="U153" s="95"/>
      <c r="V153" s="21"/>
    </row>
    <row r="154" spans="1:22" ht="27.75" customHeight="1">
      <c r="A154" s="101" t="s">
        <v>89</v>
      </c>
      <c r="B154" s="67">
        <v>0</v>
      </c>
      <c r="C154" s="13"/>
      <c r="D154" s="13"/>
      <c r="E154" s="13"/>
      <c r="F154" s="53"/>
      <c r="G154" s="13"/>
      <c r="H154" s="52"/>
      <c r="I154" s="13"/>
      <c r="J154" s="52"/>
      <c r="K154" s="52"/>
      <c r="L154" s="52"/>
      <c r="M154" s="52"/>
      <c r="N154" s="52"/>
      <c r="O154" s="54"/>
      <c r="P154" s="54"/>
      <c r="Q154" s="52"/>
      <c r="R154" s="52"/>
      <c r="S154" s="52"/>
      <c r="T154" s="52"/>
      <c r="U154" s="95"/>
      <c r="V154" s="21"/>
    </row>
    <row r="155" spans="1:22" ht="56.25">
      <c r="A155" s="101" t="s">
        <v>90</v>
      </c>
      <c r="B155" s="67">
        <v>0</v>
      </c>
      <c r="C155" s="28"/>
      <c r="D155" s="49" t="str">
        <f>IF(B155&lt;&gt;0,B155+C155," ")</f>
        <v> </v>
      </c>
      <c r="E155" s="49"/>
      <c r="F155" s="50" t="str">
        <f>IF(D155&lt;&gt;0,ROUND(B155*GA,2)," ")</f>
        <v> </v>
      </c>
      <c r="G155" s="49"/>
      <c r="H155" s="51" t="str">
        <f>IF(D155&lt;&gt;0,D155+F155," ")</f>
        <v> </v>
      </c>
      <c r="I155" s="49" t="str">
        <f>IF(E155&lt;&gt;0,E155+G155," ")</f>
        <v> </v>
      </c>
      <c r="J155" s="51"/>
      <c r="K155" s="51"/>
      <c r="L155" s="51"/>
      <c r="M155" s="51" t="str">
        <f>IF(H155&lt;&gt;0,ROUND(H155*NFA,2)," ")</f>
        <v> </v>
      </c>
      <c r="N155" s="51"/>
      <c r="O155" s="51" t="str">
        <f>IF(H155&lt;&gt;0,H155+M155," ")</f>
        <v> </v>
      </c>
      <c r="P155" s="51"/>
      <c r="Q155" s="52"/>
      <c r="R155" s="52"/>
      <c r="S155" s="52"/>
      <c r="T155" s="52"/>
      <c r="U155" s="95"/>
      <c r="V155" s="21"/>
    </row>
    <row r="156" spans="1:22" ht="56.25">
      <c r="A156" s="101" t="s">
        <v>91</v>
      </c>
      <c r="B156" s="67">
        <v>0</v>
      </c>
      <c r="C156" s="28"/>
      <c r="D156" s="49" t="str">
        <f>IF(B156&lt;&gt;0,B156+C156," ")</f>
        <v> </v>
      </c>
      <c r="E156" s="49"/>
      <c r="F156" s="50" t="str">
        <f>IF(D156&lt;&gt;0,ROUND(B156*GA,2)," ")</f>
        <v> </v>
      </c>
      <c r="G156" s="49"/>
      <c r="H156" s="51" t="str">
        <f>IF(D156&lt;&gt;0,D156+F156," ")</f>
        <v> </v>
      </c>
      <c r="I156" s="49" t="str">
        <f>IF(E156&lt;&gt;0,E156+G156," ")</f>
        <v> </v>
      </c>
      <c r="J156" s="51"/>
      <c r="K156" s="51"/>
      <c r="L156" s="51"/>
      <c r="M156" s="51" t="str">
        <f>IF(H156&lt;&gt;0,ROUND(H156*NFA,2)," ")</f>
        <v> </v>
      </c>
      <c r="N156" s="51"/>
      <c r="O156" s="51" t="str">
        <f>IF(H156&lt;&gt;0,H156+M156," ")</f>
        <v> </v>
      </c>
      <c r="P156" s="51"/>
      <c r="Q156" s="52"/>
      <c r="R156" s="52"/>
      <c r="S156" s="52"/>
      <c r="T156" s="52"/>
      <c r="U156" s="95"/>
      <c r="V156" s="21"/>
    </row>
    <row r="157" spans="1:22" ht="60" customHeight="1">
      <c r="A157" s="269" t="s">
        <v>92</v>
      </c>
      <c r="B157" s="270">
        <v>0</v>
      </c>
      <c r="C157" s="102"/>
      <c r="D157" s="102"/>
      <c r="E157" s="102"/>
      <c r="F157" s="103"/>
      <c r="G157" s="102"/>
      <c r="H157" s="104"/>
      <c r="I157" s="102"/>
      <c r="J157" s="104"/>
      <c r="K157" s="104"/>
      <c r="L157" s="104"/>
      <c r="M157" s="104"/>
      <c r="N157" s="104"/>
      <c r="O157" s="105"/>
      <c r="P157" s="105"/>
      <c r="Q157" s="104"/>
      <c r="R157" s="104"/>
      <c r="S157" s="104"/>
      <c r="T157" s="104"/>
      <c r="U157" s="106"/>
      <c r="V157" s="21"/>
    </row>
    <row r="158" spans="1:22" ht="12.75">
      <c r="A158" s="271"/>
      <c r="B158" s="39"/>
      <c r="C158" s="39"/>
      <c r="D158" s="39"/>
      <c r="E158" s="39"/>
      <c r="F158" s="272"/>
      <c r="G158" s="39"/>
      <c r="H158" s="267"/>
      <c r="I158" s="39"/>
      <c r="J158" s="267"/>
      <c r="K158" s="267"/>
      <c r="L158" s="267"/>
      <c r="M158" s="267"/>
      <c r="N158" s="267"/>
      <c r="O158" s="273"/>
      <c r="P158" s="273"/>
      <c r="Q158" s="267"/>
      <c r="R158" s="267"/>
      <c r="S158" s="267"/>
      <c r="T158" s="267"/>
      <c r="U158" s="267"/>
      <c r="V158" s="21"/>
    </row>
    <row r="159" spans="3:22" ht="12.75">
      <c r="C159" s="13"/>
      <c r="D159" s="13"/>
      <c r="E159" s="13"/>
      <c r="F159" s="53"/>
      <c r="G159" s="13"/>
      <c r="H159" s="52"/>
      <c r="I159" s="13"/>
      <c r="J159" s="52"/>
      <c r="K159" s="52"/>
      <c r="L159" s="52"/>
      <c r="M159" s="52"/>
      <c r="N159" s="52"/>
      <c r="O159" s="54"/>
      <c r="P159" s="54"/>
      <c r="Q159" s="52"/>
      <c r="R159" s="52"/>
      <c r="S159" s="52"/>
      <c r="T159" s="52"/>
      <c r="U159" s="52"/>
      <c r="V159" s="21"/>
    </row>
    <row r="160" spans="3:22" ht="12.75">
      <c r="C160" s="13"/>
      <c r="D160" s="13"/>
      <c r="E160" s="13"/>
      <c r="F160" s="53"/>
      <c r="G160" s="13"/>
      <c r="H160" s="52"/>
      <c r="I160" s="13"/>
      <c r="J160" s="52"/>
      <c r="K160" s="52"/>
      <c r="L160" s="52"/>
      <c r="M160" s="52"/>
      <c r="N160" s="52"/>
      <c r="O160" s="54"/>
      <c r="P160" s="54"/>
      <c r="Q160" s="52"/>
      <c r="R160" s="52"/>
      <c r="S160" s="52"/>
      <c r="T160" s="52"/>
      <c r="U160" s="52"/>
      <c r="V160" s="21"/>
    </row>
    <row r="161" spans="8:22" ht="12.75">
      <c r="H161" s="21"/>
      <c r="J161" s="21"/>
      <c r="K161" s="21"/>
      <c r="L161" s="21"/>
      <c r="M161" s="21"/>
      <c r="N161" s="21"/>
      <c r="O161" s="20"/>
      <c r="P161" s="20"/>
      <c r="Q161" s="21"/>
      <c r="R161" s="21"/>
      <c r="S161" s="21"/>
      <c r="T161" s="21"/>
      <c r="U161" s="21"/>
      <c r="V161" s="21"/>
    </row>
    <row r="162" spans="8:22" ht="12.75">
      <c r="H162" s="21"/>
      <c r="J162" s="21"/>
      <c r="K162" s="21"/>
      <c r="L162" s="21"/>
      <c r="M162" s="21"/>
      <c r="N162" s="21"/>
      <c r="O162" s="20"/>
      <c r="P162" s="20"/>
      <c r="Q162" s="21"/>
      <c r="R162" s="21"/>
      <c r="S162" s="21"/>
      <c r="T162" s="21"/>
      <c r="U162" s="21"/>
      <c r="V162" s="21"/>
    </row>
    <row r="163" spans="8:22" ht="12.75">
      <c r="H163" s="21"/>
      <c r="J163" s="21"/>
      <c r="K163" s="21"/>
      <c r="L163" s="21"/>
      <c r="M163" s="21"/>
      <c r="N163" s="21"/>
      <c r="O163" s="20"/>
      <c r="P163" s="20"/>
      <c r="Q163" s="21"/>
      <c r="R163" s="21"/>
      <c r="S163" s="21"/>
      <c r="T163" s="21"/>
      <c r="U163" s="21"/>
      <c r="V163" s="21"/>
    </row>
    <row r="164" spans="8:22" ht="12.75">
      <c r="H164" s="21"/>
      <c r="J164" s="21"/>
      <c r="K164" s="21"/>
      <c r="L164" s="21"/>
      <c r="M164" s="21"/>
      <c r="N164" s="21"/>
      <c r="O164" s="20"/>
      <c r="P164" s="20"/>
      <c r="Q164" s="21"/>
      <c r="R164" s="21"/>
      <c r="S164" s="21"/>
      <c r="T164" s="21"/>
      <c r="U164" s="21"/>
      <c r="V164" s="21"/>
    </row>
    <row r="165" spans="8:22" ht="12.75">
      <c r="H165" s="21"/>
      <c r="J165" s="21"/>
      <c r="K165" s="21"/>
      <c r="L165" s="21"/>
      <c r="M165" s="21"/>
      <c r="N165" s="21"/>
      <c r="O165" s="20"/>
      <c r="P165" s="20"/>
      <c r="Q165" s="21"/>
      <c r="R165" s="21"/>
      <c r="S165" s="21"/>
      <c r="T165" s="21"/>
      <c r="U165" s="21"/>
      <c r="V165" s="21"/>
    </row>
    <row r="166" spans="8:22" ht="12.75" customHeight="1">
      <c r="H166" s="21"/>
      <c r="J166" s="21"/>
      <c r="K166" s="21"/>
      <c r="L166" s="21"/>
      <c r="M166" s="21"/>
      <c r="N166" s="21"/>
      <c r="O166" s="20"/>
      <c r="P166" s="20"/>
      <c r="Q166" s="21"/>
      <c r="R166" s="21"/>
      <c r="S166" s="21"/>
      <c r="T166" s="21"/>
      <c r="U166" s="21"/>
      <c r="V166" s="21"/>
    </row>
    <row r="167" spans="8:22" ht="14.25" customHeight="1">
      <c r="H167" s="21"/>
      <c r="J167" s="21"/>
      <c r="K167" s="21"/>
      <c r="L167" s="21"/>
      <c r="M167" s="21"/>
      <c r="N167" s="21"/>
      <c r="O167" s="20"/>
      <c r="P167" s="20"/>
      <c r="Q167" s="21"/>
      <c r="R167" s="21"/>
      <c r="S167" s="21"/>
      <c r="T167" s="21"/>
      <c r="U167" s="21"/>
      <c r="V167" s="21"/>
    </row>
    <row r="168" spans="8:22" ht="15.75" customHeight="1">
      <c r="H168" s="21"/>
      <c r="J168" s="21"/>
      <c r="K168" s="21"/>
      <c r="L168" s="21"/>
      <c r="M168" s="21"/>
      <c r="N168" s="21"/>
      <c r="O168" s="20"/>
      <c r="P168" s="20"/>
      <c r="Q168" s="21"/>
      <c r="R168" s="21"/>
      <c r="S168" s="21"/>
      <c r="T168" s="21"/>
      <c r="U168" s="21"/>
      <c r="V168" s="21"/>
    </row>
    <row r="169" spans="8:22" ht="16.5" customHeight="1">
      <c r="H169" s="21"/>
      <c r="J169" s="21"/>
      <c r="K169" s="21"/>
      <c r="L169" s="21"/>
      <c r="M169" s="21"/>
      <c r="N169" s="21"/>
      <c r="O169" s="20"/>
      <c r="P169" s="20"/>
      <c r="Q169" s="21"/>
      <c r="R169" s="21"/>
      <c r="S169" s="21"/>
      <c r="T169" s="21"/>
      <c r="U169" s="21"/>
      <c r="V169" s="21"/>
    </row>
    <row r="170" spans="1:22" ht="12.75" customHeight="1">
      <c r="A170" s="47"/>
      <c r="B170" s="68"/>
      <c r="C170" s="4"/>
      <c r="D170" s="5"/>
      <c r="E170" s="5"/>
      <c r="F170" s="15"/>
      <c r="G170" s="5"/>
      <c r="H170" s="19"/>
      <c r="I170" s="5"/>
      <c r="J170" s="19"/>
      <c r="K170" s="19"/>
      <c r="L170" s="19"/>
      <c r="M170" s="19"/>
      <c r="N170" s="19"/>
      <c r="O170" s="19"/>
      <c r="P170" s="19"/>
      <c r="Q170" s="21"/>
      <c r="R170" s="21"/>
      <c r="S170" s="21"/>
      <c r="T170" s="21"/>
      <c r="U170" s="21"/>
      <c r="V170" s="21"/>
    </row>
    <row r="171" spans="8:22" ht="12.75">
      <c r="H171" s="21"/>
      <c r="J171" s="21"/>
      <c r="K171" s="21"/>
      <c r="L171" s="21"/>
      <c r="M171" s="21"/>
      <c r="N171" s="21"/>
      <c r="O171" s="20"/>
      <c r="P171" s="20"/>
      <c r="Q171" s="21"/>
      <c r="R171" s="21"/>
      <c r="S171" s="21"/>
      <c r="T171" s="21"/>
      <c r="U171" s="21"/>
      <c r="V171" s="21"/>
    </row>
    <row r="172" spans="8:22" ht="12.75">
      <c r="H172" s="21"/>
      <c r="J172" s="21"/>
      <c r="K172" s="21"/>
      <c r="L172" s="21"/>
      <c r="M172" s="21"/>
      <c r="N172" s="21"/>
      <c r="O172" s="20"/>
      <c r="P172" s="20"/>
      <c r="Q172" s="21"/>
      <c r="R172" s="21"/>
      <c r="S172" s="21"/>
      <c r="T172" s="21"/>
      <c r="U172" s="21"/>
      <c r="V172" s="21"/>
    </row>
    <row r="173" spans="8:22" ht="9.75" customHeight="1">
      <c r="H173" s="21"/>
      <c r="J173" s="21"/>
      <c r="K173" s="21"/>
      <c r="L173" s="21"/>
      <c r="M173" s="21"/>
      <c r="N173" s="21"/>
      <c r="O173" s="20"/>
      <c r="P173" s="20"/>
      <c r="Q173" s="21"/>
      <c r="R173" s="21"/>
      <c r="S173" s="21"/>
      <c r="T173" s="21"/>
      <c r="U173" s="21"/>
      <c r="V173" s="21"/>
    </row>
    <row r="174" spans="8:22" ht="12.75">
      <c r="H174" s="21"/>
      <c r="J174" s="21"/>
      <c r="K174" s="21"/>
      <c r="L174" s="21"/>
      <c r="M174" s="21"/>
      <c r="N174" s="21"/>
      <c r="O174" s="20"/>
      <c r="P174" s="20"/>
      <c r="Q174" s="21"/>
      <c r="R174" s="21"/>
      <c r="S174" s="21"/>
      <c r="T174" s="21"/>
      <c r="U174" s="21"/>
      <c r="V174" s="21"/>
    </row>
    <row r="175" spans="8:22" ht="16.5" customHeight="1">
      <c r="H175" s="21"/>
      <c r="J175" s="21"/>
      <c r="K175" s="21"/>
      <c r="L175" s="21"/>
      <c r="M175" s="21"/>
      <c r="N175" s="21"/>
      <c r="O175" s="20"/>
      <c r="P175" s="20"/>
      <c r="Q175" s="21"/>
      <c r="R175" s="21"/>
      <c r="S175" s="21"/>
      <c r="T175" s="21"/>
      <c r="U175" s="21"/>
      <c r="V175" s="21"/>
    </row>
    <row r="176" spans="8:22" ht="12.75">
      <c r="H176" s="21"/>
      <c r="J176" s="21"/>
      <c r="K176" s="21"/>
      <c r="L176" s="21"/>
      <c r="M176" s="21"/>
      <c r="N176" s="21"/>
      <c r="O176" s="20"/>
      <c r="P176" s="20"/>
      <c r="Q176" s="21"/>
      <c r="R176" s="21"/>
      <c r="S176" s="21"/>
      <c r="T176" s="21"/>
      <c r="U176" s="21"/>
      <c r="V176" s="21"/>
    </row>
    <row r="177" spans="8:22" ht="12.75">
      <c r="H177" s="21"/>
      <c r="J177" s="21"/>
      <c r="K177" s="21"/>
      <c r="L177" s="21"/>
      <c r="M177" s="21"/>
      <c r="N177" s="21"/>
      <c r="O177" s="20"/>
      <c r="P177" s="20"/>
      <c r="Q177" s="21"/>
      <c r="R177" s="21"/>
      <c r="S177" s="21"/>
      <c r="T177" s="21"/>
      <c r="U177" s="21"/>
      <c r="V177" s="21"/>
    </row>
    <row r="178" spans="8:22" ht="12.75">
      <c r="H178" s="21"/>
      <c r="J178" s="21"/>
      <c r="K178" s="21"/>
      <c r="L178" s="21"/>
      <c r="M178" s="21"/>
      <c r="N178" s="21"/>
      <c r="O178" s="20"/>
      <c r="P178" s="20"/>
      <c r="Q178" s="21"/>
      <c r="R178" s="21"/>
      <c r="S178" s="21"/>
      <c r="T178" s="21"/>
      <c r="U178" s="21"/>
      <c r="V178" s="21"/>
    </row>
    <row r="179" spans="8:22" ht="12.75">
      <c r="H179" s="21"/>
      <c r="J179" s="21"/>
      <c r="K179" s="21"/>
      <c r="L179" s="21"/>
      <c r="M179" s="21"/>
      <c r="N179" s="21"/>
      <c r="O179" s="20"/>
      <c r="P179" s="20"/>
      <c r="Q179" s="21"/>
      <c r="R179" s="21"/>
      <c r="S179" s="21"/>
      <c r="T179" s="21"/>
      <c r="U179" s="21"/>
      <c r="V179" s="21"/>
    </row>
    <row r="180" spans="8:22" ht="12.75">
      <c r="H180" s="21"/>
      <c r="J180" s="21"/>
      <c r="K180" s="21"/>
      <c r="L180" s="21"/>
      <c r="M180" s="21"/>
      <c r="N180" s="21"/>
      <c r="O180" s="20"/>
      <c r="P180" s="20"/>
      <c r="Q180" s="21"/>
      <c r="R180" s="21"/>
      <c r="S180" s="21"/>
      <c r="T180" s="21"/>
      <c r="U180" s="21"/>
      <c r="V180" s="21"/>
    </row>
    <row r="181" spans="8:22" ht="12.75">
      <c r="H181" s="21"/>
      <c r="J181" s="21"/>
      <c r="K181" s="21"/>
      <c r="L181" s="21"/>
      <c r="M181" s="21"/>
      <c r="N181" s="21"/>
      <c r="O181" s="20"/>
      <c r="P181" s="20"/>
      <c r="Q181" s="21"/>
      <c r="R181" s="21"/>
      <c r="S181" s="21"/>
      <c r="T181" s="21"/>
      <c r="U181" s="21"/>
      <c r="V181" s="21"/>
    </row>
    <row r="182" spans="8:22" ht="10.5" customHeight="1">
      <c r="H182" s="21"/>
      <c r="J182" s="21"/>
      <c r="K182" s="21"/>
      <c r="L182" s="21"/>
      <c r="M182" s="21"/>
      <c r="N182" s="21"/>
      <c r="O182" s="20"/>
      <c r="P182" s="20"/>
      <c r="Q182" s="21"/>
      <c r="R182" s="21"/>
      <c r="S182" s="21"/>
      <c r="T182" s="21"/>
      <c r="U182" s="21"/>
      <c r="V182" s="21"/>
    </row>
    <row r="183" spans="8:22" ht="12.75">
      <c r="H183" s="21"/>
      <c r="J183" s="21"/>
      <c r="K183" s="21"/>
      <c r="L183" s="21"/>
      <c r="M183" s="21"/>
      <c r="N183" s="21"/>
      <c r="O183" s="20"/>
      <c r="P183" s="20"/>
      <c r="Q183" s="21"/>
      <c r="R183" s="21"/>
      <c r="S183" s="21"/>
      <c r="T183" s="21"/>
      <c r="U183" s="21"/>
      <c r="V183" s="21"/>
    </row>
    <row r="184" spans="8:22" ht="12.75">
      <c r="H184" s="21"/>
      <c r="J184" s="21"/>
      <c r="K184" s="21"/>
      <c r="L184" s="21"/>
      <c r="M184" s="21"/>
      <c r="N184" s="21"/>
      <c r="O184" s="20"/>
      <c r="P184" s="20"/>
      <c r="Q184" s="21"/>
      <c r="R184" s="21"/>
      <c r="S184" s="21"/>
      <c r="T184" s="21"/>
      <c r="U184" s="21"/>
      <c r="V184" s="21"/>
    </row>
    <row r="185" spans="8:22" ht="12.75">
      <c r="H185" s="21"/>
      <c r="J185" s="21"/>
      <c r="K185" s="21"/>
      <c r="L185" s="21"/>
      <c r="M185" s="21"/>
      <c r="N185" s="21"/>
      <c r="O185" s="20"/>
      <c r="P185" s="20"/>
      <c r="Q185" s="21"/>
      <c r="R185" s="21"/>
      <c r="S185" s="21"/>
      <c r="T185" s="21"/>
      <c r="U185" s="21"/>
      <c r="V185" s="21"/>
    </row>
    <row r="186" spans="8:22" ht="12.75">
      <c r="H186" s="21"/>
      <c r="J186" s="21"/>
      <c r="K186" s="21"/>
      <c r="L186" s="21"/>
      <c r="M186" s="21"/>
      <c r="N186" s="21"/>
      <c r="O186" s="20"/>
      <c r="P186" s="20"/>
      <c r="Q186" s="21"/>
      <c r="R186" s="21"/>
      <c r="S186" s="21"/>
      <c r="T186" s="21"/>
      <c r="U186" s="21"/>
      <c r="V186" s="21"/>
    </row>
    <row r="187" spans="8:22" ht="12.75">
      <c r="H187" s="21"/>
      <c r="J187" s="21"/>
      <c r="K187" s="21"/>
      <c r="L187" s="21"/>
      <c r="M187" s="21"/>
      <c r="N187" s="21"/>
      <c r="O187" s="20"/>
      <c r="P187" s="20"/>
      <c r="Q187" s="21"/>
      <c r="R187" s="21"/>
      <c r="S187" s="21"/>
      <c r="T187" s="21"/>
      <c r="U187" s="21"/>
      <c r="V187" s="21"/>
    </row>
    <row r="188" spans="1:22" ht="12.75">
      <c r="A188" s="48"/>
      <c r="B188" s="55"/>
      <c r="C188" s="5"/>
      <c r="D188" s="5"/>
      <c r="E188" s="5"/>
      <c r="F188" s="15"/>
      <c r="G188" s="5"/>
      <c r="H188" s="19"/>
      <c r="I188" s="5"/>
      <c r="J188" s="19"/>
      <c r="K188" s="19"/>
      <c r="L188" s="19"/>
      <c r="M188" s="19"/>
      <c r="N188" s="19"/>
      <c r="O188" s="19"/>
      <c r="P188" s="19"/>
      <c r="Q188" s="21"/>
      <c r="R188" s="21"/>
      <c r="S188" s="21"/>
      <c r="T188" s="21"/>
      <c r="U188" s="21"/>
      <c r="V188" s="21"/>
    </row>
    <row r="189" spans="1:22" ht="12.75">
      <c r="A189" s="48"/>
      <c r="B189" s="55"/>
      <c r="C189" s="5"/>
      <c r="D189" s="5" t="str">
        <f>IF(B189&lt;&gt;0,B189+C189," ")</f>
        <v> </v>
      </c>
      <c r="E189" s="5"/>
      <c r="F189" s="15" t="str">
        <f>IF(D189&lt;&gt;0,ROUND(B189*GA,2)," ")</f>
        <v> </v>
      </c>
      <c r="G189" s="5"/>
      <c r="H189" s="19" t="str">
        <f>IF(D189&lt;&gt;0,D189+F189," ")</f>
        <v> </v>
      </c>
      <c r="I189" s="5"/>
      <c r="J189" s="19"/>
      <c r="K189" s="19"/>
      <c r="L189" s="19"/>
      <c r="M189" s="19" t="str">
        <f>IF(H189&lt;&gt;0,ROUND(H189*NFA,2)," ")</f>
        <v> </v>
      </c>
      <c r="N189" s="19"/>
      <c r="O189" s="19" t="str">
        <f>IF(H189&lt;&gt;0,H189+M189," ")</f>
        <v> </v>
      </c>
      <c r="P189" s="19"/>
      <c r="Q189" s="21"/>
      <c r="R189" s="21"/>
      <c r="S189" s="21"/>
      <c r="T189" s="21"/>
      <c r="U189" s="21"/>
      <c r="V189" s="21"/>
    </row>
    <row r="190" spans="1:22" ht="15.75" customHeight="1">
      <c r="A190" s="48"/>
      <c r="B190" s="49"/>
      <c r="C190" s="5"/>
      <c r="D190" s="5"/>
      <c r="E190" s="5"/>
      <c r="F190" s="15"/>
      <c r="G190" s="5"/>
      <c r="H190" s="19"/>
      <c r="I190" s="5"/>
      <c r="J190" s="19"/>
      <c r="K190" s="19"/>
      <c r="L190" s="19"/>
      <c r="M190" s="19"/>
      <c r="N190" s="19"/>
      <c r="O190" s="19"/>
      <c r="P190" s="19"/>
      <c r="Q190" s="21"/>
      <c r="R190" s="21"/>
      <c r="S190" s="21"/>
      <c r="T190" s="21"/>
      <c r="U190" s="21"/>
      <c r="V190" s="21"/>
    </row>
    <row r="191" spans="2:22" ht="12.75" customHeight="1">
      <c r="B191" s="49"/>
      <c r="C191" s="5"/>
      <c r="D191" s="5"/>
      <c r="E191" s="5"/>
      <c r="F191" s="15"/>
      <c r="G191" s="5"/>
      <c r="H191" s="19"/>
      <c r="I191" s="5"/>
      <c r="J191" s="19"/>
      <c r="K191" s="19"/>
      <c r="L191" s="19"/>
      <c r="M191" s="19"/>
      <c r="N191" s="19"/>
      <c r="O191" s="19"/>
      <c r="P191" s="19"/>
      <c r="Q191" s="21"/>
      <c r="R191" s="21"/>
      <c r="S191" s="21"/>
      <c r="T191" s="21"/>
      <c r="U191" s="21"/>
      <c r="V191" s="21"/>
    </row>
    <row r="192" spans="8:22" ht="12.75">
      <c r="H192" s="21"/>
      <c r="J192" s="21"/>
      <c r="K192" s="21"/>
      <c r="L192" s="21"/>
      <c r="M192" s="21"/>
      <c r="N192" s="21"/>
      <c r="O192" s="20"/>
      <c r="P192" s="20"/>
      <c r="Q192" s="21"/>
      <c r="R192" s="21"/>
      <c r="S192" s="21"/>
      <c r="T192" s="21"/>
      <c r="U192" s="21"/>
      <c r="V192" s="21"/>
    </row>
    <row r="193" spans="8:22" ht="12.75">
      <c r="H193" s="21"/>
      <c r="J193" s="21"/>
      <c r="K193" s="21"/>
      <c r="L193" s="21"/>
      <c r="M193" s="21"/>
      <c r="N193" s="21"/>
      <c r="O193" s="20"/>
      <c r="P193" s="20"/>
      <c r="Q193" s="21"/>
      <c r="R193" s="21"/>
      <c r="S193" s="21"/>
      <c r="T193" s="21"/>
      <c r="U193" s="21"/>
      <c r="V193" s="21"/>
    </row>
    <row r="194" spans="8:22" ht="12.75">
      <c r="H194" s="21"/>
      <c r="J194" s="21"/>
      <c r="K194" s="21"/>
      <c r="L194" s="21"/>
      <c r="M194" s="21"/>
      <c r="N194" s="21"/>
      <c r="O194" s="20"/>
      <c r="P194" s="20"/>
      <c r="Q194" s="21"/>
      <c r="R194" s="21"/>
      <c r="S194" s="21"/>
      <c r="T194" s="21"/>
      <c r="U194" s="21"/>
      <c r="V194" s="21"/>
    </row>
    <row r="195" spans="8:22" ht="12.75">
      <c r="H195" s="21"/>
      <c r="J195" s="21"/>
      <c r="K195" s="21"/>
      <c r="L195" s="21"/>
      <c r="M195" s="21"/>
      <c r="N195" s="21"/>
      <c r="O195" s="20"/>
      <c r="P195" s="20"/>
      <c r="Q195" s="21"/>
      <c r="R195" s="21"/>
      <c r="S195" s="21"/>
      <c r="T195" s="21"/>
      <c r="U195" s="21"/>
      <c r="V195" s="21"/>
    </row>
    <row r="196" spans="8:22" ht="12.75">
      <c r="H196" s="21"/>
      <c r="J196" s="21"/>
      <c r="K196" s="21"/>
      <c r="L196" s="21"/>
      <c r="M196" s="21"/>
      <c r="N196" s="21"/>
      <c r="O196" s="20"/>
      <c r="P196" s="20"/>
      <c r="Q196" s="21"/>
      <c r="R196" s="21"/>
      <c r="S196" s="21"/>
      <c r="T196" s="21"/>
      <c r="U196" s="21"/>
      <c r="V196" s="21"/>
    </row>
    <row r="197" spans="8:22" ht="12.75">
      <c r="H197" s="21"/>
      <c r="J197" s="21"/>
      <c r="K197" s="21"/>
      <c r="L197" s="21"/>
      <c r="M197" s="21"/>
      <c r="N197" s="21"/>
      <c r="O197" s="20"/>
      <c r="P197" s="20"/>
      <c r="Q197" s="21"/>
      <c r="R197" s="21"/>
      <c r="S197" s="21"/>
      <c r="T197" s="21"/>
      <c r="U197" s="21"/>
      <c r="V197" s="21"/>
    </row>
    <row r="198" spans="8:22" ht="12.75">
      <c r="H198" s="21"/>
      <c r="J198" s="21"/>
      <c r="K198" s="21"/>
      <c r="L198" s="21"/>
      <c r="M198" s="21"/>
      <c r="N198" s="21"/>
      <c r="O198" s="20"/>
      <c r="P198" s="20"/>
      <c r="Q198" s="21"/>
      <c r="R198" s="21"/>
      <c r="S198" s="21"/>
      <c r="T198" s="21"/>
      <c r="U198" s="21"/>
      <c r="V198" s="21"/>
    </row>
    <row r="199" spans="8:22" ht="12.75">
      <c r="H199" s="21"/>
      <c r="J199" s="21"/>
      <c r="K199" s="21"/>
      <c r="L199" s="21"/>
      <c r="M199" s="21"/>
      <c r="N199" s="21"/>
      <c r="O199" s="20"/>
      <c r="P199" s="20"/>
      <c r="Q199" s="21"/>
      <c r="R199" s="21"/>
      <c r="S199" s="21"/>
      <c r="T199" s="21"/>
      <c r="U199" s="21"/>
      <c r="V199" s="21"/>
    </row>
    <row r="200" spans="8:22" ht="12.75">
      <c r="H200" s="21"/>
      <c r="J200" s="21"/>
      <c r="K200" s="21"/>
      <c r="L200" s="21"/>
      <c r="M200" s="21"/>
      <c r="N200" s="21"/>
      <c r="O200" s="20"/>
      <c r="P200" s="20"/>
      <c r="Q200" s="21"/>
      <c r="R200" s="21"/>
      <c r="S200" s="21"/>
      <c r="T200" s="21"/>
      <c r="U200" s="21"/>
      <c r="V200" s="21"/>
    </row>
    <row r="201" spans="8:22" ht="12.75">
      <c r="H201" s="21"/>
      <c r="J201" s="21"/>
      <c r="K201" s="21"/>
      <c r="L201" s="21"/>
      <c r="M201" s="21"/>
      <c r="N201" s="21"/>
      <c r="O201" s="20"/>
      <c r="P201" s="20"/>
      <c r="Q201" s="21"/>
      <c r="R201" s="21"/>
      <c r="S201" s="21"/>
      <c r="T201" s="21"/>
      <c r="U201" s="21"/>
      <c r="V201" s="21"/>
    </row>
    <row r="202" spans="8:22" ht="12.75">
      <c r="H202" s="21"/>
      <c r="J202" s="21"/>
      <c r="K202" s="21"/>
      <c r="L202" s="21"/>
      <c r="M202" s="21"/>
      <c r="N202" s="21"/>
      <c r="O202" s="20"/>
      <c r="P202" s="20"/>
      <c r="Q202" s="21"/>
      <c r="R202" s="21"/>
      <c r="S202" s="21"/>
      <c r="T202" s="21"/>
      <c r="U202" s="21"/>
      <c r="V202" s="21"/>
    </row>
    <row r="203" spans="8:22" ht="12.75">
      <c r="H203" s="21"/>
      <c r="J203" s="21"/>
      <c r="K203" s="21"/>
      <c r="L203" s="21"/>
      <c r="M203" s="21"/>
      <c r="N203" s="21"/>
      <c r="O203" s="20"/>
      <c r="P203" s="20"/>
      <c r="Q203" s="21"/>
      <c r="R203" s="21"/>
      <c r="S203" s="21"/>
      <c r="T203" s="21"/>
      <c r="U203" s="21"/>
      <c r="V203" s="21"/>
    </row>
    <row r="204" spans="8:22" ht="12.75">
      <c r="H204" s="21"/>
      <c r="J204" s="21"/>
      <c r="K204" s="21"/>
      <c r="L204" s="21"/>
      <c r="M204" s="21"/>
      <c r="N204" s="21"/>
      <c r="O204" s="20"/>
      <c r="P204" s="20"/>
      <c r="Q204" s="21"/>
      <c r="R204" s="21"/>
      <c r="S204" s="21"/>
      <c r="T204" s="21"/>
      <c r="U204" s="21"/>
      <c r="V204" s="21"/>
    </row>
    <row r="205" spans="8:22" ht="12.75">
      <c r="H205" s="21"/>
      <c r="J205" s="21"/>
      <c r="K205" s="21"/>
      <c r="L205" s="21"/>
      <c r="M205" s="21"/>
      <c r="N205" s="21"/>
      <c r="O205" s="20"/>
      <c r="P205" s="20"/>
      <c r="Q205" s="21"/>
      <c r="R205" s="21"/>
      <c r="S205" s="21"/>
      <c r="T205" s="21"/>
      <c r="U205" s="21"/>
      <c r="V205" s="21"/>
    </row>
    <row r="206" spans="8:22" ht="12.75">
      <c r="H206" s="21"/>
      <c r="J206" s="21"/>
      <c r="K206" s="21"/>
      <c r="L206" s="21"/>
      <c r="M206" s="21"/>
      <c r="N206" s="21"/>
      <c r="O206" s="20"/>
      <c r="P206" s="20"/>
      <c r="Q206" s="21"/>
      <c r="R206" s="21"/>
      <c r="S206" s="21"/>
      <c r="T206" s="21"/>
      <c r="U206" s="21"/>
      <c r="V206" s="21"/>
    </row>
    <row r="207" spans="8:22" ht="12.75">
      <c r="H207" s="21"/>
      <c r="J207" s="21"/>
      <c r="K207" s="21"/>
      <c r="L207" s="21"/>
      <c r="M207" s="21"/>
      <c r="N207" s="21"/>
      <c r="O207" s="20"/>
      <c r="P207" s="20"/>
      <c r="Q207" s="21"/>
      <c r="R207" s="21"/>
      <c r="S207" s="21"/>
      <c r="T207" s="21"/>
      <c r="U207" s="21"/>
      <c r="V207" s="21"/>
    </row>
    <row r="208" spans="8:22" ht="12.75">
      <c r="H208" s="21"/>
      <c r="J208" s="21"/>
      <c r="K208" s="21"/>
      <c r="L208" s="21"/>
      <c r="M208" s="21"/>
      <c r="N208" s="21"/>
      <c r="O208" s="20"/>
      <c r="P208" s="20"/>
      <c r="Q208" s="21"/>
      <c r="R208" s="21"/>
      <c r="S208" s="21"/>
      <c r="T208" s="21"/>
      <c r="U208" s="21"/>
      <c r="V208" s="21"/>
    </row>
    <row r="209" spans="8:22" ht="12.75">
      <c r="H209" s="21"/>
      <c r="J209" s="21"/>
      <c r="K209" s="21"/>
      <c r="L209" s="21"/>
      <c r="M209" s="21"/>
      <c r="N209" s="21"/>
      <c r="O209" s="20"/>
      <c r="P209" s="20"/>
      <c r="Q209" s="21"/>
      <c r="R209" s="21"/>
      <c r="S209" s="21"/>
      <c r="T209" s="21"/>
      <c r="U209" s="21"/>
      <c r="V209" s="21"/>
    </row>
    <row r="210" spans="8:22" ht="12.75">
      <c r="H210" s="21"/>
      <c r="J210" s="21"/>
      <c r="K210" s="21"/>
      <c r="L210" s="21"/>
      <c r="M210" s="21"/>
      <c r="N210" s="21"/>
      <c r="O210" s="20"/>
      <c r="P210" s="20"/>
      <c r="Q210" s="21"/>
      <c r="R210" s="21"/>
      <c r="S210" s="21"/>
      <c r="T210" s="21"/>
      <c r="U210" s="21"/>
      <c r="V210" s="21"/>
    </row>
    <row r="211" spans="8:22" ht="12.75">
      <c r="H211" s="21"/>
      <c r="J211" s="21"/>
      <c r="K211" s="21"/>
      <c r="L211" s="21"/>
      <c r="M211" s="21"/>
      <c r="N211" s="21"/>
      <c r="O211" s="20"/>
      <c r="P211" s="20"/>
      <c r="Q211" s="21"/>
      <c r="R211" s="21"/>
      <c r="S211" s="21"/>
      <c r="T211" s="21"/>
      <c r="U211" s="21"/>
      <c r="V211" s="21"/>
    </row>
    <row r="212" spans="8:22" ht="12.75">
      <c r="H212" s="21"/>
      <c r="J212" s="21"/>
      <c r="K212" s="21"/>
      <c r="L212" s="21"/>
      <c r="M212" s="21"/>
      <c r="N212" s="21"/>
      <c r="O212" s="20"/>
      <c r="P212" s="20"/>
      <c r="Q212" s="21"/>
      <c r="R212" s="21"/>
      <c r="S212" s="21"/>
      <c r="T212" s="21"/>
      <c r="U212" s="21"/>
      <c r="V212" s="21"/>
    </row>
    <row r="213" spans="8:22" ht="12.75">
      <c r="H213" s="21"/>
      <c r="J213" s="21"/>
      <c r="K213" s="21"/>
      <c r="L213" s="21"/>
      <c r="M213" s="21"/>
      <c r="N213" s="21"/>
      <c r="O213" s="20"/>
      <c r="P213" s="20"/>
      <c r="Q213" s="21"/>
      <c r="R213" s="21"/>
      <c r="S213" s="21"/>
      <c r="T213" s="21"/>
      <c r="U213" s="21"/>
      <c r="V213" s="21"/>
    </row>
    <row r="214" spans="8:22" ht="12.75">
      <c r="H214" s="21"/>
      <c r="J214" s="21"/>
      <c r="K214" s="21"/>
      <c r="L214" s="21"/>
      <c r="M214" s="21"/>
      <c r="N214" s="21"/>
      <c r="O214" s="20"/>
      <c r="P214" s="20"/>
      <c r="Q214" s="21"/>
      <c r="R214" s="21"/>
      <c r="S214" s="21"/>
      <c r="T214" s="21"/>
      <c r="U214" s="21"/>
      <c r="V214" s="21"/>
    </row>
    <row r="215" spans="8:22" ht="12.75">
      <c r="H215" s="21"/>
      <c r="J215" s="21"/>
      <c r="K215" s="21"/>
      <c r="L215" s="21"/>
      <c r="M215" s="21"/>
      <c r="N215" s="21"/>
      <c r="O215" s="20"/>
      <c r="P215" s="20"/>
      <c r="Q215" s="21"/>
      <c r="R215" s="21"/>
      <c r="S215" s="21"/>
      <c r="T215" s="21"/>
      <c r="U215" s="21"/>
      <c r="V215" s="21"/>
    </row>
    <row r="216" spans="8:22" ht="12.75">
      <c r="H216" s="21"/>
      <c r="J216" s="21"/>
      <c r="K216" s="21"/>
      <c r="L216" s="21"/>
      <c r="M216" s="21"/>
      <c r="N216" s="21"/>
      <c r="O216" s="20"/>
      <c r="P216" s="20"/>
      <c r="Q216" s="21"/>
      <c r="R216" s="21"/>
      <c r="S216" s="21"/>
      <c r="T216" s="21"/>
      <c r="U216" s="21"/>
      <c r="V216" s="21"/>
    </row>
    <row r="217" spans="8:22" ht="12.75">
      <c r="H217" s="21"/>
      <c r="J217" s="21"/>
      <c r="K217" s="21"/>
      <c r="L217" s="21"/>
      <c r="M217" s="21"/>
      <c r="N217" s="21"/>
      <c r="O217" s="20"/>
      <c r="P217" s="20"/>
      <c r="Q217" s="21"/>
      <c r="R217" s="21"/>
      <c r="S217" s="21"/>
      <c r="T217" s="21"/>
      <c r="U217" s="21"/>
      <c r="V217" s="21"/>
    </row>
    <row r="218" spans="1:22" ht="12.75">
      <c r="A218" s="59"/>
      <c r="B218" s="49"/>
      <c r="C218" s="5"/>
      <c r="D218" s="5"/>
      <c r="E218" s="5"/>
      <c r="F218" s="15"/>
      <c r="G218" s="5"/>
      <c r="H218" s="19"/>
      <c r="I218" s="5"/>
      <c r="J218" s="19"/>
      <c r="K218" s="19"/>
      <c r="L218" s="19"/>
      <c r="M218" s="19"/>
      <c r="N218" s="19"/>
      <c r="O218" s="19"/>
      <c r="P218" s="20"/>
      <c r="Q218" s="21"/>
      <c r="R218" s="21"/>
      <c r="S218" s="21"/>
      <c r="T218" s="21"/>
      <c r="U218" s="21"/>
      <c r="V218" s="21"/>
    </row>
    <row r="219" spans="8:22" ht="12.75">
      <c r="H219" s="21"/>
      <c r="J219" s="21"/>
      <c r="K219" s="21"/>
      <c r="L219" s="21"/>
      <c r="M219" s="21"/>
      <c r="N219" s="21"/>
      <c r="O219" s="20"/>
      <c r="P219" s="20"/>
      <c r="Q219" s="21"/>
      <c r="R219" s="21"/>
      <c r="S219" s="21"/>
      <c r="T219" s="21"/>
      <c r="U219" s="21"/>
      <c r="V219" s="21"/>
    </row>
    <row r="220" spans="1:22" ht="12.75">
      <c r="A220" s="59"/>
      <c r="B220" s="49"/>
      <c r="C220" s="5"/>
      <c r="D220" s="5"/>
      <c r="E220" s="5"/>
      <c r="F220" s="15"/>
      <c r="G220" s="5"/>
      <c r="H220" s="19"/>
      <c r="I220" s="5"/>
      <c r="J220" s="19"/>
      <c r="K220" s="19"/>
      <c r="L220" s="19"/>
      <c r="M220" s="19"/>
      <c r="N220" s="19"/>
      <c r="O220" s="19"/>
      <c r="P220" s="20"/>
      <c r="Q220" s="21"/>
      <c r="R220" s="21"/>
      <c r="S220" s="21"/>
      <c r="T220" s="21"/>
      <c r="U220" s="21"/>
      <c r="V220" s="21"/>
    </row>
    <row r="221" spans="1:22" ht="15">
      <c r="A221" s="60"/>
      <c r="B221" s="69"/>
      <c r="C221" s="2"/>
      <c r="D221" s="2"/>
      <c r="E221" s="2"/>
      <c r="F221" s="16"/>
      <c r="G221" s="2"/>
      <c r="H221" s="20"/>
      <c r="I221" s="2"/>
      <c r="J221" s="20"/>
      <c r="K221" s="20"/>
      <c r="L221" s="20"/>
      <c r="M221" s="20"/>
      <c r="N221" s="21"/>
      <c r="O221" s="20"/>
      <c r="P221" s="20"/>
      <c r="Q221" s="21"/>
      <c r="R221" s="21"/>
      <c r="S221" s="21"/>
      <c r="T221" s="21"/>
      <c r="U221" s="21"/>
      <c r="V221" s="21"/>
    </row>
    <row r="222" spans="1:22" ht="15">
      <c r="A222" s="60"/>
      <c r="B222" s="69"/>
      <c r="C222" s="2"/>
      <c r="D222" s="2"/>
      <c r="E222" s="2"/>
      <c r="F222" s="16"/>
      <c r="G222" s="2"/>
      <c r="H222" s="20"/>
      <c r="I222" s="2"/>
      <c r="J222" s="20"/>
      <c r="K222" s="20"/>
      <c r="L222" s="20"/>
      <c r="M222" s="20"/>
      <c r="N222" s="21"/>
      <c r="O222" s="20"/>
      <c r="P222" s="20"/>
      <c r="Q222" s="21"/>
      <c r="R222" s="21"/>
      <c r="S222" s="21"/>
      <c r="T222" s="21"/>
      <c r="U222" s="21"/>
      <c r="V222" s="21"/>
    </row>
    <row r="223" spans="1:22" ht="12.75">
      <c r="A223" s="61"/>
      <c r="B223" s="69"/>
      <c r="C223" s="2"/>
      <c r="D223" s="2"/>
      <c r="E223" s="2"/>
      <c r="F223" s="16"/>
      <c r="G223" s="2"/>
      <c r="H223" s="20"/>
      <c r="I223" s="2"/>
      <c r="J223" s="20"/>
      <c r="K223" s="20"/>
      <c r="L223" s="20"/>
      <c r="M223" s="20"/>
      <c r="N223" s="21"/>
      <c r="O223" s="20"/>
      <c r="P223" s="20"/>
      <c r="Q223" s="21"/>
      <c r="R223" s="21"/>
      <c r="S223" s="21"/>
      <c r="T223" s="21"/>
      <c r="U223" s="21"/>
      <c r="V223" s="21"/>
    </row>
    <row r="224" spans="1:22" ht="12.75">
      <c r="A224" s="61"/>
      <c r="B224" s="69"/>
      <c r="C224" s="2"/>
      <c r="D224" s="2"/>
      <c r="E224" s="2"/>
      <c r="F224" s="16"/>
      <c r="G224" s="2"/>
      <c r="H224" s="20"/>
      <c r="I224" s="2"/>
      <c r="J224" s="20"/>
      <c r="K224" s="20"/>
      <c r="L224" s="20"/>
      <c r="M224" s="20"/>
      <c r="N224" s="21"/>
      <c r="O224" s="20"/>
      <c r="P224" s="20"/>
      <c r="Q224" s="21"/>
      <c r="R224" s="21"/>
      <c r="S224" s="21"/>
      <c r="T224" s="21"/>
      <c r="U224" s="21"/>
      <c r="V224" s="21"/>
    </row>
    <row r="225" spans="1:22" ht="12.75">
      <c r="A225" s="62"/>
      <c r="B225" s="69"/>
      <c r="C225" s="2"/>
      <c r="D225" s="2"/>
      <c r="E225" s="2"/>
      <c r="F225" s="16"/>
      <c r="G225" s="2"/>
      <c r="H225" s="20"/>
      <c r="I225" s="2"/>
      <c r="J225" s="20"/>
      <c r="K225" s="20"/>
      <c r="L225" s="20"/>
      <c r="M225" s="20"/>
      <c r="N225" s="21"/>
      <c r="O225" s="20"/>
      <c r="P225" s="20"/>
      <c r="Q225" s="21"/>
      <c r="R225" s="21"/>
      <c r="S225" s="21"/>
      <c r="T225" s="21"/>
      <c r="U225" s="21"/>
      <c r="V225" s="21"/>
    </row>
    <row r="226" spans="1:22" ht="12.75">
      <c r="A226" s="62"/>
      <c r="B226" s="69"/>
      <c r="C226" s="2"/>
      <c r="D226" s="2"/>
      <c r="E226" s="2"/>
      <c r="F226" s="16"/>
      <c r="G226" s="2"/>
      <c r="H226" s="20"/>
      <c r="I226" s="2"/>
      <c r="J226" s="20"/>
      <c r="K226" s="20"/>
      <c r="L226" s="20"/>
      <c r="M226" s="20"/>
      <c r="N226" s="21"/>
      <c r="O226" s="20"/>
      <c r="P226" s="20"/>
      <c r="Q226" s="21"/>
      <c r="R226" s="21"/>
      <c r="S226" s="21"/>
      <c r="T226" s="21"/>
      <c r="U226" s="21"/>
      <c r="V226" s="21"/>
    </row>
    <row r="227" spans="1:22" ht="12.75">
      <c r="A227" s="62"/>
      <c r="B227" s="69"/>
      <c r="C227" s="2"/>
      <c r="D227" s="2"/>
      <c r="E227" s="2"/>
      <c r="F227" s="16"/>
      <c r="G227" s="2"/>
      <c r="H227" s="20"/>
      <c r="I227" s="2"/>
      <c r="J227" s="20"/>
      <c r="K227" s="20"/>
      <c r="L227" s="20"/>
      <c r="M227" s="20"/>
      <c r="N227" s="21"/>
      <c r="O227" s="20"/>
      <c r="P227" s="20"/>
      <c r="Q227" s="21"/>
      <c r="R227" s="21"/>
      <c r="S227" s="21"/>
      <c r="T227" s="21"/>
      <c r="U227" s="21"/>
      <c r="V227" s="21"/>
    </row>
    <row r="228" spans="1:22" ht="12.75">
      <c r="A228" s="62"/>
      <c r="B228" s="69"/>
      <c r="C228" s="2"/>
      <c r="D228" s="2"/>
      <c r="E228" s="2"/>
      <c r="F228" s="16"/>
      <c r="G228" s="2"/>
      <c r="H228" s="20"/>
      <c r="I228" s="2"/>
      <c r="J228" s="20"/>
      <c r="K228" s="20"/>
      <c r="L228" s="20"/>
      <c r="M228" s="20"/>
      <c r="N228" s="21"/>
      <c r="O228" s="20"/>
      <c r="P228" s="20"/>
      <c r="Q228" s="21"/>
      <c r="R228" s="21"/>
      <c r="S228" s="21"/>
      <c r="T228" s="21"/>
      <c r="U228" s="21"/>
      <c r="V228" s="21"/>
    </row>
    <row r="229" spans="1:22" ht="12.75">
      <c r="A229" s="62"/>
      <c r="B229" s="69"/>
      <c r="C229" s="2"/>
      <c r="D229" s="2"/>
      <c r="E229" s="2"/>
      <c r="F229" s="16"/>
      <c r="G229" s="2"/>
      <c r="H229" s="20"/>
      <c r="I229" s="2"/>
      <c r="J229" s="20"/>
      <c r="K229" s="20"/>
      <c r="L229" s="20"/>
      <c r="M229" s="20"/>
      <c r="N229" s="21"/>
      <c r="O229" s="20"/>
      <c r="P229" s="20"/>
      <c r="Q229" s="21"/>
      <c r="R229" s="21"/>
      <c r="S229" s="21"/>
      <c r="T229" s="21"/>
      <c r="U229" s="21"/>
      <c r="V229" s="21"/>
    </row>
    <row r="230" spans="1:22" ht="12.75">
      <c r="A230" s="62"/>
      <c r="B230" s="69"/>
      <c r="C230" s="2"/>
      <c r="D230" s="2"/>
      <c r="E230" s="2"/>
      <c r="F230" s="16"/>
      <c r="G230" s="2"/>
      <c r="H230" s="20"/>
      <c r="I230" s="2"/>
      <c r="J230" s="20"/>
      <c r="K230" s="20"/>
      <c r="L230" s="20"/>
      <c r="M230" s="20"/>
      <c r="N230" s="21"/>
      <c r="O230" s="20"/>
      <c r="P230" s="20"/>
      <c r="Q230" s="21"/>
      <c r="R230" s="21"/>
      <c r="S230" s="21"/>
      <c r="T230" s="21"/>
      <c r="U230" s="21"/>
      <c r="V230" s="21"/>
    </row>
    <row r="231" spans="1:22" ht="12.75">
      <c r="A231" s="62"/>
      <c r="B231" s="69"/>
      <c r="C231" s="2"/>
      <c r="D231" s="2"/>
      <c r="E231" s="2"/>
      <c r="F231" s="16"/>
      <c r="G231" s="2"/>
      <c r="H231" s="20"/>
      <c r="I231" s="2"/>
      <c r="J231" s="20"/>
      <c r="K231" s="20"/>
      <c r="L231" s="20"/>
      <c r="M231" s="20"/>
      <c r="N231" s="21"/>
      <c r="O231" s="20"/>
      <c r="P231" s="20"/>
      <c r="Q231" s="21"/>
      <c r="R231" s="21"/>
      <c r="S231" s="21"/>
      <c r="T231" s="21"/>
      <c r="U231" s="21"/>
      <c r="V231" s="21"/>
    </row>
    <row r="232" spans="1:22" ht="12.75">
      <c r="A232" s="62"/>
      <c r="B232" s="69"/>
      <c r="C232" s="2"/>
      <c r="D232" s="2"/>
      <c r="E232" s="2"/>
      <c r="F232" s="16"/>
      <c r="G232" s="2"/>
      <c r="H232" s="20"/>
      <c r="I232" s="2"/>
      <c r="J232" s="20"/>
      <c r="K232" s="20"/>
      <c r="L232" s="20"/>
      <c r="M232" s="20"/>
      <c r="N232" s="21"/>
      <c r="O232" s="20"/>
      <c r="P232" s="20"/>
      <c r="Q232" s="21"/>
      <c r="R232" s="21"/>
      <c r="S232" s="21"/>
      <c r="T232" s="21"/>
      <c r="U232" s="21"/>
      <c r="V232" s="21"/>
    </row>
    <row r="233" spans="1:22" ht="12.75">
      <c r="A233" s="62"/>
      <c r="B233" s="69"/>
      <c r="C233" s="2"/>
      <c r="D233" s="2"/>
      <c r="E233" s="2"/>
      <c r="F233" s="16"/>
      <c r="G233" s="2"/>
      <c r="H233" s="20"/>
      <c r="I233" s="2"/>
      <c r="J233" s="20"/>
      <c r="K233" s="20"/>
      <c r="L233" s="20"/>
      <c r="M233" s="20"/>
      <c r="N233" s="21"/>
      <c r="O233" s="20"/>
      <c r="P233" s="20"/>
      <c r="Q233" s="21"/>
      <c r="R233" s="21"/>
      <c r="S233" s="21"/>
      <c r="T233" s="21"/>
      <c r="U233" s="21"/>
      <c r="V233" s="21"/>
    </row>
    <row r="234" spans="1:22" ht="12.75">
      <c r="A234" s="62"/>
      <c r="B234" s="69"/>
      <c r="C234" s="2"/>
      <c r="D234" s="2"/>
      <c r="E234" s="2"/>
      <c r="F234" s="16"/>
      <c r="G234" s="2"/>
      <c r="H234" s="20"/>
      <c r="I234" s="2"/>
      <c r="J234" s="20"/>
      <c r="K234" s="20"/>
      <c r="L234" s="20"/>
      <c r="M234" s="20"/>
      <c r="N234" s="21"/>
      <c r="O234" s="20"/>
      <c r="P234" s="20"/>
      <c r="Q234" s="21"/>
      <c r="R234" s="21"/>
      <c r="S234" s="21"/>
      <c r="T234" s="21"/>
      <c r="U234" s="21"/>
      <c r="V234" s="21"/>
    </row>
    <row r="235" spans="1:22" ht="12.75">
      <c r="A235" s="62"/>
      <c r="B235" s="69"/>
      <c r="C235" s="2"/>
      <c r="D235" s="2"/>
      <c r="E235" s="2"/>
      <c r="F235" s="16"/>
      <c r="G235" s="2"/>
      <c r="H235" s="20"/>
      <c r="I235" s="2"/>
      <c r="J235" s="20"/>
      <c r="K235" s="20"/>
      <c r="L235" s="20"/>
      <c r="M235" s="20"/>
      <c r="N235" s="21"/>
      <c r="O235" s="20"/>
      <c r="P235" s="20"/>
      <c r="Q235" s="21"/>
      <c r="R235" s="21"/>
      <c r="S235" s="21"/>
      <c r="T235" s="21"/>
      <c r="U235" s="21"/>
      <c r="V235" s="21"/>
    </row>
    <row r="236" spans="1:22" ht="12.75">
      <c r="A236" s="62"/>
      <c r="B236" s="69"/>
      <c r="C236" s="2"/>
      <c r="D236" s="2"/>
      <c r="E236" s="2"/>
      <c r="F236" s="16"/>
      <c r="G236" s="2"/>
      <c r="H236" s="20"/>
      <c r="I236" s="2"/>
      <c r="J236" s="20"/>
      <c r="K236" s="20"/>
      <c r="L236" s="20"/>
      <c r="M236" s="20"/>
      <c r="N236" s="21"/>
      <c r="O236" s="20"/>
      <c r="P236" s="20"/>
      <c r="Q236" s="21"/>
      <c r="R236" s="21"/>
      <c r="S236" s="21"/>
      <c r="T236" s="21"/>
      <c r="U236" s="21"/>
      <c r="V236" s="21"/>
    </row>
    <row r="237" spans="1:22" ht="12.75">
      <c r="A237" s="62"/>
      <c r="B237" s="69"/>
      <c r="C237" s="2"/>
      <c r="D237" s="2"/>
      <c r="E237" s="2"/>
      <c r="F237" s="16"/>
      <c r="G237" s="2"/>
      <c r="H237" s="20"/>
      <c r="I237" s="2"/>
      <c r="J237" s="20"/>
      <c r="K237" s="20"/>
      <c r="L237" s="20"/>
      <c r="M237" s="20"/>
      <c r="N237" s="21"/>
      <c r="O237" s="20"/>
      <c r="P237" s="20"/>
      <c r="Q237" s="21"/>
      <c r="R237" s="21"/>
      <c r="S237" s="21"/>
      <c r="T237" s="21"/>
      <c r="U237" s="21"/>
      <c r="V237" s="21"/>
    </row>
    <row r="238" spans="1:22" ht="12.75">
      <c r="A238" s="62"/>
      <c r="B238" s="69"/>
      <c r="C238" s="2"/>
      <c r="D238" s="2"/>
      <c r="E238" s="2"/>
      <c r="F238" s="16"/>
      <c r="G238" s="2"/>
      <c r="H238" s="20"/>
      <c r="I238" s="2"/>
      <c r="J238" s="20"/>
      <c r="K238" s="20"/>
      <c r="L238" s="20"/>
      <c r="M238" s="20"/>
      <c r="N238" s="21"/>
      <c r="O238" s="20"/>
      <c r="P238" s="20"/>
      <c r="Q238" s="21"/>
      <c r="R238" s="21"/>
      <c r="S238" s="21"/>
      <c r="T238" s="21"/>
      <c r="U238" s="21"/>
      <c r="V238" s="21"/>
    </row>
    <row r="239" spans="1:22" ht="12.75">
      <c r="A239" s="62"/>
      <c r="B239" s="69"/>
      <c r="C239" s="2"/>
      <c r="D239" s="2"/>
      <c r="E239" s="2"/>
      <c r="F239" s="16"/>
      <c r="G239" s="2"/>
      <c r="H239" s="20"/>
      <c r="I239" s="2"/>
      <c r="J239" s="20"/>
      <c r="K239" s="20"/>
      <c r="L239" s="20"/>
      <c r="M239" s="20"/>
      <c r="N239" s="21"/>
      <c r="O239" s="20"/>
      <c r="P239" s="20"/>
      <c r="Q239" s="21"/>
      <c r="R239" s="21"/>
      <c r="S239" s="21"/>
      <c r="T239" s="21"/>
      <c r="U239" s="21"/>
      <c r="V239" s="21"/>
    </row>
    <row r="240" spans="1:22" ht="12.75">
      <c r="A240" s="62"/>
      <c r="B240" s="69"/>
      <c r="C240" s="2"/>
      <c r="D240" s="2"/>
      <c r="E240" s="2"/>
      <c r="F240" s="16"/>
      <c r="G240" s="2"/>
      <c r="H240" s="20"/>
      <c r="I240" s="2"/>
      <c r="J240" s="20"/>
      <c r="K240" s="20"/>
      <c r="L240" s="20"/>
      <c r="M240" s="20"/>
      <c r="N240" s="21"/>
      <c r="O240" s="20"/>
      <c r="P240" s="20"/>
      <c r="Q240" s="21"/>
      <c r="R240" s="21"/>
      <c r="S240" s="21"/>
      <c r="T240" s="21"/>
      <c r="U240" s="21"/>
      <c r="V240" s="21"/>
    </row>
    <row r="241" spans="1:22" ht="12.75">
      <c r="A241" s="62"/>
      <c r="B241" s="69"/>
      <c r="C241" s="2"/>
      <c r="D241" s="2"/>
      <c r="E241" s="2"/>
      <c r="F241" s="16"/>
      <c r="G241" s="2"/>
      <c r="H241" s="20"/>
      <c r="I241" s="2"/>
      <c r="J241" s="20"/>
      <c r="K241" s="20"/>
      <c r="L241" s="20"/>
      <c r="M241" s="20"/>
      <c r="N241" s="21"/>
      <c r="O241" s="20"/>
      <c r="P241" s="20"/>
      <c r="Q241" s="21"/>
      <c r="R241" s="21"/>
      <c r="S241" s="21"/>
      <c r="T241" s="21"/>
      <c r="U241" s="21"/>
      <c r="V241" s="21"/>
    </row>
    <row r="242" spans="1:22" ht="12.75">
      <c r="A242" s="62"/>
      <c r="B242" s="69"/>
      <c r="C242" s="2"/>
      <c r="D242" s="2"/>
      <c r="E242" s="2"/>
      <c r="F242" s="16"/>
      <c r="G242" s="2"/>
      <c r="H242" s="20"/>
      <c r="I242" s="2"/>
      <c r="J242" s="20"/>
      <c r="K242" s="20"/>
      <c r="L242" s="20"/>
      <c r="M242" s="20"/>
      <c r="N242" s="21"/>
      <c r="O242" s="20"/>
      <c r="P242" s="20"/>
      <c r="Q242" s="21"/>
      <c r="R242" s="21"/>
      <c r="S242" s="21"/>
      <c r="T242" s="21"/>
      <c r="U242" s="21"/>
      <c r="V242" s="21"/>
    </row>
    <row r="243" spans="1:22" ht="12.75">
      <c r="A243" s="62"/>
      <c r="B243" s="69"/>
      <c r="C243" s="2"/>
      <c r="D243" s="2"/>
      <c r="E243" s="2"/>
      <c r="F243" s="16"/>
      <c r="G243" s="2"/>
      <c r="H243" s="20"/>
      <c r="I243" s="2"/>
      <c r="J243" s="20"/>
      <c r="K243" s="20"/>
      <c r="L243" s="20"/>
      <c r="M243" s="20"/>
      <c r="N243" s="21"/>
      <c r="O243" s="20"/>
      <c r="P243" s="20"/>
      <c r="Q243" s="21"/>
      <c r="R243" s="21"/>
      <c r="S243" s="21"/>
      <c r="T243" s="21"/>
      <c r="U243" s="21"/>
      <c r="V243" s="21"/>
    </row>
    <row r="244" spans="1:22" ht="12.75">
      <c r="A244" s="62"/>
      <c r="B244" s="69"/>
      <c r="C244" s="2"/>
      <c r="D244" s="2"/>
      <c r="E244" s="2"/>
      <c r="F244" s="16"/>
      <c r="G244" s="2"/>
      <c r="H244" s="20"/>
      <c r="I244" s="2"/>
      <c r="J244" s="20"/>
      <c r="K244" s="20"/>
      <c r="L244" s="20"/>
      <c r="M244" s="20"/>
      <c r="N244" s="21"/>
      <c r="O244" s="20"/>
      <c r="P244" s="20"/>
      <c r="Q244" s="21"/>
      <c r="R244" s="21"/>
      <c r="S244" s="21"/>
      <c r="T244" s="21"/>
      <c r="U244" s="21"/>
      <c r="V244" s="21"/>
    </row>
    <row r="245" spans="1:22" ht="12.75">
      <c r="A245" s="62"/>
      <c r="B245" s="69"/>
      <c r="C245" s="2"/>
      <c r="D245" s="2"/>
      <c r="E245" s="2"/>
      <c r="F245" s="16"/>
      <c r="G245" s="2"/>
      <c r="H245" s="20"/>
      <c r="I245" s="2"/>
      <c r="J245" s="20"/>
      <c r="K245" s="20"/>
      <c r="L245" s="20"/>
      <c r="M245" s="20"/>
      <c r="N245" s="21"/>
      <c r="O245" s="20"/>
      <c r="P245" s="20"/>
      <c r="Q245" s="21"/>
      <c r="R245" s="21"/>
      <c r="S245" s="21"/>
      <c r="T245" s="21"/>
      <c r="U245" s="21"/>
      <c r="V245" s="21"/>
    </row>
    <row r="246" spans="1:22" ht="12.75">
      <c r="A246" s="62"/>
      <c r="B246" s="69"/>
      <c r="C246" s="2"/>
      <c r="D246" s="2"/>
      <c r="E246" s="2"/>
      <c r="F246" s="16"/>
      <c r="G246" s="2"/>
      <c r="H246" s="20"/>
      <c r="I246" s="2"/>
      <c r="J246" s="20"/>
      <c r="K246" s="20"/>
      <c r="L246" s="20"/>
      <c r="M246" s="20"/>
      <c r="N246" s="21"/>
      <c r="O246" s="20"/>
      <c r="P246" s="20"/>
      <c r="Q246" s="21"/>
      <c r="R246" s="21"/>
      <c r="S246" s="21"/>
      <c r="T246" s="21"/>
      <c r="U246" s="21"/>
      <c r="V246" s="21"/>
    </row>
    <row r="247" spans="1:22" ht="12.75">
      <c r="A247" s="62"/>
      <c r="B247" s="69"/>
      <c r="C247" s="2"/>
      <c r="D247" s="2"/>
      <c r="E247" s="2"/>
      <c r="F247" s="16"/>
      <c r="G247" s="2"/>
      <c r="H247" s="20"/>
      <c r="I247" s="2"/>
      <c r="J247" s="20"/>
      <c r="K247" s="20"/>
      <c r="L247" s="20"/>
      <c r="M247" s="20"/>
      <c r="N247" s="21"/>
      <c r="O247" s="20"/>
      <c r="P247" s="20"/>
      <c r="Q247" s="21"/>
      <c r="R247" s="21"/>
      <c r="S247" s="21"/>
      <c r="T247" s="21"/>
      <c r="U247" s="21"/>
      <c r="V247" s="21"/>
    </row>
    <row r="248" spans="1:22" ht="12.75">
      <c r="A248" s="62"/>
      <c r="B248" s="69"/>
      <c r="C248" s="2"/>
      <c r="D248" s="2"/>
      <c r="E248" s="2"/>
      <c r="F248" s="16"/>
      <c r="G248" s="2"/>
      <c r="H248" s="20"/>
      <c r="I248" s="2"/>
      <c r="J248" s="20"/>
      <c r="K248" s="20"/>
      <c r="L248" s="20"/>
      <c r="M248" s="20"/>
      <c r="N248" s="21"/>
      <c r="O248" s="20"/>
      <c r="P248" s="20"/>
      <c r="Q248" s="21"/>
      <c r="R248" s="21"/>
      <c r="S248" s="21"/>
      <c r="T248" s="21"/>
      <c r="U248" s="21"/>
      <c r="V248" s="21"/>
    </row>
    <row r="249" spans="1:22" ht="12.75">
      <c r="A249" s="62"/>
      <c r="B249" s="69"/>
      <c r="C249" s="2"/>
      <c r="D249" s="2"/>
      <c r="E249" s="2"/>
      <c r="F249" s="16"/>
      <c r="G249" s="2"/>
      <c r="H249" s="20"/>
      <c r="I249" s="2"/>
      <c r="J249" s="20"/>
      <c r="K249" s="20"/>
      <c r="L249" s="20"/>
      <c r="M249" s="20"/>
      <c r="N249" s="21"/>
      <c r="O249" s="20"/>
      <c r="P249" s="20"/>
      <c r="Q249" s="21"/>
      <c r="R249" s="21"/>
      <c r="S249" s="21"/>
      <c r="T249" s="21"/>
      <c r="U249" s="21"/>
      <c r="V249" s="21"/>
    </row>
    <row r="250" spans="1:22" ht="12.75">
      <c r="A250" s="62"/>
      <c r="B250" s="69"/>
      <c r="C250" s="2"/>
      <c r="D250" s="2"/>
      <c r="E250" s="2"/>
      <c r="F250" s="16"/>
      <c r="G250" s="2"/>
      <c r="H250" s="20"/>
      <c r="I250" s="2"/>
      <c r="J250" s="20"/>
      <c r="K250" s="20"/>
      <c r="L250" s="20"/>
      <c r="M250" s="20"/>
      <c r="N250" s="21"/>
      <c r="O250" s="20"/>
      <c r="P250" s="20"/>
      <c r="Q250" s="21"/>
      <c r="R250" s="21"/>
      <c r="S250" s="21"/>
      <c r="T250" s="21"/>
      <c r="U250" s="21"/>
      <c r="V250" s="21"/>
    </row>
    <row r="251" spans="1:22" ht="12.75">
      <c r="A251" s="62"/>
      <c r="B251" s="69"/>
      <c r="C251" s="2"/>
      <c r="D251" s="2"/>
      <c r="E251" s="2"/>
      <c r="F251" s="16"/>
      <c r="G251" s="2"/>
      <c r="H251" s="20"/>
      <c r="I251" s="2"/>
      <c r="J251" s="20"/>
      <c r="K251" s="20"/>
      <c r="L251" s="20"/>
      <c r="M251" s="20"/>
      <c r="N251" s="21"/>
      <c r="O251" s="20"/>
      <c r="P251" s="20"/>
      <c r="Q251" s="21"/>
      <c r="R251" s="21"/>
      <c r="S251" s="21"/>
      <c r="T251" s="21"/>
      <c r="U251" s="21"/>
      <c r="V251" s="21"/>
    </row>
    <row r="252" spans="1:22" ht="12.75">
      <c r="A252" s="62"/>
      <c r="B252" s="69"/>
      <c r="C252" s="2"/>
      <c r="D252" s="2"/>
      <c r="E252" s="2"/>
      <c r="F252" s="16"/>
      <c r="G252" s="2"/>
      <c r="H252" s="20"/>
      <c r="I252" s="2"/>
      <c r="J252" s="20"/>
      <c r="K252" s="20"/>
      <c r="L252" s="20"/>
      <c r="M252" s="20"/>
      <c r="N252" s="21"/>
      <c r="O252" s="20"/>
      <c r="P252" s="20"/>
      <c r="Q252" s="21"/>
      <c r="R252" s="21"/>
      <c r="S252" s="21"/>
      <c r="T252" s="21"/>
      <c r="U252" s="21"/>
      <c r="V252" s="21"/>
    </row>
    <row r="253" spans="1:22" ht="12.75">
      <c r="A253" s="62"/>
      <c r="B253" s="69"/>
      <c r="C253" s="2"/>
      <c r="D253" s="2"/>
      <c r="E253" s="2"/>
      <c r="F253" s="16"/>
      <c r="G253" s="2"/>
      <c r="H253" s="20"/>
      <c r="I253" s="2"/>
      <c r="J253" s="20"/>
      <c r="K253" s="20"/>
      <c r="L253" s="20"/>
      <c r="M253" s="20"/>
      <c r="N253" s="21"/>
      <c r="O253" s="20"/>
      <c r="P253" s="20"/>
      <c r="Q253" s="21"/>
      <c r="R253" s="21"/>
      <c r="S253" s="21"/>
      <c r="T253" s="21"/>
      <c r="U253" s="21"/>
      <c r="V253" s="21"/>
    </row>
    <row r="254" spans="1:22" ht="12.75">
      <c r="A254" s="62"/>
      <c r="B254" s="69"/>
      <c r="C254" s="2"/>
      <c r="D254" s="2"/>
      <c r="E254" s="2"/>
      <c r="F254" s="16"/>
      <c r="G254" s="2"/>
      <c r="H254" s="20"/>
      <c r="I254" s="2"/>
      <c r="J254" s="20"/>
      <c r="K254" s="20"/>
      <c r="L254" s="20"/>
      <c r="M254" s="20"/>
      <c r="N254" s="21"/>
      <c r="O254" s="20"/>
      <c r="P254" s="20"/>
      <c r="Q254" s="21"/>
      <c r="R254" s="21"/>
      <c r="S254" s="21"/>
      <c r="T254" s="21"/>
      <c r="U254" s="21"/>
      <c r="V254" s="21"/>
    </row>
    <row r="255" spans="1:22" ht="12.75">
      <c r="A255" s="62"/>
      <c r="B255" s="69"/>
      <c r="C255" s="2"/>
      <c r="D255" s="2"/>
      <c r="E255" s="2"/>
      <c r="F255" s="16"/>
      <c r="G255" s="2"/>
      <c r="H255" s="20"/>
      <c r="I255" s="2"/>
      <c r="J255" s="20"/>
      <c r="K255" s="20"/>
      <c r="L255" s="20"/>
      <c r="M255" s="20"/>
      <c r="N255" s="21"/>
      <c r="O255" s="20"/>
      <c r="P255" s="20"/>
      <c r="Q255" s="21"/>
      <c r="R255" s="21"/>
      <c r="S255" s="21"/>
      <c r="T255" s="21"/>
      <c r="U255" s="21"/>
      <c r="V255" s="21"/>
    </row>
    <row r="256" spans="1:22" ht="12.75">
      <c r="A256" s="62"/>
      <c r="B256" s="69"/>
      <c r="C256" s="2"/>
      <c r="D256" s="2"/>
      <c r="E256" s="2"/>
      <c r="F256" s="16"/>
      <c r="G256" s="2"/>
      <c r="H256" s="20"/>
      <c r="I256" s="2"/>
      <c r="J256" s="20"/>
      <c r="K256" s="20"/>
      <c r="L256" s="20"/>
      <c r="M256" s="20"/>
      <c r="N256" s="21"/>
      <c r="O256" s="20"/>
      <c r="P256" s="20"/>
      <c r="Q256" s="21"/>
      <c r="R256" s="21"/>
      <c r="S256" s="21"/>
      <c r="T256" s="21"/>
      <c r="U256" s="21"/>
      <c r="V256" s="21"/>
    </row>
    <row r="257" spans="1:22" ht="12.75">
      <c r="A257" s="62"/>
      <c r="H257" s="21"/>
      <c r="J257" s="21"/>
      <c r="K257" s="21"/>
      <c r="L257" s="21"/>
      <c r="M257" s="21"/>
      <c r="N257" s="21"/>
      <c r="O257" s="20"/>
      <c r="P257" s="20"/>
      <c r="Q257" s="21"/>
      <c r="R257" s="21"/>
      <c r="S257" s="21"/>
      <c r="T257" s="21"/>
      <c r="U257" s="21"/>
      <c r="V257" s="21"/>
    </row>
    <row r="258" spans="1:22" ht="12.75">
      <c r="A258" s="62"/>
      <c r="H258" s="21"/>
      <c r="J258" s="21"/>
      <c r="K258" s="21"/>
      <c r="L258" s="21"/>
      <c r="M258" s="21"/>
      <c r="N258" s="21"/>
      <c r="O258" s="20"/>
      <c r="P258" s="20"/>
      <c r="Q258" s="21"/>
      <c r="R258" s="21"/>
      <c r="S258" s="21"/>
      <c r="T258" s="21"/>
      <c r="U258" s="21"/>
      <c r="V258" s="21"/>
    </row>
    <row r="259" spans="1:22" ht="12.75">
      <c r="A259" s="62"/>
      <c r="H259" s="21"/>
      <c r="J259" s="21"/>
      <c r="K259" s="21"/>
      <c r="L259" s="21"/>
      <c r="M259" s="21"/>
      <c r="N259" s="21"/>
      <c r="O259" s="20"/>
      <c r="P259" s="20"/>
      <c r="Q259" s="21"/>
      <c r="R259" s="21"/>
      <c r="S259" s="21"/>
      <c r="T259" s="21"/>
      <c r="U259" s="21"/>
      <c r="V259" s="21"/>
    </row>
    <row r="260" spans="1:22" ht="12.75">
      <c r="A260" s="62"/>
      <c r="H260" s="21"/>
      <c r="J260" s="21"/>
      <c r="K260" s="21"/>
      <c r="L260" s="21"/>
      <c r="M260" s="21"/>
      <c r="N260" s="21"/>
      <c r="O260" s="20"/>
      <c r="P260" s="20"/>
      <c r="Q260" s="21"/>
      <c r="R260" s="21"/>
      <c r="S260" s="21"/>
      <c r="T260" s="21"/>
      <c r="U260" s="21"/>
      <c r="V260" s="21"/>
    </row>
    <row r="261" spans="1:22" ht="12.75">
      <c r="A261" s="62"/>
      <c r="H261" s="21"/>
      <c r="J261" s="21"/>
      <c r="K261" s="21"/>
      <c r="L261" s="21"/>
      <c r="M261" s="21"/>
      <c r="N261" s="21"/>
      <c r="O261" s="20"/>
      <c r="P261" s="20"/>
      <c r="Q261" s="21"/>
      <c r="R261" s="21"/>
      <c r="S261" s="21"/>
      <c r="T261" s="21"/>
      <c r="U261" s="21"/>
      <c r="V261" s="21"/>
    </row>
    <row r="262" spans="1:22" ht="12.75">
      <c r="A262" s="62"/>
      <c r="H262" s="21"/>
      <c r="J262" s="21"/>
      <c r="K262" s="21"/>
      <c r="L262" s="21"/>
      <c r="M262" s="21"/>
      <c r="N262" s="21"/>
      <c r="O262" s="20"/>
      <c r="P262" s="20"/>
      <c r="Q262" s="21"/>
      <c r="R262" s="21"/>
      <c r="S262" s="21"/>
      <c r="T262" s="21"/>
      <c r="U262" s="21"/>
      <c r="V262" s="21"/>
    </row>
    <row r="263" spans="1:22" ht="12.75">
      <c r="A263" s="62"/>
      <c r="H263" s="21"/>
      <c r="J263" s="21"/>
      <c r="K263" s="21"/>
      <c r="L263" s="21"/>
      <c r="M263" s="21"/>
      <c r="N263" s="21"/>
      <c r="O263" s="20"/>
      <c r="P263" s="20"/>
      <c r="Q263" s="21"/>
      <c r="R263" s="21"/>
      <c r="S263" s="21"/>
      <c r="T263" s="21"/>
      <c r="U263" s="21"/>
      <c r="V263" s="21"/>
    </row>
    <row r="264" spans="1:22" ht="12.75">
      <c r="A264" s="62"/>
      <c r="H264" s="21"/>
      <c r="J264" s="21"/>
      <c r="K264" s="21"/>
      <c r="L264" s="21"/>
      <c r="M264" s="21"/>
      <c r="N264" s="21"/>
      <c r="O264" s="20"/>
      <c r="P264" s="20"/>
      <c r="Q264" s="21"/>
      <c r="R264" s="21"/>
      <c r="S264" s="21"/>
      <c r="T264" s="21"/>
      <c r="U264" s="21"/>
      <c r="V264" s="21"/>
    </row>
    <row r="265" spans="1:22" ht="12.75">
      <c r="A265" s="62"/>
      <c r="H265" s="21"/>
      <c r="J265" s="21"/>
      <c r="K265" s="21"/>
      <c r="L265" s="21"/>
      <c r="M265" s="21"/>
      <c r="N265" s="21"/>
      <c r="O265" s="20"/>
      <c r="P265" s="20"/>
      <c r="Q265" s="21"/>
      <c r="R265" s="21"/>
      <c r="S265" s="21"/>
      <c r="T265" s="21"/>
      <c r="U265" s="21"/>
      <c r="V265" s="21"/>
    </row>
    <row r="266" spans="1:22" ht="12.75">
      <c r="A266" s="62"/>
      <c r="H266" s="21"/>
      <c r="J266" s="21"/>
      <c r="K266" s="21"/>
      <c r="L266" s="21"/>
      <c r="M266" s="21"/>
      <c r="N266" s="21"/>
      <c r="O266" s="20"/>
      <c r="P266" s="20"/>
      <c r="Q266" s="21"/>
      <c r="R266" s="21"/>
      <c r="S266" s="21"/>
      <c r="T266" s="21"/>
      <c r="U266" s="21"/>
      <c r="V266" s="21"/>
    </row>
    <row r="267" spans="1:22" ht="12.75">
      <c r="A267" s="62"/>
      <c r="H267" s="21"/>
      <c r="J267" s="21"/>
      <c r="K267" s="21"/>
      <c r="L267" s="21"/>
      <c r="M267" s="21"/>
      <c r="N267" s="21"/>
      <c r="O267" s="20"/>
      <c r="P267" s="20"/>
      <c r="Q267" s="21"/>
      <c r="R267" s="21"/>
      <c r="S267" s="21"/>
      <c r="T267" s="21"/>
      <c r="U267" s="21"/>
      <c r="V267" s="21"/>
    </row>
    <row r="268" spans="1:22" ht="12.75">
      <c r="A268" s="62"/>
      <c r="H268" s="21"/>
      <c r="J268" s="21"/>
      <c r="K268" s="21"/>
      <c r="L268" s="21"/>
      <c r="M268" s="21"/>
      <c r="N268" s="21"/>
      <c r="O268" s="20"/>
      <c r="P268" s="20"/>
      <c r="Q268" s="21"/>
      <c r="R268" s="21"/>
      <c r="S268" s="21"/>
      <c r="T268" s="21"/>
      <c r="U268" s="21"/>
      <c r="V268" s="21"/>
    </row>
    <row r="269" spans="1:22" ht="12.75">
      <c r="A269" s="62"/>
      <c r="H269" s="21"/>
      <c r="J269" s="21"/>
      <c r="K269" s="21"/>
      <c r="L269" s="21"/>
      <c r="M269" s="21"/>
      <c r="N269" s="21"/>
      <c r="O269" s="20"/>
      <c r="P269" s="20"/>
      <c r="Q269" s="21"/>
      <c r="R269" s="21"/>
      <c r="S269" s="21"/>
      <c r="T269" s="21"/>
      <c r="U269" s="21"/>
      <c r="V269" s="21"/>
    </row>
    <row r="270" spans="1:22" ht="12.75">
      <c r="A270" s="62"/>
      <c r="H270" s="21"/>
      <c r="J270" s="21"/>
      <c r="K270" s="21"/>
      <c r="L270" s="21"/>
      <c r="M270" s="21"/>
      <c r="N270" s="21"/>
      <c r="O270" s="20"/>
      <c r="P270" s="20"/>
      <c r="Q270" s="21"/>
      <c r="R270" s="21"/>
      <c r="S270" s="21"/>
      <c r="T270" s="21"/>
      <c r="U270" s="21"/>
      <c r="V270" s="21"/>
    </row>
    <row r="271" spans="1:22" ht="12.75">
      <c r="A271" s="62"/>
      <c r="H271" s="21"/>
      <c r="J271" s="21"/>
      <c r="K271" s="21"/>
      <c r="L271" s="21"/>
      <c r="M271" s="21"/>
      <c r="N271" s="21"/>
      <c r="O271" s="20"/>
      <c r="P271" s="20"/>
      <c r="Q271" s="21"/>
      <c r="R271" s="21"/>
      <c r="S271" s="21"/>
      <c r="T271" s="21"/>
      <c r="U271" s="21"/>
      <c r="V271" s="21"/>
    </row>
    <row r="272" spans="1:22" ht="12.75">
      <c r="A272" s="62"/>
      <c r="H272" s="21"/>
      <c r="J272" s="21"/>
      <c r="K272" s="21"/>
      <c r="L272" s="21"/>
      <c r="M272" s="21"/>
      <c r="N272" s="21"/>
      <c r="O272" s="20"/>
      <c r="P272" s="20"/>
      <c r="Q272" s="21"/>
      <c r="R272" s="21"/>
      <c r="S272" s="21"/>
      <c r="T272" s="21"/>
      <c r="U272" s="21"/>
      <c r="V272" s="21"/>
    </row>
    <row r="273" spans="1:22" ht="12.75">
      <c r="A273" s="62"/>
      <c r="H273" s="21"/>
      <c r="J273" s="21"/>
      <c r="K273" s="21"/>
      <c r="L273" s="21"/>
      <c r="M273" s="21"/>
      <c r="N273" s="21"/>
      <c r="O273" s="20"/>
      <c r="P273" s="20"/>
      <c r="Q273" s="21"/>
      <c r="R273" s="21"/>
      <c r="S273" s="21"/>
      <c r="T273" s="21"/>
      <c r="U273" s="21"/>
      <c r="V273" s="21"/>
    </row>
    <row r="274" spans="1:22" ht="12.75">
      <c r="A274" s="62"/>
      <c r="H274" s="21"/>
      <c r="J274" s="21"/>
      <c r="K274" s="21"/>
      <c r="L274" s="21"/>
      <c r="M274" s="21"/>
      <c r="N274" s="21"/>
      <c r="O274" s="20"/>
      <c r="P274" s="20"/>
      <c r="Q274" s="21"/>
      <c r="R274" s="21"/>
      <c r="S274" s="21"/>
      <c r="T274" s="21"/>
      <c r="U274" s="21"/>
      <c r="V274" s="21"/>
    </row>
    <row r="275" spans="1:22" ht="12.75">
      <c r="A275" s="62"/>
      <c r="H275" s="21"/>
      <c r="J275" s="21"/>
      <c r="K275" s="21"/>
      <c r="L275" s="21"/>
      <c r="M275" s="21"/>
      <c r="N275" s="21"/>
      <c r="O275" s="20"/>
      <c r="P275" s="20"/>
      <c r="Q275" s="21"/>
      <c r="R275" s="21"/>
      <c r="S275" s="21"/>
      <c r="T275" s="21"/>
      <c r="U275" s="21"/>
      <c r="V275" s="21"/>
    </row>
    <row r="276" spans="1:22" ht="12.75">
      <c r="A276" s="62"/>
      <c r="H276" s="21"/>
      <c r="J276" s="21"/>
      <c r="K276" s="21"/>
      <c r="L276" s="21"/>
      <c r="M276" s="21"/>
      <c r="N276" s="21"/>
      <c r="O276" s="20"/>
      <c r="P276" s="20"/>
      <c r="Q276" s="21"/>
      <c r="R276" s="21"/>
      <c r="S276" s="21"/>
      <c r="T276" s="21"/>
      <c r="U276" s="21"/>
      <c r="V276" s="21"/>
    </row>
    <row r="277" spans="1:22" ht="12.75">
      <c r="A277" s="62"/>
      <c r="H277" s="21"/>
      <c r="J277" s="21"/>
      <c r="K277" s="21"/>
      <c r="L277" s="21"/>
      <c r="M277" s="21"/>
      <c r="N277" s="21"/>
      <c r="O277" s="20"/>
      <c r="P277" s="20"/>
      <c r="Q277" s="21"/>
      <c r="R277" s="21"/>
      <c r="S277" s="21"/>
      <c r="T277" s="21"/>
      <c r="U277" s="21"/>
      <c r="V277" s="21"/>
    </row>
    <row r="278" spans="1:22" ht="12.75">
      <c r="A278" s="62"/>
      <c r="H278" s="21"/>
      <c r="J278" s="21"/>
      <c r="K278" s="21"/>
      <c r="L278" s="21"/>
      <c r="M278" s="21"/>
      <c r="N278" s="21"/>
      <c r="O278" s="20"/>
      <c r="P278" s="20"/>
      <c r="Q278" s="21"/>
      <c r="R278" s="21"/>
      <c r="S278" s="21"/>
      <c r="T278" s="21"/>
      <c r="U278" s="21"/>
      <c r="V278" s="21"/>
    </row>
    <row r="279" spans="1:22" ht="12.75">
      <c r="A279" s="62"/>
      <c r="H279" s="21"/>
      <c r="J279" s="21"/>
      <c r="K279" s="21"/>
      <c r="L279" s="21"/>
      <c r="M279" s="21"/>
      <c r="N279" s="21"/>
      <c r="O279" s="20"/>
      <c r="P279" s="20"/>
      <c r="Q279" s="21"/>
      <c r="R279" s="21"/>
      <c r="S279" s="21"/>
      <c r="T279" s="21"/>
      <c r="U279" s="21"/>
      <c r="V279" s="21"/>
    </row>
    <row r="280" spans="1:22" ht="12.75">
      <c r="A280" s="62"/>
      <c r="H280" s="21"/>
      <c r="J280" s="21"/>
      <c r="K280" s="21"/>
      <c r="L280" s="21"/>
      <c r="M280" s="21"/>
      <c r="N280" s="21"/>
      <c r="O280" s="20"/>
      <c r="P280" s="20"/>
      <c r="Q280" s="21"/>
      <c r="R280" s="21"/>
      <c r="S280" s="21"/>
      <c r="T280" s="21"/>
      <c r="U280" s="21"/>
      <c r="V280" s="21"/>
    </row>
    <row r="281" spans="1:22" ht="12.75">
      <c r="A281" s="62"/>
      <c r="H281" s="21"/>
      <c r="J281" s="21"/>
      <c r="K281" s="21"/>
      <c r="L281" s="21"/>
      <c r="M281" s="21"/>
      <c r="N281" s="21"/>
      <c r="O281" s="20"/>
      <c r="P281" s="20"/>
      <c r="Q281" s="21"/>
      <c r="R281" s="21"/>
      <c r="S281" s="21"/>
      <c r="T281" s="21"/>
      <c r="U281" s="21"/>
      <c r="V281" s="21"/>
    </row>
    <row r="282" spans="1:22" ht="12.75">
      <c r="A282" s="62"/>
      <c r="H282" s="21"/>
      <c r="J282" s="21"/>
      <c r="K282" s="21"/>
      <c r="L282" s="21"/>
      <c r="M282" s="21"/>
      <c r="N282" s="21"/>
      <c r="O282" s="20"/>
      <c r="P282" s="20"/>
      <c r="Q282" s="21"/>
      <c r="R282" s="21"/>
      <c r="S282" s="21"/>
      <c r="T282" s="21"/>
      <c r="U282" s="21"/>
      <c r="V282" s="21"/>
    </row>
    <row r="283" spans="1:22" ht="12.75">
      <c r="A283" s="62"/>
      <c r="H283" s="21"/>
      <c r="J283" s="21"/>
      <c r="K283" s="21"/>
      <c r="L283" s="21"/>
      <c r="M283" s="21"/>
      <c r="N283" s="21"/>
      <c r="O283" s="20"/>
      <c r="P283" s="20"/>
      <c r="Q283" s="21"/>
      <c r="R283" s="21"/>
      <c r="S283" s="21"/>
      <c r="T283" s="21"/>
      <c r="U283" s="21"/>
      <c r="V283" s="21"/>
    </row>
    <row r="284" spans="1:22" ht="12.75">
      <c r="A284" s="62"/>
      <c r="H284" s="21"/>
      <c r="J284" s="21"/>
      <c r="K284" s="21"/>
      <c r="L284" s="21"/>
      <c r="M284" s="21"/>
      <c r="N284" s="21"/>
      <c r="O284" s="20"/>
      <c r="P284" s="20"/>
      <c r="Q284" s="21"/>
      <c r="R284" s="21"/>
      <c r="S284" s="21"/>
      <c r="T284" s="21"/>
      <c r="U284" s="21"/>
      <c r="V284" s="21"/>
    </row>
    <row r="285" spans="1:22" ht="12.75">
      <c r="A285" s="62"/>
      <c r="H285" s="21"/>
      <c r="J285" s="21"/>
      <c r="K285" s="21"/>
      <c r="L285" s="21"/>
      <c r="M285" s="21"/>
      <c r="N285" s="21"/>
      <c r="O285" s="20"/>
      <c r="P285" s="20"/>
      <c r="Q285" s="21"/>
      <c r="R285" s="21"/>
      <c r="S285" s="21"/>
      <c r="T285" s="21"/>
      <c r="U285" s="21"/>
      <c r="V285" s="21"/>
    </row>
    <row r="286" spans="1:22" ht="12.75">
      <c r="A286" s="62"/>
      <c r="H286" s="21"/>
      <c r="J286" s="21"/>
      <c r="K286" s="21"/>
      <c r="L286" s="21"/>
      <c r="M286" s="21"/>
      <c r="N286" s="21"/>
      <c r="O286" s="20"/>
      <c r="P286" s="20"/>
      <c r="Q286" s="21"/>
      <c r="R286" s="21"/>
      <c r="S286" s="21"/>
      <c r="T286" s="21"/>
      <c r="U286" s="21"/>
      <c r="V286" s="21"/>
    </row>
    <row r="287" spans="1:22" ht="12.75">
      <c r="A287" s="62"/>
      <c r="H287" s="21"/>
      <c r="J287" s="21"/>
      <c r="K287" s="21"/>
      <c r="L287" s="21"/>
      <c r="M287" s="21"/>
      <c r="N287" s="21"/>
      <c r="O287" s="20"/>
      <c r="P287" s="20"/>
      <c r="Q287" s="21"/>
      <c r="R287" s="21"/>
      <c r="S287" s="21"/>
      <c r="T287" s="21"/>
      <c r="U287" s="21"/>
      <c r="V287" s="21"/>
    </row>
    <row r="288" spans="1:22" ht="12.75">
      <c r="A288" s="62"/>
      <c r="H288" s="21"/>
      <c r="J288" s="21"/>
      <c r="K288" s="21"/>
      <c r="L288" s="21"/>
      <c r="M288" s="21"/>
      <c r="N288" s="21"/>
      <c r="O288" s="20"/>
      <c r="P288" s="20"/>
      <c r="Q288" s="21"/>
      <c r="R288" s="21"/>
      <c r="S288" s="21"/>
      <c r="T288" s="21"/>
      <c r="U288" s="21"/>
      <c r="V288" s="21"/>
    </row>
    <row r="289" spans="1:22" ht="12.75">
      <c r="A289" s="62"/>
      <c r="H289" s="21"/>
      <c r="J289" s="21"/>
      <c r="K289" s="21"/>
      <c r="L289" s="21"/>
      <c r="M289" s="21"/>
      <c r="N289" s="21"/>
      <c r="O289" s="20"/>
      <c r="P289" s="20"/>
      <c r="Q289" s="21"/>
      <c r="R289" s="21"/>
      <c r="S289" s="21"/>
      <c r="T289" s="21"/>
      <c r="U289" s="21"/>
      <c r="V289" s="21"/>
    </row>
    <row r="290" spans="1:22" ht="12.75">
      <c r="A290" s="62"/>
      <c r="H290" s="21"/>
      <c r="J290" s="21"/>
      <c r="K290" s="21"/>
      <c r="L290" s="21"/>
      <c r="M290" s="21"/>
      <c r="N290" s="21"/>
      <c r="O290" s="20"/>
      <c r="P290" s="20"/>
      <c r="Q290" s="21"/>
      <c r="R290" s="21"/>
      <c r="S290" s="21"/>
      <c r="T290" s="21"/>
      <c r="U290" s="21"/>
      <c r="V290" s="21"/>
    </row>
    <row r="291" spans="1:22" ht="12.75">
      <c r="A291" s="62"/>
      <c r="H291" s="21"/>
      <c r="J291" s="21"/>
      <c r="K291" s="21"/>
      <c r="L291" s="21"/>
      <c r="M291" s="21"/>
      <c r="N291" s="21"/>
      <c r="O291" s="20"/>
      <c r="P291" s="20"/>
      <c r="Q291" s="21"/>
      <c r="R291" s="21"/>
      <c r="S291" s="21"/>
      <c r="T291" s="21"/>
      <c r="U291" s="21"/>
      <c r="V291" s="21"/>
    </row>
    <row r="292" spans="1:22" ht="12.75">
      <c r="A292" s="62"/>
      <c r="H292" s="21"/>
      <c r="J292" s="21"/>
      <c r="K292" s="21"/>
      <c r="L292" s="21"/>
      <c r="M292" s="21"/>
      <c r="N292" s="21"/>
      <c r="O292" s="20"/>
      <c r="P292" s="20"/>
      <c r="Q292" s="21"/>
      <c r="R292" s="21"/>
      <c r="S292" s="21"/>
      <c r="T292" s="21"/>
      <c r="U292" s="21"/>
      <c r="V292" s="21"/>
    </row>
    <row r="293" spans="1:22" ht="12.75">
      <c r="A293" s="62"/>
      <c r="H293" s="21"/>
      <c r="J293" s="21"/>
      <c r="K293" s="21"/>
      <c r="L293" s="21"/>
      <c r="M293" s="21"/>
      <c r="N293" s="21"/>
      <c r="O293" s="20"/>
      <c r="P293" s="20"/>
      <c r="Q293" s="21"/>
      <c r="R293" s="21"/>
      <c r="S293" s="21"/>
      <c r="T293" s="21"/>
      <c r="U293" s="21"/>
      <c r="V293" s="21"/>
    </row>
    <row r="294" spans="1:22" ht="12.75">
      <c r="A294" s="62"/>
      <c r="H294" s="21"/>
      <c r="J294" s="21"/>
      <c r="K294" s="21"/>
      <c r="L294" s="21"/>
      <c r="M294" s="21"/>
      <c r="N294" s="21"/>
      <c r="O294" s="20"/>
      <c r="P294" s="20"/>
      <c r="Q294" s="21"/>
      <c r="R294" s="21"/>
      <c r="S294" s="21"/>
      <c r="T294" s="21"/>
      <c r="U294" s="21"/>
      <c r="V294" s="21"/>
    </row>
    <row r="295" spans="1:22" ht="14.25">
      <c r="A295" s="62"/>
      <c r="H295" s="21"/>
      <c r="J295" s="21"/>
      <c r="K295" s="21"/>
      <c r="L295" s="21"/>
      <c r="M295" s="21"/>
      <c r="N295" s="21"/>
      <c r="O295" s="20"/>
      <c r="P295" s="20"/>
      <c r="Q295" s="21"/>
      <c r="R295" s="21"/>
      <c r="S295" s="21"/>
      <c r="T295" s="21"/>
      <c r="U295" s="21"/>
      <c r="V295" s="21"/>
    </row>
    <row r="296" spans="1:22" ht="12.75">
      <c r="A296" s="35"/>
      <c r="B296" s="34"/>
      <c r="C296" s="6"/>
      <c r="D296" s="7"/>
      <c r="E296" s="7"/>
      <c r="F296" s="15"/>
      <c r="G296" s="7"/>
      <c r="H296" s="19"/>
      <c r="I296" s="7"/>
      <c r="J296" s="19"/>
      <c r="K296" s="19"/>
      <c r="L296" s="19"/>
      <c r="M296" s="19"/>
      <c r="N296" s="19"/>
      <c r="O296" s="19"/>
      <c r="P296" s="19"/>
      <c r="Q296" s="21"/>
      <c r="R296" s="21"/>
      <c r="S296" s="21"/>
      <c r="T296" s="21"/>
      <c r="U296" s="21"/>
      <c r="V296" s="21"/>
    </row>
    <row r="297" spans="8:22" ht="12.75">
      <c r="H297" s="21"/>
      <c r="J297" s="21"/>
      <c r="K297" s="21"/>
      <c r="L297" s="21"/>
      <c r="M297" s="21"/>
      <c r="N297" s="21"/>
      <c r="O297" s="20"/>
      <c r="P297" s="20"/>
      <c r="Q297" s="21"/>
      <c r="R297" s="21"/>
      <c r="S297" s="21"/>
      <c r="T297" s="21"/>
      <c r="U297" s="21"/>
      <c r="V297" s="21"/>
    </row>
    <row r="298" spans="8:22" ht="12.75">
      <c r="H298" s="21"/>
      <c r="J298" s="21"/>
      <c r="K298" s="21"/>
      <c r="L298" s="21"/>
      <c r="M298" s="21"/>
      <c r="N298" s="21"/>
      <c r="O298" s="20"/>
      <c r="P298" s="20"/>
      <c r="Q298" s="21"/>
      <c r="R298" s="21"/>
      <c r="S298" s="21"/>
      <c r="T298" s="21"/>
      <c r="U298" s="21"/>
      <c r="V298" s="21"/>
    </row>
    <row r="299" spans="8:22" ht="12.75">
      <c r="H299" s="21"/>
      <c r="J299" s="21"/>
      <c r="K299" s="21"/>
      <c r="L299" s="21"/>
      <c r="M299" s="21"/>
      <c r="N299" s="21"/>
      <c r="O299" s="20"/>
      <c r="P299" s="20"/>
      <c r="Q299" s="21"/>
      <c r="R299" s="21"/>
      <c r="S299" s="21"/>
      <c r="T299" s="21"/>
      <c r="U299" s="21"/>
      <c r="V299" s="21"/>
    </row>
    <row r="300" spans="8:22" ht="12.75">
      <c r="H300" s="21"/>
      <c r="J300" s="21"/>
      <c r="K300" s="21"/>
      <c r="L300" s="21"/>
      <c r="M300" s="21"/>
      <c r="N300" s="21"/>
      <c r="O300" s="20"/>
      <c r="P300" s="20"/>
      <c r="Q300" s="21"/>
      <c r="R300" s="21"/>
      <c r="S300" s="21"/>
      <c r="T300" s="21"/>
      <c r="U300" s="21"/>
      <c r="V300" s="21"/>
    </row>
    <row r="301" spans="8:22" ht="12.75">
      <c r="H301" s="21"/>
      <c r="J301" s="21"/>
      <c r="K301" s="21"/>
      <c r="L301" s="21"/>
      <c r="M301" s="21"/>
      <c r="N301" s="21"/>
      <c r="O301" s="20"/>
      <c r="P301" s="20"/>
      <c r="Q301" s="21"/>
      <c r="R301" s="21"/>
      <c r="S301" s="21"/>
      <c r="T301" s="21"/>
      <c r="U301" s="21"/>
      <c r="V301" s="21"/>
    </row>
    <row r="302" spans="8:22" ht="12.75">
      <c r="H302" s="21"/>
      <c r="J302" s="21"/>
      <c r="K302" s="21"/>
      <c r="L302" s="21"/>
      <c r="M302" s="21"/>
      <c r="N302" s="21"/>
      <c r="O302" s="20"/>
      <c r="P302" s="20"/>
      <c r="Q302" s="21"/>
      <c r="R302" s="21"/>
      <c r="S302" s="21"/>
      <c r="T302" s="21"/>
      <c r="U302" s="21"/>
      <c r="V302" s="21"/>
    </row>
    <row r="303" spans="8:22" ht="12.75">
      <c r="H303" s="21"/>
      <c r="J303" s="21"/>
      <c r="K303" s="21"/>
      <c r="L303" s="21"/>
      <c r="M303" s="21"/>
      <c r="N303" s="21"/>
      <c r="O303" s="20"/>
      <c r="P303" s="20"/>
      <c r="Q303" s="21"/>
      <c r="R303" s="21"/>
      <c r="S303" s="21"/>
      <c r="T303" s="21"/>
      <c r="U303" s="21"/>
      <c r="V303" s="21"/>
    </row>
    <row r="304" spans="8:22" ht="12.75">
      <c r="H304" s="21"/>
      <c r="J304" s="21"/>
      <c r="K304" s="21"/>
      <c r="L304" s="21"/>
      <c r="M304" s="21"/>
      <c r="N304" s="21"/>
      <c r="O304" s="20"/>
      <c r="P304" s="20"/>
      <c r="Q304" s="21"/>
      <c r="R304" s="21"/>
      <c r="S304" s="21"/>
      <c r="T304" s="21"/>
      <c r="U304" s="21"/>
      <c r="V304" s="21"/>
    </row>
    <row r="305" spans="8:22" ht="12.75">
      <c r="H305" s="21"/>
      <c r="J305" s="21"/>
      <c r="K305" s="21"/>
      <c r="L305" s="21"/>
      <c r="M305" s="21"/>
      <c r="N305" s="21"/>
      <c r="O305" s="20"/>
      <c r="P305" s="20"/>
      <c r="Q305" s="21"/>
      <c r="R305" s="21"/>
      <c r="S305" s="21"/>
      <c r="T305" s="21"/>
      <c r="U305" s="21"/>
      <c r="V305" s="21"/>
    </row>
    <row r="306" spans="8:22" ht="12.75">
      <c r="H306" s="21"/>
      <c r="J306" s="21"/>
      <c r="K306" s="21"/>
      <c r="L306" s="21"/>
      <c r="M306" s="21"/>
      <c r="N306" s="21"/>
      <c r="O306" s="20"/>
      <c r="P306" s="20"/>
      <c r="Q306" s="21"/>
      <c r="R306" s="21"/>
      <c r="S306" s="21"/>
      <c r="T306" s="21"/>
      <c r="U306" s="21"/>
      <c r="V306" s="21"/>
    </row>
    <row r="307" spans="8:22" ht="12.75">
      <c r="H307" s="21"/>
      <c r="J307" s="21"/>
      <c r="K307" s="21"/>
      <c r="L307" s="21"/>
      <c r="M307" s="21"/>
      <c r="N307" s="21"/>
      <c r="O307" s="20"/>
      <c r="P307" s="20"/>
      <c r="Q307" s="21"/>
      <c r="R307" s="21"/>
      <c r="S307" s="21"/>
      <c r="T307" s="21"/>
      <c r="U307" s="21"/>
      <c r="V307" s="21"/>
    </row>
    <row r="308" spans="8:22" ht="12.75">
      <c r="H308" s="21"/>
      <c r="J308" s="21"/>
      <c r="K308" s="21"/>
      <c r="L308" s="21"/>
      <c r="M308" s="21"/>
      <c r="N308" s="21"/>
      <c r="O308" s="20"/>
      <c r="P308" s="20"/>
      <c r="Q308" s="21"/>
      <c r="R308" s="21"/>
      <c r="S308" s="21"/>
      <c r="T308" s="21"/>
      <c r="U308" s="21"/>
      <c r="V308" s="21"/>
    </row>
    <row r="309" spans="8:22" ht="12.75">
      <c r="H309" s="21"/>
      <c r="J309" s="21"/>
      <c r="K309" s="21"/>
      <c r="L309" s="21"/>
      <c r="M309" s="21"/>
      <c r="N309" s="21"/>
      <c r="O309" s="20"/>
      <c r="P309" s="20"/>
      <c r="Q309" s="21"/>
      <c r="R309" s="21"/>
      <c r="S309" s="21"/>
      <c r="T309" s="21"/>
      <c r="U309" s="21"/>
      <c r="V309" s="21"/>
    </row>
    <row r="310" spans="8:22" ht="12.75">
      <c r="H310" s="21"/>
      <c r="J310" s="21"/>
      <c r="K310" s="21"/>
      <c r="L310" s="21"/>
      <c r="M310" s="21"/>
      <c r="N310" s="21"/>
      <c r="O310" s="20"/>
      <c r="P310" s="20"/>
      <c r="Q310" s="21"/>
      <c r="R310" s="21"/>
      <c r="S310" s="21"/>
      <c r="T310" s="21"/>
      <c r="U310" s="21"/>
      <c r="V310" s="21"/>
    </row>
    <row r="311" spans="8:22" ht="12.75">
      <c r="H311" s="21"/>
      <c r="J311" s="21"/>
      <c r="K311" s="21"/>
      <c r="L311" s="21"/>
      <c r="M311" s="21"/>
      <c r="N311" s="21"/>
      <c r="O311" s="20"/>
      <c r="P311" s="20"/>
      <c r="Q311" s="21"/>
      <c r="R311" s="21"/>
      <c r="S311" s="21"/>
      <c r="T311" s="21"/>
      <c r="U311" s="21"/>
      <c r="V311" s="21"/>
    </row>
    <row r="312" spans="8:22" ht="12.75">
      <c r="H312" s="21"/>
      <c r="J312" s="21"/>
      <c r="K312" s="21"/>
      <c r="L312" s="21"/>
      <c r="M312" s="21"/>
      <c r="N312" s="21"/>
      <c r="O312" s="20"/>
      <c r="P312" s="20"/>
      <c r="Q312" s="21"/>
      <c r="R312" s="21"/>
      <c r="S312" s="21"/>
      <c r="T312" s="21"/>
      <c r="U312" s="21"/>
      <c r="V312" s="21"/>
    </row>
    <row r="313" spans="8:22" ht="12.75">
      <c r="H313" s="21"/>
      <c r="J313" s="21"/>
      <c r="K313" s="21"/>
      <c r="L313" s="21"/>
      <c r="M313" s="21"/>
      <c r="N313" s="21"/>
      <c r="O313" s="20"/>
      <c r="P313" s="20"/>
      <c r="Q313" s="21"/>
      <c r="R313" s="21"/>
      <c r="S313" s="21"/>
      <c r="T313" s="21"/>
      <c r="U313" s="21"/>
      <c r="V313" s="21"/>
    </row>
    <row r="314" spans="8:22" ht="12.75">
      <c r="H314" s="21"/>
      <c r="J314" s="21"/>
      <c r="K314" s="21"/>
      <c r="L314" s="21"/>
      <c r="M314" s="21"/>
      <c r="N314" s="21"/>
      <c r="O314" s="20"/>
      <c r="P314" s="20"/>
      <c r="Q314" s="21"/>
      <c r="R314" s="21"/>
      <c r="S314" s="21"/>
      <c r="T314" s="21"/>
      <c r="U314" s="21"/>
      <c r="V314" s="21"/>
    </row>
    <row r="315" spans="8:22" ht="12.75">
      <c r="H315" s="21"/>
      <c r="J315" s="21"/>
      <c r="K315" s="21"/>
      <c r="L315" s="21"/>
      <c r="M315" s="21"/>
      <c r="N315" s="21"/>
      <c r="O315" s="20"/>
      <c r="P315" s="20"/>
      <c r="Q315" s="21"/>
      <c r="R315" s="21"/>
      <c r="S315" s="21"/>
      <c r="T315" s="21"/>
      <c r="U315" s="21"/>
      <c r="V315" s="21"/>
    </row>
    <row r="316" spans="8:22" ht="12.75">
      <c r="H316" s="21"/>
      <c r="J316" s="21"/>
      <c r="K316" s="21"/>
      <c r="L316" s="21"/>
      <c r="M316" s="21"/>
      <c r="N316" s="21"/>
      <c r="O316" s="20"/>
      <c r="P316" s="20"/>
      <c r="Q316" s="21"/>
      <c r="R316" s="21"/>
      <c r="S316" s="21"/>
      <c r="T316" s="21"/>
      <c r="U316" s="21"/>
      <c r="V316" s="21"/>
    </row>
    <row r="317" spans="8:22" ht="12.75">
      <c r="H317" s="21"/>
      <c r="J317" s="21"/>
      <c r="K317" s="21"/>
      <c r="L317" s="21"/>
      <c r="M317" s="21"/>
      <c r="N317" s="21"/>
      <c r="O317" s="20"/>
      <c r="P317" s="20"/>
      <c r="Q317" s="21"/>
      <c r="R317" s="21"/>
      <c r="S317" s="21"/>
      <c r="T317" s="21"/>
      <c r="U317" s="21"/>
      <c r="V317" s="21"/>
    </row>
    <row r="318" spans="8:22" ht="12.75">
      <c r="H318" s="21"/>
      <c r="J318" s="21"/>
      <c r="K318" s="21"/>
      <c r="L318" s="21"/>
      <c r="M318" s="21"/>
      <c r="N318" s="21"/>
      <c r="O318" s="20"/>
      <c r="P318" s="20"/>
      <c r="Q318" s="21"/>
      <c r="R318" s="21"/>
      <c r="S318" s="21"/>
      <c r="T318" s="21"/>
      <c r="U318" s="21"/>
      <c r="V318" s="21"/>
    </row>
    <row r="319" spans="8:22" ht="12.75">
      <c r="H319" s="21"/>
      <c r="J319" s="21"/>
      <c r="K319" s="21"/>
      <c r="L319" s="21"/>
      <c r="M319" s="21"/>
      <c r="N319" s="21"/>
      <c r="O319" s="20"/>
      <c r="P319" s="20"/>
      <c r="Q319" s="21"/>
      <c r="R319" s="21"/>
      <c r="S319" s="21"/>
      <c r="T319" s="21"/>
      <c r="U319" s="21"/>
      <c r="V319" s="21"/>
    </row>
    <row r="320" spans="8:22" ht="12.75">
      <c r="H320" s="21"/>
      <c r="J320" s="21"/>
      <c r="K320" s="21"/>
      <c r="L320" s="21"/>
      <c r="M320" s="21"/>
      <c r="N320" s="21"/>
      <c r="O320" s="20"/>
      <c r="P320" s="20"/>
      <c r="Q320" s="21"/>
      <c r="R320" s="21"/>
      <c r="S320" s="21"/>
      <c r="T320" s="21"/>
      <c r="U320" s="21"/>
      <c r="V320" s="21"/>
    </row>
    <row r="321" spans="8:22" ht="12.75">
      <c r="H321" s="21"/>
      <c r="J321" s="21"/>
      <c r="K321" s="21"/>
      <c r="L321" s="21"/>
      <c r="M321" s="21"/>
      <c r="N321" s="21"/>
      <c r="O321" s="20"/>
      <c r="P321" s="20"/>
      <c r="Q321" s="21"/>
      <c r="R321" s="21"/>
      <c r="S321" s="21"/>
      <c r="T321" s="21"/>
      <c r="U321" s="21"/>
      <c r="V321" s="21"/>
    </row>
    <row r="322" spans="8:22" ht="12.75">
      <c r="H322" s="21"/>
      <c r="J322" s="21"/>
      <c r="K322" s="21"/>
      <c r="L322" s="21"/>
      <c r="M322" s="21"/>
      <c r="N322" s="21"/>
      <c r="O322" s="20"/>
      <c r="P322" s="20"/>
      <c r="Q322" s="21"/>
      <c r="R322" s="21"/>
      <c r="S322" s="21"/>
      <c r="T322" s="21"/>
      <c r="U322" s="21"/>
      <c r="V322" s="21"/>
    </row>
    <row r="323" spans="8:22" ht="12.75">
      <c r="H323" s="21"/>
      <c r="J323" s="21"/>
      <c r="K323" s="21"/>
      <c r="L323" s="21"/>
      <c r="M323" s="21"/>
      <c r="N323" s="21"/>
      <c r="O323" s="20"/>
      <c r="P323" s="20"/>
      <c r="Q323" s="21"/>
      <c r="R323" s="21"/>
      <c r="S323" s="21"/>
      <c r="T323" s="21"/>
      <c r="U323" s="21"/>
      <c r="V323" s="21"/>
    </row>
    <row r="324" spans="8:22" ht="12.75">
      <c r="H324" s="21"/>
      <c r="J324" s="21"/>
      <c r="K324" s="21"/>
      <c r="L324" s="21"/>
      <c r="M324" s="21"/>
      <c r="N324" s="21"/>
      <c r="O324" s="20"/>
      <c r="P324" s="20"/>
      <c r="Q324" s="21"/>
      <c r="R324" s="21"/>
      <c r="S324" s="21"/>
      <c r="T324" s="21"/>
      <c r="U324" s="21"/>
      <c r="V324" s="21"/>
    </row>
    <row r="325" spans="8:22" ht="12.75">
      <c r="H325" s="21"/>
      <c r="J325" s="21"/>
      <c r="K325" s="21"/>
      <c r="L325" s="21"/>
      <c r="M325" s="21"/>
      <c r="N325" s="21"/>
      <c r="O325" s="20"/>
      <c r="P325" s="20"/>
      <c r="Q325" s="21"/>
      <c r="R325" s="21"/>
      <c r="S325" s="21"/>
      <c r="T325" s="21"/>
      <c r="U325" s="21"/>
      <c r="V325" s="21"/>
    </row>
    <row r="326" spans="8:22" ht="12.75">
      <c r="H326" s="21"/>
      <c r="J326" s="21"/>
      <c r="K326" s="21"/>
      <c r="L326" s="21"/>
      <c r="M326" s="21"/>
      <c r="N326" s="21"/>
      <c r="O326" s="20"/>
      <c r="P326" s="20"/>
      <c r="Q326" s="21"/>
      <c r="R326" s="21"/>
      <c r="S326" s="21"/>
      <c r="T326" s="21"/>
      <c r="U326" s="21"/>
      <c r="V326" s="21"/>
    </row>
    <row r="327" spans="8:22" ht="12.75">
      <c r="H327" s="21"/>
      <c r="J327" s="21"/>
      <c r="K327" s="21"/>
      <c r="L327" s="21"/>
      <c r="M327" s="21"/>
      <c r="N327" s="21"/>
      <c r="O327" s="20"/>
      <c r="P327" s="20"/>
      <c r="Q327" s="21"/>
      <c r="R327" s="21"/>
      <c r="S327" s="21"/>
      <c r="T327" s="21"/>
      <c r="U327" s="21"/>
      <c r="V327" s="21"/>
    </row>
    <row r="328" spans="8:22" ht="12.75">
      <c r="H328" s="21"/>
      <c r="J328" s="21"/>
      <c r="K328" s="21"/>
      <c r="L328" s="21"/>
      <c r="M328" s="21"/>
      <c r="N328" s="21"/>
      <c r="O328" s="20"/>
      <c r="P328" s="20"/>
      <c r="Q328" s="21"/>
      <c r="R328" s="21"/>
      <c r="S328" s="21"/>
      <c r="T328" s="21"/>
      <c r="U328" s="21"/>
      <c r="V328" s="21"/>
    </row>
    <row r="329" spans="8:22" ht="12.75">
      <c r="H329" s="21"/>
      <c r="J329" s="21"/>
      <c r="K329" s="21"/>
      <c r="L329" s="21"/>
      <c r="M329" s="21"/>
      <c r="N329" s="21"/>
      <c r="O329" s="20"/>
      <c r="P329" s="20"/>
      <c r="Q329" s="21"/>
      <c r="R329" s="21"/>
      <c r="S329" s="21"/>
      <c r="T329" s="21"/>
      <c r="U329" s="21"/>
      <c r="V329" s="21"/>
    </row>
    <row r="330" spans="8:22" ht="12.75">
      <c r="H330" s="21"/>
      <c r="J330" s="21"/>
      <c r="K330" s="21"/>
      <c r="L330" s="21"/>
      <c r="M330" s="21"/>
      <c r="N330" s="21"/>
      <c r="O330" s="20"/>
      <c r="P330" s="20"/>
      <c r="Q330" s="21"/>
      <c r="R330" s="21"/>
      <c r="S330" s="21"/>
      <c r="T330" s="21"/>
      <c r="U330" s="21"/>
      <c r="V330" s="21"/>
    </row>
    <row r="331" spans="8:22" ht="12.75">
      <c r="H331" s="21"/>
      <c r="J331" s="21"/>
      <c r="K331" s="21"/>
      <c r="L331" s="21"/>
      <c r="M331" s="21"/>
      <c r="N331" s="21"/>
      <c r="O331" s="20"/>
      <c r="P331" s="20"/>
      <c r="Q331" s="21"/>
      <c r="R331" s="21"/>
      <c r="S331" s="21"/>
      <c r="T331" s="21"/>
      <c r="U331" s="21"/>
      <c r="V331" s="21"/>
    </row>
    <row r="332" spans="8:22" ht="12.75">
      <c r="H332" s="21"/>
      <c r="J332" s="21"/>
      <c r="K332" s="21"/>
      <c r="L332" s="21"/>
      <c r="M332" s="21"/>
      <c r="N332" s="21"/>
      <c r="O332" s="20"/>
      <c r="P332" s="20"/>
      <c r="Q332" s="21"/>
      <c r="R332" s="21"/>
      <c r="S332" s="21"/>
      <c r="T332" s="21"/>
      <c r="U332" s="21"/>
      <c r="V332" s="21"/>
    </row>
    <row r="333" spans="8:22" ht="12.75">
      <c r="H333" s="21"/>
      <c r="J333" s="21"/>
      <c r="K333" s="21"/>
      <c r="L333" s="21"/>
      <c r="M333" s="21"/>
      <c r="N333" s="21"/>
      <c r="O333" s="20"/>
      <c r="P333" s="20"/>
      <c r="Q333" s="21"/>
      <c r="R333" s="21"/>
      <c r="S333" s="21"/>
      <c r="T333" s="21"/>
      <c r="U333" s="21"/>
      <c r="V333" s="21"/>
    </row>
    <row r="334" spans="8:22" ht="12.75">
      <c r="H334" s="21"/>
      <c r="J334" s="21"/>
      <c r="K334" s="21"/>
      <c r="L334" s="21"/>
      <c r="M334" s="21"/>
      <c r="N334" s="21"/>
      <c r="O334" s="20"/>
      <c r="P334" s="20"/>
      <c r="Q334" s="21"/>
      <c r="R334" s="21"/>
      <c r="S334" s="21"/>
      <c r="T334" s="21"/>
      <c r="U334" s="21"/>
      <c r="V334" s="21"/>
    </row>
    <row r="335" spans="8:22" ht="12.75">
      <c r="H335" s="21"/>
      <c r="J335" s="21"/>
      <c r="K335" s="21"/>
      <c r="L335" s="21"/>
      <c r="M335" s="21"/>
      <c r="N335" s="21"/>
      <c r="O335" s="20"/>
      <c r="P335" s="20"/>
      <c r="Q335" s="21"/>
      <c r="R335" s="21"/>
      <c r="S335" s="21"/>
      <c r="T335" s="21"/>
      <c r="U335" s="21"/>
      <c r="V335" s="21"/>
    </row>
    <row r="336" spans="8:22" ht="12.75">
      <c r="H336" s="21"/>
      <c r="J336" s="21"/>
      <c r="K336" s="21"/>
      <c r="L336" s="21"/>
      <c r="M336" s="21"/>
      <c r="N336" s="21"/>
      <c r="O336" s="20"/>
      <c r="P336" s="20"/>
      <c r="Q336" s="21"/>
      <c r="R336" s="21"/>
      <c r="S336" s="21"/>
      <c r="T336" s="21"/>
      <c r="U336" s="21"/>
      <c r="V336" s="21"/>
    </row>
    <row r="337" spans="8:22" ht="12.75">
      <c r="H337" s="21"/>
      <c r="J337" s="21"/>
      <c r="K337" s="21"/>
      <c r="L337" s="21"/>
      <c r="M337" s="21"/>
      <c r="N337" s="21"/>
      <c r="O337" s="20"/>
      <c r="P337" s="20"/>
      <c r="Q337" s="21"/>
      <c r="R337" s="21"/>
      <c r="S337" s="21"/>
      <c r="T337" s="21"/>
      <c r="U337" s="21"/>
      <c r="V337" s="21"/>
    </row>
    <row r="338" spans="8:22" ht="12.75">
      <c r="H338" s="21"/>
      <c r="J338" s="21"/>
      <c r="K338" s="21"/>
      <c r="L338" s="21"/>
      <c r="M338" s="21"/>
      <c r="N338" s="21"/>
      <c r="O338" s="20"/>
      <c r="P338" s="20"/>
      <c r="Q338" s="21"/>
      <c r="R338" s="21"/>
      <c r="S338" s="21"/>
      <c r="T338" s="21"/>
      <c r="U338" s="21"/>
      <c r="V338" s="21"/>
    </row>
    <row r="339" spans="8:22" ht="12.75">
      <c r="H339" s="21"/>
      <c r="J339" s="21"/>
      <c r="K339" s="21"/>
      <c r="L339" s="21"/>
      <c r="M339" s="21"/>
      <c r="N339" s="21"/>
      <c r="O339" s="20"/>
      <c r="P339" s="20"/>
      <c r="Q339" s="21"/>
      <c r="R339" s="21"/>
      <c r="S339" s="21"/>
      <c r="T339" s="21"/>
      <c r="U339" s="21"/>
      <c r="V339" s="21"/>
    </row>
    <row r="340" spans="8:22" ht="12.75">
      <c r="H340" s="21"/>
      <c r="J340" s="21"/>
      <c r="K340" s="21"/>
      <c r="L340" s="21"/>
      <c r="M340" s="21"/>
      <c r="N340" s="21"/>
      <c r="O340" s="20"/>
      <c r="P340" s="20"/>
      <c r="Q340" s="21"/>
      <c r="R340" s="21"/>
      <c r="S340" s="21"/>
      <c r="T340" s="21"/>
      <c r="U340" s="21"/>
      <c r="V340" s="21"/>
    </row>
    <row r="341" spans="8:22" ht="12.75">
      <c r="H341" s="21"/>
      <c r="J341" s="21"/>
      <c r="K341" s="21"/>
      <c r="L341" s="21"/>
      <c r="M341" s="21"/>
      <c r="N341" s="21"/>
      <c r="O341" s="20"/>
      <c r="P341" s="20"/>
      <c r="Q341" s="21"/>
      <c r="R341" s="21"/>
      <c r="S341" s="21"/>
      <c r="T341" s="21"/>
      <c r="U341" s="21"/>
      <c r="V341" s="21"/>
    </row>
    <row r="342" spans="8:22" ht="12.75">
      <c r="H342" s="21"/>
      <c r="J342" s="21"/>
      <c r="K342" s="21"/>
      <c r="L342" s="21"/>
      <c r="M342" s="21"/>
      <c r="N342" s="21"/>
      <c r="O342" s="20"/>
      <c r="P342" s="20"/>
      <c r="Q342" s="21"/>
      <c r="R342" s="21"/>
      <c r="S342" s="21"/>
      <c r="T342" s="21"/>
      <c r="U342" s="21"/>
      <c r="V342" s="21"/>
    </row>
    <row r="343" spans="8:22" ht="12.75">
      <c r="H343" s="21"/>
      <c r="J343" s="21"/>
      <c r="K343" s="21"/>
      <c r="L343" s="21"/>
      <c r="M343" s="21"/>
      <c r="N343" s="21"/>
      <c r="O343" s="20"/>
      <c r="P343" s="20"/>
      <c r="Q343" s="21"/>
      <c r="R343" s="21"/>
      <c r="S343" s="21"/>
      <c r="T343" s="21"/>
      <c r="U343" s="21"/>
      <c r="V343" s="21"/>
    </row>
    <row r="344" spans="8:22" ht="12.75">
      <c r="H344" s="21"/>
      <c r="J344" s="21"/>
      <c r="K344" s="21"/>
      <c r="L344" s="21"/>
      <c r="M344" s="21"/>
      <c r="N344" s="21"/>
      <c r="O344" s="20"/>
      <c r="P344" s="20"/>
      <c r="Q344" s="21"/>
      <c r="R344" s="21"/>
      <c r="S344" s="21"/>
      <c r="T344" s="21"/>
      <c r="U344" s="21"/>
      <c r="V344" s="21"/>
    </row>
    <row r="345" spans="8:22" ht="12.75">
      <c r="H345" s="21"/>
      <c r="J345" s="21"/>
      <c r="K345" s="21"/>
      <c r="L345" s="21"/>
      <c r="M345" s="21"/>
      <c r="N345" s="21"/>
      <c r="O345" s="20"/>
      <c r="P345" s="20"/>
      <c r="Q345" s="21"/>
      <c r="R345" s="21"/>
      <c r="S345" s="21"/>
      <c r="T345" s="21"/>
      <c r="U345" s="21"/>
      <c r="V345" s="21"/>
    </row>
    <row r="346" spans="8:22" ht="12.75">
      <c r="H346" s="21"/>
      <c r="J346" s="21"/>
      <c r="K346" s="21"/>
      <c r="L346" s="21"/>
      <c r="M346" s="21"/>
      <c r="N346" s="21"/>
      <c r="O346" s="20"/>
      <c r="P346" s="20"/>
      <c r="Q346" s="21"/>
      <c r="R346" s="21"/>
      <c r="S346" s="21"/>
      <c r="T346" s="21"/>
      <c r="U346" s="21"/>
      <c r="V346" s="21"/>
    </row>
    <row r="347" spans="8:22" ht="12.75">
      <c r="H347" s="21"/>
      <c r="J347" s="21"/>
      <c r="K347" s="21"/>
      <c r="L347" s="21"/>
      <c r="M347" s="21"/>
      <c r="N347" s="21"/>
      <c r="O347" s="20"/>
      <c r="P347" s="20"/>
      <c r="Q347" s="21"/>
      <c r="R347" s="21"/>
      <c r="S347" s="21"/>
      <c r="T347" s="21"/>
      <c r="U347" s="21"/>
      <c r="V347" s="21"/>
    </row>
    <row r="348" spans="8:22" ht="12.75">
      <c r="H348" s="21"/>
      <c r="J348" s="21"/>
      <c r="K348" s="21"/>
      <c r="L348" s="21"/>
      <c r="M348" s="21"/>
      <c r="N348" s="21"/>
      <c r="O348" s="20"/>
      <c r="P348" s="20"/>
      <c r="Q348" s="21"/>
      <c r="R348" s="21"/>
      <c r="S348" s="21"/>
      <c r="T348" s="21"/>
      <c r="U348" s="21"/>
      <c r="V348" s="21"/>
    </row>
    <row r="349" spans="8:22" ht="12.75">
      <c r="H349" s="21"/>
      <c r="J349" s="21"/>
      <c r="K349" s="21"/>
      <c r="L349" s="21"/>
      <c r="M349" s="21"/>
      <c r="N349" s="21"/>
      <c r="O349" s="20"/>
      <c r="P349" s="20"/>
      <c r="Q349" s="21"/>
      <c r="R349" s="21"/>
      <c r="S349" s="21"/>
      <c r="T349" s="21"/>
      <c r="U349" s="21"/>
      <c r="V349" s="21"/>
    </row>
    <row r="350" spans="8:22" ht="12.75">
      <c r="H350" s="21"/>
      <c r="J350" s="21"/>
      <c r="K350" s="21"/>
      <c r="L350" s="21"/>
      <c r="M350" s="21"/>
      <c r="N350" s="21"/>
      <c r="O350" s="20"/>
      <c r="P350" s="20"/>
      <c r="Q350" s="21"/>
      <c r="R350" s="21"/>
      <c r="S350" s="21"/>
      <c r="T350" s="21"/>
      <c r="U350" s="21"/>
      <c r="V350" s="21"/>
    </row>
    <row r="351" spans="8:22" ht="12.75">
      <c r="H351" s="21"/>
      <c r="J351" s="21"/>
      <c r="K351" s="21"/>
      <c r="L351" s="21"/>
      <c r="M351" s="21"/>
      <c r="N351" s="21"/>
      <c r="O351" s="20"/>
      <c r="P351" s="20"/>
      <c r="Q351" s="21"/>
      <c r="R351" s="21"/>
      <c r="S351" s="21"/>
      <c r="T351" s="21"/>
      <c r="U351" s="21"/>
      <c r="V351" s="21"/>
    </row>
    <row r="352" spans="8:22" ht="12.75">
      <c r="H352" s="21"/>
      <c r="J352" s="21"/>
      <c r="K352" s="21"/>
      <c r="L352" s="21"/>
      <c r="M352" s="21"/>
      <c r="N352" s="21"/>
      <c r="O352" s="20"/>
      <c r="P352" s="20"/>
      <c r="Q352" s="21"/>
      <c r="R352" s="21"/>
      <c r="S352" s="21"/>
      <c r="T352" s="21"/>
      <c r="U352" s="21"/>
      <c r="V352" s="21"/>
    </row>
    <row r="353" spans="8:22" ht="12.75">
      <c r="H353" s="21"/>
      <c r="J353" s="21"/>
      <c r="K353" s="21"/>
      <c r="L353" s="21"/>
      <c r="M353" s="21"/>
      <c r="N353" s="21"/>
      <c r="O353" s="20"/>
      <c r="P353" s="20"/>
      <c r="Q353" s="21"/>
      <c r="R353" s="21"/>
      <c r="S353" s="21"/>
      <c r="T353" s="21"/>
      <c r="U353" s="21"/>
      <c r="V353" s="21"/>
    </row>
    <row r="354" spans="8:22" ht="12.75">
      <c r="H354" s="21"/>
      <c r="J354" s="21"/>
      <c r="K354" s="21"/>
      <c r="L354" s="21"/>
      <c r="M354" s="21"/>
      <c r="N354" s="21"/>
      <c r="O354" s="20"/>
      <c r="P354" s="20"/>
      <c r="Q354" s="21"/>
      <c r="R354" s="21"/>
      <c r="S354" s="21"/>
      <c r="T354" s="21"/>
      <c r="U354" s="21"/>
      <c r="V354" s="21"/>
    </row>
    <row r="355" spans="8:22" ht="12.75">
      <c r="H355" s="21"/>
      <c r="J355" s="21"/>
      <c r="K355" s="21"/>
      <c r="L355" s="21"/>
      <c r="M355" s="21"/>
      <c r="N355" s="21"/>
      <c r="O355" s="20"/>
      <c r="P355" s="20"/>
      <c r="Q355" s="21"/>
      <c r="R355" s="21"/>
      <c r="S355" s="21"/>
      <c r="T355" s="21"/>
      <c r="U355" s="21"/>
      <c r="V355" s="21"/>
    </row>
    <row r="356" spans="8:22" ht="12.75">
      <c r="H356" s="21"/>
      <c r="J356" s="21"/>
      <c r="K356" s="21"/>
      <c r="L356" s="21"/>
      <c r="M356" s="21"/>
      <c r="N356" s="21"/>
      <c r="O356" s="20"/>
      <c r="P356" s="20"/>
      <c r="Q356" s="21"/>
      <c r="R356" s="21"/>
      <c r="S356" s="21"/>
      <c r="T356" s="21"/>
      <c r="U356" s="21"/>
      <c r="V356" s="21"/>
    </row>
    <row r="357" spans="8:22" ht="12.75">
      <c r="H357" s="21"/>
      <c r="J357" s="21"/>
      <c r="K357" s="21"/>
      <c r="L357" s="21"/>
      <c r="M357" s="21"/>
      <c r="N357" s="21"/>
      <c r="O357" s="20"/>
      <c r="P357" s="20"/>
      <c r="Q357" s="21"/>
      <c r="R357" s="21"/>
      <c r="S357" s="21"/>
      <c r="T357" s="21"/>
      <c r="U357" s="21"/>
      <c r="V357" s="21"/>
    </row>
    <row r="358" spans="8:22" ht="12.75">
      <c r="H358" s="21"/>
      <c r="J358" s="21"/>
      <c r="K358" s="21"/>
      <c r="L358" s="21"/>
      <c r="M358" s="21"/>
      <c r="N358" s="21"/>
      <c r="O358" s="20"/>
      <c r="P358" s="20"/>
      <c r="Q358" s="21"/>
      <c r="R358" s="21"/>
      <c r="S358" s="21"/>
      <c r="T358" s="21"/>
      <c r="U358" s="21"/>
      <c r="V358" s="21"/>
    </row>
    <row r="359" spans="8:22" ht="12.75">
      <c r="H359" s="21"/>
      <c r="J359" s="21"/>
      <c r="K359" s="21"/>
      <c r="L359" s="21"/>
      <c r="M359" s="21"/>
      <c r="N359" s="21"/>
      <c r="O359" s="20"/>
      <c r="P359" s="20"/>
      <c r="Q359" s="21"/>
      <c r="R359" s="21"/>
      <c r="S359" s="21"/>
      <c r="T359" s="21"/>
      <c r="U359" s="21"/>
      <c r="V359" s="21"/>
    </row>
    <row r="360" spans="8:22" ht="12.75">
      <c r="H360" s="21"/>
      <c r="J360" s="21"/>
      <c r="K360" s="21"/>
      <c r="L360" s="21"/>
      <c r="M360" s="21"/>
      <c r="N360" s="21"/>
      <c r="O360" s="20"/>
      <c r="P360" s="20"/>
      <c r="Q360" s="21"/>
      <c r="R360" s="21"/>
      <c r="S360" s="21"/>
      <c r="T360" s="21"/>
      <c r="U360" s="21"/>
      <c r="V360" s="21"/>
    </row>
    <row r="361" spans="8:22" ht="12.75">
      <c r="H361" s="21"/>
      <c r="J361" s="21"/>
      <c r="K361" s="21"/>
      <c r="L361" s="21"/>
      <c r="M361" s="21"/>
      <c r="N361" s="21"/>
      <c r="O361" s="20"/>
      <c r="P361" s="20"/>
      <c r="Q361" s="21"/>
      <c r="R361" s="21"/>
      <c r="S361" s="21"/>
      <c r="T361" s="21"/>
      <c r="U361" s="21"/>
      <c r="V361" s="21"/>
    </row>
    <row r="362" spans="8:22" ht="12.75">
      <c r="H362" s="21"/>
      <c r="J362" s="21"/>
      <c r="K362" s="21"/>
      <c r="L362" s="21"/>
      <c r="M362" s="21"/>
      <c r="N362" s="21"/>
      <c r="O362" s="20"/>
      <c r="P362" s="20"/>
      <c r="Q362" s="21"/>
      <c r="R362" s="21"/>
      <c r="S362" s="21"/>
      <c r="T362" s="21"/>
      <c r="U362" s="21"/>
      <c r="V362" s="21"/>
    </row>
    <row r="363" spans="8:22" ht="12.75">
      <c r="H363" s="21"/>
      <c r="J363" s="21"/>
      <c r="K363" s="21"/>
      <c r="L363" s="21"/>
      <c r="M363" s="21"/>
      <c r="N363" s="21"/>
      <c r="O363" s="20"/>
      <c r="P363" s="20"/>
      <c r="Q363" s="21"/>
      <c r="R363" s="21"/>
      <c r="S363" s="21"/>
      <c r="T363" s="21"/>
      <c r="U363" s="21"/>
      <c r="V363" s="21"/>
    </row>
    <row r="364" spans="8:22" ht="12.75">
      <c r="H364" s="21"/>
      <c r="J364" s="21"/>
      <c r="K364" s="21"/>
      <c r="L364" s="21"/>
      <c r="M364" s="21"/>
      <c r="N364" s="21"/>
      <c r="O364" s="20"/>
      <c r="P364" s="20"/>
      <c r="Q364" s="21"/>
      <c r="R364" s="21"/>
      <c r="S364" s="21"/>
      <c r="T364" s="21"/>
      <c r="U364" s="21"/>
      <c r="V364" s="21"/>
    </row>
    <row r="365" spans="8:22" ht="12.75">
      <c r="H365" s="21"/>
      <c r="J365" s="21"/>
      <c r="K365" s="21"/>
      <c r="L365" s="21"/>
      <c r="M365" s="21"/>
      <c r="N365" s="21"/>
      <c r="O365" s="20"/>
      <c r="P365" s="20"/>
      <c r="Q365" s="21"/>
      <c r="R365" s="21"/>
      <c r="S365" s="21"/>
      <c r="T365" s="21"/>
      <c r="U365" s="21"/>
      <c r="V365" s="21"/>
    </row>
    <row r="366" spans="8:22" ht="12.75">
      <c r="H366" s="21"/>
      <c r="J366" s="21"/>
      <c r="K366" s="21"/>
      <c r="L366" s="21"/>
      <c r="M366" s="21"/>
      <c r="N366" s="21"/>
      <c r="O366" s="20"/>
      <c r="P366" s="20"/>
      <c r="Q366" s="21"/>
      <c r="R366" s="21"/>
      <c r="S366" s="21"/>
      <c r="T366" s="21"/>
      <c r="U366" s="21"/>
      <c r="V366" s="21"/>
    </row>
    <row r="367" spans="8:22" ht="12.75">
      <c r="H367" s="21"/>
      <c r="J367" s="21"/>
      <c r="K367" s="21"/>
      <c r="L367" s="21"/>
      <c r="M367" s="21"/>
      <c r="N367" s="21"/>
      <c r="O367" s="20"/>
      <c r="P367" s="20"/>
      <c r="Q367" s="21"/>
      <c r="R367" s="21"/>
      <c r="S367" s="21"/>
      <c r="T367" s="21"/>
      <c r="U367" s="21"/>
      <c r="V367" s="21"/>
    </row>
    <row r="368" spans="8:22" ht="12.75">
      <c r="H368" s="21"/>
      <c r="J368" s="21"/>
      <c r="K368" s="21"/>
      <c r="L368" s="21"/>
      <c r="M368" s="21"/>
      <c r="N368" s="21"/>
      <c r="O368" s="20"/>
      <c r="P368" s="20"/>
      <c r="Q368" s="21"/>
      <c r="R368" s="21"/>
      <c r="S368" s="21"/>
      <c r="T368" s="21"/>
      <c r="U368" s="21"/>
      <c r="V368" s="21"/>
    </row>
    <row r="369" spans="8:22" ht="12.75">
      <c r="H369" s="21"/>
      <c r="J369" s="21"/>
      <c r="K369" s="21"/>
      <c r="L369" s="21"/>
      <c r="M369" s="21"/>
      <c r="N369" s="21"/>
      <c r="O369" s="20"/>
      <c r="P369" s="20"/>
      <c r="Q369" s="21"/>
      <c r="R369" s="21"/>
      <c r="S369" s="21"/>
      <c r="T369" s="21"/>
      <c r="U369" s="21"/>
      <c r="V369" s="21"/>
    </row>
    <row r="370" spans="8:22" ht="12.75">
      <c r="H370" s="21"/>
      <c r="J370" s="21"/>
      <c r="K370" s="21"/>
      <c r="L370" s="21"/>
      <c r="M370" s="21"/>
      <c r="N370" s="21"/>
      <c r="O370" s="20"/>
      <c r="P370" s="20"/>
      <c r="Q370" s="21"/>
      <c r="R370" s="21"/>
      <c r="S370" s="21"/>
      <c r="T370" s="21"/>
      <c r="U370" s="21"/>
      <c r="V370" s="21"/>
    </row>
    <row r="371" spans="8:22" ht="12.75">
      <c r="H371" s="21"/>
      <c r="J371" s="21"/>
      <c r="K371" s="21"/>
      <c r="L371" s="21"/>
      <c r="M371" s="21"/>
      <c r="N371" s="21"/>
      <c r="O371" s="20"/>
      <c r="P371" s="20"/>
      <c r="Q371" s="21"/>
      <c r="R371" s="21"/>
      <c r="S371" s="21"/>
      <c r="T371" s="21"/>
      <c r="U371" s="21"/>
      <c r="V371" s="21"/>
    </row>
    <row r="372" ht="12.75">
      <c r="H372" s="21"/>
    </row>
    <row r="373" ht="12.75">
      <c r="H373" s="21"/>
    </row>
    <row r="374" ht="12.75">
      <c r="H374" s="21"/>
    </row>
    <row r="375" ht="12.75">
      <c r="H375" s="21"/>
    </row>
    <row r="376" ht="12.75">
      <c r="H376" s="21"/>
    </row>
    <row r="377" ht="12.75">
      <c r="H377" s="21"/>
    </row>
    <row r="378" ht="12.75">
      <c r="H378" s="21"/>
    </row>
    <row r="379" ht="12.75">
      <c r="H379" s="21"/>
    </row>
    <row r="380" ht="12.75">
      <c r="H380" s="21"/>
    </row>
    <row r="381" ht="12.75">
      <c r="H381" s="21"/>
    </row>
    <row r="382" ht="12.75">
      <c r="H382" s="21"/>
    </row>
    <row r="383" ht="12.75">
      <c r="H383" s="21"/>
    </row>
    <row r="384" ht="12.75">
      <c r="H384" s="21"/>
    </row>
    <row r="385" ht="12.75">
      <c r="H385" s="21"/>
    </row>
    <row r="386" ht="12.75">
      <c r="H386" s="21"/>
    </row>
    <row r="387" ht="12.75">
      <c r="H387" s="21"/>
    </row>
    <row r="388" ht="12.75">
      <c r="H388" s="21"/>
    </row>
    <row r="389" ht="12.75">
      <c r="H389" s="21"/>
    </row>
    <row r="390" ht="12.75">
      <c r="H390" s="21"/>
    </row>
    <row r="391" ht="12.75">
      <c r="H391" s="21"/>
    </row>
    <row r="392" ht="12.75">
      <c r="H392" s="21"/>
    </row>
    <row r="393" ht="12.75">
      <c r="H393" s="21"/>
    </row>
    <row r="394" ht="12.75">
      <c r="H394" s="21"/>
    </row>
    <row r="395" ht="12.75">
      <c r="H395" s="21"/>
    </row>
    <row r="396" ht="12.75">
      <c r="H396" s="21"/>
    </row>
    <row r="397" ht="12.75">
      <c r="H397" s="21"/>
    </row>
    <row r="398" ht="12.75">
      <c r="H398" s="21"/>
    </row>
    <row r="399" ht="12.75">
      <c r="H399" s="21"/>
    </row>
    <row r="400" ht="12.75">
      <c r="H400" s="21"/>
    </row>
    <row r="401" ht="12.75">
      <c r="H401" s="21"/>
    </row>
    <row r="402" ht="12.75">
      <c r="H402" s="21"/>
    </row>
    <row r="403" ht="12.75">
      <c r="H403" s="21"/>
    </row>
    <row r="404" ht="12.75">
      <c r="H404" s="21"/>
    </row>
    <row r="405" ht="12.75">
      <c r="H405" s="21"/>
    </row>
    <row r="406" ht="12.75">
      <c r="H406" s="21"/>
    </row>
    <row r="407" ht="12.75">
      <c r="H407" s="21"/>
    </row>
    <row r="408" ht="12.75">
      <c r="H408" s="21"/>
    </row>
    <row r="409" ht="12.75">
      <c r="H409" s="21"/>
    </row>
    <row r="410" ht="12.75">
      <c r="H410" s="21"/>
    </row>
    <row r="411" ht="12.75">
      <c r="H411" s="21"/>
    </row>
    <row r="412" ht="12.75">
      <c r="H412" s="21"/>
    </row>
    <row r="413" ht="12.75">
      <c r="H413" s="21"/>
    </row>
    <row r="414" ht="12.75">
      <c r="H414" s="21"/>
    </row>
    <row r="415" ht="12.75">
      <c r="H415" s="21"/>
    </row>
    <row r="416" ht="12.75">
      <c r="H416" s="21"/>
    </row>
    <row r="417" ht="12.75">
      <c r="H417" s="21"/>
    </row>
    <row r="418" ht="12.75">
      <c r="H418" s="21"/>
    </row>
    <row r="419" ht="12.75">
      <c r="H419" s="21"/>
    </row>
    <row r="420" ht="12.75">
      <c r="H420" s="21"/>
    </row>
    <row r="421" ht="12.75">
      <c r="H421" s="21"/>
    </row>
    <row r="422" ht="12.75">
      <c r="H422" s="21"/>
    </row>
    <row r="423" ht="12.75">
      <c r="H423" s="21"/>
    </row>
    <row r="424" ht="12.75">
      <c r="H424" s="21"/>
    </row>
    <row r="425" ht="12.75">
      <c r="H425" s="21"/>
    </row>
    <row r="426" ht="12.75">
      <c r="H426" s="21"/>
    </row>
    <row r="427" ht="12.75">
      <c r="H427" s="21"/>
    </row>
    <row r="428" ht="12.75">
      <c r="H428" s="21"/>
    </row>
    <row r="429" ht="12.75">
      <c r="H429" s="21"/>
    </row>
    <row r="430" ht="12.75">
      <c r="H430" s="21"/>
    </row>
    <row r="431" ht="12.75">
      <c r="H431" s="21"/>
    </row>
    <row r="432" ht="12.75">
      <c r="H432" s="21"/>
    </row>
    <row r="433" ht="12.75">
      <c r="H433" s="21"/>
    </row>
    <row r="434" ht="12.75">
      <c r="H434" s="21"/>
    </row>
    <row r="435" ht="12.75">
      <c r="H435" s="21"/>
    </row>
    <row r="436" ht="12.75">
      <c r="H436" s="21"/>
    </row>
    <row r="437" ht="12.75">
      <c r="H437" s="21"/>
    </row>
    <row r="438" ht="12.75">
      <c r="H438" s="21"/>
    </row>
    <row r="439" ht="12.75">
      <c r="H439" s="21"/>
    </row>
    <row r="440" ht="12.75">
      <c r="H440" s="21"/>
    </row>
    <row r="441" ht="12.75">
      <c r="H441" s="21"/>
    </row>
    <row r="442" ht="12.75">
      <c r="H442" s="21"/>
    </row>
    <row r="443" ht="12.75">
      <c r="H443" s="21"/>
    </row>
    <row r="444" ht="12.75">
      <c r="H444" s="21"/>
    </row>
    <row r="445" ht="12.75">
      <c r="H445" s="21"/>
    </row>
    <row r="446" ht="12.75">
      <c r="H446" s="21"/>
    </row>
    <row r="447" ht="12.75">
      <c r="H447" s="21"/>
    </row>
    <row r="448" ht="12.75">
      <c r="H448" s="21"/>
    </row>
    <row r="449" ht="12.75">
      <c r="H449" s="21"/>
    </row>
    <row r="450" ht="12.75">
      <c r="H450" s="21"/>
    </row>
    <row r="451" ht="12.75">
      <c r="H451" s="21"/>
    </row>
    <row r="452" ht="12.75">
      <c r="H452" s="21"/>
    </row>
    <row r="453" ht="12.75">
      <c r="H453" s="21"/>
    </row>
    <row r="454" ht="12.75">
      <c r="H454" s="21"/>
    </row>
    <row r="455" ht="12.75">
      <c r="H455" s="21"/>
    </row>
    <row r="456" ht="12.75">
      <c r="H456" s="21"/>
    </row>
    <row r="457" ht="12.75">
      <c r="H457" s="21"/>
    </row>
    <row r="458" ht="12.75">
      <c r="H458" s="21"/>
    </row>
    <row r="459" ht="12.75">
      <c r="H459" s="21"/>
    </row>
    <row r="460" ht="12.75">
      <c r="H460" s="21"/>
    </row>
    <row r="461" ht="12.75">
      <c r="H461" s="21"/>
    </row>
    <row r="462" ht="12.75">
      <c r="H462" s="21"/>
    </row>
    <row r="463" ht="12.75">
      <c r="H463" s="21"/>
    </row>
    <row r="464" ht="12.75">
      <c r="H464" s="21"/>
    </row>
    <row r="465" ht="12.75">
      <c r="H465" s="21"/>
    </row>
    <row r="466" ht="12.75">
      <c r="H466" s="21"/>
    </row>
    <row r="467" ht="12.75">
      <c r="H467" s="21"/>
    </row>
    <row r="468" ht="12.75">
      <c r="H468" s="21"/>
    </row>
    <row r="469" ht="12.75">
      <c r="H469" s="21"/>
    </row>
    <row r="470" ht="12.75">
      <c r="H470" s="21"/>
    </row>
    <row r="471" ht="12.75">
      <c r="H471" s="21"/>
    </row>
    <row r="472" ht="12.75">
      <c r="H472" s="21"/>
    </row>
    <row r="473" ht="12.75">
      <c r="H473" s="21"/>
    </row>
    <row r="474" ht="12.75">
      <c r="H474" s="21"/>
    </row>
    <row r="475" ht="12.75">
      <c r="H475" s="21"/>
    </row>
    <row r="476" ht="12.75">
      <c r="H476" s="21"/>
    </row>
    <row r="477" ht="12.75">
      <c r="H477" s="21"/>
    </row>
    <row r="478" ht="12.75">
      <c r="H478" s="21"/>
    </row>
    <row r="479" ht="12.75">
      <c r="H479" s="21"/>
    </row>
    <row r="480" ht="12.75">
      <c r="H480" s="21"/>
    </row>
    <row r="481" ht="12.75">
      <c r="H481" s="21"/>
    </row>
    <row r="482" ht="12.75">
      <c r="H482" s="21"/>
    </row>
    <row r="483" ht="12.75">
      <c r="H483" s="21"/>
    </row>
    <row r="484" ht="12.75">
      <c r="H484" s="21"/>
    </row>
    <row r="485" ht="12.75">
      <c r="H485" s="21"/>
    </row>
    <row r="486" ht="12.75">
      <c r="H486" s="21"/>
    </row>
    <row r="487" ht="12.75">
      <c r="H487" s="21"/>
    </row>
    <row r="488" ht="12.75">
      <c r="H488" s="21"/>
    </row>
    <row r="489" ht="12.75">
      <c r="H489" s="21"/>
    </row>
  </sheetData>
  <mergeCells count="16">
    <mergeCell ref="A7:U7"/>
    <mergeCell ref="A8:U8"/>
    <mergeCell ref="A9:U9"/>
    <mergeCell ref="B13:D13"/>
    <mergeCell ref="B12:U12"/>
    <mergeCell ref="P13:U13"/>
    <mergeCell ref="I13:O13"/>
    <mergeCell ref="E13:H13"/>
    <mergeCell ref="T14:U14"/>
    <mergeCell ref="P14:Q14"/>
    <mergeCell ref="N14:O14"/>
    <mergeCell ref="L14:M14"/>
    <mergeCell ref="G14:H14"/>
    <mergeCell ref="E14:F14"/>
    <mergeCell ref="I14:J14"/>
    <mergeCell ref="R14:S14"/>
  </mergeCells>
  <printOptions horizontalCentered="1"/>
  <pageMargins left="0.21" right="0.25" top="0.21" bottom="0.42" header="0.62" footer="0.17"/>
  <pageSetup fitToHeight="5" horizontalDpi="600" verticalDpi="600" orientation="landscape" scale="64" r:id="rId4"/>
  <headerFooter alignWithMargins="0">
    <oddHeader>&amp;L
</oddHeader>
    <oddFooter>&amp;LBudget Office
&amp;8&amp;Z&amp;F&amp;C                   Page &amp;P</oddFooter>
  </headerFooter>
  <rowBreaks count="5" manualBreakCount="5">
    <brk id="38" max="20" man="1"/>
    <brk id="60" max="20" man="1"/>
    <brk id="85" max="20" man="1"/>
    <brk id="111" max="20" man="1"/>
    <brk id="146" max="2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Srinivasan Iyer</cp:lastModifiedBy>
  <cp:lastPrinted>2007-04-25T18:36:07Z</cp:lastPrinted>
  <dcterms:created xsi:type="dcterms:W3CDTF">1998-10-23T19:18:41Z</dcterms:created>
  <dcterms:modified xsi:type="dcterms:W3CDTF">2007-04-25T20:22:22Z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-870328143</vt:i4>
  </property>
  <property fmtid="{D5CDD505-2E9C-101B-9397-08002B2CF9AE}" pid="3" name="_EmailSubject">
    <vt:lpwstr>Please format the attached file</vt:lpwstr>
  </property>
  <property fmtid="{D5CDD505-2E9C-101B-9397-08002B2CF9AE}" pid="4" name="_AuthorEmail">
    <vt:lpwstr>shanti@bnl.gov</vt:lpwstr>
  </property>
  <property fmtid="{D5CDD505-2E9C-101B-9397-08002B2CF9AE}" pid="5" name="_AuthorEmailDisplayName">
    <vt:lpwstr>Subudhi, Shantilata</vt:lpwstr>
  </property>
  <property fmtid="{D5CDD505-2E9C-101B-9397-08002B2CF9AE}" pid="6" name="_ReviewingToolsShownOnce">
    <vt:lpwstr/>
  </property>
</Properties>
</file>